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01 - Příprava území, ..." sheetId="2" r:id="rId2"/>
    <sheet name="SO 101 - Chodník" sheetId="3" r:id="rId3"/>
    <sheet name="SO 192 - Dopravní značení..." sheetId="4" r:id="rId4"/>
    <sheet name="1000 - Ostatní náklady" sheetId="5" r:id="rId5"/>
    <sheet name="1020 - VRN" sheetId="6" r:id="rId6"/>
  </sheets>
  <definedNames>
    <definedName name="_xlnm.Print_Area" localSheetId="0">'Rekapitulace stavby'!$D$4:$AO$76,'Rekapitulace stavby'!$C$82:$AQ$102</definedName>
    <definedName name="_xlnm._FilterDatabase" localSheetId="1" hidden="1">'SO 001 - Příprava území, ...'!$C$122:$K$194</definedName>
    <definedName name="_xlnm.Print_Area" localSheetId="1">'SO 001 - Příprava území, ...'!$C$4:$J$76,'SO 001 - Příprava území, ...'!$C$82:$J$102,'SO 001 - Příprava území, ...'!$C$108:$K$194</definedName>
    <definedName name="_xlnm._FilterDatabase" localSheetId="2" hidden="1">'SO 101 - Chodník'!$C$127:$K$229</definedName>
    <definedName name="_xlnm.Print_Area" localSheetId="2">'SO 101 - Chodník'!$C$4:$J$76,'SO 101 - Chodník'!$C$82:$J$107,'SO 101 - Chodník'!$C$113:$K$229</definedName>
    <definedName name="_xlnm._FilterDatabase" localSheetId="3" hidden="1">'SO 192 - Dopravní značení...'!$C$121:$K$130</definedName>
    <definedName name="_xlnm.Print_Area" localSheetId="3">'SO 192 - Dopravní značení...'!$C$4:$J$76,'SO 192 - Dopravní značení...'!$C$82:$J$101,'SO 192 - Dopravní značení...'!$C$107:$K$130</definedName>
    <definedName name="_xlnm._FilterDatabase" localSheetId="4" hidden="1">'1000 - Ostatní náklady'!$C$117:$K$125</definedName>
    <definedName name="_xlnm.Print_Area" localSheetId="4">'1000 - Ostatní náklady'!$C$4:$J$76,'1000 - Ostatní náklady'!$C$82:$J$99,'1000 - Ostatní náklady'!$C$105:$K$125</definedName>
    <definedName name="_xlnm._FilterDatabase" localSheetId="5" hidden="1">'1020 - VRN'!$C$117:$K$122</definedName>
    <definedName name="_xlnm.Print_Area" localSheetId="5">'1020 - VRN'!$C$4:$J$76,'1020 - VRN'!$C$82:$J$99,'1020 - VRN'!$C$105:$K$122</definedName>
    <definedName name="_xlnm.Print_Titles" localSheetId="0">'Rekapitulace stavby'!$92:$92</definedName>
    <definedName name="_xlnm.Print_Titles" localSheetId="2">'SO 101 - Chodník'!$127:$127</definedName>
    <definedName name="_xlnm.Print_Titles" localSheetId="3">'SO 192 - Dopravní značení...'!$121:$121</definedName>
    <definedName name="_xlnm.Print_Titles" localSheetId="4">'1000 - Ostatní náklady'!$117:$117</definedName>
    <definedName name="_xlnm.Print_Titles" localSheetId="5">'1020 - VRN'!$117:$117</definedName>
  </definedNames>
  <calcPr fullCalcOnLoad="1"/>
</workbook>
</file>

<file path=xl/sharedStrings.xml><?xml version="1.0" encoding="utf-8"?>
<sst xmlns="http://schemas.openxmlformats.org/spreadsheetml/2006/main" count="2684" uniqueCount="364">
  <si>
    <t>Export Komplet</t>
  </si>
  <si>
    <t/>
  </si>
  <si>
    <t>2.0</t>
  </si>
  <si>
    <t>ZAMOK</t>
  </si>
  <si>
    <t>False</t>
  </si>
  <si>
    <t>{f0d49bc6-99e6-4941-a1ed-68d5a8399ab5}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</si>
  <si>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</si>
  <si>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</si>
  <si>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</si>
  <si>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</si>
  <si>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</si>
  <si>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</si>
  <si>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</si>
  <si>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</si>
  <si>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022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</si>
  <si>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</si>
  <si>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</si>
  <si>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chodníku na ul. Lidická od p.č. 84 do 94 v Šumperku - I. etapa</t>
  </si>
  <si>
    <t>KSO:</t>
  </si>
  <si>
    <t>CC-CZ:</t>
  </si>
  <si>
    <t>Místo:</t>
  </si>
  <si>
    <t>Šumperk</t>
  </si>
  <si>
    <t>Datum:</t>
  </si>
  <si>
    <t>4. 11. 2022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</si>
  <si>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</si>
  <si>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</si>
  <si>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</si>
  <si>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</si>
  <si>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</si>
  <si>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</si>
  <si>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</si>
  <si>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</si>
  <si>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</si>
  <si>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</si>
  <si>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</si>
  <si>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</si>
  <si>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</si>
  <si>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</si>
  <si>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</si>
  <si>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</si>
  <si>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</si>
  <si>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</si>
  <si>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</si>
  <si>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</si>
  <si>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</si>
  <si>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</si>
  <si>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</si>
  <si>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</si>
  <si>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</si>
  <si>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</si>
  <si>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</si>
  <si>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</si>
  <si>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</si>
  <si>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</si>
  <si>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</si>
  <si>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</si>
  <si>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</si>
  <si>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</si>
  <si>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</si>
  <si>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</si>
  <si>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</si>
  <si>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</si>
  <si>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</si>
  <si>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</si>
  <si>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</si>
  <si>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</si>
  <si>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</si>
  <si>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</si>
  <si>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</si>
  <si>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</si>
  <si>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</si>
  <si>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</si>
  <si>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</si>
  <si>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</si>
  <si>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</si>
  <si>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</si>
  <si>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</si>
  <si>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</si>
  <si>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000</t>
  </si>
  <si>
    <t>Příprava území, demolice, provizorní objekty</t>
  </si>
  <si>
    <t>STA</t>
  </si>
  <si>
    <t>1</t>
  </si>
  <si>
    <t>{88290107-e4f0-4fea-8c4b-814f70a0d7e0}</t>
  </si>
  <si>
    <t>2</t>
  </si>
  <si>
    <t>/</t>
  </si>
  <si>
    <t>SO 001</t>
  </si>
  <si>
    <t>Příprava území, demolice stávajících zpevněných ploch - chodníku</t>
  </si>
  <si>
    <t>Soupis</t>
  </si>
  <si>
    <t>{089c5e0d-8ac0-4161-889a-eee47a0cd9b1}</t>
  </si>
  <si>
    <t>100</t>
  </si>
  <si>
    <t>Komunikace</t>
  </si>
  <si>
    <t>{36e3db36-4f00-41bb-b094-1181a215d25a}</t>
  </si>
  <si>
    <t>SO 101</t>
  </si>
  <si>
    <t>Chodník</t>
  </si>
  <si>
    <t>{83cc7962-3cd8-4a88-98c0-105a31e20419}</t>
  </si>
  <si>
    <t>SO 192</t>
  </si>
  <si>
    <t>Dopravní značení dočasné</t>
  </si>
  <si>
    <t>{ac29cf16-5668-48ac-8e2d-5571ee81aa94}</t>
  </si>
  <si>
    <t>1000</t>
  </si>
  <si>
    <t>Ostatní náklady</t>
  </si>
  <si>
    <t>{4dad01e0-155c-439b-b32a-84264b57db3c}</t>
  </si>
  <si>
    <t>1020</t>
  </si>
  <si>
    <t>VRN</t>
  </si>
  <si>
    <t>{f7dc9c28-1d59-4546-b7a1-db01e06207bb}</t>
  </si>
  <si>
    <t>KRYCÍ LIST SOUPISU PRACÍ</t>
  </si>
  <si>
    <t>Objekt:</t>
  </si>
  <si>
    <t>000 - Příprava území, demolice, provizorní objekty</t>
  </si>
  <si>
    <t>Soupis:</t>
  </si>
  <si>
    <t>SO 001 - Příprava území, demolice stávajících zpevněných ploch - chodníku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</si>
  <si>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</si>
  <si>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</si>
  <si>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</si>
  <si>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</si>
  <si>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</si>
  <si>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</si>
  <si>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</si>
  <si>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</si>
  <si>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</si>
  <si>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</si>
  <si>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</si>
  <si>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</si>
  <si>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</si>
  <si>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</si>
  <si>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</si>
  <si>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</si>
  <si>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</si>
  <si>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</si>
  <si>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</si>
  <si>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</si>
  <si>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</si>
  <si>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</si>
  <si>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</si>
  <si>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</si>
  <si>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</si>
  <si>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</si>
  <si>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</si>
  <si>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ze zámkových dlaždic komunikací pro pěší ručně</t>
  </si>
  <si>
    <t>m2</t>
  </si>
  <si>
    <t>CS ÚRS 2022 01</t>
  </si>
  <si>
    <t>4</t>
  </si>
  <si>
    <t>286399888</t>
  </si>
  <si>
    <t>VV</t>
  </si>
  <si>
    <t>" stávající skladba chodníku"</t>
  </si>
  <si>
    <t>6</t>
  </si>
  <si>
    <t>Součet</t>
  </si>
  <si>
    <t>113106142</t>
  </si>
  <si>
    <t>Rozebrání dlažeb z betonových nebo kamenných dlaždic komunikací pro pěší strojně pl přes 50 m2</t>
  </si>
  <si>
    <t>2035608535</t>
  </si>
  <si>
    <t>144</t>
  </si>
  <si>
    <t>3</t>
  </si>
  <si>
    <t>113107163</t>
  </si>
  <si>
    <t>Odstranění podkladu z kameniva drceného tl 300 mm strojně pl přes 50 do 200 m2</t>
  </si>
  <si>
    <t>88587845</t>
  </si>
  <si>
    <t>" původní skladba chodníku"</t>
  </si>
  <si>
    <t>144*1,05</t>
  </si>
  <si>
    <t>113107323</t>
  </si>
  <si>
    <t>Odstranění podkladu z kameniva drceného tl 300 mm strojně pl do 50 m2</t>
  </si>
  <si>
    <t>1706128775</t>
  </si>
  <si>
    <t>6*1,05</t>
  </si>
  <si>
    <t>5</t>
  </si>
  <si>
    <t>113202111</t>
  </si>
  <si>
    <t>Vytrhání obrub krajníků obrubníků stojatých</t>
  </si>
  <si>
    <t>m</t>
  </si>
  <si>
    <t>1541604550</t>
  </si>
  <si>
    <t>" betonové obrubníky chodníkové"</t>
  </si>
  <si>
    <t>140</t>
  </si>
  <si>
    <t>" betonové obrubníky silniční"</t>
  </si>
  <si>
    <t>65</t>
  </si>
  <si>
    <t>997</t>
  </si>
  <si>
    <t>Přesun sutě</t>
  </si>
  <si>
    <t>997221551</t>
  </si>
  <si>
    <t>Vodorovná doprava suti ze sypkých materiálů do 1 km</t>
  </si>
  <si>
    <t>t</t>
  </si>
  <si>
    <t>1303422960</t>
  </si>
  <si>
    <t>" kamenivo"</t>
  </si>
  <si>
    <t>(66,528+2,772)</t>
  </si>
  <si>
    <t>7</t>
  </si>
  <si>
    <t>997221559</t>
  </si>
  <si>
    <t>Příplatek ZKD 1 km u vodorovné dopravy suti ze sypkých materiálů</t>
  </si>
  <si>
    <t>-1072426231</t>
  </si>
  <si>
    <t>(66,528+2,772)*3</t>
  </si>
  <si>
    <t>8</t>
  </si>
  <si>
    <t>997221561</t>
  </si>
  <si>
    <t>Vodorovná doprava suti z kusových materiálů do 1 km</t>
  </si>
  <si>
    <t>210039074</t>
  </si>
  <si>
    <t>" betonové obrubníky"</t>
  </si>
  <si>
    <t>42,025</t>
  </si>
  <si>
    <t>" betonová dlažba"</t>
  </si>
  <si>
    <t>36,72</t>
  </si>
  <si>
    <t>" zámková dlažba"</t>
  </si>
  <si>
    <t>1,56</t>
  </si>
  <si>
    <t>9</t>
  </si>
  <si>
    <t>997221569</t>
  </si>
  <si>
    <t>Příplatek ZKD 1 km u vodorovné dopravy suti z kusových materiálů</t>
  </si>
  <si>
    <t>-16184049</t>
  </si>
  <si>
    <t>42,025*3</t>
  </si>
  <si>
    <t>36,72*3</t>
  </si>
  <si>
    <t>1,56*3</t>
  </si>
  <si>
    <t>10</t>
  </si>
  <si>
    <t>997221611</t>
  </si>
  <si>
    <t>Nakládání suti na dopravní prostředky pro vodorovnou dopravu</t>
  </si>
  <si>
    <t>-1557756759</t>
  </si>
  <si>
    <t>11</t>
  </si>
  <si>
    <t>997221815</t>
  </si>
  <si>
    <t>Poplatek za uložení betonového odpadu na skládce (skládkovné)</t>
  </si>
  <si>
    <t>1266457512</t>
  </si>
  <si>
    <t>12</t>
  </si>
  <si>
    <t>997221855</t>
  </si>
  <si>
    <t>Poplatek za uložení na skládce (skládkovné) zeminy a kameniva kód odpadu 170 504</t>
  </si>
  <si>
    <t>1108865921</t>
  </si>
  <si>
    <t>100 - Komunikace</t>
  </si>
  <si>
    <t>SO 101 - Chodník</t>
  </si>
  <si>
    <t xml:space="preserve">    18 - Zemní práce - povrchové úpravy terénu</t>
  </si>
  <si>
    <t xml:space="preserve">    2 - Zakládání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</si>
  <si>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</si>
  <si>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</si>
  <si>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</si>
  <si>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99 - Přesun hmot</t>
  </si>
  <si>
    <t>111101108a</t>
  </si>
  <si>
    <t>Nákup zeminy schopné zúrodnění</t>
  </si>
  <si>
    <t>m3</t>
  </si>
  <si>
    <t>-2085994931</t>
  </si>
  <si>
    <t>"  podorniční zemina na zpětné ohumusování za chodníkem"</t>
  </si>
  <si>
    <t>(160*0,5*0,2)</t>
  </si>
  <si>
    <t>162601102</t>
  </si>
  <si>
    <t>Vodorovné přemístění do 5000 m výkopku/sypaniny z horniny tř. 1 až 4</t>
  </si>
  <si>
    <t>-2070829902</t>
  </si>
  <si>
    <t>" dovoz podorniční zeminy "</t>
  </si>
  <si>
    <t>181301103</t>
  </si>
  <si>
    <t>Rozprostření ornice tl vrstvy do 200 mm pl do 500 m2 v rovině nebo ve svahu do 1:5</t>
  </si>
  <si>
    <t>1590302104</t>
  </si>
  <si>
    <t>" úprava terénu za chodníkem"</t>
  </si>
  <si>
    <t>160*0,5</t>
  </si>
  <si>
    <t>182201101</t>
  </si>
  <si>
    <t>Svahování násypů</t>
  </si>
  <si>
    <t>-1335605908</t>
  </si>
  <si>
    <t>" svahování za chodníkem"</t>
  </si>
  <si>
    <t>18</t>
  </si>
  <si>
    <t>Zemní práce - povrchové úpravy terénu</t>
  </si>
  <si>
    <t>167103101</t>
  </si>
  <si>
    <t>Nakládání výkopku ze zemin schopných zúrodnění</t>
  </si>
  <si>
    <t>1744232341</t>
  </si>
  <si>
    <t>181411131</t>
  </si>
  <si>
    <t>Založení parkového trávníku výsevem plochy do 1000 m2 v rovině a ve svahu do 1:5</t>
  </si>
  <si>
    <t>1580503705</t>
  </si>
  <si>
    <t>" plochy pro ozelenění  "</t>
  </si>
  <si>
    <t>" úprava terénuza chodníkem "</t>
  </si>
  <si>
    <t>M</t>
  </si>
  <si>
    <t>005724100</t>
  </si>
  <si>
    <t>osivo směs travní parková</t>
  </si>
  <si>
    <t>kg</t>
  </si>
  <si>
    <t>2042425044</t>
  </si>
  <si>
    <t>160*0,5*0,05</t>
  </si>
  <si>
    <t>Zakládání</t>
  </si>
  <si>
    <t>215901101</t>
  </si>
  <si>
    <t>Zhutnění podloží z hornin soudržných do 92% PS nebo nesoudržných sypkých I(d) do 0,8</t>
  </si>
  <si>
    <t>-1861611636</t>
  </si>
  <si>
    <t>" pod skladbu nového chodníku "</t>
  </si>
  <si>
    <t>145*1,05</t>
  </si>
  <si>
    <t>" plocha signálního varovného pásu"</t>
  </si>
  <si>
    <t>5*1,05</t>
  </si>
  <si>
    <t>564861111</t>
  </si>
  <si>
    <t>Podklad ze štěrkodrtě ŠD tl 200 mm</t>
  </si>
  <si>
    <t>1233934804</t>
  </si>
  <si>
    <t>596211110</t>
  </si>
  <si>
    <t>Kladení zámkové dlažby komunikací pro pěší tl 60 mm skupiny A pl do 50 m2</t>
  </si>
  <si>
    <t>-1488307768</t>
  </si>
  <si>
    <t>592451190</t>
  </si>
  <si>
    <t>dlažba zámková slepecká 20x10x6 cm barevná</t>
  </si>
  <si>
    <t>143479597</t>
  </si>
  <si>
    <t>5*1,02</t>
  </si>
  <si>
    <t>596211112</t>
  </si>
  <si>
    <t>Kladení zámkové dlažby komunikací pro pěší tl 60 mm skupiny A pl do 300 m2</t>
  </si>
  <si>
    <t>1673376979</t>
  </si>
  <si>
    <t>" skladba nového chodníku ze zámkové dlažby "</t>
  </si>
  <si>
    <t>145</t>
  </si>
  <si>
    <t>13</t>
  </si>
  <si>
    <t>59245018</t>
  </si>
  <si>
    <t>dlažba skladebná betonová 200x100x60mm přírodní</t>
  </si>
  <si>
    <t>-930780088</t>
  </si>
  <si>
    <t>" skladba nového chodníku"</t>
  </si>
  <si>
    <t>145*1,02</t>
  </si>
  <si>
    <t>Trubní vedení</t>
  </si>
  <si>
    <t>14</t>
  </si>
  <si>
    <t>899331111</t>
  </si>
  <si>
    <t>Výšková úprava uličního vstupu nebo vpusti do 200 mm zvýšením poklopu</t>
  </si>
  <si>
    <t>kus</t>
  </si>
  <si>
    <t>-160211548</t>
  </si>
  <si>
    <t>" poklopu"</t>
  </si>
  <si>
    <t>899431111</t>
  </si>
  <si>
    <t>Výšková úprava uličního vstupu nebo vpusti do 200 mm zvýšením krycího hrnce, šoupěte nebo hydrantu</t>
  </si>
  <si>
    <t>-1539726282</t>
  </si>
  <si>
    <t>" šoupě"</t>
  </si>
  <si>
    <t>Ostatní konstrukce a práce-bourání</t>
  </si>
  <si>
    <t>16</t>
  </si>
  <si>
    <t>113451240</t>
  </si>
  <si>
    <t>Příplatek za řezání betonových obrubníků</t>
  </si>
  <si>
    <t>ks</t>
  </si>
  <si>
    <t>-1379218151</t>
  </si>
  <si>
    <t>" chodníkový obrubník"</t>
  </si>
  <si>
    <t>" silniční obrubník"</t>
  </si>
  <si>
    <t>17</t>
  </si>
  <si>
    <t>916131213</t>
  </si>
  <si>
    <t>Osazení silničního obrubníku betonového stojatého s boční opěrou do lože z betonu prostého</t>
  </si>
  <si>
    <t>452943610</t>
  </si>
  <si>
    <t>592174650</t>
  </si>
  <si>
    <t>obrubník betonový silniční  100x15x25 cm</t>
  </si>
  <si>
    <t>-116936692</t>
  </si>
  <si>
    <t>65*1,01</t>
  </si>
  <si>
    <t>19</t>
  </si>
  <si>
    <t>916231213</t>
  </si>
  <si>
    <t>Osazení chodníkového obrubníku betonového stojatého s boční opěrou do lože z betonu prostého</t>
  </si>
  <si>
    <t>-1083030583</t>
  </si>
  <si>
    <t>" obrubník chodníkový"</t>
  </si>
  <si>
    <t>20</t>
  </si>
  <si>
    <t>59217017</t>
  </si>
  <si>
    <t>obrubník betonový chodníkový 1000x100x250mm</t>
  </si>
  <si>
    <t>-10594147</t>
  </si>
  <si>
    <t>140*1,01</t>
  </si>
  <si>
    <t>916991121</t>
  </si>
  <si>
    <t>Lože pod obrubníky, krajníky nebo obruby z dlažebních kostek z betonu prostého</t>
  </si>
  <si>
    <t>395351356</t>
  </si>
  <si>
    <t>140*0,01</t>
  </si>
  <si>
    <t>65*0,01</t>
  </si>
  <si>
    <t>99</t>
  </si>
  <si>
    <t>Přesun hmot</t>
  </si>
  <si>
    <t>22</t>
  </si>
  <si>
    <t>998223011</t>
  </si>
  <si>
    <t>Přesun hmot pro pozemní komunikace s krytem dlážděným</t>
  </si>
  <si>
    <t>2112148350</t>
  </si>
  <si>
    <t>SO 192 - Dopravní značení dočasné</t>
  </si>
  <si>
    <t>913911220a</t>
  </si>
  <si>
    <t>Montáž a demontáž  dočasného dopravního značení na 4 týdny</t>
  </si>
  <si>
    <t>1923304484</t>
  </si>
  <si>
    <t>" A15+ B20a"</t>
  </si>
  <si>
    <t>" Z4a"</t>
  </si>
  <si>
    <t>1000 - Ostatní náklady</t>
  </si>
  <si>
    <t>OST - Ostatní</t>
  </si>
  <si>
    <t xml:space="preserve">    O01 - Ostatní</t>
  </si>
  <si>
    <t>OST</t>
  </si>
  <si>
    <t>Ostatní</t>
  </si>
  <si>
    <t>O01</t>
  </si>
  <si>
    <t>221500000</t>
  </si>
  <si>
    <t>Vytýčení stávajících sítí</t>
  </si>
  <si>
    <t>soubor</t>
  </si>
  <si>
    <t>512</t>
  </si>
  <si>
    <t>-2093818985</t>
  </si>
  <si>
    <t>"  vytýčení  stávajících podzemních inženýrských sítí před zahájením zemních prací a přeložek"</t>
  </si>
  <si>
    <t>833800000</t>
  </si>
  <si>
    <t>Vyřízení povolení zvláštního užívání pozemní komunikace</t>
  </si>
  <si>
    <t>10236351</t>
  </si>
  <si>
    <t>1020 - VRN</t>
  </si>
  <si>
    <t>VRN - Vedlejší rozpočtové náklady</t>
  </si>
  <si>
    <t xml:space="preserve">    0 - Vedlejší rozpočtové náklady</t>
  </si>
  <si>
    <t>Vedlejší rozpočtové náklady</t>
  </si>
  <si>
    <t>030001000</t>
  </si>
  <si>
    <t>Zařízení staveniště</t>
  </si>
  <si>
    <t>Kč</t>
  </si>
  <si>
    <t>CS ÚRS 2013 01</t>
  </si>
  <si>
    <t>1024</t>
  </si>
  <si>
    <t>1802759355</t>
  </si>
  <si>
    <t>070001000</t>
  </si>
  <si>
    <t>Provozní vlivy</t>
  </si>
  <si>
    <t>492333646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</si>
</sst>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3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ht="18.45" customHeight="1">
      <c r="B17" s="20"/>
      <c r="C17" s="21"/>
      <c r="D17" s="21"/>
      <c r="E17" s="26" t="s">
        <v>26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31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ht="12" customHeight="1">
      <c r="B19" s="20"/>
      <c r="C19" s="21"/>
      <c r="D19" s="31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ht="18.45" customHeight="1">
      <c r="B20" s="20"/>
      <c r="C20" s="21"/>
      <c r="D20" s="21"/>
      <c r="E20" s="26" t="s">
        <v>26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31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ht="12" customHeight="1">
      <c r="B22" s="20"/>
      <c r="C22" s="21"/>
      <c r="D22" s="31" t="s">
        <v>33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2:57" s="1" customFormat="1" ht="25.9" customHeight="1">
      <c r="B26" s="37"/>
      <c r="C26" s="38"/>
      <c r="D26" s="39" t="s">
        <v>34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30"/>
    </row>
    <row r="27" spans="2:57" s="1" customFormat="1" ht="6.95" customHeigh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30"/>
    </row>
    <row r="28" spans="2:57" s="1" customFormat="1" ht="12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35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36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37</v>
      </c>
      <c r="AL28" s="43"/>
      <c r="AM28" s="43"/>
      <c r="AN28" s="43"/>
      <c r="AO28" s="43"/>
      <c r="AP28" s="38"/>
      <c r="AQ28" s="38"/>
      <c r="AR28" s="42"/>
      <c r="BE28" s="30"/>
    </row>
    <row r="29" spans="2:57" s="2" customFormat="1" ht="14.4" customHeight="1">
      <c r="B29" s="44"/>
      <c r="C29" s="45"/>
      <c r="D29" s="31" t="s">
        <v>38</v>
      </c>
      <c r="E29" s="45"/>
      <c r="F29" s="31" t="s">
        <v>39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2:57" s="2" customFormat="1" ht="14.4" customHeight="1">
      <c r="B30" s="44"/>
      <c r="C30" s="45"/>
      <c r="D30" s="45"/>
      <c r="E30" s="45"/>
      <c r="F30" s="31" t="s">
        <v>40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2:57" s="2" customFormat="1" ht="14.4" customHeight="1" hidden="1">
      <c r="B31" s="44"/>
      <c r="C31" s="45"/>
      <c r="D31" s="45"/>
      <c r="E31" s="45"/>
      <c r="F31" s="31" t="s">
        <v>41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2:57" s="2" customFormat="1" ht="14.4" customHeight="1" hidden="1">
      <c r="B32" s="44"/>
      <c r="C32" s="45"/>
      <c r="D32" s="45"/>
      <c r="E32" s="45"/>
      <c r="F32" s="31" t="s">
        <v>42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2:57" s="2" customFormat="1" ht="14.4" customHeight="1" hidden="1">
      <c r="B33" s="44"/>
      <c r="C33" s="45"/>
      <c r="D33" s="45"/>
      <c r="E33" s="45"/>
      <c r="F33" s="31" t="s">
        <v>43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pans="2:57" s="1" customFormat="1" ht="6.95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0"/>
    </row>
    <row r="35" spans="2:44" s="1" customFormat="1" ht="25.9" customHeight="1">
      <c r="B35" s="37"/>
      <c r="C35" s="50"/>
      <c r="D35" s="51" t="s">
        <v>44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45</v>
      </c>
      <c r="U35" s="52"/>
      <c r="V35" s="52"/>
      <c r="W35" s="52"/>
      <c r="X35" s="54" t="s">
        <v>46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</row>
    <row r="36" spans="2:44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</row>
    <row r="37" spans="2:44" s="1" customFormat="1" ht="14.4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</row>
    <row r="38" spans="2:44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1" customFormat="1" ht="14.4" customHeight="1">
      <c r="B49" s="37"/>
      <c r="C49" s="38"/>
      <c r="D49" s="57" t="s">
        <v>47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7" t="s">
        <v>48</v>
      </c>
      <c r="AI49" s="58"/>
      <c r="AJ49" s="58"/>
      <c r="AK49" s="58"/>
      <c r="AL49" s="58"/>
      <c r="AM49" s="58"/>
      <c r="AN49" s="58"/>
      <c r="AO49" s="58"/>
      <c r="AP49" s="38"/>
      <c r="AQ49" s="38"/>
      <c r="AR49" s="4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2:44" s="1" customFormat="1" ht="12">
      <c r="B60" s="37"/>
      <c r="C60" s="38"/>
      <c r="D60" s="59" t="s">
        <v>49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9" t="s">
        <v>50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9" t="s">
        <v>49</v>
      </c>
      <c r="AI60" s="40"/>
      <c r="AJ60" s="40"/>
      <c r="AK60" s="40"/>
      <c r="AL60" s="40"/>
      <c r="AM60" s="59" t="s">
        <v>50</v>
      </c>
      <c r="AN60" s="40"/>
      <c r="AO60" s="40"/>
      <c r="AP60" s="38"/>
      <c r="AQ60" s="38"/>
      <c r="AR60" s="42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2:44" s="1" customFormat="1" ht="12">
      <c r="B64" s="37"/>
      <c r="C64" s="38"/>
      <c r="D64" s="57" t="s">
        <v>51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7" t="s">
        <v>52</v>
      </c>
      <c r="AI64" s="58"/>
      <c r="AJ64" s="58"/>
      <c r="AK64" s="58"/>
      <c r="AL64" s="58"/>
      <c r="AM64" s="58"/>
      <c r="AN64" s="58"/>
      <c r="AO64" s="58"/>
      <c r="AP64" s="38"/>
      <c r="AQ64" s="38"/>
      <c r="AR64" s="42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2:44" s="1" customFormat="1" ht="12">
      <c r="B75" s="37"/>
      <c r="C75" s="38"/>
      <c r="D75" s="59" t="s">
        <v>49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9" t="s">
        <v>50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9" t="s">
        <v>49</v>
      </c>
      <c r="AI75" s="40"/>
      <c r="AJ75" s="40"/>
      <c r="AK75" s="40"/>
      <c r="AL75" s="40"/>
      <c r="AM75" s="59" t="s">
        <v>50</v>
      </c>
      <c r="AN75" s="40"/>
      <c r="AO75" s="40"/>
      <c r="AP75" s="38"/>
      <c r="AQ75" s="38"/>
      <c r="AR75" s="42"/>
    </row>
    <row r="76" spans="2:44" s="1" customFormat="1" ht="12"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</row>
    <row r="77" spans="2:44" s="1" customFormat="1" ht="6.95" customHeight="1"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42"/>
    </row>
    <row r="81" spans="2:44" s="1" customFormat="1" ht="6.95" customHeight="1"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42"/>
    </row>
    <row r="82" spans="2:44" s="1" customFormat="1" ht="24.95" customHeight="1">
      <c r="B82" s="37"/>
      <c r="C82" s="22" t="s">
        <v>53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</row>
    <row r="83" spans="2:44" s="1" customFormat="1" ht="6.95" customHeight="1"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</row>
    <row r="84" spans="2:44" s="3" customFormat="1" ht="12" customHeight="1">
      <c r="B84" s="64"/>
      <c r="C84" s="31" t="s">
        <v>13</v>
      </c>
      <c r="D84" s="65"/>
      <c r="E84" s="65"/>
      <c r="F84" s="65"/>
      <c r="G84" s="65"/>
      <c r="H84" s="65"/>
      <c r="I84" s="65"/>
      <c r="J84" s="65"/>
      <c r="K84" s="65"/>
      <c r="L84" s="65" t="str">
        <f>K5</f>
        <v>022</v>
      </c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6"/>
    </row>
    <row r="85" spans="2:44" s="4" customFormat="1" ht="36.95" customHeight="1">
      <c r="B85" s="67"/>
      <c r="C85" s="68" t="s">
        <v>16</v>
      </c>
      <c r="D85" s="69"/>
      <c r="E85" s="69"/>
      <c r="F85" s="69"/>
      <c r="G85" s="69"/>
      <c r="H85" s="69"/>
      <c r="I85" s="69"/>
      <c r="J85" s="69"/>
      <c r="K85" s="69"/>
      <c r="L85" s="70" t="str">
        <f>K6</f>
        <v>Oprava chodníku na ul. Lidická od p.č. 84 do 94 v Šumperku - I. etapa</v>
      </c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71"/>
    </row>
    <row r="86" spans="2:44" s="1" customFormat="1" ht="6.95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</row>
    <row r="87" spans="2:44" s="1" customFormat="1" ht="12" customHeight="1">
      <c r="B87" s="37"/>
      <c r="C87" s="31" t="s">
        <v>20</v>
      </c>
      <c r="D87" s="38"/>
      <c r="E87" s="38"/>
      <c r="F87" s="38"/>
      <c r="G87" s="38"/>
      <c r="H87" s="38"/>
      <c r="I87" s="38"/>
      <c r="J87" s="38"/>
      <c r="K87" s="38"/>
      <c r="L87" s="72" t="str">
        <f>IF(K8="","",K8)</f>
        <v>Šumperk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1" t="s">
        <v>22</v>
      </c>
      <c r="AJ87" s="38"/>
      <c r="AK87" s="38"/>
      <c r="AL87" s="38"/>
      <c r="AM87" s="73" t="str">
        <f>IF(AN8="","",AN8)</f>
        <v>4. 11. 2022</v>
      </c>
      <c r="AN87" s="73"/>
      <c r="AO87" s="38"/>
      <c r="AP87" s="38"/>
      <c r="AQ87" s="38"/>
      <c r="AR87" s="42"/>
    </row>
    <row r="88" spans="2:44" s="1" customFormat="1" ht="6.95" customHeight="1"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</row>
    <row r="89" spans="2:56" s="1" customFormat="1" ht="15.15" customHeight="1">
      <c r="B89" s="37"/>
      <c r="C89" s="31" t="s">
        <v>24</v>
      </c>
      <c r="D89" s="38"/>
      <c r="E89" s="38"/>
      <c r="F89" s="38"/>
      <c r="G89" s="38"/>
      <c r="H89" s="38"/>
      <c r="I89" s="38"/>
      <c r="J89" s="38"/>
      <c r="K89" s="38"/>
      <c r="L89" s="65" t="str">
        <f>IF(E11="","",E11)</f>
        <v xml:space="preserve"> 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1" t="s">
        <v>30</v>
      </c>
      <c r="AJ89" s="38"/>
      <c r="AK89" s="38"/>
      <c r="AL89" s="38"/>
      <c r="AM89" s="74" t="str">
        <f>IF(E17="","",E17)</f>
        <v xml:space="preserve"> </v>
      </c>
      <c r="AN89" s="65"/>
      <c r="AO89" s="65"/>
      <c r="AP89" s="65"/>
      <c r="AQ89" s="38"/>
      <c r="AR89" s="42"/>
      <c r="AS89" s="75" t="s">
        <v>54</v>
      </c>
      <c r="AT89" s="76"/>
      <c r="AU89" s="77"/>
      <c r="AV89" s="77"/>
      <c r="AW89" s="77"/>
      <c r="AX89" s="77"/>
      <c r="AY89" s="77"/>
      <c r="AZ89" s="77"/>
      <c r="BA89" s="77"/>
      <c r="BB89" s="77"/>
      <c r="BC89" s="77"/>
      <c r="BD89" s="78"/>
    </row>
    <row r="90" spans="2:56" s="1" customFormat="1" ht="15.15" customHeight="1">
      <c r="B90" s="37"/>
      <c r="C90" s="31" t="s">
        <v>28</v>
      </c>
      <c r="D90" s="38"/>
      <c r="E90" s="38"/>
      <c r="F90" s="38"/>
      <c r="G90" s="38"/>
      <c r="H90" s="38"/>
      <c r="I90" s="38"/>
      <c r="J90" s="38"/>
      <c r="K90" s="38"/>
      <c r="L90" s="65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1" t="s">
        <v>32</v>
      </c>
      <c r="AJ90" s="38"/>
      <c r="AK90" s="38"/>
      <c r="AL90" s="38"/>
      <c r="AM90" s="74" t="str">
        <f>IF(E20="","",E20)</f>
        <v xml:space="preserve"> </v>
      </c>
      <c r="AN90" s="65"/>
      <c r="AO90" s="65"/>
      <c r="AP90" s="65"/>
      <c r="AQ90" s="38"/>
      <c r="AR90" s="42"/>
      <c r="AS90" s="79"/>
      <c r="AT90" s="80"/>
      <c r="AU90" s="81"/>
      <c r="AV90" s="81"/>
      <c r="AW90" s="81"/>
      <c r="AX90" s="81"/>
      <c r="AY90" s="81"/>
      <c r="AZ90" s="81"/>
      <c r="BA90" s="81"/>
      <c r="BB90" s="81"/>
      <c r="BC90" s="81"/>
      <c r="BD90" s="82"/>
    </row>
    <row r="91" spans="2:56" s="1" customFormat="1" ht="10.8" customHeight="1"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3"/>
      <c r="AT91" s="84"/>
      <c r="AU91" s="85"/>
      <c r="AV91" s="85"/>
      <c r="AW91" s="85"/>
      <c r="AX91" s="85"/>
      <c r="AY91" s="85"/>
      <c r="AZ91" s="85"/>
      <c r="BA91" s="85"/>
      <c r="BB91" s="85"/>
      <c r="BC91" s="85"/>
      <c r="BD91" s="86"/>
    </row>
    <row r="92" spans="2:56" s="1" customFormat="1" ht="29.25" customHeight="1">
      <c r="B92" s="37"/>
      <c r="C92" s="87" t="s">
        <v>55</v>
      </c>
      <c r="D92" s="88"/>
      <c r="E92" s="88"/>
      <c r="F92" s="88"/>
      <c r="G92" s="88"/>
      <c r="H92" s="89"/>
      <c r="I92" s="90" t="s">
        <v>56</v>
      </c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91" t="s">
        <v>57</v>
      </c>
      <c r="AH92" s="88"/>
      <c r="AI92" s="88"/>
      <c r="AJ92" s="88"/>
      <c r="AK92" s="88"/>
      <c r="AL92" s="88"/>
      <c r="AM92" s="88"/>
      <c r="AN92" s="90" t="s">
        <v>58</v>
      </c>
      <c r="AO92" s="88"/>
      <c r="AP92" s="92"/>
      <c r="AQ92" s="93" t="s">
        <v>59</v>
      </c>
      <c r="AR92" s="42"/>
      <c r="AS92" s="94" t="s">
        <v>60</v>
      </c>
      <c r="AT92" s="95" t="s">
        <v>61</v>
      </c>
      <c r="AU92" s="95" t="s">
        <v>62</v>
      </c>
      <c r="AV92" s="95" t="s">
        <v>63</v>
      </c>
      <c r="AW92" s="95" t="s">
        <v>64</v>
      </c>
      <c r="AX92" s="95" t="s">
        <v>65</v>
      </c>
      <c r="AY92" s="95" t="s">
        <v>66</v>
      </c>
      <c r="AZ92" s="95" t="s">
        <v>67</v>
      </c>
      <c r="BA92" s="95" t="s">
        <v>68</v>
      </c>
      <c r="BB92" s="95" t="s">
        <v>69</v>
      </c>
      <c r="BC92" s="95" t="s">
        <v>70</v>
      </c>
      <c r="BD92" s="96" t="s">
        <v>71</v>
      </c>
    </row>
    <row r="93" spans="2:56" s="1" customFormat="1" ht="10.8" customHeight="1"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97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9"/>
    </row>
    <row r="94" spans="2:90" s="5" customFormat="1" ht="32.4" customHeight="1">
      <c r="B94" s="100"/>
      <c r="C94" s="101" t="s">
        <v>72</v>
      </c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3">
        <f>ROUND(AG95+AG97+AG100+AG101,2)</f>
        <v>0</v>
      </c>
      <c r="AH94" s="103"/>
      <c r="AI94" s="103"/>
      <c r="AJ94" s="103"/>
      <c r="AK94" s="103"/>
      <c r="AL94" s="103"/>
      <c r="AM94" s="103"/>
      <c r="AN94" s="104">
        <f>SUM(AG94,AT94)</f>
        <v>0</v>
      </c>
      <c r="AO94" s="104"/>
      <c r="AP94" s="104"/>
      <c r="AQ94" s="105" t="s">
        <v>1</v>
      </c>
      <c r="AR94" s="106"/>
      <c r="AS94" s="107">
        <f>ROUND(AS95+AS97+AS100+AS101,2)</f>
        <v>0</v>
      </c>
      <c r="AT94" s="108">
        <f>ROUND(SUM(AV94:AW94),2)</f>
        <v>0</v>
      </c>
      <c r="AU94" s="109">
        <f>ROUND(AU95+AU97+AU100+AU101,5)</f>
        <v>0</v>
      </c>
      <c r="AV94" s="108">
        <f>ROUND(AZ94*L29,2)</f>
        <v>0</v>
      </c>
      <c r="AW94" s="108">
        <f>ROUND(BA94*L30,2)</f>
        <v>0</v>
      </c>
      <c r="AX94" s="108">
        <f>ROUND(BB94*L29,2)</f>
        <v>0</v>
      </c>
      <c r="AY94" s="108">
        <f>ROUND(BC94*L30,2)</f>
        <v>0</v>
      </c>
      <c r="AZ94" s="108">
        <f>ROUND(AZ95+AZ97+AZ100+AZ101,2)</f>
        <v>0</v>
      </c>
      <c r="BA94" s="108">
        <f>ROUND(BA95+BA97+BA100+BA101,2)</f>
        <v>0</v>
      </c>
      <c r="BB94" s="108">
        <f>ROUND(BB95+BB97+BB100+BB101,2)</f>
        <v>0</v>
      </c>
      <c r="BC94" s="108">
        <f>ROUND(BC95+BC97+BC100+BC101,2)</f>
        <v>0</v>
      </c>
      <c r="BD94" s="110">
        <f>ROUND(BD95+BD97+BD100+BD101,2)</f>
        <v>0</v>
      </c>
      <c r="BS94" s="111" t="s">
        <v>73</v>
      </c>
      <c r="BT94" s="111" t="s">
        <v>74</v>
      </c>
      <c r="BU94" s="112" t="s">
        <v>75</v>
      </c>
      <c r="BV94" s="111" t="s">
        <v>76</v>
      </c>
      <c r="BW94" s="111" t="s">
        <v>5</v>
      </c>
      <c r="BX94" s="111" t="s">
        <v>77</v>
      </c>
      <c r="CL94" s="111" t="s">
        <v>1</v>
      </c>
    </row>
    <row r="95" spans="2:91" s="6" customFormat="1" ht="27" customHeight="1">
      <c r="B95" s="113"/>
      <c r="C95" s="114"/>
      <c r="D95" s="115" t="s">
        <v>78</v>
      </c>
      <c r="E95" s="115"/>
      <c r="F95" s="115"/>
      <c r="G95" s="115"/>
      <c r="H95" s="115"/>
      <c r="I95" s="116"/>
      <c r="J95" s="115" t="s">
        <v>79</v>
      </c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7">
        <f>ROUND(AG96,2)</f>
        <v>0</v>
      </c>
      <c r="AH95" s="116"/>
      <c r="AI95" s="116"/>
      <c r="AJ95" s="116"/>
      <c r="AK95" s="116"/>
      <c r="AL95" s="116"/>
      <c r="AM95" s="116"/>
      <c r="AN95" s="118">
        <f>SUM(AG95,AT95)</f>
        <v>0</v>
      </c>
      <c r="AO95" s="116"/>
      <c r="AP95" s="116"/>
      <c r="AQ95" s="119" t="s">
        <v>80</v>
      </c>
      <c r="AR95" s="120"/>
      <c r="AS95" s="121">
        <f>ROUND(AS96,2)</f>
        <v>0</v>
      </c>
      <c r="AT95" s="122">
        <f>ROUND(SUM(AV95:AW95),2)</f>
        <v>0</v>
      </c>
      <c r="AU95" s="123">
        <f>ROUND(AU96,5)</f>
        <v>0</v>
      </c>
      <c r="AV95" s="122">
        <f>ROUND(AZ95*L29,2)</f>
        <v>0</v>
      </c>
      <c r="AW95" s="122">
        <f>ROUND(BA95*L30,2)</f>
        <v>0</v>
      </c>
      <c r="AX95" s="122">
        <f>ROUND(BB95*L29,2)</f>
        <v>0</v>
      </c>
      <c r="AY95" s="122">
        <f>ROUND(BC95*L30,2)</f>
        <v>0</v>
      </c>
      <c r="AZ95" s="122">
        <f>ROUND(AZ96,2)</f>
        <v>0</v>
      </c>
      <c r="BA95" s="122">
        <f>ROUND(BA96,2)</f>
        <v>0</v>
      </c>
      <c r="BB95" s="122">
        <f>ROUND(BB96,2)</f>
        <v>0</v>
      </c>
      <c r="BC95" s="122">
        <f>ROUND(BC96,2)</f>
        <v>0</v>
      </c>
      <c r="BD95" s="124">
        <f>ROUND(BD96,2)</f>
        <v>0</v>
      </c>
      <c r="BS95" s="125" t="s">
        <v>73</v>
      </c>
      <c r="BT95" s="125" t="s">
        <v>81</v>
      </c>
      <c r="BU95" s="125" t="s">
        <v>75</v>
      </c>
      <c r="BV95" s="125" t="s">
        <v>76</v>
      </c>
      <c r="BW95" s="125" t="s">
        <v>82</v>
      </c>
      <c r="BX95" s="125" t="s">
        <v>5</v>
      </c>
      <c r="CL95" s="125" t="s">
        <v>1</v>
      </c>
      <c r="CM95" s="125" t="s">
        <v>83</v>
      </c>
    </row>
    <row r="96" spans="1:90" s="3" customFormat="1" ht="25.5" customHeight="1">
      <c r="A96" s="126" t="s">
        <v>84</v>
      </c>
      <c r="B96" s="64"/>
      <c r="C96" s="127"/>
      <c r="D96" s="127"/>
      <c r="E96" s="128" t="s">
        <v>85</v>
      </c>
      <c r="F96" s="128"/>
      <c r="G96" s="128"/>
      <c r="H96" s="128"/>
      <c r="I96" s="128"/>
      <c r="J96" s="127"/>
      <c r="K96" s="128" t="s">
        <v>86</v>
      </c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9">
        <f>'SO 001 - Příprava území, ...'!J32</f>
        <v>0</v>
      </c>
      <c r="AH96" s="127"/>
      <c r="AI96" s="127"/>
      <c r="AJ96" s="127"/>
      <c r="AK96" s="127"/>
      <c r="AL96" s="127"/>
      <c r="AM96" s="127"/>
      <c r="AN96" s="129">
        <f>SUM(AG96,AT96)</f>
        <v>0</v>
      </c>
      <c r="AO96" s="127"/>
      <c r="AP96" s="127"/>
      <c r="AQ96" s="130" t="s">
        <v>87</v>
      </c>
      <c r="AR96" s="66"/>
      <c r="AS96" s="131">
        <v>0</v>
      </c>
      <c r="AT96" s="132">
        <f>ROUND(SUM(AV96:AW96),2)</f>
        <v>0</v>
      </c>
      <c r="AU96" s="133">
        <f>'SO 001 - Příprava území, ...'!P123</f>
        <v>0</v>
      </c>
      <c r="AV96" s="132">
        <f>'SO 001 - Příprava území, ...'!J35</f>
        <v>0</v>
      </c>
      <c r="AW96" s="132">
        <f>'SO 001 - Příprava území, ...'!J36</f>
        <v>0</v>
      </c>
      <c r="AX96" s="132">
        <f>'SO 001 - Příprava území, ...'!J37</f>
        <v>0</v>
      </c>
      <c r="AY96" s="132">
        <f>'SO 001 - Příprava území, ...'!J38</f>
        <v>0</v>
      </c>
      <c r="AZ96" s="132">
        <f>'SO 001 - Příprava území, ...'!F35</f>
        <v>0</v>
      </c>
      <c r="BA96" s="132">
        <f>'SO 001 - Příprava území, ...'!F36</f>
        <v>0</v>
      </c>
      <c r="BB96" s="132">
        <f>'SO 001 - Příprava území, ...'!F37</f>
        <v>0</v>
      </c>
      <c r="BC96" s="132">
        <f>'SO 001 - Příprava území, ...'!F38</f>
        <v>0</v>
      </c>
      <c r="BD96" s="134">
        <f>'SO 001 - Příprava území, ...'!F39</f>
        <v>0</v>
      </c>
      <c r="BT96" s="135" t="s">
        <v>83</v>
      </c>
      <c r="BV96" s="135" t="s">
        <v>76</v>
      </c>
      <c r="BW96" s="135" t="s">
        <v>88</v>
      </c>
      <c r="BX96" s="135" t="s">
        <v>82</v>
      </c>
      <c r="CL96" s="135" t="s">
        <v>1</v>
      </c>
    </row>
    <row r="97" spans="2:91" s="6" customFormat="1" ht="16.5" customHeight="1">
      <c r="B97" s="113"/>
      <c r="C97" s="114"/>
      <c r="D97" s="115" t="s">
        <v>89</v>
      </c>
      <c r="E97" s="115"/>
      <c r="F97" s="115"/>
      <c r="G97" s="115"/>
      <c r="H97" s="115"/>
      <c r="I97" s="116"/>
      <c r="J97" s="115" t="s">
        <v>90</v>
      </c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7">
        <f>ROUND(SUM(AG98:AG99),2)</f>
        <v>0</v>
      </c>
      <c r="AH97" s="116"/>
      <c r="AI97" s="116"/>
      <c r="AJ97" s="116"/>
      <c r="AK97" s="116"/>
      <c r="AL97" s="116"/>
      <c r="AM97" s="116"/>
      <c r="AN97" s="118">
        <f>SUM(AG97,AT97)</f>
        <v>0</v>
      </c>
      <c r="AO97" s="116"/>
      <c r="AP97" s="116"/>
      <c r="AQ97" s="119" t="s">
        <v>80</v>
      </c>
      <c r="AR97" s="120"/>
      <c r="AS97" s="121">
        <f>ROUND(SUM(AS98:AS99),2)</f>
        <v>0</v>
      </c>
      <c r="AT97" s="122">
        <f>ROUND(SUM(AV97:AW97),2)</f>
        <v>0</v>
      </c>
      <c r="AU97" s="123">
        <f>ROUND(SUM(AU98:AU99),5)</f>
        <v>0</v>
      </c>
      <c r="AV97" s="122">
        <f>ROUND(AZ97*L29,2)</f>
        <v>0</v>
      </c>
      <c r="AW97" s="122">
        <f>ROUND(BA97*L30,2)</f>
        <v>0</v>
      </c>
      <c r="AX97" s="122">
        <f>ROUND(BB97*L29,2)</f>
        <v>0</v>
      </c>
      <c r="AY97" s="122">
        <f>ROUND(BC97*L30,2)</f>
        <v>0</v>
      </c>
      <c r="AZ97" s="122">
        <f>ROUND(SUM(AZ98:AZ99),2)</f>
        <v>0</v>
      </c>
      <c r="BA97" s="122">
        <f>ROUND(SUM(BA98:BA99),2)</f>
        <v>0</v>
      </c>
      <c r="BB97" s="122">
        <f>ROUND(SUM(BB98:BB99),2)</f>
        <v>0</v>
      </c>
      <c r="BC97" s="122">
        <f>ROUND(SUM(BC98:BC99),2)</f>
        <v>0</v>
      </c>
      <c r="BD97" s="124">
        <f>ROUND(SUM(BD98:BD99),2)</f>
        <v>0</v>
      </c>
      <c r="BS97" s="125" t="s">
        <v>73</v>
      </c>
      <c r="BT97" s="125" t="s">
        <v>81</v>
      </c>
      <c r="BU97" s="125" t="s">
        <v>75</v>
      </c>
      <c r="BV97" s="125" t="s">
        <v>76</v>
      </c>
      <c r="BW97" s="125" t="s">
        <v>91</v>
      </c>
      <c r="BX97" s="125" t="s">
        <v>5</v>
      </c>
      <c r="CL97" s="125" t="s">
        <v>1</v>
      </c>
      <c r="CM97" s="125" t="s">
        <v>83</v>
      </c>
    </row>
    <row r="98" spans="1:90" s="3" customFormat="1" ht="16.5" customHeight="1">
      <c r="A98" s="126" t="s">
        <v>84</v>
      </c>
      <c r="B98" s="64"/>
      <c r="C98" s="127"/>
      <c r="D98" s="127"/>
      <c r="E98" s="128" t="s">
        <v>92</v>
      </c>
      <c r="F98" s="128"/>
      <c r="G98" s="128"/>
      <c r="H98" s="128"/>
      <c r="I98" s="128"/>
      <c r="J98" s="127"/>
      <c r="K98" s="128" t="s">
        <v>93</v>
      </c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9">
        <f>'SO 101 - Chodník'!J32</f>
        <v>0</v>
      </c>
      <c r="AH98" s="127"/>
      <c r="AI98" s="127"/>
      <c r="AJ98" s="127"/>
      <c r="AK98" s="127"/>
      <c r="AL98" s="127"/>
      <c r="AM98" s="127"/>
      <c r="AN98" s="129">
        <f>SUM(AG98,AT98)</f>
        <v>0</v>
      </c>
      <c r="AO98" s="127"/>
      <c r="AP98" s="127"/>
      <c r="AQ98" s="130" t="s">
        <v>87</v>
      </c>
      <c r="AR98" s="66"/>
      <c r="AS98" s="131">
        <v>0</v>
      </c>
      <c r="AT98" s="132">
        <f>ROUND(SUM(AV98:AW98),2)</f>
        <v>0</v>
      </c>
      <c r="AU98" s="133">
        <f>'SO 101 - Chodník'!P128</f>
        <v>0</v>
      </c>
      <c r="AV98" s="132">
        <f>'SO 101 - Chodník'!J35</f>
        <v>0</v>
      </c>
      <c r="AW98" s="132">
        <f>'SO 101 - Chodník'!J36</f>
        <v>0</v>
      </c>
      <c r="AX98" s="132">
        <f>'SO 101 - Chodník'!J37</f>
        <v>0</v>
      </c>
      <c r="AY98" s="132">
        <f>'SO 101 - Chodník'!J38</f>
        <v>0</v>
      </c>
      <c r="AZ98" s="132">
        <f>'SO 101 - Chodník'!F35</f>
        <v>0</v>
      </c>
      <c r="BA98" s="132">
        <f>'SO 101 - Chodník'!F36</f>
        <v>0</v>
      </c>
      <c r="BB98" s="132">
        <f>'SO 101 - Chodník'!F37</f>
        <v>0</v>
      </c>
      <c r="BC98" s="132">
        <f>'SO 101 - Chodník'!F38</f>
        <v>0</v>
      </c>
      <c r="BD98" s="134">
        <f>'SO 101 - Chodník'!F39</f>
        <v>0</v>
      </c>
      <c r="BT98" s="135" t="s">
        <v>83</v>
      </c>
      <c r="BV98" s="135" t="s">
        <v>76</v>
      </c>
      <c r="BW98" s="135" t="s">
        <v>94</v>
      </c>
      <c r="BX98" s="135" t="s">
        <v>91</v>
      </c>
      <c r="CL98" s="135" t="s">
        <v>1</v>
      </c>
    </row>
    <row r="99" spans="1:90" s="3" customFormat="1" ht="16.5" customHeight="1">
      <c r="A99" s="126" t="s">
        <v>84</v>
      </c>
      <c r="B99" s="64"/>
      <c r="C99" s="127"/>
      <c r="D99" s="127"/>
      <c r="E99" s="128" t="s">
        <v>95</v>
      </c>
      <c r="F99" s="128"/>
      <c r="G99" s="128"/>
      <c r="H99" s="128"/>
      <c r="I99" s="128"/>
      <c r="J99" s="127"/>
      <c r="K99" s="128" t="s">
        <v>96</v>
      </c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9">
        <f>'SO 192 - Dopravní značení...'!J32</f>
        <v>0</v>
      </c>
      <c r="AH99" s="127"/>
      <c r="AI99" s="127"/>
      <c r="AJ99" s="127"/>
      <c r="AK99" s="127"/>
      <c r="AL99" s="127"/>
      <c r="AM99" s="127"/>
      <c r="AN99" s="129">
        <f>SUM(AG99,AT99)</f>
        <v>0</v>
      </c>
      <c r="AO99" s="127"/>
      <c r="AP99" s="127"/>
      <c r="AQ99" s="130" t="s">
        <v>87</v>
      </c>
      <c r="AR99" s="66"/>
      <c r="AS99" s="131">
        <v>0</v>
      </c>
      <c r="AT99" s="132">
        <f>ROUND(SUM(AV99:AW99),2)</f>
        <v>0</v>
      </c>
      <c r="AU99" s="133">
        <f>'SO 192 - Dopravní značení...'!P122</f>
        <v>0</v>
      </c>
      <c r="AV99" s="132">
        <f>'SO 192 - Dopravní značení...'!J35</f>
        <v>0</v>
      </c>
      <c r="AW99" s="132">
        <f>'SO 192 - Dopravní značení...'!J36</f>
        <v>0</v>
      </c>
      <c r="AX99" s="132">
        <f>'SO 192 - Dopravní značení...'!J37</f>
        <v>0</v>
      </c>
      <c r="AY99" s="132">
        <f>'SO 192 - Dopravní značení...'!J38</f>
        <v>0</v>
      </c>
      <c r="AZ99" s="132">
        <f>'SO 192 - Dopravní značení...'!F35</f>
        <v>0</v>
      </c>
      <c r="BA99" s="132">
        <f>'SO 192 - Dopravní značení...'!F36</f>
        <v>0</v>
      </c>
      <c r="BB99" s="132">
        <f>'SO 192 - Dopravní značení...'!F37</f>
        <v>0</v>
      </c>
      <c r="BC99" s="132">
        <f>'SO 192 - Dopravní značení...'!F38</f>
        <v>0</v>
      </c>
      <c r="BD99" s="134">
        <f>'SO 192 - Dopravní značení...'!F39</f>
        <v>0</v>
      </c>
      <c r="BT99" s="135" t="s">
        <v>83</v>
      </c>
      <c r="BV99" s="135" t="s">
        <v>76</v>
      </c>
      <c r="BW99" s="135" t="s">
        <v>97</v>
      </c>
      <c r="BX99" s="135" t="s">
        <v>91</v>
      </c>
      <c r="CL99" s="135" t="s">
        <v>1</v>
      </c>
    </row>
    <row r="100" spans="1:91" s="6" customFormat="1" ht="16.5" customHeight="1">
      <c r="A100" s="126" t="s">
        <v>84</v>
      </c>
      <c r="B100" s="113"/>
      <c r="C100" s="114"/>
      <c r="D100" s="115" t="s">
        <v>98</v>
      </c>
      <c r="E100" s="115"/>
      <c r="F100" s="115"/>
      <c r="G100" s="115"/>
      <c r="H100" s="115"/>
      <c r="I100" s="116"/>
      <c r="J100" s="115" t="s">
        <v>99</v>
      </c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8">
        <f>'1000 - Ostatní náklady'!J30</f>
        <v>0</v>
      </c>
      <c r="AH100" s="116"/>
      <c r="AI100" s="116"/>
      <c r="AJ100" s="116"/>
      <c r="AK100" s="116"/>
      <c r="AL100" s="116"/>
      <c r="AM100" s="116"/>
      <c r="AN100" s="118">
        <f>SUM(AG100,AT100)</f>
        <v>0</v>
      </c>
      <c r="AO100" s="116"/>
      <c r="AP100" s="116"/>
      <c r="AQ100" s="119" t="s">
        <v>80</v>
      </c>
      <c r="AR100" s="120"/>
      <c r="AS100" s="121">
        <v>0</v>
      </c>
      <c r="AT100" s="122">
        <f>ROUND(SUM(AV100:AW100),2)</f>
        <v>0</v>
      </c>
      <c r="AU100" s="123">
        <f>'1000 - Ostatní náklady'!P118</f>
        <v>0</v>
      </c>
      <c r="AV100" s="122">
        <f>'1000 - Ostatní náklady'!J33</f>
        <v>0</v>
      </c>
      <c r="AW100" s="122">
        <f>'1000 - Ostatní náklady'!J34</f>
        <v>0</v>
      </c>
      <c r="AX100" s="122">
        <f>'1000 - Ostatní náklady'!J35</f>
        <v>0</v>
      </c>
      <c r="AY100" s="122">
        <f>'1000 - Ostatní náklady'!J36</f>
        <v>0</v>
      </c>
      <c r="AZ100" s="122">
        <f>'1000 - Ostatní náklady'!F33</f>
        <v>0</v>
      </c>
      <c r="BA100" s="122">
        <f>'1000 - Ostatní náklady'!F34</f>
        <v>0</v>
      </c>
      <c r="BB100" s="122">
        <f>'1000 - Ostatní náklady'!F35</f>
        <v>0</v>
      </c>
      <c r="BC100" s="122">
        <f>'1000 - Ostatní náklady'!F36</f>
        <v>0</v>
      </c>
      <c r="BD100" s="124">
        <f>'1000 - Ostatní náklady'!F37</f>
        <v>0</v>
      </c>
      <c r="BT100" s="125" t="s">
        <v>81</v>
      </c>
      <c r="BV100" s="125" t="s">
        <v>76</v>
      </c>
      <c r="BW100" s="125" t="s">
        <v>100</v>
      </c>
      <c r="BX100" s="125" t="s">
        <v>5</v>
      </c>
      <c r="CL100" s="125" t="s">
        <v>1</v>
      </c>
      <c r="CM100" s="125" t="s">
        <v>83</v>
      </c>
    </row>
    <row r="101" spans="1:91" s="6" customFormat="1" ht="16.5" customHeight="1">
      <c r="A101" s="126" t="s">
        <v>84</v>
      </c>
      <c r="B101" s="113"/>
      <c r="C101" s="114"/>
      <c r="D101" s="115" t="s">
        <v>101</v>
      </c>
      <c r="E101" s="115"/>
      <c r="F101" s="115"/>
      <c r="G101" s="115"/>
      <c r="H101" s="115"/>
      <c r="I101" s="116"/>
      <c r="J101" s="115" t="s">
        <v>102</v>
      </c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8">
        <f>'1020 - VRN'!J30</f>
        <v>0</v>
      </c>
      <c r="AH101" s="116"/>
      <c r="AI101" s="116"/>
      <c r="AJ101" s="116"/>
      <c r="AK101" s="116"/>
      <c r="AL101" s="116"/>
      <c r="AM101" s="116"/>
      <c r="AN101" s="118">
        <f>SUM(AG101,AT101)</f>
        <v>0</v>
      </c>
      <c r="AO101" s="116"/>
      <c r="AP101" s="116"/>
      <c r="AQ101" s="119" t="s">
        <v>80</v>
      </c>
      <c r="AR101" s="120"/>
      <c r="AS101" s="136">
        <v>0</v>
      </c>
      <c r="AT101" s="137">
        <f>ROUND(SUM(AV101:AW101),2)</f>
        <v>0</v>
      </c>
      <c r="AU101" s="138">
        <f>'1020 - VRN'!P118</f>
        <v>0</v>
      </c>
      <c r="AV101" s="137">
        <f>'1020 - VRN'!J33</f>
        <v>0</v>
      </c>
      <c r="AW101" s="137">
        <f>'1020 - VRN'!J34</f>
        <v>0</v>
      </c>
      <c r="AX101" s="137">
        <f>'1020 - VRN'!J35</f>
        <v>0</v>
      </c>
      <c r="AY101" s="137">
        <f>'1020 - VRN'!J36</f>
        <v>0</v>
      </c>
      <c r="AZ101" s="137">
        <f>'1020 - VRN'!F33</f>
        <v>0</v>
      </c>
      <c r="BA101" s="137">
        <f>'1020 - VRN'!F34</f>
        <v>0</v>
      </c>
      <c r="BB101" s="137">
        <f>'1020 - VRN'!F35</f>
        <v>0</v>
      </c>
      <c r="BC101" s="137">
        <f>'1020 - VRN'!F36</f>
        <v>0</v>
      </c>
      <c r="BD101" s="139">
        <f>'1020 - VRN'!F37</f>
        <v>0</v>
      </c>
      <c r="BT101" s="125" t="s">
        <v>81</v>
      </c>
      <c r="BV101" s="125" t="s">
        <v>76</v>
      </c>
      <c r="BW101" s="125" t="s">
        <v>103</v>
      </c>
      <c r="BX101" s="125" t="s">
        <v>5</v>
      </c>
      <c r="CL101" s="125" t="s">
        <v>1</v>
      </c>
      <c r="CM101" s="125" t="s">
        <v>83</v>
      </c>
    </row>
    <row r="102" spans="2:44" s="1" customFormat="1" ht="30" customHeight="1"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42"/>
    </row>
    <row r="103" spans="2:44" s="1" customFormat="1" ht="6.95" customHeight="1">
      <c r="B103" s="60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42"/>
    </row>
  </sheetData>
  <sheetProtection password="CC35" sheet="1" objects="1" scenarios="1" formatColumns="0" formatRows="0"/>
  <mergeCells count="66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101:AP101"/>
    <mergeCell ref="AN98:AP98"/>
    <mergeCell ref="AN99:AP99"/>
    <mergeCell ref="AN100:AP100"/>
    <mergeCell ref="C92:G92"/>
    <mergeCell ref="I92:AF92"/>
    <mergeCell ref="D95:H95"/>
    <mergeCell ref="J95:AF95"/>
    <mergeCell ref="E96:I96"/>
    <mergeCell ref="K96:AF96"/>
    <mergeCell ref="D97:H97"/>
    <mergeCell ref="J97:AF97"/>
    <mergeCell ref="E98:I98"/>
    <mergeCell ref="K98:AF98"/>
    <mergeCell ref="E99:I99"/>
    <mergeCell ref="K99:AF99"/>
    <mergeCell ref="D100:H100"/>
    <mergeCell ref="J100:AF100"/>
    <mergeCell ref="D101:H101"/>
    <mergeCell ref="J101:AF101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8:AM98"/>
    <mergeCell ref="AG99:AM99"/>
    <mergeCell ref="AG100:AM100"/>
    <mergeCell ref="AG101:AM101"/>
    <mergeCell ref="AG94:AM94"/>
    <mergeCell ref="AN94:AP94"/>
  </mergeCells>
  <hyperlinks>
    <hyperlink ref="A96" location="'SO 001 - Příprava území, ...'!C2" display="/"/>
    <hyperlink ref="A98" location="'SO 101 - Chodník'!C2" display="/"/>
    <hyperlink ref="A99" location="'SO 192 - Dopravní značení...'!C2" display="/"/>
    <hyperlink ref="A100" location="'1000 - Ostatní náklady'!C2" display="/"/>
    <hyperlink ref="A101" location="'1020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9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88</v>
      </c>
    </row>
    <row r="3" spans="2:46" ht="6.95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19"/>
      <c r="AT3" s="16" t="s">
        <v>83</v>
      </c>
    </row>
    <row r="4" spans="2:46" ht="24.95" customHeight="1">
      <c r="B4" s="19"/>
      <c r="D4" s="144" t="s">
        <v>104</v>
      </c>
      <c r="L4" s="19"/>
      <c r="M4" s="145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6" t="s">
        <v>16</v>
      </c>
      <c r="L6" s="19"/>
    </row>
    <row r="7" spans="2:12" ht="16.5" customHeight="1">
      <c r="B7" s="19"/>
      <c r="E7" s="147" t="str">
        <f>'Rekapitulace stavby'!K6</f>
        <v>Oprava chodníku na ul. Lidická od p.č. 84 do 94 v Šumperku - I. etapa</v>
      </c>
      <c r="F7" s="146"/>
      <c r="G7" s="146"/>
      <c r="H7" s="146"/>
      <c r="L7" s="19"/>
    </row>
    <row r="8" spans="2:12" ht="12" customHeight="1">
      <c r="B8" s="19"/>
      <c r="D8" s="146" t="s">
        <v>105</v>
      </c>
      <c r="L8" s="19"/>
    </row>
    <row r="9" spans="2:12" s="1" customFormat="1" ht="16.5" customHeight="1">
      <c r="B9" s="42"/>
      <c r="E9" s="147" t="s">
        <v>106</v>
      </c>
      <c r="F9" s="1"/>
      <c r="G9" s="1"/>
      <c r="H9" s="1"/>
      <c r="I9" s="148"/>
      <c r="L9" s="42"/>
    </row>
    <row r="10" spans="2:12" s="1" customFormat="1" ht="12" customHeight="1">
      <c r="B10" s="42"/>
      <c r="D10" s="146" t="s">
        <v>107</v>
      </c>
      <c r="I10" s="148"/>
      <c r="L10" s="42"/>
    </row>
    <row r="11" spans="2:12" s="1" customFormat="1" ht="36.95" customHeight="1">
      <c r="B11" s="42"/>
      <c r="E11" s="149" t="s">
        <v>108</v>
      </c>
      <c r="F11" s="1"/>
      <c r="G11" s="1"/>
      <c r="H11" s="1"/>
      <c r="I11" s="148"/>
      <c r="L11" s="42"/>
    </row>
    <row r="12" spans="2:12" s="1" customFormat="1" ht="12">
      <c r="B12" s="42"/>
      <c r="I12" s="148"/>
      <c r="L12" s="42"/>
    </row>
    <row r="13" spans="2:12" s="1" customFormat="1" ht="12" customHeight="1">
      <c r="B13" s="42"/>
      <c r="D13" s="146" t="s">
        <v>18</v>
      </c>
      <c r="F13" s="135" t="s">
        <v>1</v>
      </c>
      <c r="I13" s="150" t="s">
        <v>19</v>
      </c>
      <c r="J13" s="135" t="s">
        <v>1</v>
      </c>
      <c r="L13" s="42"/>
    </row>
    <row r="14" spans="2:12" s="1" customFormat="1" ht="12" customHeight="1">
      <c r="B14" s="42"/>
      <c r="D14" s="146" t="s">
        <v>20</v>
      </c>
      <c r="F14" s="135" t="s">
        <v>21</v>
      </c>
      <c r="I14" s="150" t="s">
        <v>22</v>
      </c>
      <c r="J14" s="151" t="str">
        <f>'Rekapitulace stavby'!AN8</f>
        <v>4. 11. 2022</v>
      </c>
      <c r="L14" s="42"/>
    </row>
    <row r="15" spans="2:12" s="1" customFormat="1" ht="10.8" customHeight="1">
      <c r="B15" s="42"/>
      <c r="I15" s="148"/>
      <c r="L15" s="42"/>
    </row>
    <row r="16" spans="2:12" s="1" customFormat="1" ht="12" customHeight="1">
      <c r="B16" s="42"/>
      <c r="D16" s="146" t="s">
        <v>24</v>
      </c>
      <c r="I16" s="150" t="s">
        <v>25</v>
      </c>
      <c r="J16" s="135" t="str">
        <f>IF('Rekapitulace stavby'!AN10="","",'Rekapitulace stavby'!AN10)</f>
        <v/>
      </c>
      <c r="L16" s="42"/>
    </row>
    <row r="17" spans="2:12" s="1" customFormat="1" ht="18" customHeight="1">
      <c r="B17" s="42"/>
      <c r="E17" s="135" t="str">
        <f>IF('Rekapitulace stavby'!E11="","",'Rekapitulace stavby'!E11)</f>
        <v xml:space="preserve"> </v>
      </c>
      <c r="I17" s="150" t="s">
        <v>27</v>
      </c>
      <c r="J17" s="135" t="str">
        <f>IF('Rekapitulace stavby'!AN11="","",'Rekapitulace stavby'!AN11)</f>
        <v/>
      </c>
      <c r="L17" s="42"/>
    </row>
    <row r="18" spans="2:12" s="1" customFormat="1" ht="6.95" customHeight="1">
      <c r="B18" s="42"/>
      <c r="I18" s="148"/>
      <c r="L18" s="42"/>
    </row>
    <row r="19" spans="2:12" s="1" customFormat="1" ht="12" customHeight="1">
      <c r="B19" s="42"/>
      <c r="D19" s="146" t="s">
        <v>28</v>
      </c>
      <c r="I19" s="150" t="s">
        <v>25</v>
      </c>
      <c r="J19" s="32" t="str">
        <f>'Rekapitulace stavby'!AN13</f>
        <v>Vyplň údaj</v>
      </c>
      <c r="L19" s="42"/>
    </row>
    <row r="20" spans="2:12" s="1" customFormat="1" ht="18" customHeight="1">
      <c r="B20" s="42"/>
      <c r="E20" s="32" t="str">
        <f>'Rekapitulace stavby'!E14</f>
        <v>Vyplň údaj</v>
      </c>
      <c r="F20" s="135"/>
      <c r="G20" s="135"/>
      <c r="H20" s="135"/>
      <c r="I20" s="150" t="s">
        <v>27</v>
      </c>
      <c r="J20" s="32" t="str">
        <f>'Rekapitulace stavby'!AN14</f>
        <v>Vyplň údaj</v>
      </c>
      <c r="L20" s="42"/>
    </row>
    <row r="21" spans="2:12" s="1" customFormat="1" ht="6.95" customHeight="1">
      <c r="B21" s="42"/>
      <c r="I21" s="148"/>
      <c r="L21" s="42"/>
    </row>
    <row r="22" spans="2:12" s="1" customFormat="1" ht="12" customHeight="1">
      <c r="B22" s="42"/>
      <c r="D22" s="146" t="s">
        <v>30</v>
      </c>
      <c r="I22" s="150" t="s">
        <v>25</v>
      </c>
      <c r="J22" s="135" t="str">
        <f>IF('Rekapitulace stavby'!AN16="","",'Rekapitulace stavby'!AN16)</f>
        <v/>
      </c>
      <c r="L22" s="42"/>
    </row>
    <row r="23" spans="2:12" s="1" customFormat="1" ht="18" customHeight="1">
      <c r="B23" s="42"/>
      <c r="E23" s="135" t="str">
        <f>IF('Rekapitulace stavby'!E17="","",'Rekapitulace stavby'!E17)</f>
        <v xml:space="preserve"> </v>
      </c>
      <c r="I23" s="150" t="s">
        <v>27</v>
      </c>
      <c r="J23" s="135" t="str">
        <f>IF('Rekapitulace stavby'!AN17="","",'Rekapitulace stavby'!AN17)</f>
        <v/>
      </c>
      <c r="L23" s="42"/>
    </row>
    <row r="24" spans="2:12" s="1" customFormat="1" ht="6.95" customHeight="1">
      <c r="B24" s="42"/>
      <c r="I24" s="148"/>
      <c r="L24" s="42"/>
    </row>
    <row r="25" spans="2:12" s="1" customFormat="1" ht="12" customHeight="1">
      <c r="B25" s="42"/>
      <c r="D25" s="146" t="s">
        <v>32</v>
      </c>
      <c r="I25" s="150" t="s">
        <v>25</v>
      </c>
      <c r="J25" s="135" t="str">
        <f>IF('Rekapitulace stavby'!AN19="","",'Rekapitulace stavby'!AN19)</f>
        <v/>
      </c>
      <c r="L25" s="42"/>
    </row>
    <row r="26" spans="2:12" s="1" customFormat="1" ht="18" customHeight="1">
      <c r="B26" s="42"/>
      <c r="E26" s="135" t="str">
        <f>IF('Rekapitulace stavby'!E20="","",'Rekapitulace stavby'!E20)</f>
        <v xml:space="preserve"> </v>
      </c>
      <c r="I26" s="150" t="s">
        <v>27</v>
      </c>
      <c r="J26" s="135" t="str">
        <f>IF('Rekapitulace stavby'!AN20="","",'Rekapitulace stavby'!AN20)</f>
        <v/>
      </c>
      <c r="L26" s="42"/>
    </row>
    <row r="27" spans="2:12" s="1" customFormat="1" ht="6.95" customHeight="1">
      <c r="B27" s="42"/>
      <c r="I27" s="148"/>
      <c r="L27" s="42"/>
    </row>
    <row r="28" spans="2:12" s="1" customFormat="1" ht="12" customHeight="1">
      <c r="B28" s="42"/>
      <c r="D28" s="146" t="s">
        <v>33</v>
      </c>
      <c r="I28" s="148"/>
      <c r="L28" s="42"/>
    </row>
    <row r="29" spans="2:12" s="7" customFormat="1" ht="16.5" customHeight="1">
      <c r="B29" s="152"/>
      <c r="E29" s="153" t="s">
        <v>1</v>
      </c>
      <c r="F29" s="153"/>
      <c r="G29" s="153"/>
      <c r="H29" s="153"/>
      <c r="I29" s="154"/>
      <c r="L29" s="152"/>
    </row>
    <row r="30" spans="2:12" s="1" customFormat="1" ht="6.95" customHeight="1">
      <c r="B30" s="42"/>
      <c r="I30" s="148"/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55"/>
      <c r="J31" s="77"/>
      <c r="K31" s="77"/>
      <c r="L31" s="42"/>
    </row>
    <row r="32" spans="2:12" s="1" customFormat="1" ht="25.4" customHeight="1">
      <c r="B32" s="42"/>
      <c r="D32" s="156" t="s">
        <v>34</v>
      </c>
      <c r="I32" s="148"/>
      <c r="J32" s="157">
        <f>ROUND(J123,2)</f>
        <v>0</v>
      </c>
      <c r="L32" s="42"/>
    </row>
    <row r="33" spans="2:12" s="1" customFormat="1" ht="6.95" customHeight="1">
      <c r="B33" s="42"/>
      <c r="D33" s="77"/>
      <c r="E33" s="77"/>
      <c r="F33" s="77"/>
      <c r="G33" s="77"/>
      <c r="H33" s="77"/>
      <c r="I33" s="155"/>
      <c r="J33" s="77"/>
      <c r="K33" s="77"/>
      <c r="L33" s="42"/>
    </row>
    <row r="34" spans="2:12" s="1" customFormat="1" ht="14.4" customHeight="1">
      <c r="B34" s="42"/>
      <c r="F34" s="158" t="s">
        <v>36</v>
      </c>
      <c r="I34" s="159" t="s">
        <v>35</v>
      </c>
      <c r="J34" s="158" t="s">
        <v>37</v>
      </c>
      <c r="L34" s="42"/>
    </row>
    <row r="35" spans="2:12" s="1" customFormat="1" ht="14.4" customHeight="1">
      <c r="B35" s="42"/>
      <c r="D35" s="160" t="s">
        <v>38</v>
      </c>
      <c r="E35" s="146" t="s">
        <v>39</v>
      </c>
      <c r="F35" s="161">
        <f>ROUND((SUM(BE123:BE194)),2)</f>
        <v>0</v>
      </c>
      <c r="I35" s="162">
        <v>0.21</v>
      </c>
      <c r="J35" s="161">
        <f>ROUND(((SUM(BE123:BE194))*I35),2)</f>
        <v>0</v>
      </c>
      <c r="L35" s="42"/>
    </row>
    <row r="36" spans="2:12" s="1" customFormat="1" ht="14.4" customHeight="1">
      <c r="B36" s="42"/>
      <c r="E36" s="146" t="s">
        <v>40</v>
      </c>
      <c r="F36" s="161">
        <f>ROUND((SUM(BF123:BF194)),2)</f>
        <v>0</v>
      </c>
      <c r="I36" s="162">
        <v>0.15</v>
      </c>
      <c r="J36" s="161">
        <f>ROUND(((SUM(BF123:BF194))*I36),2)</f>
        <v>0</v>
      </c>
      <c r="L36" s="42"/>
    </row>
    <row r="37" spans="2:12" s="1" customFormat="1" ht="14.4" customHeight="1" hidden="1">
      <c r="B37" s="42"/>
      <c r="E37" s="146" t="s">
        <v>41</v>
      </c>
      <c r="F37" s="161">
        <f>ROUND((SUM(BG123:BG194)),2)</f>
        <v>0</v>
      </c>
      <c r="I37" s="162">
        <v>0.21</v>
      </c>
      <c r="J37" s="161">
        <f>0</f>
        <v>0</v>
      </c>
      <c r="L37" s="42"/>
    </row>
    <row r="38" spans="2:12" s="1" customFormat="1" ht="14.4" customHeight="1" hidden="1">
      <c r="B38" s="42"/>
      <c r="E38" s="146" t="s">
        <v>42</v>
      </c>
      <c r="F38" s="161">
        <f>ROUND((SUM(BH123:BH194)),2)</f>
        <v>0</v>
      </c>
      <c r="I38" s="162">
        <v>0.15</v>
      </c>
      <c r="J38" s="161">
        <f>0</f>
        <v>0</v>
      </c>
      <c r="L38" s="42"/>
    </row>
    <row r="39" spans="2:12" s="1" customFormat="1" ht="14.4" customHeight="1" hidden="1">
      <c r="B39" s="42"/>
      <c r="E39" s="146" t="s">
        <v>43</v>
      </c>
      <c r="F39" s="161">
        <f>ROUND((SUM(BI123:BI194)),2)</f>
        <v>0</v>
      </c>
      <c r="I39" s="162">
        <v>0</v>
      </c>
      <c r="J39" s="161">
        <f>0</f>
        <v>0</v>
      </c>
      <c r="L39" s="42"/>
    </row>
    <row r="40" spans="2:12" s="1" customFormat="1" ht="6.95" customHeight="1">
      <c r="B40" s="42"/>
      <c r="I40" s="148"/>
      <c r="L40" s="42"/>
    </row>
    <row r="41" spans="2:12" s="1" customFormat="1" ht="25.4" customHeight="1">
      <c r="B41" s="42"/>
      <c r="C41" s="163"/>
      <c r="D41" s="164" t="s">
        <v>44</v>
      </c>
      <c r="E41" s="165"/>
      <c r="F41" s="165"/>
      <c r="G41" s="166" t="s">
        <v>45</v>
      </c>
      <c r="H41" s="167" t="s">
        <v>46</v>
      </c>
      <c r="I41" s="168"/>
      <c r="J41" s="169">
        <f>SUM(J32:J39)</f>
        <v>0</v>
      </c>
      <c r="K41" s="170"/>
      <c r="L41" s="42"/>
    </row>
    <row r="42" spans="2:12" s="1" customFormat="1" ht="14.4" customHeight="1">
      <c r="B42" s="42"/>
      <c r="I42" s="148"/>
      <c r="L42" s="42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1" t="s">
        <v>47</v>
      </c>
      <c r="E50" s="172"/>
      <c r="F50" s="172"/>
      <c r="G50" s="171" t="s">
        <v>48</v>
      </c>
      <c r="H50" s="172"/>
      <c r="I50" s="173"/>
      <c r="J50" s="172"/>
      <c r="K50" s="172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4" t="s">
        <v>49</v>
      </c>
      <c r="E61" s="175"/>
      <c r="F61" s="176" t="s">
        <v>50</v>
      </c>
      <c r="G61" s="174" t="s">
        <v>49</v>
      </c>
      <c r="H61" s="175"/>
      <c r="I61" s="177"/>
      <c r="J61" s="178" t="s">
        <v>50</v>
      </c>
      <c r="K61" s="175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1" t="s">
        <v>51</v>
      </c>
      <c r="E65" s="172"/>
      <c r="F65" s="172"/>
      <c r="G65" s="171" t="s">
        <v>52</v>
      </c>
      <c r="H65" s="172"/>
      <c r="I65" s="173"/>
      <c r="J65" s="172"/>
      <c r="K65" s="172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4" t="s">
        <v>49</v>
      </c>
      <c r="E76" s="175"/>
      <c r="F76" s="176" t="s">
        <v>50</v>
      </c>
      <c r="G76" s="174" t="s">
        <v>49</v>
      </c>
      <c r="H76" s="175"/>
      <c r="I76" s="177"/>
      <c r="J76" s="178" t="s">
        <v>50</v>
      </c>
      <c r="K76" s="175"/>
      <c r="L76" s="42"/>
    </row>
    <row r="77" spans="2:12" s="1" customFormat="1" ht="14.4" customHeight="1"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42"/>
    </row>
    <row r="81" spans="2:12" s="1" customFormat="1" ht="6.95" customHeight="1"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42"/>
    </row>
    <row r="82" spans="2:12" s="1" customFormat="1" ht="24.95" customHeight="1">
      <c r="B82" s="37"/>
      <c r="C82" s="22" t="s">
        <v>109</v>
      </c>
      <c r="D82" s="38"/>
      <c r="E82" s="38"/>
      <c r="F82" s="38"/>
      <c r="G82" s="38"/>
      <c r="H82" s="38"/>
      <c r="I82" s="148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8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8"/>
      <c r="J84" s="38"/>
      <c r="K84" s="38"/>
      <c r="L84" s="42"/>
    </row>
    <row r="85" spans="2:12" s="1" customFormat="1" ht="16.5" customHeight="1">
      <c r="B85" s="37"/>
      <c r="C85" s="38"/>
      <c r="D85" s="38"/>
      <c r="E85" s="185" t="str">
        <f>E7</f>
        <v>Oprava chodníku na ul. Lidická od p.č. 84 do 94 v Šumperku - I. etapa</v>
      </c>
      <c r="F85" s="31"/>
      <c r="G85" s="31"/>
      <c r="H85" s="31"/>
      <c r="I85" s="148"/>
      <c r="J85" s="38"/>
      <c r="K85" s="38"/>
      <c r="L85" s="42"/>
    </row>
    <row r="86" spans="2:12" ht="12" customHeight="1">
      <c r="B86" s="20"/>
      <c r="C86" s="31" t="s">
        <v>105</v>
      </c>
      <c r="D86" s="21"/>
      <c r="E86" s="21"/>
      <c r="F86" s="21"/>
      <c r="G86" s="21"/>
      <c r="H86" s="21"/>
      <c r="I86" s="140"/>
      <c r="J86" s="21"/>
      <c r="K86" s="21"/>
      <c r="L86" s="19"/>
    </row>
    <row r="87" spans="2:12" s="1" customFormat="1" ht="16.5" customHeight="1">
      <c r="B87" s="37"/>
      <c r="C87" s="38"/>
      <c r="D87" s="38"/>
      <c r="E87" s="185" t="s">
        <v>106</v>
      </c>
      <c r="F87" s="38"/>
      <c r="G87" s="38"/>
      <c r="H87" s="38"/>
      <c r="I87" s="148"/>
      <c r="J87" s="38"/>
      <c r="K87" s="38"/>
      <c r="L87" s="42"/>
    </row>
    <row r="88" spans="2:12" s="1" customFormat="1" ht="12" customHeight="1">
      <c r="B88" s="37"/>
      <c r="C88" s="31" t="s">
        <v>107</v>
      </c>
      <c r="D88" s="38"/>
      <c r="E88" s="38"/>
      <c r="F88" s="38"/>
      <c r="G88" s="38"/>
      <c r="H88" s="38"/>
      <c r="I88" s="148"/>
      <c r="J88" s="38"/>
      <c r="K88" s="38"/>
      <c r="L88" s="42"/>
    </row>
    <row r="89" spans="2:12" s="1" customFormat="1" ht="16.5" customHeight="1">
      <c r="B89" s="37"/>
      <c r="C89" s="38"/>
      <c r="D89" s="38"/>
      <c r="E89" s="70" t="str">
        <f>E11</f>
        <v>SO 001 - Příprava území, demolice stávajících zpevněných ploch - chodníku</v>
      </c>
      <c r="F89" s="38"/>
      <c r="G89" s="38"/>
      <c r="H89" s="38"/>
      <c r="I89" s="148"/>
      <c r="J89" s="38"/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48"/>
      <c r="J90" s="38"/>
      <c r="K90" s="38"/>
      <c r="L90" s="42"/>
    </row>
    <row r="91" spans="2:12" s="1" customFormat="1" ht="12" customHeight="1">
      <c r="B91" s="37"/>
      <c r="C91" s="31" t="s">
        <v>20</v>
      </c>
      <c r="D91" s="38"/>
      <c r="E91" s="38"/>
      <c r="F91" s="26" t="str">
        <f>F14</f>
        <v>Šumperk</v>
      </c>
      <c r="G91" s="38"/>
      <c r="H91" s="38"/>
      <c r="I91" s="150" t="s">
        <v>22</v>
      </c>
      <c r="J91" s="73" t="str">
        <f>IF(J14="","",J14)</f>
        <v>4. 11. 2022</v>
      </c>
      <c r="K91" s="38"/>
      <c r="L91" s="42"/>
    </row>
    <row r="92" spans="2:12" s="1" customFormat="1" ht="6.95" customHeight="1">
      <c r="B92" s="37"/>
      <c r="C92" s="38"/>
      <c r="D92" s="38"/>
      <c r="E92" s="38"/>
      <c r="F92" s="38"/>
      <c r="G92" s="38"/>
      <c r="H92" s="38"/>
      <c r="I92" s="148"/>
      <c r="J92" s="38"/>
      <c r="K92" s="38"/>
      <c r="L92" s="42"/>
    </row>
    <row r="93" spans="2:12" s="1" customFormat="1" ht="15.15" customHeight="1">
      <c r="B93" s="37"/>
      <c r="C93" s="31" t="s">
        <v>24</v>
      </c>
      <c r="D93" s="38"/>
      <c r="E93" s="38"/>
      <c r="F93" s="26" t="str">
        <f>E17</f>
        <v xml:space="preserve"> </v>
      </c>
      <c r="G93" s="38"/>
      <c r="H93" s="38"/>
      <c r="I93" s="150" t="s">
        <v>30</v>
      </c>
      <c r="J93" s="35" t="str">
        <f>E23</f>
        <v xml:space="preserve"> </v>
      </c>
      <c r="K93" s="38"/>
      <c r="L93" s="42"/>
    </row>
    <row r="94" spans="2:12" s="1" customFormat="1" ht="15.15" customHeight="1">
      <c r="B94" s="37"/>
      <c r="C94" s="31" t="s">
        <v>28</v>
      </c>
      <c r="D94" s="38"/>
      <c r="E94" s="38"/>
      <c r="F94" s="26" t="str">
        <f>IF(E20="","",E20)</f>
        <v>Vyplň údaj</v>
      </c>
      <c r="G94" s="38"/>
      <c r="H94" s="38"/>
      <c r="I94" s="150" t="s">
        <v>32</v>
      </c>
      <c r="J94" s="35" t="str">
        <f>E26</f>
        <v xml:space="preserve"> </v>
      </c>
      <c r="K94" s="3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48"/>
      <c r="J95" s="38"/>
      <c r="K95" s="38"/>
      <c r="L95" s="42"/>
    </row>
    <row r="96" spans="2:12" s="1" customFormat="1" ht="29.25" customHeight="1">
      <c r="B96" s="37"/>
      <c r="C96" s="186" t="s">
        <v>110</v>
      </c>
      <c r="D96" s="187"/>
      <c r="E96" s="187"/>
      <c r="F96" s="187"/>
      <c r="G96" s="187"/>
      <c r="H96" s="187"/>
      <c r="I96" s="188"/>
      <c r="J96" s="189" t="s">
        <v>111</v>
      </c>
      <c r="K96" s="187"/>
      <c r="L96" s="42"/>
    </row>
    <row r="97" spans="2:12" s="1" customFormat="1" ht="10.3" customHeight="1">
      <c r="B97" s="37"/>
      <c r="C97" s="38"/>
      <c r="D97" s="38"/>
      <c r="E97" s="38"/>
      <c r="F97" s="38"/>
      <c r="G97" s="38"/>
      <c r="H97" s="38"/>
      <c r="I97" s="148"/>
      <c r="J97" s="38"/>
      <c r="K97" s="38"/>
      <c r="L97" s="42"/>
    </row>
    <row r="98" spans="2:47" s="1" customFormat="1" ht="22.8" customHeight="1">
      <c r="B98" s="37"/>
      <c r="C98" s="190" t="s">
        <v>112</v>
      </c>
      <c r="D98" s="38"/>
      <c r="E98" s="38"/>
      <c r="F98" s="38"/>
      <c r="G98" s="38"/>
      <c r="H98" s="38"/>
      <c r="I98" s="148"/>
      <c r="J98" s="104">
        <f>J123</f>
        <v>0</v>
      </c>
      <c r="K98" s="38"/>
      <c r="L98" s="42"/>
      <c r="AU98" s="16" t="s">
        <v>113</v>
      </c>
    </row>
    <row r="99" spans="2:12" s="8" customFormat="1" ht="24.95" customHeight="1">
      <c r="B99" s="191"/>
      <c r="C99" s="192"/>
      <c r="D99" s="193" t="s">
        <v>114</v>
      </c>
      <c r="E99" s="194"/>
      <c r="F99" s="194"/>
      <c r="G99" s="194"/>
      <c r="H99" s="194"/>
      <c r="I99" s="195"/>
      <c r="J99" s="196">
        <f>J124</f>
        <v>0</v>
      </c>
      <c r="K99" s="192"/>
      <c r="L99" s="197"/>
    </row>
    <row r="100" spans="2:12" s="9" customFormat="1" ht="19.9" customHeight="1">
      <c r="B100" s="198"/>
      <c r="C100" s="127"/>
      <c r="D100" s="199" t="s">
        <v>115</v>
      </c>
      <c r="E100" s="200"/>
      <c r="F100" s="200"/>
      <c r="G100" s="200"/>
      <c r="H100" s="200"/>
      <c r="I100" s="201"/>
      <c r="J100" s="202">
        <f>J125</f>
        <v>0</v>
      </c>
      <c r="K100" s="127"/>
      <c r="L100" s="203"/>
    </row>
    <row r="101" spans="2:12" s="9" customFormat="1" ht="19.9" customHeight="1">
      <c r="B101" s="198"/>
      <c r="C101" s="127"/>
      <c r="D101" s="199" t="s">
        <v>116</v>
      </c>
      <c r="E101" s="200"/>
      <c r="F101" s="200"/>
      <c r="G101" s="200"/>
      <c r="H101" s="200"/>
      <c r="I101" s="201"/>
      <c r="J101" s="202">
        <f>J148</f>
        <v>0</v>
      </c>
      <c r="K101" s="127"/>
      <c r="L101" s="203"/>
    </row>
    <row r="102" spans="2:12" s="1" customFormat="1" ht="21.8" customHeight="1">
      <c r="B102" s="37"/>
      <c r="C102" s="38"/>
      <c r="D102" s="38"/>
      <c r="E102" s="38"/>
      <c r="F102" s="38"/>
      <c r="G102" s="38"/>
      <c r="H102" s="38"/>
      <c r="I102" s="148"/>
      <c r="J102" s="38"/>
      <c r="K102" s="38"/>
      <c r="L102" s="42"/>
    </row>
    <row r="103" spans="2:12" s="1" customFormat="1" ht="6.95" customHeight="1">
      <c r="B103" s="60"/>
      <c r="C103" s="61"/>
      <c r="D103" s="61"/>
      <c r="E103" s="61"/>
      <c r="F103" s="61"/>
      <c r="G103" s="61"/>
      <c r="H103" s="61"/>
      <c r="I103" s="181"/>
      <c r="J103" s="61"/>
      <c r="K103" s="61"/>
      <c r="L103" s="42"/>
    </row>
    <row r="107" spans="2:12" s="1" customFormat="1" ht="6.95" customHeight="1">
      <c r="B107" s="62"/>
      <c r="C107" s="63"/>
      <c r="D107" s="63"/>
      <c r="E107" s="63"/>
      <c r="F107" s="63"/>
      <c r="G107" s="63"/>
      <c r="H107" s="63"/>
      <c r="I107" s="184"/>
      <c r="J107" s="63"/>
      <c r="K107" s="63"/>
      <c r="L107" s="42"/>
    </row>
    <row r="108" spans="2:12" s="1" customFormat="1" ht="24.95" customHeight="1">
      <c r="B108" s="37"/>
      <c r="C108" s="22" t="s">
        <v>117</v>
      </c>
      <c r="D108" s="38"/>
      <c r="E108" s="38"/>
      <c r="F108" s="38"/>
      <c r="G108" s="38"/>
      <c r="H108" s="38"/>
      <c r="I108" s="148"/>
      <c r="J108" s="38"/>
      <c r="K108" s="38"/>
      <c r="L108" s="42"/>
    </row>
    <row r="109" spans="2:12" s="1" customFormat="1" ht="6.95" customHeight="1">
      <c r="B109" s="37"/>
      <c r="C109" s="38"/>
      <c r="D109" s="38"/>
      <c r="E109" s="38"/>
      <c r="F109" s="38"/>
      <c r="G109" s="38"/>
      <c r="H109" s="38"/>
      <c r="I109" s="148"/>
      <c r="J109" s="38"/>
      <c r="K109" s="38"/>
      <c r="L109" s="42"/>
    </row>
    <row r="110" spans="2:12" s="1" customFormat="1" ht="12" customHeight="1">
      <c r="B110" s="37"/>
      <c r="C110" s="31" t="s">
        <v>16</v>
      </c>
      <c r="D110" s="38"/>
      <c r="E110" s="38"/>
      <c r="F110" s="38"/>
      <c r="G110" s="38"/>
      <c r="H110" s="38"/>
      <c r="I110" s="148"/>
      <c r="J110" s="38"/>
      <c r="K110" s="38"/>
      <c r="L110" s="42"/>
    </row>
    <row r="111" spans="2:12" s="1" customFormat="1" ht="16.5" customHeight="1">
      <c r="B111" s="37"/>
      <c r="C111" s="38"/>
      <c r="D111" s="38"/>
      <c r="E111" s="185" t="str">
        <f>E7</f>
        <v>Oprava chodníku na ul. Lidická od p.č. 84 do 94 v Šumperku - I. etapa</v>
      </c>
      <c r="F111" s="31"/>
      <c r="G111" s="31"/>
      <c r="H111" s="31"/>
      <c r="I111" s="148"/>
      <c r="J111" s="38"/>
      <c r="K111" s="38"/>
      <c r="L111" s="42"/>
    </row>
    <row r="112" spans="2:12" ht="12" customHeight="1">
      <c r="B112" s="20"/>
      <c r="C112" s="31" t="s">
        <v>105</v>
      </c>
      <c r="D112" s="21"/>
      <c r="E112" s="21"/>
      <c r="F112" s="21"/>
      <c r="G112" s="21"/>
      <c r="H112" s="21"/>
      <c r="I112" s="140"/>
      <c r="J112" s="21"/>
      <c r="K112" s="21"/>
      <c r="L112" s="19"/>
    </row>
    <row r="113" spans="2:12" s="1" customFormat="1" ht="16.5" customHeight="1">
      <c r="B113" s="37"/>
      <c r="C113" s="38"/>
      <c r="D113" s="38"/>
      <c r="E113" s="185" t="s">
        <v>106</v>
      </c>
      <c r="F113" s="38"/>
      <c r="G113" s="38"/>
      <c r="H113" s="38"/>
      <c r="I113" s="148"/>
      <c r="J113" s="38"/>
      <c r="K113" s="38"/>
      <c r="L113" s="42"/>
    </row>
    <row r="114" spans="2:12" s="1" customFormat="1" ht="12" customHeight="1">
      <c r="B114" s="37"/>
      <c r="C114" s="31" t="s">
        <v>107</v>
      </c>
      <c r="D114" s="38"/>
      <c r="E114" s="38"/>
      <c r="F114" s="38"/>
      <c r="G114" s="38"/>
      <c r="H114" s="38"/>
      <c r="I114" s="148"/>
      <c r="J114" s="38"/>
      <c r="K114" s="38"/>
      <c r="L114" s="42"/>
    </row>
    <row r="115" spans="2:12" s="1" customFormat="1" ht="16.5" customHeight="1">
      <c r="B115" s="37"/>
      <c r="C115" s="38"/>
      <c r="D115" s="38"/>
      <c r="E115" s="70" t="str">
        <f>E11</f>
        <v>SO 001 - Příprava území, demolice stávajících zpevněných ploch - chodníku</v>
      </c>
      <c r="F115" s="38"/>
      <c r="G115" s="38"/>
      <c r="H115" s="38"/>
      <c r="I115" s="148"/>
      <c r="J115" s="38"/>
      <c r="K115" s="38"/>
      <c r="L115" s="42"/>
    </row>
    <row r="116" spans="2:12" s="1" customFormat="1" ht="6.95" customHeight="1">
      <c r="B116" s="37"/>
      <c r="C116" s="38"/>
      <c r="D116" s="38"/>
      <c r="E116" s="38"/>
      <c r="F116" s="38"/>
      <c r="G116" s="38"/>
      <c r="H116" s="38"/>
      <c r="I116" s="148"/>
      <c r="J116" s="38"/>
      <c r="K116" s="38"/>
      <c r="L116" s="42"/>
    </row>
    <row r="117" spans="2:12" s="1" customFormat="1" ht="12" customHeight="1">
      <c r="B117" s="37"/>
      <c r="C117" s="31" t="s">
        <v>20</v>
      </c>
      <c r="D117" s="38"/>
      <c r="E117" s="38"/>
      <c r="F117" s="26" t="str">
        <f>F14</f>
        <v>Šumperk</v>
      </c>
      <c r="G117" s="38"/>
      <c r="H117" s="38"/>
      <c r="I117" s="150" t="s">
        <v>22</v>
      </c>
      <c r="J117" s="73" t="str">
        <f>IF(J14="","",J14)</f>
        <v>4. 11. 2022</v>
      </c>
      <c r="K117" s="38"/>
      <c r="L117" s="42"/>
    </row>
    <row r="118" spans="2:12" s="1" customFormat="1" ht="6.95" customHeight="1">
      <c r="B118" s="37"/>
      <c r="C118" s="38"/>
      <c r="D118" s="38"/>
      <c r="E118" s="38"/>
      <c r="F118" s="38"/>
      <c r="G118" s="38"/>
      <c r="H118" s="38"/>
      <c r="I118" s="148"/>
      <c r="J118" s="38"/>
      <c r="K118" s="38"/>
      <c r="L118" s="42"/>
    </row>
    <row r="119" spans="2:12" s="1" customFormat="1" ht="15.15" customHeight="1">
      <c r="B119" s="37"/>
      <c r="C119" s="31" t="s">
        <v>24</v>
      </c>
      <c r="D119" s="38"/>
      <c r="E119" s="38"/>
      <c r="F119" s="26" t="str">
        <f>E17</f>
        <v xml:space="preserve"> </v>
      </c>
      <c r="G119" s="38"/>
      <c r="H119" s="38"/>
      <c r="I119" s="150" t="s">
        <v>30</v>
      </c>
      <c r="J119" s="35" t="str">
        <f>E23</f>
        <v xml:space="preserve"> </v>
      </c>
      <c r="K119" s="38"/>
      <c r="L119" s="42"/>
    </row>
    <row r="120" spans="2:12" s="1" customFormat="1" ht="15.15" customHeight="1">
      <c r="B120" s="37"/>
      <c r="C120" s="31" t="s">
        <v>28</v>
      </c>
      <c r="D120" s="38"/>
      <c r="E120" s="38"/>
      <c r="F120" s="26" t="str">
        <f>IF(E20="","",E20)</f>
        <v>Vyplň údaj</v>
      </c>
      <c r="G120" s="38"/>
      <c r="H120" s="38"/>
      <c r="I120" s="150" t="s">
        <v>32</v>
      </c>
      <c r="J120" s="35" t="str">
        <f>E26</f>
        <v xml:space="preserve"> </v>
      </c>
      <c r="K120" s="38"/>
      <c r="L120" s="42"/>
    </row>
    <row r="121" spans="2:12" s="1" customFormat="1" ht="10.3" customHeight="1">
      <c r="B121" s="37"/>
      <c r="C121" s="38"/>
      <c r="D121" s="38"/>
      <c r="E121" s="38"/>
      <c r="F121" s="38"/>
      <c r="G121" s="38"/>
      <c r="H121" s="38"/>
      <c r="I121" s="148"/>
      <c r="J121" s="38"/>
      <c r="K121" s="38"/>
      <c r="L121" s="42"/>
    </row>
    <row r="122" spans="2:20" s="10" customFormat="1" ht="29.25" customHeight="1">
      <c r="B122" s="204"/>
      <c r="C122" s="205" t="s">
        <v>118</v>
      </c>
      <c r="D122" s="206" t="s">
        <v>59</v>
      </c>
      <c r="E122" s="206" t="s">
        <v>55</v>
      </c>
      <c r="F122" s="206" t="s">
        <v>56</v>
      </c>
      <c r="G122" s="206" t="s">
        <v>119</v>
      </c>
      <c r="H122" s="206" t="s">
        <v>120</v>
      </c>
      <c r="I122" s="207" t="s">
        <v>121</v>
      </c>
      <c r="J122" s="206" t="s">
        <v>111</v>
      </c>
      <c r="K122" s="208" t="s">
        <v>122</v>
      </c>
      <c r="L122" s="209"/>
      <c r="M122" s="94" t="s">
        <v>1</v>
      </c>
      <c r="N122" s="95" t="s">
        <v>38</v>
      </c>
      <c r="O122" s="95" t="s">
        <v>123</v>
      </c>
      <c r="P122" s="95" t="s">
        <v>124</v>
      </c>
      <c r="Q122" s="95" t="s">
        <v>125</v>
      </c>
      <c r="R122" s="95" t="s">
        <v>126</v>
      </c>
      <c r="S122" s="95" t="s">
        <v>127</v>
      </c>
      <c r="T122" s="96" t="s">
        <v>128</v>
      </c>
    </row>
    <row r="123" spans="2:63" s="1" customFormat="1" ht="22.8" customHeight="1">
      <c r="B123" s="37"/>
      <c r="C123" s="101" t="s">
        <v>129</v>
      </c>
      <c r="D123" s="38"/>
      <c r="E123" s="38"/>
      <c r="F123" s="38"/>
      <c r="G123" s="38"/>
      <c r="H123" s="38"/>
      <c r="I123" s="148"/>
      <c r="J123" s="210">
        <f>BK123</f>
        <v>0</v>
      </c>
      <c r="K123" s="38"/>
      <c r="L123" s="42"/>
      <c r="M123" s="97"/>
      <c r="N123" s="98"/>
      <c r="O123" s="98"/>
      <c r="P123" s="211">
        <f>P124</f>
        <v>0</v>
      </c>
      <c r="Q123" s="98"/>
      <c r="R123" s="211">
        <f>R124</f>
        <v>0</v>
      </c>
      <c r="S123" s="98"/>
      <c r="T123" s="212">
        <f>T124</f>
        <v>149.605</v>
      </c>
      <c r="AT123" s="16" t="s">
        <v>73</v>
      </c>
      <c r="AU123" s="16" t="s">
        <v>113</v>
      </c>
      <c r="BK123" s="213">
        <f>BK124</f>
        <v>0</v>
      </c>
    </row>
    <row r="124" spans="2:63" s="11" customFormat="1" ht="25.9" customHeight="1">
      <c r="B124" s="214"/>
      <c r="C124" s="215"/>
      <c r="D124" s="216" t="s">
        <v>73</v>
      </c>
      <c r="E124" s="217" t="s">
        <v>130</v>
      </c>
      <c r="F124" s="217" t="s">
        <v>131</v>
      </c>
      <c r="G124" s="215"/>
      <c r="H124" s="215"/>
      <c r="I124" s="218"/>
      <c r="J124" s="219">
        <f>BK124</f>
        <v>0</v>
      </c>
      <c r="K124" s="215"/>
      <c r="L124" s="220"/>
      <c r="M124" s="221"/>
      <c r="N124" s="222"/>
      <c r="O124" s="222"/>
      <c r="P124" s="223">
        <f>P125+P148</f>
        <v>0</v>
      </c>
      <c r="Q124" s="222"/>
      <c r="R124" s="223">
        <f>R125+R148</f>
        <v>0</v>
      </c>
      <c r="S124" s="222"/>
      <c r="T124" s="224">
        <f>T125+T148</f>
        <v>149.605</v>
      </c>
      <c r="AR124" s="225" t="s">
        <v>81</v>
      </c>
      <c r="AT124" s="226" t="s">
        <v>73</v>
      </c>
      <c r="AU124" s="226" t="s">
        <v>74</v>
      </c>
      <c r="AY124" s="225" t="s">
        <v>132</v>
      </c>
      <c r="BK124" s="227">
        <f>BK125+BK148</f>
        <v>0</v>
      </c>
    </row>
    <row r="125" spans="2:63" s="11" customFormat="1" ht="22.8" customHeight="1">
      <c r="B125" s="214"/>
      <c r="C125" s="215"/>
      <c r="D125" s="216" t="s">
        <v>73</v>
      </c>
      <c r="E125" s="228" t="s">
        <v>81</v>
      </c>
      <c r="F125" s="228" t="s">
        <v>133</v>
      </c>
      <c r="G125" s="215"/>
      <c r="H125" s="215"/>
      <c r="I125" s="218"/>
      <c r="J125" s="229">
        <f>BK125</f>
        <v>0</v>
      </c>
      <c r="K125" s="215"/>
      <c r="L125" s="220"/>
      <c r="M125" s="221"/>
      <c r="N125" s="222"/>
      <c r="O125" s="222"/>
      <c r="P125" s="223">
        <f>SUM(P126:P147)</f>
        <v>0</v>
      </c>
      <c r="Q125" s="222"/>
      <c r="R125" s="223">
        <f>SUM(R126:R147)</f>
        <v>0</v>
      </c>
      <c r="S125" s="222"/>
      <c r="T125" s="224">
        <f>SUM(T126:T147)</f>
        <v>149.605</v>
      </c>
      <c r="AR125" s="225" t="s">
        <v>81</v>
      </c>
      <c r="AT125" s="226" t="s">
        <v>73</v>
      </c>
      <c r="AU125" s="226" t="s">
        <v>81</v>
      </c>
      <c r="AY125" s="225" t="s">
        <v>132</v>
      </c>
      <c r="BK125" s="227">
        <f>SUM(BK126:BK147)</f>
        <v>0</v>
      </c>
    </row>
    <row r="126" spans="2:65" s="1" customFormat="1" ht="24" customHeight="1">
      <c r="B126" s="37"/>
      <c r="C126" s="230" t="s">
        <v>81</v>
      </c>
      <c r="D126" s="230" t="s">
        <v>134</v>
      </c>
      <c r="E126" s="231" t="s">
        <v>135</v>
      </c>
      <c r="F126" s="232" t="s">
        <v>136</v>
      </c>
      <c r="G126" s="233" t="s">
        <v>137</v>
      </c>
      <c r="H126" s="234">
        <v>6</v>
      </c>
      <c r="I126" s="235"/>
      <c r="J126" s="236">
        <f>ROUND(I126*H126,2)</f>
        <v>0</v>
      </c>
      <c r="K126" s="232" t="s">
        <v>138</v>
      </c>
      <c r="L126" s="42"/>
      <c r="M126" s="237" t="s">
        <v>1</v>
      </c>
      <c r="N126" s="238" t="s">
        <v>39</v>
      </c>
      <c r="O126" s="85"/>
      <c r="P126" s="239">
        <f>O126*H126</f>
        <v>0</v>
      </c>
      <c r="Q126" s="239">
        <v>0</v>
      </c>
      <c r="R126" s="239">
        <f>Q126*H126</f>
        <v>0</v>
      </c>
      <c r="S126" s="239">
        <v>0.26</v>
      </c>
      <c r="T126" s="240">
        <f>S126*H126</f>
        <v>1.56</v>
      </c>
      <c r="AR126" s="241" t="s">
        <v>139</v>
      </c>
      <c r="AT126" s="241" t="s">
        <v>134</v>
      </c>
      <c r="AU126" s="241" t="s">
        <v>83</v>
      </c>
      <c r="AY126" s="16" t="s">
        <v>132</v>
      </c>
      <c r="BE126" s="242">
        <f>IF(N126="základní",J126,0)</f>
        <v>0</v>
      </c>
      <c r="BF126" s="242">
        <f>IF(N126="snížená",J126,0)</f>
        <v>0</v>
      </c>
      <c r="BG126" s="242">
        <f>IF(N126="zákl. přenesená",J126,0)</f>
        <v>0</v>
      </c>
      <c r="BH126" s="242">
        <f>IF(N126="sníž. přenesená",J126,0)</f>
        <v>0</v>
      </c>
      <c r="BI126" s="242">
        <f>IF(N126="nulová",J126,0)</f>
        <v>0</v>
      </c>
      <c r="BJ126" s="16" t="s">
        <v>81</v>
      </c>
      <c r="BK126" s="242">
        <f>ROUND(I126*H126,2)</f>
        <v>0</v>
      </c>
      <c r="BL126" s="16" t="s">
        <v>139</v>
      </c>
      <c r="BM126" s="241" t="s">
        <v>140</v>
      </c>
    </row>
    <row r="127" spans="2:51" s="12" customFormat="1" ht="12">
      <c r="B127" s="243"/>
      <c r="C127" s="244"/>
      <c r="D127" s="245" t="s">
        <v>141</v>
      </c>
      <c r="E127" s="246" t="s">
        <v>1</v>
      </c>
      <c r="F127" s="247" t="s">
        <v>142</v>
      </c>
      <c r="G127" s="244"/>
      <c r="H127" s="246" t="s">
        <v>1</v>
      </c>
      <c r="I127" s="248"/>
      <c r="J127" s="244"/>
      <c r="K127" s="244"/>
      <c r="L127" s="249"/>
      <c r="M127" s="250"/>
      <c r="N127" s="251"/>
      <c r="O127" s="251"/>
      <c r="P127" s="251"/>
      <c r="Q127" s="251"/>
      <c r="R127" s="251"/>
      <c r="S127" s="251"/>
      <c r="T127" s="252"/>
      <c r="AT127" s="253" t="s">
        <v>141</v>
      </c>
      <c r="AU127" s="253" t="s">
        <v>83</v>
      </c>
      <c r="AV127" s="12" t="s">
        <v>81</v>
      </c>
      <c r="AW127" s="12" t="s">
        <v>31</v>
      </c>
      <c r="AX127" s="12" t="s">
        <v>74</v>
      </c>
      <c r="AY127" s="253" t="s">
        <v>132</v>
      </c>
    </row>
    <row r="128" spans="2:51" s="13" customFormat="1" ht="12">
      <c r="B128" s="254"/>
      <c r="C128" s="255"/>
      <c r="D128" s="245" t="s">
        <v>141</v>
      </c>
      <c r="E128" s="256" t="s">
        <v>1</v>
      </c>
      <c r="F128" s="257" t="s">
        <v>143</v>
      </c>
      <c r="G128" s="255"/>
      <c r="H128" s="258">
        <v>6</v>
      </c>
      <c r="I128" s="259"/>
      <c r="J128" s="255"/>
      <c r="K128" s="255"/>
      <c r="L128" s="260"/>
      <c r="M128" s="261"/>
      <c r="N128" s="262"/>
      <c r="O128" s="262"/>
      <c r="P128" s="262"/>
      <c r="Q128" s="262"/>
      <c r="R128" s="262"/>
      <c r="S128" s="262"/>
      <c r="T128" s="263"/>
      <c r="AT128" s="264" t="s">
        <v>141</v>
      </c>
      <c r="AU128" s="264" t="s">
        <v>83</v>
      </c>
      <c r="AV128" s="13" t="s">
        <v>83</v>
      </c>
      <c r="AW128" s="13" t="s">
        <v>31</v>
      </c>
      <c r="AX128" s="13" t="s">
        <v>74</v>
      </c>
      <c r="AY128" s="264" t="s">
        <v>132</v>
      </c>
    </row>
    <row r="129" spans="2:51" s="14" customFormat="1" ht="12">
      <c r="B129" s="265"/>
      <c r="C129" s="266"/>
      <c r="D129" s="245" t="s">
        <v>141</v>
      </c>
      <c r="E129" s="267" t="s">
        <v>1</v>
      </c>
      <c r="F129" s="268" t="s">
        <v>144</v>
      </c>
      <c r="G129" s="266"/>
      <c r="H129" s="269">
        <v>6</v>
      </c>
      <c r="I129" s="270"/>
      <c r="J129" s="266"/>
      <c r="K129" s="266"/>
      <c r="L129" s="271"/>
      <c r="M129" s="272"/>
      <c r="N129" s="273"/>
      <c r="O129" s="273"/>
      <c r="P129" s="273"/>
      <c r="Q129" s="273"/>
      <c r="R129" s="273"/>
      <c r="S129" s="273"/>
      <c r="T129" s="274"/>
      <c r="AT129" s="275" t="s">
        <v>141</v>
      </c>
      <c r="AU129" s="275" t="s">
        <v>83</v>
      </c>
      <c r="AV129" s="14" t="s">
        <v>139</v>
      </c>
      <c r="AW129" s="14" t="s">
        <v>31</v>
      </c>
      <c r="AX129" s="14" t="s">
        <v>81</v>
      </c>
      <c r="AY129" s="275" t="s">
        <v>132</v>
      </c>
    </row>
    <row r="130" spans="2:65" s="1" customFormat="1" ht="24" customHeight="1">
      <c r="B130" s="37"/>
      <c r="C130" s="230" t="s">
        <v>83</v>
      </c>
      <c r="D130" s="230" t="s">
        <v>134</v>
      </c>
      <c r="E130" s="231" t="s">
        <v>145</v>
      </c>
      <c r="F130" s="232" t="s">
        <v>146</v>
      </c>
      <c r="G130" s="233" t="s">
        <v>137</v>
      </c>
      <c r="H130" s="234">
        <v>144</v>
      </c>
      <c r="I130" s="235"/>
      <c r="J130" s="236">
        <f>ROUND(I130*H130,2)</f>
        <v>0</v>
      </c>
      <c r="K130" s="232" t="s">
        <v>138</v>
      </c>
      <c r="L130" s="42"/>
      <c r="M130" s="237" t="s">
        <v>1</v>
      </c>
      <c r="N130" s="238" t="s">
        <v>39</v>
      </c>
      <c r="O130" s="85"/>
      <c r="P130" s="239">
        <f>O130*H130</f>
        <v>0</v>
      </c>
      <c r="Q130" s="239">
        <v>0</v>
      </c>
      <c r="R130" s="239">
        <f>Q130*H130</f>
        <v>0</v>
      </c>
      <c r="S130" s="239">
        <v>0.255</v>
      </c>
      <c r="T130" s="240">
        <f>S130*H130</f>
        <v>36.72</v>
      </c>
      <c r="AR130" s="241" t="s">
        <v>139</v>
      </c>
      <c r="AT130" s="241" t="s">
        <v>134</v>
      </c>
      <c r="AU130" s="241" t="s">
        <v>83</v>
      </c>
      <c r="AY130" s="16" t="s">
        <v>132</v>
      </c>
      <c r="BE130" s="242">
        <f>IF(N130="základní",J130,0)</f>
        <v>0</v>
      </c>
      <c r="BF130" s="242">
        <f>IF(N130="snížená",J130,0)</f>
        <v>0</v>
      </c>
      <c r="BG130" s="242">
        <f>IF(N130="zákl. přenesená",J130,0)</f>
        <v>0</v>
      </c>
      <c r="BH130" s="242">
        <f>IF(N130="sníž. přenesená",J130,0)</f>
        <v>0</v>
      </c>
      <c r="BI130" s="242">
        <f>IF(N130="nulová",J130,0)</f>
        <v>0</v>
      </c>
      <c r="BJ130" s="16" t="s">
        <v>81</v>
      </c>
      <c r="BK130" s="242">
        <f>ROUND(I130*H130,2)</f>
        <v>0</v>
      </c>
      <c r="BL130" s="16" t="s">
        <v>139</v>
      </c>
      <c r="BM130" s="241" t="s">
        <v>147</v>
      </c>
    </row>
    <row r="131" spans="2:51" s="12" customFormat="1" ht="12">
      <c r="B131" s="243"/>
      <c r="C131" s="244"/>
      <c r="D131" s="245" t="s">
        <v>141</v>
      </c>
      <c r="E131" s="246" t="s">
        <v>1</v>
      </c>
      <c r="F131" s="247" t="s">
        <v>142</v>
      </c>
      <c r="G131" s="244"/>
      <c r="H131" s="246" t="s">
        <v>1</v>
      </c>
      <c r="I131" s="248"/>
      <c r="J131" s="244"/>
      <c r="K131" s="244"/>
      <c r="L131" s="249"/>
      <c r="M131" s="250"/>
      <c r="N131" s="251"/>
      <c r="O131" s="251"/>
      <c r="P131" s="251"/>
      <c r="Q131" s="251"/>
      <c r="R131" s="251"/>
      <c r="S131" s="251"/>
      <c r="T131" s="252"/>
      <c r="AT131" s="253" t="s">
        <v>141</v>
      </c>
      <c r="AU131" s="253" t="s">
        <v>83</v>
      </c>
      <c r="AV131" s="12" t="s">
        <v>81</v>
      </c>
      <c r="AW131" s="12" t="s">
        <v>31</v>
      </c>
      <c r="AX131" s="12" t="s">
        <v>74</v>
      </c>
      <c r="AY131" s="253" t="s">
        <v>132</v>
      </c>
    </row>
    <row r="132" spans="2:51" s="13" customFormat="1" ht="12">
      <c r="B132" s="254"/>
      <c r="C132" s="255"/>
      <c r="D132" s="245" t="s">
        <v>141</v>
      </c>
      <c r="E132" s="256" t="s">
        <v>1</v>
      </c>
      <c r="F132" s="257" t="s">
        <v>148</v>
      </c>
      <c r="G132" s="255"/>
      <c r="H132" s="258">
        <v>144</v>
      </c>
      <c r="I132" s="259"/>
      <c r="J132" s="255"/>
      <c r="K132" s="255"/>
      <c r="L132" s="260"/>
      <c r="M132" s="261"/>
      <c r="N132" s="262"/>
      <c r="O132" s="262"/>
      <c r="P132" s="262"/>
      <c r="Q132" s="262"/>
      <c r="R132" s="262"/>
      <c r="S132" s="262"/>
      <c r="T132" s="263"/>
      <c r="AT132" s="264" t="s">
        <v>141</v>
      </c>
      <c r="AU132" s="264" t="s">
        <v>83</v>
      </c>
      <c r="AV132" s="13" t="s">
        <v>83</v>
      </c>
      <c r="AW132" s="13" t="s">
        <v>31</v>
      </c>
      <c r="AX132" s="13" t="s">
        <v>74</v>
      </c>
      <c r="AY132" s="264" t="s">
        <v>132</v>
      </c>
    </row>
    <row r="133" spans="2:51" s="14" customFormat="1" ht="12">
      <c r="B133" s="265"/>
      <c r="C133" s="266"/>
      <c r="D133" s="245" t="s">
        <v>141</v>
      </c>
      <c r="E133" s="267" t="s">
        <v>1</v>
      </c>
      <c r="F133" s="268" t="s">
        <v>144</v>
      </c>
      <c r="G133" s="266"/>
      <c r="H133" s="269">
        <v>144</v>
      </c>
      <c r="I133" s="270"/>
      <c r="J133" s="266"/>
      <c r="K133" s="266"/>
      <c r="L133" s="271"/>
      <c r="M133" s="272"/>
      <c r="N133" s="273"/>
      <c r="O133" s="273"/>
      <c r="P133" s="273"/>
      <c r="Q133" s="273"/>
      <c r="R133" s="273"/>
      <c r="S133" s="273"/>
      <c r="T133" s="274"/>
      <c r="AT133" s="275" t="s">
        <v>141</v>
      </c>
      <c r="AU133" s="275" t="s">
        <v>83</v>
      </c>
      <c r="AV133" s="14" t="s">
        <v>139</v>
      </c>
      <c r="AW133" s="14" t="s">
        <v>31</v>
      </c>
      <c r="AX133" s="14" t="s">
        <v>81</v>
      </c>
      <c r="AY133" s="275" t="s">
        <v>132</v>
      </c>
    </row>
    <row r="134" spans="2:65" s="1" customFormat="1" ht="24" customHeight="1">
      <c r="B134" s="37"/>
      <c r="C134" s="230" t="s">
        <v>149</v>
      </c>
      <c r="D134" s="230" t="s">
        <v>134</v>
      </c>
      <c r="E134" s="231" t="s">
        <v>150</v>
      </c>
      <c r="F134" s="232" t="s">
        <v>151</v>
      </c>
      <c r="G134" s="233" t="s">
        <v>137</v>
      </c>
      <c r="H134" s="234">
        <v>151.2</v>
      </c>
      <c r="I134" s="235"/>
      <c r="J134" s="236">
        <f>ROUND(I134*H134,2)</f>
        <v>0</v>
      </c>
      <c r="K134" s="232" t="s">
        <v>138</v>
      </c>
      <c r="L134" s="42"/>
      <c r="M134" s="237" t="s">
        <v>1</v>
      </c>
      <c r="N134" s="238" t="s">
        <v>39</v>
      </c>
      <c r="O134" s="85"/>
      <c r="P134" s="239">
        <f>O134*H134</f>
        <v>0</v>
      </c>
      <c r="Q134" s="239">
        <v>0</v>
      </c>
      <c r="R134" s="239">
        <f>Q134*H134</f>
        <v>0</v>
      </c>
      <c r="S134" s="239">
        <v>0.44</v>
      </c>
      <c r="T134" s="240">
        <f>S134*H134</f>
        <v>66.52799999999999</v>
      </c>
      <c r="AR134" s="241" t="s">
        <v>139</v>
      </c>
      <c r="AT134" s="241" t="s">
        <v>134</v>
      </c>
      <c r="AU134" s="241" t="s">
        <v>83</v>
      </c>
      <c r="AY134" s="16" t="s">
        <v>132</v>
      </c>
      <c r="BE134" s="242">
        <f>IF(N134="základní",J134,0)</f>
        <v>0</v>
      </c>
      <c r="BF134" s="242">
        <f>IF(N134="snížená",J134,0)</f>
        <v>0</v>
      </c>
      <c r="BG134" s="242">
        <f>IF(N134="zákl. přenesená",J134,0)</f>
        <v>0</v>
      </c>
      <c r="BH134" s="242">
        <f>IF(N134="sníž. přenesená",J134,0)</f>
        <v>0</v>
      </c>
      <c r="BI134" s="242">
        <f>IF(N134="nulová",J134,0)</f>
        <v>0</v>
      </c>
      <c r="BJ134" s="16" t="s">
        <v>81</v>
      </c>
      <c r="BK134" s="242">
        <f>ROUND(I134*H134,2)</f>
        <v>0</v>
      </c>
      <c r="BL134" s="16" t="s">
        <v>139</v>
      </c>
      <c r="BM134" s="241" t="s">
        <v>152</v>
      </c>
    </row>
    <row r="135" spans="2:51" s="12" customFormat="1" ht="12">
      <c r="B135" s="243"/>
      <c r="C135" s="244"/>
      <c r="D135" s="245" t="s">
        <v>141</v>
      </c>
      <c r="E135" s="246" t="s">
        <v>1</v>
      </c>
      <c r="F135" s="247" t="s">
        <v>153</v>
      </c>
      <c r="G135" s="244"/>
      <c r="H135" s="246" t="s">
        <v>1</v>
      </c>
      <c r="I135" s="248"/>
      <c r="J135" s="244"/>
      <c r="K135" s="244"/>
      <c r="L135" s="249"/>
      <c r="M135" s="250"/>
      <c r="N135" s="251"/>
      <c r="O135" s="251"/>
      <c r="P135" s="251"/>
      <c r="Q135" s="251"/>
      <c r="R135" s="251"/>
      <c r="S135" s="251"/>
      <c r="T135" s="252"/>
      <c r="AT135" s="253" t="s">
        <v>141</v>
      </c>
      <c r="AU135" s="253" t="s">
        <v>83</v>
      </c>
      <c r="AV135" s="12" t="s">
        <v>81</v>
      </c>
      <c r="AW135" s="12" t="s">
        <v>31</v>
      </c>
      <c r="AX135" s="12" t="s">
        <v>74</v>
      </c>
      <c r="AY135" s="253" t="s">
        <v>132</v>
      </c>
    </row>
    <row r="136" spans="2:51" s="13" customFormat="1" ht="12">
      <c r="B136" s="254"/>
      <c r="C136" s="255"/>
      <c r="D136" s="245" t="s">
        <v>141</v>
      </c>
      <c r="E136" s="256" t="s">
        <v>1</v>
      </c>
      <c r="F136" s="257" t="s">
        <v>154</v>
      </c>
      <c r="G136" s="255"/>
      <c r="H136" s="258">
        <v>151.2</v>
      </c>
      <c r="I136" s="259"/>
      <c r="J136" s="255"/>
      <c r="K136" s="255"/>
      <c r="L136" s="260"/>
      <c r="M136" s="261"/>
      <c r="N136" s="262"/>
      <c r="O136" s="262"/>
      <c r="P136" s="262"/>
      <c r="Q136" s="262"/>
      <c r="R136" s="262"/>
      <c r="S136" s="262"/>
      <c r="T136" s="263"/>
      <c r="AT136" s="264" t="s">
        <v>141</v>
      </c>
      <c r="AU136" s="264" t="s">
        <v>83</v>
      </c>
      <c r="AV136" s="13" t="s">
        <v>83</v>
      </c>
      <c r="AW136" s="13" t="s">
        <v>31</v>
      </c>
      <c r="AX136" s="13" t="s">
        <v>74</v>
      </c>
      <c r="AY136" s="264" t="s">
        <v>132</v>
      </c>
    </row>
    <row r="137" spans="2:51" s="14" customFormat="1" ht="12">
      <c r="B137" s="265"/>
      <c r="C137" s="266"/>
      <c r="D137" s="245" t="s">
        <v>141</v>
      </c>
      <c r="E137" s="267" t="s">
        <v>1</v>
      </c>
      <c r="F137" s="268" t="s">
        <v>144</v>
      </c>
      <c r="G137" s="266"/>
      <c r="H137" s="269">
        <v>151.2</v>
      </c>
      <c r="I137" s="270"/>
      <c r="J137" s="266"/>
      <c r="K137" s="266"/>
      <c r="L137" s="271"/>
      <c r="M137" s="272"/>
      <c r="N137" s="273"/>
      <c r="O137" s="273"/>
      <c r="P137" s="273"/>
      <c r="Q137" s="273"/>
      <c r="R137" s="273"/>
      <c r="S137" s="273"/>
      <c r="T137" s="274"/>
      <c r="AT137" s="275" t="s">
        <v>141</v>
      </c>
      <c r="AU137" s="275" t="s">
        <v>83</v>
      </c>
      <c r="AV137" s="14" t="s">
        <v>139</v>
      </c>
      <c r="AW137" s="14" t="s">
        <v>31</v>
      </c>
      <c r="AX137" s="14" t="s">
        <v>81</v>
      </c>
      <c r="AY137" s="275" t="s">
        <v>132</v>
      </c>
    </row>
    <row r="138" spans="2:65" s="1" customFormat="1" ht="24" customHeight="1">
      <c r="B138" s="37"/>
      <c r="C138" s="230" t="s">
        <v>139</v>
      </c>
      <c r="D138" s="230" t="s">
        <v>134</v>
      </c>
      <c r="E138" s="231" t="s">
        <v>155</v>
      </c>
      <c r="F138" s="232" t="s">
        <v>156</v>
      </c>
      <c r="G138" s="233" t="s">
        <v>137</v>
      </c>
      <c r="H138" s="234">
        <v>6.3</v>
      </c>
      <c r="I138" s="235"/>
      <c r="J138" s="236">
        <f>ROUND(I138*H138,2)</f>
        <v>0</v>
      </c>
      <c r="K138" s="232" t="s">
        <v>138</v>
      </c>
      <c r="L138" s="42"/>
      <c r="M138" s="237" t="s">
        <v>1</v>
      </c>
      <c r="N138" s="238" t="s">
        <v>39</v>
      </c>
      <c r="O138" s="85"/>
      <c r="P138" s="239">
        <f>O138*H138</f>
        <v>0</v>
      </c>
      <c r="Q138" s="239">
        <v>0</v>
      </c>
      <c r="R138" s="239">
        <f>Q138*H138</f>
        <v>0</v>
      </c>
      <c r="S138" s="239">
        <v>0.44</v>
      </c>
      <c r="T138" s="240">
        <f>S138*H138</f>
        <v>2.772</v>
      </c>
      <c r="AR138" s="241" t="s">
        <v>139</v>
      </c>
      <c r="AT138" s="241" t="s">
        <v>134</v>
      </c>
      <c r="AU138" s="241" t="s">
        <v>83</v>
      </c>
      <c r="AY138" s="16" t="s">
        <v>132</v>
      </c>
      <c r="BE138" s="242">
        <f>IF(N138="základní",J138,0)</f>
        <v>0</v>
      </c>
      <c r="BF138" s="242">
        <f>IF(N138="snížená",J138,0)</f>
        <v>0</v>
      </c>
      <c r="BG138" s="242">
        <f>IF(N138="zákl. přenesená",J138,0)</f>
        <v>0</v>
      </c>
      <c r="BH138" s="242">
        <f>IF(N138="sníž. přenesená",J138,0)</f>
        <v>0</v>
      </c>
      <c r="BI138" s="242">
        <f>IF(N138="nulová",J138,0)</f>
        <v>0</v>
      </c>
      <c r="BJ138" s="16" t="s">
        <v>81</v>
      </c>
      <c r="BK138" s="242">
        <f>ROUND(I138*H138,2)</f>
        <v>0</v>
      </c>
      <c r="BL138" s="16" t="s">
        <v>139</v>
      </c>
      <c r="BM138" s="241" t="s">
        <v>157</v>
      </c>
    </row>
    <row r="139" spans="2:51" s="12" customFormat="1" ht="12">
      <c r="B139" s="243"/>
      <c r="C139" s="244"/>
      <c r="D139" s="245" t="s">
        <v>141</v>
      </c>
      <c r="E139" s="246" t="s">
        <v>1</v>
      </c>
      <c r="F139" s="247" t="s">
        <v>153</v>
      </c>
      <c r="G139" s="244"/>
      <c r="H139" s="246" t="s">
        <v>1</v>
      </c>
      <c r="I139" s="248"/>
      <c r="J139" s="244"/>
      <c r="K139" s="244"/>
      <c r="L139" s="249"/>
      <c r="M139" s="250"/>
      <c r="N139" s="251"/>
      <c r="O139" s="251"/>
      <c r="P139" s="251"/>
      <c r="Q139" s="251"/>
      <c r="R139" s="251"/>
      <c r="S139" s="251"/>
      <c r="T139" s="252"/>
      <c r="AT139" s="253" t="s">
        <v>141</v>
      </c>
      <c r="AU139" s="253" t="s">
        <v>83</v>
      </c>
      <c r="AV139" s="12" t="s">
        <v>81</v>
      </c>
      <c r="AW139" s="12" t="s">
        <v>31</v>
      </c>
      <c r="AX139" s="12" t="s">
        <v>74</v>
      </c>
      <c r="AY139" s="253" t="s">
        <v>132</v>
      </c>
    </row>
    <row r="140" spans="2:51" s="13" customFormat="1" ht="12">
      <c r="B140" s="254"/>
      <c r="C140" s="255"/>
      <c r="D140" s="245" t="s">
        <v>141</v>
      </c>
      <c r="E140" s="256" t="s">
        <v>1</v>
      </c>
      <c r="F140" s="257" t="s">
        <v>158</v>
      </c>
      <c r="G140" s="255"/>
      <c r="H140" s="258">
        <v>6.3</v>
      </c>
      <c r="I140" s="259"/>
      <c r="J140" s="255"/>
      <c r="K140" s="255"/>
      <c r="L140" s="260"/>
      <c r="M140" s="261"/>
      <c r="N140" s="262"/>
      <c r="O140" s="262"/>
      <c r="P140" s="262"/>
      <c r="Q140" s="262"/>
      <c r="R140" s="262"/>
      <c r="S140" s="262"/>
      <c r="T140" s="263"/>
      <c r="AT140" s="264" t="s">
        <v>141</v>
      </c>
      <c r="AU140" s="264" t="s">
        <v>83</v>
      </c>
      <c r="AV140" s="13" t="s">
        <v>83</v>
      </c>
      <c r="AW140" s="13" t="s">
        <v>31</v>
      </c>
      <c r="AX140" s="13" t="s">
        <v>74</v>
      </c>
      <c r="AY140" s="264" t="s">
        <v>132</v>
      </c>
    </row>
    <row r="141" spans="2:51" s="14" customFormat="1" ht="12">
      <c r="B141" s="265"/>
      <c r="C141" s="266"/>
      <c r="D141" s="245" t="s">
        <v>141</v>
      </c>
      <c r="E141" s="267" t="s">
        <v>1</v>
      </c>
      <c r="F141" s="268" t="s">
        <v>144</v>
      </c>
      <c r="G141" s="266"/>
      <c r="H141" s="269">
        <v>6.3</v>
      </c>
      <c r="I141" s="270"/>
      <c r="J141" s="266"/>
      <c r="K141" s="266"/>
      <c r="L141" s="271"/>
      <c r="M141" s="272"/>
      <c r="N141" s="273"/>
      <c r="O141" s="273"/>
      <c r="P141" s="273"/>
      <c r="Q141" s="273"/>
      <c r="R141" s="273"/>
      <c r="S141" s="273"/>
      <c r="T141" s="274"/>
      <c r="AT141" s="275" t="s">
        <v>141</v>
      </c>
      <c r="AU141" s="275" t="s">
        <v>83</v>
      </c>
      <c r="AV141" s="14" t="s">
        <v>139</v>
      </c>
      <c r="AW141" s="14" t="s">
        <v>31</v>
      </c>
      <c r="AX141" s="14" t="s">
        <v>81</v>
      </c>
      <c r="AY141" s="275" t="s">
        <v>132</v>
      </c>
    </row>
    <row r="142" spans="2:65" s="1" customFormat="1" ht="16.5" customHeight="1">
      <c r="B142" s="37"/>
      <c r="C142" s="230" t="s">
        <v>159</v>
      </c>
      <c r="D142" s="230" t="s">
        <v>134</v>
      </c>
      <c r="E142" s="231" t="s">
        <v>160</v>
      </c>
      <c r="F142" s="232" t="s">
        <v>161</v>
      </c>
      <c r="G142" s="233" t="s">
        <v>162</v>
      </c>
      <c r="H142" s="234">
        <v>205</v>
      </c>
      <c r="I142" s="235"/>
      <c r="J142" s="236">
        <f>ROUND(I142*H142,2)</f>
        <v>0</v>
      </c>
      <c r="K142" s="232" t="s">
        <v>138</v>
      </c>
      <c r="L142" s="42"/>
      <c r="M142" s="237" t="s">
        <v>1</v>
      </c>
      <c r="N142" s="238" t="s">
        <v>39</v>
      </c>
      <c r="O142" s="85"/>
      <c r="P142" s="239">
        <f>O142*H142</f>
        <v>0</v>
      </c>
      <c r="Q142" s="239">
        <v>0</v>
      </c>
      <c r="R142" s="239">
        <f>Q142*H142</f>
        <v>0</v>
      </c>
      <c r="S142" s="239">
        <v>0.205</v>
      </c>
      <c r="T142" s="240">
        <f>S142*H142</f>
        <v>42.025</v>
      </c>
      <c r="AR142" s="241" t="s">
        <v>139</v>
      </c>
      <c r="AT142" s="241" t="s">
        <v>134</v>
      </c>
      <c r="AU142" s="241" t="s">
        <v>83</v>
      </c>
      <c r="AY142" s="16" t="s">
        <v>132</v>
      </c>
      <c r="BE142" s="242">
        <f>IF(N142="základní",J142,0)</f>
        <v>0</v>
      </c>
      <c r="BF142" s="242">
        <f>IF(N142="snížená",J142,0)</f>
        <v>0</v>
      </c>
      <c r="BG142" s="242">
        <f>IF(N142="zákl. přenesená",J142,0)</f>
        <v>0</v>
      </c>
      <c r="BH142" s="242">
        <f>IF(N142="sníž. přenesená",J142,0)</f>
        <v>0</v>
      </c>
      <c r="BI142" s="242">
        <f>IF(N142="nulová",J142,0)</f>
        <v>0</v>
      </c>
      <c r="BJ142" s="16" t="s">
        <v>81</v>
      </c>
      <c r="BK142" s="242">
        <f>ROUND(I142*H142,2)</f>
        <v>0</v>
      </c>
      <c r="BL142" s="16" t="s">
        <v>139</v>
      </c>
      <c r="BM142" s="241" t="s">
        <v>163</v>
      </c>
    </row>
    <row r="143" spans="2:51" s="12" customFormat="1" ht="12">
      <c r="B143" s="243"/>
      <c r="C143" s="244"/>
      <c r="D143" s="245" t="s">
        <v>141</v>
      </c>
      <c r="E143" s="246" t="s">
        <v>1</v>
      </c>
      <c r="F143" s="247" t="s">
        <v>164</v>
      </c>
      <c r="G143" s="244"/>
      <c r="H143" s="246" t="s">
        <v>1</v>
      </c>
      <c r="I143" s="248"/>
      <c r="J143" s="244"/>
      <c r="K143" s="244"/>
      <c r="L143" s="249"/>
      <c r="M143" s="250"/>
      <c r="N143" s="251"/>
      <c r="O143" s="251"/>
      <c r="P143" s="251"/>
      <c r="Q143" s="251"/>
      <c r="R143" s="251"/>
      <c r="S143" s="251"/>
      <c r="T143" s="252"/>
      <c r="AT143" s="253" t="s">
        <v>141</v>
      </c>
      <c r="AU143" s="253" t="s">
        <v>83</v>
      </c>
      <c r="AV143" s="12" t="s">
        <v>81</v>
      </c>
      <c r="AW143" s="12" t="s">
        <v>31</v>
      </c>
      <c r="AX143" s="12" t="s">
        <v>74</v>
      </c>
      <c r="AY143" s="253" t="s">
        <v>132</v>
      </c>
    </row>
    <row r="144" spans="2:51" s="13" customFormat="1" ht="12">
      <c r="B144" s="254"/>
      <c r="C144" s="255"/>
      <c r="D144" s="245" t="s">
        <v>141</v>
      </c>
      <c r="E144" s="256" t="s">
        <v>1</v>
      </c>
      <c r="F144" s="257" t="s">
        <v>165</v>
      </c>
      <c r="G144" s="255"/>
      <c r="H144" s="258">
        <v>140</v>
      </c>
      <c r="I144" s="259"/>
      <c r="J144" s="255"/>
      <c r="K144" s="255"/>
      <c r="L144" s="260"/>
      <c r="M144" s="261"/>
      <c r="N144" s="262"/>
      <c r="O144" s="262"/>
      <c r="P144" s="262"/>
      <c r="Q144" s="262"/>
      <c r="R144" s="262"/>
      <c r="S144" s="262"/>
      <c r="T144" s="263"/>
      <c r="AT144" s="264" t="s">
        <v>141</v>
      </c>
      <c r="AU144" s="264" t="s">
        <v>83</v>
      </c>
      <c r="AV144" s="13" t="s">
        <v>83</v>
      </c>
      <c r="AW144" s="13" t="s">
        <v>31</v>
      </c>
      <c r="AX144" s="13" t="s">
        <v>74</v>
      </c>
      <c r="AY144" s="264" t="s">
        <v>132</v>
      </c>
    </row>
    <row r="145" spans="2:51" s="12" customFormat="1" ht="12">
      <c r="B145" s="243"/>
      <c r="C145" s="244"/>
      <c r="D145" s="245" t="s">
        <v>141</v>
      </c>
      <c r="E145" s="246" t="s">
        <v>1</v>
      </c>
      <c r="F145" s="247" t="s">
        <v>166</v>
      </c>
      <c r="G145" s="244"/>
      <c r="H145" s="246" t="s">
        <v>1</v>
      </c>
      <c r="I145" s="248"/>
      <c r="J145" s="244"/>
      <c r="K145" s="244"/>
      <c r="L145" s="249"/>
      <c r="M145" s="250"/>
      <c r="N145" s="251"/>
      <c r="O145" s="251"/>
      <c r="P145" s="251"/>
      <c r="Q145" s="251"/>
      <c r="R145" s="251"/>
      <c r="S145" s="251"/>
      <c r="T145" s="252"/>
      <c r="AT145" s="253" t="s">
        <v>141</v>
      </c>
      <c r="AU145" s="253" t="s">
        <v>83</v>
      </c>
      <c r="AV145" s="12" t="s">
        <v>81</v>
      </c>
      <c r="AW145" s="12" t="s">
        <v>31</v>
      </c>
      <c r="AX145" s="12" t="s">
        <v>74</v>
      </c>
      <c r="AY145" s="253" t="s">
        <v>132</v>
      </c>
    </row>
    <row r="146" spans="2:51" s="13" customFormat="1" ht="12">
      <c r="B146" s="254"/>
      <c r="C146" s="255"/>
      <c r="D146" s="245" t="s">
        <v>141</v>
      </c>
      <c r="E146" s="256" t="s">
        <v>1</v>
      </c>
      <c r="F146" s="257" t="s">
        <v>167</v>
      </c>
      <c r="G146" s="255"/>
      <c r="H146" s="258">
        <v>65</v>
      </c>
      <c r="I146" s="259"/>
      <c r="J146" s="255"/>
      <c r="K146" s="255"/>
      <c r="L146" s="260"/>
      <c r="M146" s="261"/>
      <c r="N146" s="262"/>
      <c r="O146" s="262"/>
      <c r="P146" s="262"/>
      <c r="Q146" s="262"/>
      <c r="R146" s="262"/>
      <c r="S146" s="262"/>
      <c r="T146" s="263"/>
      <c r="AT146" s="264" t="s">
        <v>141</v>
      </c>
      <c r="AU146" s="264" t="s">
        <v>83</v>
      </c>
      <c r="AV146" s="13" t="s">
        <v>83</v>
      </c>
      <c r="AW146" s="13" t="s">
        <v>31</v>
      </c>
      <c r="AX146" s="13" t="s">
        <v>74</v>
      </c>
      <c r="AY146" s="264" t="s">
        <v>132</v>
      </c>
    </row>
    <row r="147" spans="2:51" s="14" customFormat="1" ht="12">
      <c r="B147" s="265"/>
      <c r="C147" s="266"/>
      <c r="D147" s="245" t="s">
        <v>141</v>
      </c>
      <c r="E147" s="267" t="s">
        <v>1</v>
      </c>
      <c r="F147" s="268" t="s">
        <v>144</v>
      </c>
      <c r="G147" s="266"/>
      <c r="H147" s="269">
        <v>205</v>
      </c>
      <c r="I147" s="270"/>
      <c r="J147" s="266"/>
      <c r="K147" s="266"/>
      <c r="L147" s="271"/>
      <c r="M147" s="272"/>
      <c r="N147" s="273"/>
      <c r="O147" s="273"/>
      <c r="P147" s="273"/>
      <c r="Q147" s="273"/>
      <c r="R147" s="273"/>
      <c r="S147" s="273"/>
      <c r="T147" s="274"/>
      <c r="AT147" s="275" t="s">
        <v>141</v>
      </c>
      <c r="AU147" s="275" t="s">
        <v>83</v>
      </c>
      <c r="AV147" s="14" t="s">
        <v>139</v>
      </c>
      <c r="AW147" s="14" t="s">
        <v>31</v>
      </c>
      <c r="AX147" s="14" t="s">
        <v>81</v>
      </c>
      <c r="AY147" s="275" t="s">
        <v>132</v>
      </c>
    </row>
    <row r="148" spans="2:63" s="11" customFormat="1" ht="22.8" customHeight="1">
      <c r="B148" s="214"/>
      <c r="C148" s="215"/>
      <c r="D148" s="216" t="s">
        <v>73</v>
      </c>
      <c r="E148" s="228" t="s">
        <v>168</v>
      </c>
      <c r="F148" s="228" t="s">
        <v>169</v>
      </c>
      <c r="G148" s="215"/>
      <c r="H148" s="215"/>
      <c r="I148" s="218"/>
      <c r="J148" s="229">
        <f>BK148</f>
        <v>0</v>
      </c>
      <c r="K148" s="215"/>
      <c r="L148" s="220"/>
      <c r="M148" s="221"/>
      <c r="N148" s="222"/>
      <c r="O148" s="222"/>
      <c r="P148" s="223">
        <f>SUM(P149:P194)</f>
        <v>0</v>
      </c>
      <c r="Q148" s="222"/>
      <c r="R148" s="223">
        <f>SUM(R149:R194)</f>
        <v>0</v>
      </c>
      <c r="S148" s="222"/>
      <c r="T148" s="224">
        <f>SUM(T149:T194)</f>
        <v>0</v>
      </c>
      <c r="AR148" s="225" t="s">
        <v>81</v>
      </c>
      <c r="AT148" s="226" t="s">
        <v>73</v>
      </c>
      <c r="AU148" s="226" t="s">
        <v>81</v>
      </c>
      <c r="AY148" s="225" t="s">
        <v>132</v>
      </c>
      <c r="BK148" s="227">
        <f>SUM(BK149:BK194)</f>
        <v>0</v>
      </c>
    </row>
    <row r="149" spans="2:65" s="1" customFormat="1" ht="16.5" customHeight="1">
      <c r="B149" s="37"/>
      <c r="C149" s="230" t="s">
        <v>143</v>
      </c>
      <c r="D149" s="230" t="s">
        <v>134</v>
      </c>
      <c r="E149" s="231" t="s">
        <v>170</v>
      </c>
      <c r="F149" s="232" t="s">
        <v>171</v>
      </c>
      <c r="G149" s="233" t="s">
        <v>172</v>
      </c>
      <c r="H149" s="234">
        <v>69.3</v>
      </c>
      <c r="I149" s="235"/>
      <c r="J149" s="236">
        <f>ROUND(I149*H149,2)</f>
        <v>0</v>
      </c>
      <c r="K149" s="232" t="s">
        <v>138</v>
      </c>
      <c r="L149" s="42"/>
      <c r="M149" s="237" t="s">
        <v>1</v>
      </c>
      <c r="N149" s="238" t="s">
        <v>39</v>
      </c>
      <c r="O149" s="85"/>
      <c r="P149" s="239">
        <f>O149*H149</f>
        <v>0</v>
      </c>
      <c r="Q149" s="239">
        <v>0</v>
      </c>
      <c r="R149" s="239">
        <f>Q149*H149</f>
        <v>0</v>
      </c>
      <c r="S149" s="239">
        <v>0</v>
      </c>
      <c r="T149" s="240">
        <f>S149*H149</f>
        <v>0</v>
      </c>
      <c r="AR149" s="241" t="s">
        <v>139</v>
      </c>
      <c r="AT149" s="241" t="s">
        <v>134</v>
      </c>
      <c r="AU149" s="241" t="s">
        <v>83</v>
      </c>
      <c r="AY149" s="16" t="s">
        <v>132</v>
      </c>
      <c r="BE149" s="242">
        <f>IF(N149="základní",J149,0)</f>
        <v>0</v>
      </c>
      <c r="BF149" s="242">
        <f>IF(N149="snížená",J149,0)</f>
        <v>0</v>
      </c>
      <c r="BG149" s="242">
        <f>IF(N149="zákl. přenesená",J149,0)</f>
        <v>0</v>
      </c>
      <c r="BH149" s="242">
        <f>IF(N149="sníž. přenesená",J149,0)</f>
        <v>0</v>
      </c>
      <c r="BI149" s="242">
        <f>IF(N149="nulová",J149,0)</f>
        <v>0</v>
      </c>
      <c r="BJ149" s="16" t="s">
        <v>81</v>
      </c>
      <c r="BK149" s="242">
        <f>ROUND(I149*H149,2)</f>
        <v>0</v>
      </c>
      <c r="BL149" s="16" t="s">
        <v>139</v>
      </c>
      <c r="BM149" s="241" t="s">
        <v>173</v>
      </c>
    </row>
    <row r="150" spans="2:51" s="12" customFormat="1" ht="12">
      <c r="B150" s="243"/>
      <c r="C150" s="244"/>
      <c r="D150" s="245" t="s">
        <v>141</v>
      </c>
      <c r="E150" s="246" t="s">
        <v>1</v>
      </c>
      <c r="F150" s="247" t="s">
        <v>174</v>
      </c>
      <c r="G150" s="244"/>
      <c r="H150" s="246" t="s">
        <v>1</v>
      </c>
      <c r="I150" s="248"/>
      <c r="J150" s="244"/>
      <c r="K150" s="244"/>
      <c r="L150" s="249"/>
      <c r="M150" s="250"/>
      <c r="N150" s="251"/>
      <c r="O150" s="251"/>
      <c r="P150" s="251"/>
      <c r="Q150" s="251"/>
      <c r="R150" s="251"/>
      <c r="S150" s="251"/>
      <c r="T150" s="252"/>
      <c r="AT150" s="253" t="s">
        <v>141</v>
      </c>
      <c r="AU150" s="253" t="s">
        <v>83</v>
      </c>
      <c r="AV150" s="12" t="s">
        <v>81</v>
      </c>
      <c r="AW150" s="12" t="s">
        <v>31</v>
      </c>
      <c r="AX150" s="12" t="s">
        <v>74</v>
      </c>
      <c r="AY150" s="253" t="s">
        <v>132</v>
      </c>
    </row>
    <row r="151" spans="2:51" s="13" customFormat="1" ht="12">
      <c r="B151" s="254"/>
      <c r="C151" s="255"/>
      <c r="D151" s="245" t="s">
        <v>141</v>
      </c>
      <c r="E151" s="256" t="s">
        <v>1</v>
      </c>
      <c r="F151" s="257" t="s">
        <v>175</v>
      </c>
      <c r="G151" s="255"/>
      <c r="H151" s="258">
        <v>69.3</v>
      </c>
      <c r="I151" s="259"/>
      <c r="J151" s="255"/>
      <c r="K151" s="255"/>
      <c r="L151" s="260"/>
      <c r="M151" s="261"/>
      <c r="N151" s="262"/>
      <c r="O151" s="262"/>
      <c r="P151" s="262"/>
      <c r="Q151" s="262"/>
      <c r="R151" s="262"/>
      <c r="S151" s="262"/>
      <c r="T151" s="263"/>
      <c r="AT151" s="264" t="s">
        <v>141</v>
      </c>
      <c r="AU151" s="264" t="s">
        <v>83</v>
      </c>
      <c r="AV151" s="13" t="s">
        <v>83</v>
      </c>
      <c r="AW151" s="13" t="s">
        <v>31</v>
      </c>
      <c r="AX151" s="13" t="s">
        <v>74</v>
      </c>
      <c r="AY151" s="264" t="s">
        <v>132</v>
      </c>
    </row>
    <row r="152" spans="2:51" s="14" customFormat="1" ht="12">
      <c r="B152" s="265"/>
      <c r="C152" s="266"/>
      <c r="D152" s="245" t="s">
        <v>141</v>
      </c>
      <c r="E152" s="267" t="s">
        <v>1</v>
      </c>
      <c r="F152" s="268" t="s">
        <v>144</v>
      </c>
      <c r="G152" s="266"/>
      <c r="H152" s="269">
        <v>69.3</v>
      </c>
      <c r="I152" s="270"/>
      <c r="J152" s="266"/>
      <c r="K152" s="266"/>
      <c r="L152" s="271"/>
      <c r="M152" s="272"/>
      <c r="N152" s="273"/>
      <c r="O152" s="273"/>
      <c r="P152" s="273"/>
      <c r="Q152" s="273"/>
      <c r="R152" s="273"/>
      <c r="S152" s="273"/>
      <c r="T152" s="274"/>
      <c r="AT152" s="275" t="s">
        <v>141</v>
      </c>
      <c r="AU152" s="275" t="s">
        <v>83</v>
      </c>
      <c r="AV152" s="14" t="s">
        <v>139</v>
      </c>
      <c r="AW152" s="14" t="s">
        <v>31</v>
      </c>
      <c r="AX152" s="14" t="s">
        <v>81</v>
      </c>
      <c r="AY152" s="275" t="s">
        <v>132</v>
      </c>
    </row>
    <row r="153" spans="2:65" s="1" customFormat="1" ht="24" customHeight="1">
      <c r="B153" s="37"/>
      <c r="C153" s="230" t="s">
        <v>176</v>
      </c>
      <c r="D153" s="230" t="s">
        <v>134</v>
      </c>
      <c r="E153" s="231" t="s">
        <v>177</v>
      </c>
      <c r="F153" s="232" t="s">
        <v>178</v>
      </c>
      <c r="G153" s="233" t="s">
        <v>172</v>
      </c>
      <c r="H153" s="234">
        <v>207.9</v>
      </c>
      <c r="I153" s="235"/>
      <c r="J153" s="236">
        <f>ROUND(I153*H153,2)</f>
        <v>0</v>
      </c>
      <c r="K153" s="232" t="s">
        <v>138</v>
      </c>
      <c r="L153" s="42"/>
      <c r="M153" s="237" t="s">
        <v>1</v>
      </c>
      <c r="N153" s="238" t="s">
        <v>39</v>
      </c>
      <c r="O153" s="85"/>
      <c r="P153" s="239">
        <f>O153*H153</f>
        <v>0</v>
      </c>
      <c r="Q153" s="239">
        <v>0</v>
      </c>
      <c r="R153" s="239">
        <f>Q153*H153</f>
        <v>0</v>
      </c>
      <c r="S153" s="239">
        <v>0</v>
      </c>
      <c r="T153" s="240">
        <f>S153*H153</f>
        <v>0</v>
      </c>
      <c r="AR153" s="241" t="s">
        <v>139</v>
      </c>
      <c r="AT153" s="241" t="s">
        <v>134</v>
      </c>
      <c r="AU153" s="241" t="s">
        <v>83</v>
      </c>
      <c r="AY153" s="16" t="s">
        <v>132</v>
      </c>
      <c r="BE153" s="242">
        <f>IF(N153="základní",J153,0)</f>
        <v>0</v>
      </c>
      <c r="BF153" s="242">
        <f>IF(N153="snížená",J153,0)</f>
        <v>0</v>
      </c>
      <c r="BG153" s="242">
        <f>IF(N153="zákl. přenesená",J153,0)</f>
        <v>0</v>
      </c>
      <c r="BH153" s="242">
        <f>IF(N153="sníž. přenesená",J153,0)</f>
        <v>0</v>
      </c>
      <c r="BI153" s="242">
        <f>IF(N153="nulová",J153,0)</f>
        <v>0</v>
      </c>
      <c r="BJ153" s="16" t="s">
        <v>81</v>
      </c>
      <c r="BK153" s="242">
        <f>ROUND(I153*H153,2)</f>
        <v>0</v>
      </c>
      <c r="BL153" s="16" t="s">
        <v>139</v>
      </c>
      <c r="BM153" s="241" t="s">
        <v>179</v>
      </c>
    </row>
    <row r="154" spans="2:51" s="12" customFormat="1" ht="12">
      <c r="B154" s="243"/>
      <c r="C154" s="244"/>
      <c r="D154" s="245" t="s">
        <v>141</v>
      </c>
      <c r="E154" s="246" t="s">
        <v>1</v>
      </c>
      <c r="F154" s="247" t="s">
        <v>174</v>
      </c>
      <c r="G154" s="244"/>
      <c r="H154" s="246" t="s">
        <v>1</v>
      </c>
      <c r="I154" s="248"/>
      <c r="J154" s="244"/>
      <c r="K154" s="244"/>
      <c r="L154" s="249"/>
      <c r="M154" s="250"/>
      <c r="N154" s="251"/>
      <c r="O154" s="251"/>
      <c r="P154" s="251"/>
      <c r="Q154" s="251"/>
      <c r="R154" s="251"/>
      <c r="S154" s="251"/>
      <c r="T154" s="252"/>
      <c r="AT154" s="253" t="s">
        <v>141</v>
      </c>
      <c r="AU154" s="253" t="s">
        <v>83</v>
      </c>
      <c r="AV154" s="12" t="s">
        <v>81</v>
      </c>
      <c r="AW154" s="12" t="s">
        <v>31</v>
      </c>
      <c r="AX154" s="12" t="s">
        <v>74</v>
      </c>
      <c r="AY154" s="253" t="s">
        <v>132</v>
      </c>
    </row>
    <row r="155" spans="2:51" s="13" customFormat="1" ht="12">
      <c r="B155" s="254"/>
      <c r="C155" s="255"/>
      <c r="D155" s="245" t="s">
        <v>141</v>
      </c>
      <c r="E155" s="256" t="s">
        <v>1</v>
      </c>
      <c r="F155" s="257" t="s">
        <v>180</v>
      </c>
      <c r="G155" s="255"/>
      <c r="H155" s="258">
        <v>207.9</v>
      </c>
      <c r="I155" s="259"/>
      <c r="J155" s="255"/>
      <c r="K155" s="255"/>
      <c r="L155" s="260"/>
      <c r="M155" s="261"/>
      <c r="N155" s="262"/>
      <c r="O155" s="262"/>
      <c r="P155" s="262"/>
      <c r="Q155" s="262"/>
      <c r="R155" s="262"/>
      <c r="S155" s="262"/>
      <c r="T155" s="263"/>
      <c r="AT155" s="264" t="s">
        <v>141</v>
      </c>
      <c r="AU155" s="264" t="s">
        <v>83</v>
      </c>
      <c r="AV155" s="13" t="s">
        <v>83</v>
      </c>
      <c r="AW155" s="13" t="s">
        <v>31</v>
      </c>
      <c r="AX155" s="13" t="s">
        <v>74</v>
      </c>
      <c r="AY155" s="264" t="s">
        <v>132</v>
      </c>
    </row>
    <row r="156" spans="2:51" s="14" customFormat="1" ht="12">
      <c r="B156" s="265"/>
      <c r="C156" s="266"/>
      <c r="D156" s="245" t="s">
        <v>141</v>
      </c>
      <c r="E156" s="267" t="s">
        <v>1</v>
      </c>
      <c r="F156" s="268" t="s">
        <v>144</v>
      </c>
      <c r="G156" s="266"/>
      <c r="H156" s="269">
        <v>207.9</v>
      </c>
      <c r="I156" s="270"/>
      <c r="J156" s="266"/>
      <c r="K156" s="266"/>
      <c r="L156" s="271"/>
      <c r="M156" s="272"/>
      <c r="N156" s="273"/>
      <c r="O156" s="273"/>
      <c r="P156" s="273"/>
      <c r="Q156" s="273"/>
      <c r="R156" s="273"/>
      <c r="S156" s="273"/>
      <c r="T156" s="274"/>
      <c r="AT156" s="275" t="s">
        <v>141</v>
      </c>
      <c r="AU156" s="275" t="s">
        <v>83</v>
      </c>
      <c r="AV156" s="14" t="s">
        <v>139</v>
      </c>
      <c r="AW156" s="14" t="s">
        <v>31</v>
      </c>
      <c r="AX156" s="14" t="s">
        <v>81</v>
      </c>
      <c r="AY156" s="275" t="s">
        <v>132</v>
      </c>
    </row>
    <row r="157" spans="2:65" s="1" customFormat="1" ht="16.5" customHeight="1">
      <c r="B157" s="37"/>
      <c r="C157" s="230" t="s">
        <v>181</v>
      </c>
      <c r="D157" s="230" t="s">
        <v>134</v>
      </c>
      <c r="E157" s="231" t="s">
        <v>182</v>
      </c>
      <c r="F157" s="232" t="s">
        <v>183</v>
      </c>
      <c r="G157" s="233" t="s">
        <v>172</v>
      </c>
      <c r="H157" s="234">
        <v>80.305</v>
      </c>
      <c r="I157" s="235"/>
      <c r="J157" s="236">
        <f>ROUND(I157*H157,2)</f>
        <v>0</v>
      </c>
      <c r="K157" s="232" t="s">
        <v>138</v>
      </c>
      <c r="L157" s="42"/>
      <c r="M157" s="237" t="s">
        <v>1</v>
      </c>
      <c r="N157" s="238" t="s">
        <v>39</v>
      </c>
      <c r="O157" s="85"/>
      <c r="P157" s="239">
        <f>O157*H157</f>
        <v>0</v>
      </c>
      <c r="Q157" s="239">
        <v>0</v>
      </c>
      <c r="R157" s="239">
        <f>Q157*H157</f>
        <v>0</v>
      </c>
      <c r="S157" s="239">
        <v>0</v>
      </c>
      <c r="T157" s="240">
        <f>S157*H157</f>
        <v>0</v>
      </c>
      <c r="AR157" s="241" t="s">
        <v>139</v>
      </c>
      <c r="AT157" s="241" t="s">
        <v>134</v>
      </c>
      <c r="AU157" s="241" t="s">
        <v>83</v>
      </c>
      <c r="AY157" s="16" t="s">
        <v>132</v>
      </c>
      <c r="BE157" s="242">
        <f>IF(N157="základní",J157,0)</f>
        <v>0</v>
      </c>
      <c r="BF157" s="242">
        <f>IF(N157="snížená",J157,0)</f>
        <v>0</v>
      </c>
      <c r="BG157" s="242">
        <f>IF(N157="zákl. přenesená",J157,0)</f>
        <v>0</v>
      </c>
      <c r="BH157" s="242">
        <f>IF(N157="sníž. přenesená",J157,0)</f>
        <v>0</v>
      </c>
      <c r="BI157" s="242">
        <f>IF(N157="nulová",J157,0)</f>
        <v>0</v>
      </c>
      <c r="BJ157" s="16" t="s">
        <v>81</v>
      </c>
      <c r="BK157" s="242">
        <f>ROUND(I157*H157,2)</f>
        <v>0</v>
      </c>
      <c r="BL157" s="16" t="s">
        <v>139</v>
      </c>
      <c r="BM157" s="241" t="s">
        <v>184</v>
      </c>
    </row>
    <row r="158" spans="2:51" s="12" customFormat="1" ht="12">
      <c r="B158" s="243"/>
      <c r="C158" s="244"/>
      <c r="D158" s="245" t="s">
        <v>141</v>
      </c>
      <c r="E158" s="246" t="s">
        <v>1</v>
      </c>
      <c r="F158" s="247" t="s">
        <v>185</v>
      </c>
      <c r="G158" s="244"/>
      <c r="H158" s="246" t="s">
        <v>1</v>
      </c>
      <c r="I158" s="248"/>
      <c r="J158" s="244"/>
      <c r="K158" s="244"/>
      <c r="L158" s="249"/>
      <c r="M158" s="250"/>
      <c r="N158" s="251"/>
      <c r="O158" s="251"/>
      <c r="P158" s="251"/>
      <c r="Q158" s="251"/>
      <c r="R158" s="251"/>
      <c r="S158" s="251"/>
      <c r="T158" s="252"/>
      <c r="AT158" s="253" t="s">
        <v>141</v>
      </c>
      <c r="AU158" s="253" t="s">
        <v>83</v>
      </c>
      <c r="AV158" s="12" t="s">
        <v>81</v>
      </c>
      <c r="AW158" s="12" t="s">
        <v>31</v>
      </c>
      <c r="AX158" s="12" t="s">
        <v>74</v>
      </c>
      <c r="AY158" s="253" t="s">
        <v>132</v>
      </c>
    </row>
    <row r="159" spans="2:51" s="13" customFormat="1" ht="12">
      <c r="B159" s="254"/>
      <c r="C159" s="255"/>
      <c r="D159" s="245" t="s">
        <v>141</v>
      </c>
      <c r="E159" s="256" t="s">
        <v>1</v>
      </c>
      <c r="F159" s="257" t="s">
        <v>186</v>
      </c>
      <c r="G159" s="255"/>
      <c r="H159" s="258">
        <v>42.025</v>
      </c>
      <c r="I159" s="259"/>
      <c r="J159" s="255"/>
      <c r="K159" s="255"/>
      <c r="L159" s="260"/>
      <c r="M159" s="261"/>
      <c r="N159" s="262"/>
      <c r="O159" s="262"/>
      <c r="P159" s="262"/>
      <c r="Q159" s="262"/>
      <c r="R159" s="262"/>
      <c r="S159" s="262"/>
      <c r="T159" s="263"/>
      <c r="AT159" s="264" t="s">
        <v>141</v>
      </c>
      <c r="AU159" s="264" t="s">
        <v>83</v>
      </c>
      <c r="AV159" s="13" t="s">
        <v>83</v>
      </c>
      <c r="AW159" s="13" t="s">
        <v>31</v>
      </c>
      <c r="AX159" s="13" t="s">
        <v>74</v>
      </c>
      <c r="AY159" s="264" t="s">
        <v>132</v>
      </c>
    </row>
    <row r="160" spans="2:51" s="12" customFormat="1" ht="12">
      <c r="B160" s="243"/>
      <c r="C160" s="244"/>
      <c r="D160" s="245" t="s">
        <v>141</v>
      </c>
      <c r="E160" s="246" t="s">
        <v>1</v>
      </c>
      <c r="F160" s="247" t="s">
        <v>187</v>
      </c>
      <c r="G160" s="244"/>
      <c r="H160" s="246" t="s">
        <v>1</v>
      </c>
      <c r="I160" s="248"/>
      <c r="J160" s="244"/>
      <c r="K160" s="244"/>
      <c r="L160" s="249"/>
      <c r="M160" s="250"/>
      <c r="N160" s="251"/>
      <c r="O160" s="251"/>
      <c r="P160" s="251"/>
      <c r="Q160" s="251"/>
      <c r="R160" s="251"/>
      <c r="S160" s="251"/>
      <c r="T160" s="252"/>
      <c r="AT160" s="253" t="s">
        <v>141</v>
      </c>
      <c r="AU160" s="253" t="s">
        <v>83</v>
      </c>
      <c r="AV160" s="12" t="s">
        <v>81</v>
      </c>
      <c r="AW160" s="12" t="s">
        <v>31</v>
      </c>
      <c r="AX160" s="12" t="s">
        <v>74</v>
      </c>
      <c r="AY160" s="253" t="s">
        <v>132</v>
      </c>
    </row>
    <row r="161" spans="2:51" s="13" customFormat="1" ht="12">
      <c r="B161" s="254"/>
      <c r="C161" s="255"/>
      <c r="D161" s="245" t="s">
        <v>141</v>
      </c>
      <c r="E161" s="256" t="s">
        <v>1</v>
      </c>
      <c r="F161" s="257" t="s">
        <v>188</v>
      </c>
      <c r="G161" s="255"/>
      <c r="H161" s="258">
        <v>36.72</v>
      </c>
      <c r="I161" s="259"/>
      <c r="J161" s="255"/>
      <c r="K161" s="255"/>
      <c r="L161" s="260"/>
      <c r="M161" s="261"/>
      <c r="N161" s="262"/>
      <c r="O161" s="262"/>
      <c r="P161" s="262"/>
      <c r="Q161" s="262"/>
      <c r="R161" s="262"/>
      <c r="S161" s="262"/>
      <c r="T161" s="263"/>
      <c r="AT161" s="264" t="s">
        <v>141</v>
      </c>
      <c r="AU161" s="264" t="s">
        <v>83</v>
      </c>
      <c r="AV161" s="13" t="s">
        <v>83</v>
      </c>
      <c r="AW161" s="13" t="s">
        <v>31</v>
      </c>
      <c r="AX161" s="13" t="s">
        <v>74</v>
      </c>
      <c r="AY161" s="264" t="s">
        <v>132</v>
      </c>
    </row>
    <row r="162" spans="2:51" s="12" customFormat="1" ht="12">
      <c r="B162" s="243"/>
      <c r="C162" s="244"/>
      <c r="D162" s="245" t="s">
        <v>141</v>
      </c>
      <c r="E162" s="246" t="s">
        <v>1</v>
      </c>
      <c r="F162" s="247" t="s">
        <v>189</v>
      </c>
      <c r="G162" s="244"/>
      <c r="H162" s="246" t="s">
        <v>1</v>
      </c>
      <c r="I162" s="248"/>
      <c r="J162" s="244"/>
      <c r="K162" s="244"/>
      <c r="L162" s="249"/>
      <c r="M162" s="250"/>
      <c r="N162" s="251"/>
      <c r="O162" s="251"/>
      <c r="P162" s="251"/>
      <c r="Q162" s="251"/>
      <c r="R162" s="251"/>
      <c r="S162" s="251"/>
      <c r="T162" s="252"/>
      <c r="AT162" s="253" t="s">
        <v>141</v>
      </c>
      <c r="AU162" s="253" t="s">
        <v>83</v>
      </c>
      <c r="AV162" s="12" t="s">
        <v>81</v>
      </c>
      <c r="AW162" s="12" t="s">
        <v>31</v>
      </c>
      <c r="AX162" s="12" t="s">
        <v>74</v>
      </c>
      <c r="AY162" s="253" t="s">
        <v>132</v>
      </c>
    </row>
    <row r="163" spans="2:51" s="13" customFormat="1" ht="12">
      <c r="B163" s="254"/>
      <c r="C163" s="255"/>
      <c r="D163" s="245" t="s">
        <v>141</v>
      </c>
      <c r="E163" s="256" t="s">
        <v>1</v>
      </c>
      <c r="F163" s="257" t="s">
        <v>190</v>
      </c>
      <c r="G163" s="255"/>
      <c r="H163" s="258">
        <v>1.56</v>
      </c>
      <c r="I163" s="259"/>
      <c r="J163" s="255"/>
      <c r="K163" s="255"/>
      <c r="L163" s="260"/>
      <c r="M163" s="261"/>
      <c r="N163" s="262"/>
      <c r="O163" s="262"/>
      <c r="P163" s="262"/>
      <c r="Q163" s="262"/>
      <c r="R163" s="262"/>
      <c r="S163" s="262"/>
      <c r="T163" s="263"/>
      <c r="AT163" s="264" t="s">
        <v>141</v>
      </c>
      <c r="AU163" s="264" t="s">
        <v>83</v>
      </c>
      <c r="AV163" s="13" t="s">
        <v>83</v>
      </c>
      <c r="AW163" s="13" t="s">
        <v>31</v>
      </c>
      <c r="AX163" s="13" t="s">
        <v>74</v>
      </c>
      <c r="AY163" s="264" t="s">
        <v>132</v>
      </c>
    </row>
    <row r="164" spans="2:51" s="14" customFormat="1" ht="12">
      <c r="B164" s="265"/>
      <c r="C164" s="266"/>
      <c r="D164" s="245" t="s">
        <v>141</v>
      </c>
      <c r="E164" s="267" t="s">
        <v>1</v>
      </c>
      <c r="F164" s="268" t="s">
        <v>144</v>
      </c>
      <c r="G164" s="266"/>
      <c r="H164" s="269">
        <v>80.305</v>
      </c>
      <c r="I164" s="270"/>
      <c r="J164" s="266"/>
      <c r="K164" s="266"/>
      <c r="L164" s="271"/>
      <c r="M164" s="272"/>
      <c r="N164" s="273"/>
      <c r="O164" s="273"/>
      <c r="P164" s="273"/>
      <c r="Q164" s="273"/>
      <c r="R164" s="273"/>
      <c r="S164" s="273"/>
      <c r="T164" s="274"/>
      <c r="AT164" s="275" t="s">
        <v>141</v>
      </c>
      <c r="AU164" s="275" t="s">
        <v>83</v>
      </c>
      <c r="AV164" s="14" t="s">
        <v>139</v>
      </c>
      <c r="AW164" s="14" t="s">
        <v>31</v>
      </c>
      <c r="AX164" s="14" t="s">
        <v>81</v>
      </c>
      <c r="AY164" s="275" t="s">
        <v>132</v>
      </c>
    </row>
    <row r="165" spans="2:65" s="1" customFormat="1" ht="24" customHeight="1">
      <c r="B165" s="37"/>
      <c r="C165" s="230" t="s">
        <v>191</v>
      </c>
      <c r="D165" s="230" t="s">
        <v>134</v>
      </c>
      <c r="E165" s="231" t="s">
        <v>192</v>
      </c>
      <c r="F165" s="232" t="s">
        <v>193</v>
      </c>
      <c r="G165" s="233" t="s">
        <v>172</v>
      </c>
      <c r="H165" s="234">
        <v>240.915</v>
      </c>
      <c r="I165" s="235"/>
      <c r="J165" s="236">
        <f>ROUND(I165*H165,2)</f>
        <v>0</v>
      </c>
      <c r="K165" s="232" t="s">
        <v>138</v>
      </c>
      <c r="L165" s="42"/>
      <c r="M165" s="237" t="s">
        <v>1</v>
      </c>
      <c r="N165" s="238" t="s">
        <v>39</v>
      </c>
      <c r="O165" s="85"/>
      <c r="P165" s="239">
        <f>O165*H165</f>
        <v>0</v>
      </c>
      <c r="Q165" s="239">
        <v>0</v>
      </c>
      <c r="R165" s="239">
        <f>Q165*H165</f>
        <v>0</v>
      </c>
      <c r="S165" s="239">
        <v>0</v>
      </c>
      <c r="T165" s="240">
        <f>S165*H165</f>
        <v>0</v>
      </c>
      <c r="AR165" s="241" t="s">
        <v>139</v>
      </c>
      <c r="AT165" s="241" t="s">
        <v>134</v>
      </c>
      <c r="AU165" s="241" t="s">
        <v>83</v>
      </c>
      <c r="AY165" s="16" t="s">
        <v>132</v>
      </c>
      <c r="BE165" s="242">
        <f>IF(N165="základní",J165,0)</f>
        <v>0</v>
      </c>
      <c r="BF165" s="242">
        <f>IF(N165="snížená",J165,0)</f>
        <v>0</v>
      </c>
      <c r="BG165" s="242">
        <f>IF(N165="zákl. přenesená",J165,0)</f>
        <v>0</v>
      </c>
      <c r="BH165" s="242">
        <f>IF(N165="sníž. přenesená",J165,0)</f>
        <v>0</v>
      </c>
      <c r="BI165" s="242">
        <f>IF(N165="nulová",J165,0)</f>
        <v>0</v>
      </c>
      <c r="BJ165" s="16" t="s">
        <v>81</v>
      </c>
      <c r="BK165" s="242">
        <f>ROUND(I165*H165,2)</f>
        <v>0</v>
      </c>
      <c r="BL165" s="16" t="s">
        <v>139</v>
      </c>
      <c r="BM165" s="241" t="s">
        <v>194</v>
      </c>
    </row>
    <row r="166" spans="2:51" s="12" customFormat="1" ht="12">
      <c r="B166" s="243"/>
      <c r="C166" s="244"/>
      <c r="D166" s="245" t="s">
        <v>141</v>
      </c>
      <c r="E166" s="246" t="s">
        <v>1</v>
      </c>
      <c r="F166" s="247" t="s">
        <v>185</v>
      </c>
      <c r="G166" s="244"/>
      <c r="H166" s="246" t="s">
        <v>1</v>
      </c>
      <c r="I166" s="248"/>
      <c r="J166" s="244"/>
      <c r="K166" s="244"/>
      <c r="L166" s="249"/>
      <c r="M166" s="250"/>
      <c r="N166" s="251"/>
      <c r="O166" s="251"/>
      <c r="P166" s="251"/>
      <c r="Q166" s="251"/>
      <c r="R166" s="251"/>
      <c r="S166" s="251"/>
      <c r="T166" s="252"/>
      <c r="AT166" s="253" t="s">
        <v>141</v>
      </c>
      <c r="AU166" s="253" t="s">
        <v>83</v>
      </c>
      <c r="AV166" s="12" t="s">
        <v>81</v>
      </c>
      <c r="AW166" s="12" t="s">
        <v>31</v>
      </c>
      <c r="AX166" s="12" t="s">
        <v>74</v>
      </c>
      <c r="AY166" s="253" t="s">
        <v>132</v>
      </c>
    </row>
    <row r="167" spans="2:51" s="13" customFormat="1" ht="12">
      <c r="B167" s="254"/>
      <c r="C167" s="255"/>
      <c r="D167" s="245" t="s">
        <v>141</v>
      </c>
      <c r="E167" s="256" t="s">
        <v>1</v>
      </c>
      <c r="F167" s="257" t="s">
        <v>195</v>
      </c>
      <c r="G167" s="255"/>
      <c r="H167" s="258">
        <v>126.075</v>
      </c>
      <c r="I167" s="259"/>
      <c r="J167" s="255"/>
      <c r="K167" s="255"/>
      <c r="L167" s="260"/>
      <c r="M167" s="261"/>
      <c r="N167" s="262"/>
      <c r="O167" s="262"/>
      <c r="P167" s="262"/>
      <c r="Q167" s="262"/>
      <c r="R167" s="262"/>
      <c r="S167" s="262"/>
      <c r="T167" s="263"/>
      <c r="AT167" s="264" t="s">
        <v>141</v>
      </c>
      <c r="AU167" s="264" t="s">
        <v>83</v>
      </c>
      <c r="AV167" s="13" t="s">
        <v>83</v>
      </c>
      <c r="AW167" s="13" t="s">
        <v>31</v>
      </c>
      <c r="AX167" s="13" t="s">
        <v>74</v>
      </c>
      <c r="AY167" s="264" t="s">
        <v>132</v>
      </c>
    </row>
    <row r="168" spans="2:51" s="12" customFormat="1" ht="12">
      <c r="B168" s="243"/>
      <c r="C168" s="244"/>
      <c r="D168" s="245" t="s">
        <v>141</v>
      </c>
      <c r="E168" s="246" t="s">
        <v>1</v>
      </c>
      <c r="F168" s="247" t="s">
        <v>187</v>
      </c>
      <c r="G168" s="244"/>
      <c r="H168" s="246" t="s">
        <v>1</v>
      </c>
      <c r="I168" s="248"/>
      <c r="J168" s="244"/>
      <c r="K168" s="244"/>
      <c r="L168" s="249"/>
      <c r="M168" s="250"/>
      <c r="N168" s="251"/>
      <c r="O168" s="251"/>
      <c r="P168" s="251"/>
      <c r="Q168" s="251"/>
      <c r="R168" s="251"/>
      <c r="S168" s="251"/>
      <c r="T168" s="252"/>
      <c r="AT168" s="253" t="s">
        <v>141</v>
      </c>
      <c r="AU168" s="253" t="s">
        <v>83</v>
      </c>
      <c r="AV168" s="12" t="s">
        <v>81</v>
      </c>
      <c r="AW168" s="12" t="s">
        <v>31</v>
      </c>
      <c r="AX168" s="12" t="s">
        <v>74</v>
      </c>
      <c r="AY168" s="253" t="s">
        <v>132</v>
      </c>
    </row>
    <row r="169" spans="2:51" s="13" customFormat="1" ht="12">
      <c r="B169" s="254"/>
      <c r="C169" s="255"/>
      <c r="D169" s="245" t="s">
        <v>141</v>
      </c>
      <c r="E169" s="256" t="s">
        <v>1</v>
      </c>
      <c r="F169" s="257" t="s">
        <v>196</v>
      </c>
      <c r="G169" s="255"/>
      <c r="H169" s="258">
        <v>110.16</v>
      </c>
      <c r="I169" s="259"/>
      <c r="J169" s="255"/>
      <c r="K169" s="255"/>
      <c r="L169" s="260"/>
      <c r="M169" s="261"/>
      <c r="N169" s="262"/>
      <c r="O169" s="262"/>
      <c r="P169" s="262"/>
      <c r="Q169" s="262"/>
      <c r="R169" s="262"/>
      <c r="S169" s="262"/>
      <c r="T169" s="263"/>
      <c r="AT169" s="264" t="s">
        <v>141</v>
      </c>
      <c r="AU169" s="264" t="s">
        <v>83</v>
      </c>
      <c r="AV169" s="13" t="s">
        <v>83</v>
      </c>
      <c r="AW169" s="13" t="s">
        <v>31</v>
      </c>
      <c r="AX169" s="13" t="s">
        <v>74</v>
      </c>
      <c r="AY169" s="264" t="s">
        <v>132</v>
      </c>
    </row>
    <row r="170" spans="2:51" s="12" customFormat="1" ht="12">
      <c r="B170" s="243"/>
      <c r="C170" s="244"/>
      <c r="D170" s="245" t="s">
        <v>141</v>
      </c>
      <c r="E170" s="246" t="s">
        <v>1</v>
      </c>
      <c r="F170" s="247" t="s">
        <v>189</v>
      </c>
      <c r="G170" s="244"/>
      <c r="H170" s="246" t="s">
        <v>1</v>
      </c>
      <c r="I170" s="248"/>
      <c r="J170" s="244"/>
      <c r="K170" s="244"/>
      <c r="L170" s="249"/>
      <c r="M170" s="250"/>
      <c r="N170" s="251"/>
      <c r="O170" s="251"/>
      <c r="P170" s="251"/>
      <c r="Q170" s="251"/>
      <c r="R170" s="251"/>
      <c r="S170" s="251"/>
      <c r="T170" s="252"/>
      <c r="AT170" s="253" t="s">
        <v>141</v>
      </c>
      <c r="AU170" s="253" t="s">
        <v>83</v>
      </c>
      <c r="AV170" s="12" t="s">
        <v>81</v>
      </c>
      <c r="AW170" s="12" t="s">
        <v>31</v>
      </c>
      <c r="AX170" s="12" t="s">
        <v>74</v>
      </c>
      <c r="AY170" s="253" t="s">
        <v>132</v>
      </c>
    </row>
    <row r="171" spans="2:51" s="13" customFormat="1" ht="12">
      <c r="B171" s="254"/>
      <c r="C171" s="255"/>
      <c r="D171" s="245" t="s">
        <v>141</v>
      </c>
      <c r="E171" s="256" t="s">
        <v>1</v>
      </c>
      <c r="F171" s="257" t="s">
        <v>197</v>
      </c>
      <c r="G171" s="255"/>
      <c r="H171" s="258">
        <v>4.68</v>
      </c>
      <c r="I171" s="259"/>
      <c r="J171" s="255"/>
      <c r="K171" s="255"/>
      <c r="L171" s="260"/>
      <c r="M171" s="261"/>
      <c r="N171" s="262"/>
      <c r="O171" s="262"/>
      <c r="P171" s="262"/>
      <c r="Q171" s="262"/>
      <c r="R171" s="262"/>
      <c r="S171" s="262"/>
      <c r="T171" s="263"/>
      <c r="AT171" s="264" t="s">
        <v>141</v>
      </c>
      <c r="AU171" s="264" t="s">
        <v>83</v>
      </c>
      <c r="AV171" s="13" t="s">
        <v>83</v>
      </c>
      <c r="AW171" s="13" t="s">
        <v>31</v>
      </c>
      <c r="AX171" s="13" t="s">
        <v>74</v>
      </c>
      <c r="AY171" s="264" t="s">
        <v>132</v>
      </c>
    </row>
    <row r="172" spans="2:51" s="14" customFormat="1" ht="12">
      <c r="B172" s="265"/>
      <c r="C172" s="266"/>
      <c r="D172" s="245" t="s">
        <v>141</v>
      </c>
      <c r="E172" s="267" t="s">
        <v>1</v>
      </c>
      <c r="F172" s="268" t="s">
        <v>144</v>
      </c>
      <c r="G172" s="266"/>
      <c r="H172" s="269">
        <v>240.91500000000002</v>
      </c>
      <c r="I172" s="270"/>
      <c r="J172" s="266"/>
      <c r="K172" s="266"/>
      <c r="L172" s="271"/>
      <c r="M172" s="272"/>
      <c r="N172" s="273"/>
      <c r="O172" s="273"/>
      <c r="P172" s="273"/>
      <c r="Q172" s="273"/>
      <c r="R172" s="273"/>
      <c r="S172" s="273"/>
      <c r="T172" s="274"/>
      <c r="AT172" s="275" t="s">
        <v>141</v>
      </c>
      <c r="AU172" s="275" t="s">
        <v>83</v>
      </c>
      <c r="AV172" s="14" t="s">
        <v>139</v>
      </c>
      <c r="AW172" s="14" t="s">
        <v>31</v>
      </c>
      <c r="AX172" s="14" t="s">
        <v>81</v>
      </c>
      <c r="AY172" s="275" t="s">
        <v>132</v>
      </c>
    </row>
    <row r="173" spans="2:65" s="1" customFormat="1" ht="24" customHeight="1">
      <c r="B173" s="37"/>
      <c r="C173" s="230" t="s">
        <v>198</v>
      </c>
      <c r="D173" s="230" t="s">
        <v>134</v>
      </c>
      <c r="E173" s="231" t="s">
        <v>199</v>
      </c>
      <c r="F173" s="232" t="s">
        <v>200</v>
      </c>
      <c r="G173" s="233" t="s">
        <v>172</v>
      </c>
      <c r="H173" s="234">
        <v>149.605</v>
      </c>
      <c r="I173" s="235"/>
      <c r="J173" s="236">
        <f>ROUND(I173*H173,2)</f>
        <v>0</v>
      </c>
      <c r="K173" s="232" t="s">
        <v>138</v>
      </c>
      <c r="L173" s="42"/>
      <c r="M173" s="237" t="s">
        <v>1</v>
      </c>
      <c r="N173" s="238" t="s">
        <v>39</v>
      </c>
      <c r="O173" s="85"/>
      <c r="P173" s="239">
        <f>O173*H173</f>
        <v>0</v>
      </c>
      <c r="Q173" s="239">
        <v>0</v>
      </c>
      <c r="R173" s="239">
        <f>Q173*H173</f>
        <v>0</v>
      </c>
      <c r="S173" s="239">
        <v>0</v>
      </c>
      <c r="T173" s="240">
        <f>S173*H173</f>
        <v>0</v>
      </c>
      <c r="AR173" s="241" t="s">
        <v>139</v>
      </c>
      <c r="AT173" s="241" t="s">
        <v>134</v>
      </c>
      <c r="AU173" s="241" t="s">
        <v>83</v>
      </c>
      <c r="AY173" s="16" t="s">
        <v>132</v>
      </c>
      <c r="BE173" s="242">
        <f>IF(N173="základní",J173,0)</f>
        <v>0</v>
      </c>
      <c r="BF173" s="242">
        <f>IF(N173="snížená",J173,0)</f>
        <v>0</v>
      </c>
      <c r="BG173" s="242">
        <f>IF(N173="zákl. přenesená",J173,0)</f>
        <v>0</v>
      </c>
      <c r="BH173" s="242">
        <f>IF(N173="sníž. přenesená",J173,0)</f>
        <v>0</v>
      </c>
      <c r="BI173" s="242">
        <f>IF(N173="nulová",J173,0)</f>
        <v>0</v>
      </c>
      <c r="BJ173" s="16" t="s">
        <v>81</v>
      </c>
      <c r="BK173" s="242">
        <f>ROUND(I173*H173,2)</f>
        <v>0</v>
      </c>
      <c r="BL173" s="16" t="s">
        <v>139</v>
      </c>
      <c r="BM173" s="241" t="s">
        <v>201</v>
      </c>
    </row>
    <row r="174" spans="2:51" s="12" customFormat="1" ht="12">
      <c r="B174" s="243"/>
      <c r="C174" s="244"/>
      <c r="D174" s="245" t="s">
        <v>141</v>
      </c>
      <c r="E174" s="246" t="s">
        <v>1</v>
      </c>
      <c r="F174" s="247" t="s">
        <v>174</v>
      </c>
      <c r="G174" s="244"/>
      <c r="H174" s="246" t="s">
        <v>1</v>
      </c>
      <c r="I174" s="248"/>
      <c r="J174" s="244"/>
      <c r="K174" s="244"/>
      <c r="L174" s="249"/>
      <c r="M174" s="250"/>
      <c r="N174" s="251"/>
      <c r="O174" s="251"/>
      <c r="P174" s="251"/>
      <c r="Q174" s="251"/>
      <c r="R174" s="251"/>
      <c r="S174" s="251"/>
      <c r="T174" s="252"/>
      <c r="AT174" s="253" t="s">
        <v>141</v>
      </c>
      <c r="AU174" s="253" t="s">
        <v>83</v>
      </c>
      <c r="AV174" s="12" t="s">
        <v>81</v>
      </c>
      <c r="AW174" s="12" t="s">
        <v>31</v>
      </c>
      <c r="AX174" s="12" t="s">
        <v>74</v>
      </c>
      <c r="AY174" s="253" t="s">
        <v>132</v>
      </c>
    </row>
    <row r="175" spans="2:51" s="13" customFormat="1" ht="12">
      <c r="B175" s="254"/>
      <c r="C175" s="255"/>
      <c r="D175" s="245" t="s">
        <v>141</v>
      </c>
      <c r="E175" s="256" t="s">
        <v>1</v>
      </c>
      <c r="F175" s="257" t="s">
        <v>175</v>
      </c>
      <c r="G175" s="255"/>
      <c r="H175" s="258">
        <v>69.3</v>
      </c>
      <c r="I175" s="259"/>
      <c r="J175" s="255"/>
      <c r="K175" s="255"/>
      <c r="L175" s="260"/>
      <c r="M175" s="261"/>
      <c r="N175" s="262"/>
      <c r="O175" s="262"/>
      <c r="P175" s="262"/>
      <c r="Q175" s="262"/>
      <c r="R175" s="262"/>
      <c r="S175" s="262"/>
      <c r="T175" s="263"/>
      <c r="AT175" s="264" t="s">
        <v>141</v>
      </c>
      <c r="AU175" s="264" t="s">
        <v>83</v>
      </c>
      <c r="AV175" s="13" t="s">
        <v>83</v>
      </c>
      <c r="AW175" s="13" t="s">
        <v>31</v>
      </c>
      <c r="AX175" s="13" t="s">
        <v>74</v>
      </c>
      <c r="AY175" s="264" t="s">
        <v>132</v>
      </c>
    </row>
    <row r="176" spans="2:51" s="12" customFormat="1" ht="12">
      <c r="B176" s="243"/>
      <c r="C176" s="244"/>
      <c r="D176" s="245" t="s">
        <v>141</v>
      </c>
      <c r="E176" s="246" t="s">
        <v>1</v>
      </c>
      <c r="F176" s="247" t="s">
        <v>185</v>
      </c>
      <c r="G176" s="244"/>
      <c r="H176" s="246" t="s">
        <v>1</v>
      </c>
      <c r="I176" s="248"/>
      <c r="J176" s="244"/>
      <c r="K176" s="244"/>
      <c r="L176" s="249"/>
      <c r="M176" s="250"/>
      <c r="N176" s="251"/>
      <c r="O176" s="251"/>
      <c r="P176" s="251"/>
      <c r="Q176" s="251"/>
      <c r="R176" s="251"/>
      <c r="S176" s="251"/>
      <c r="T176" s="252"/>
      <c r="AT176" s="253" t="s">
        <v>141</v>
      </c>
      <c r="AU176" s="253" t="s">
        <v>83</v>
      </c>
      <c r="AV176" s="12" t="s">
        <v>81</v>
      </c>
      <c r="AW176" s="12" t="s">
        <v>31</v>
      </c>
      <c r="AX176" s="12" t="s">
        <v>74</v>
      </c>
      <c r="AY176" s="253" t="s">
        <v>132</v>
      </c>
    </row>
    <row r="177" spans="2:51" s="13" customFormat="1" ht="12">
      <c r="B177" s="254"/>
      <c r="C177" s="255"/>
      <c r="D177" s="245" t="s">
        <v>141</v>
      </c>
      <c r="E177" s="256" t="s">
        <v>1</v>
      </c>
      <c r="F177" s="257" t="s">
        <v>186</v>
      </c>
      <c r="G177" s="255"/>
      <c r="H177" s="258">
        <v>42.025</v>
      </c>
      <c r="I177" s="259"/>
      <c r="J177" s="255"/>
      <c r="K177" s="255"/>
      <c r="L177" s="260"/>
      <c r="M177" s="261"/>
      <c r="N177" s="262"/>
      <c r="O177" s="262"/>
      <c r="P177" s="262"/>
      <c r="Q177" s="262"/>
      <c r="R177" s="262"/>
      <c r="S177" s="262"/>
      <c r="T177" s="263"/>
      <c r="AT177" s="264" t="s">
        <v>141</v>
      </c>
      <c r="AU177" s="264" t="s">
        <v>83</v>
      </c>
      <c r="AV177" s="13" t="s">
        <v>83</v>
      </c>
      <c r="AW177" s="13" t="s">
        <v>31</v>
      </c>
      <c r="AX177" s="13" t="s">
        <v>74</v>
      </c>
      <c r="AY177" s="264" t="s">
        <v>132</v>
      </c>
    </row>
    <row r="178" spans="2:51" s="12" customFormat="1" ht="12">
      <c r="B178" s="243"/>
      <c r="C178" s="244"/>
      <c r="D178" s="245" t="s">
        <v>141</v>
      </c>
      <c r="E178" s="246" t="s">
        <v>1</v>
      </c>
      <c r="F178" s="247" t="s">
        <v>187</v>
      </c>
      <c r="G178" s="244"/>
      <c r="H178" s="246" t="s">
        <v>1</v>
      </c>
      <c r="I178" s="248"/>
      <c r="J178" s="244"/>
      <c r="K178" s="244"/>
      <c r="L178" s="249"/>
      <c r="M178" s="250"/>
      <c r="N178" s="251"/>
      <c r="O178" s="251"/>
      <c r="P178" s="251"/>
      <c r="Q178" s="251"/>
      <c r="R178" s="251"/>
      <c r="S178" s="251"/>
      <c r="T178" s="252"/>
      <c r="AT178" s="253" t="s">
        <v>141</v>
      </c>
      <c r="AU178" s="253" t="s">
        <v>83</v>
      </c>
      <c r="AV178" s="12" t="s">
        <v>81</v>
      </c>
      <c r="AW178" s="12" t="s">
        <v>31</v>
      </c>
      <c r="AX178" s="12" t="s">
        <v>74</v>
      </c>
      <c r="AY178" s="253" t="s">
        <v>132</v>
      </c>
    </row>
    <row r="179" spans="2:51" s="13" customFormat="1" ht="12">
      <c r="B179" s="254"/>
      <c r="C179" s="255"/>
      <c r="D179" s="245" t="s">
        <v>141</v>
      </c>
      <c r="E179" s="256" t="s">
        <v>1</v>
      </c>
      <c r="F179" s="257" t="s">
        <v>188</v>
      </c>
      <c r="G179" s="255"/>
      <c r="H179" s="258">
        <v>36.72</v>
      </c>
      <c r="I179" s="259"/>
      <c r="J179" s="255"/>
      <c r="K179" s="255"/>
      <c r="L179" s="260"/>
      <c r="M179" s="261"/>
      <c r="N179" s="262"/>
      <c r="O179" s="262"/>
      <c r="P179" s="262"/>
      <c r="Q179" s="262"/>
      <c r="R179" s="262"/>
      <c r="S179" s="262"/>
      <c r="T179" s="263"/>
      <c r="AT179" s="264" t="s">
        <v>141</v>
      </c>
      <c r="AU179" s="264" t="s">
        <v>83</v>
      </c>
      <c r="AV179" s="13" t="s">
        <v>83</v>
      </c>
      <c r="AW179" s="13" t="s">
        <v>31</v>
      </c>
      <c r="AX179" s="13" t="s">
        <v>74</v>
      </c>
      <c r="AY179" s="264" t="s">
        <v>132</v>
      </c>
    </row>
    <row r="180" spans="2:51" s="12" customFormat="1" ht="12">
      <c r="B180" s="243"/>
      <c r="C180" s="244"/>
      <c r="D180" s="245" t="s">
        <v>141</v>
      </c>
      <c r="E180" s="246" t="s">
        <v>1</v>
      </c>
      <c r="F180" s="247" t="s">
        <v>189</v>
      </c>
      <c r="G180" s="244"/>
      <c r="H180" s="246" t="s">
        <v>1</v>
      </c>
      <c r="I180" s="248"/>
      <c r="J180" s="244"/>
      <c r="K180" s="244"/>
      <c r="L180" s="249"/>
      <c r="M180" s="250"/>
      <c r="N180" s="251"/>
      <c r="O180" s="251"/>
      <c r="P180" s="251"/>
      <c r="Q180" s="251"/>
      <c r="R180" s="251"/>
      <c r="S180" s="251"/>
      <c r="T180" s="252"/>
      <c r="AT180" s="253" t="s">
        <v>141</v>
      </c>
      <c r="AU180" s="253" t="s">
        <v>83</v>
      </c>
      <c r="AV180" s="12" t="s">
        <v>81</v>
      </c>
      <c r="AW180" s="12" t="s">
        <v>31</v>
      </c>
      <c r="AX180" s="12" t="s">
        <v>74</v>
      </c>
      <c r="AY180" s="253" t="s">
        <v>132</v>
      </c>
    </row>
    <row r="181" spans="2:51" s="13" customFormat="1" ht="12">
      <c r="B181" s="254"/>
      <c r="C181" s="255"/>
      <c r="D181" s="245" t="s">
        <v>141</v>
      </c>
      <c r="E181" s="256" t="s">
        <v>1</v>
      </c>
      <c r="F181" s="257" t="s">
        <v>190</v>
      </c>
      <c r="G181" s="255"/>
      <c r="H181" s="258">
        <v>1.56</v>
      </c>
      <c r="I181" s="259"/>
      <c r="J181" s="255"/>
      <c r="K181" s="255"/>
      <c r="L181" s="260"/>
      <c r="M181" s="261"/>
      <c r="N181" s="262"/>
      <c r="O181" s="262"/>
      <c r="P181" s="262"/>
      <c r="Q181" s="262"/>
      <c r="R181" s="262"/>
      <c r="S181" s="262"/>
      <c r="T181" s="263"/>
      <c r="AT181" s="264" t="s">
        <v>141</v>
      </c>
      <c r="AU181" s="264" t="s">
        <v>83</v>
      </c>
      <c r="AV181" s="13" t="s">
        <v>83</v>
      </c>
      <c r="AW181" s="13" t="s">
        <v>31</v>
      </c>
      <c r="AX181" s="13" t="s">
        <v>74</v>
      </c>
      <c r="AY181" s="264" t="s">
        <v>132</v>
      </c>
    </row>
    <row r="182" spans="2:51" s="14" customFormat="1" ht="12">
      <c r="B182" s="265"/>
      <c r="C182" s="266"/>
      <c r="D182" s="245" t="s">
        <v>141</v>
      </c>
      <c r="E182" s="267" t="s">
        <v>1</v>
      </c>
      <c r="F182" s="268" t="s">
        <v>144</v>
      </c>
      <c r="G182" s="266"/>
      <c r="H182" s="269">
        <v>149.605</v>
      </c>
      <c r="I182" s="270"/>
      <c r="J182" s="266"/>
      <c r="K182" s="266"/>
      <c r="L182" s="271"/>
      <c r="M182" s="272"/>
      <c r="N182" s="273"/>
      <c r="O182" s="273"/>
      <c r="P182" s="273"/>
      <c r="Q182" s="273"/>
      <c r="R182" s="273"/>
      <c r="S182" s="273"/>
      <c r="T182" s="274"/>
      <c r="AT182" s="275" t="s">
        <v>141</v>
      </c>
      <c r="AU182" s="275" t="s">
        <v>83</v>
      </c>
      <c r="AV182" s="14" t="s">
        <v>139</v>
      </c>
      <c r="AW182" s="14" t="s">
        <v>31</v>
      </c>
      <c r="AX182" s="14" t="s">
        <v>81</v>
      </c>
      <c r="AY182" s="275" t="s">
        <v>132</v>
      </c>
    </row>
    <row r="183" spans="2:65" s="1" customFormat="1" ht="24" customHeight="1">
      <c r="B183" s="37"/>
      <c r="C183" s="230" t="s">
        <v>202</v>
      </c>
      <c r="D183" s="230" t="s">
        <v>134</v>
      </c>
      <c r="E183" s="231" t="s">
        <v>203</v>
      </c>
      <c r="F183" s="232" t="s">
        <v>204</v>
      </c>
      <c r="G183" s="233" t="s">
        <v>172</v>
      </c>
      <c r="H183" s="234">
        <v>80.305</v>
      </c>
      <c r="I183" s="235"/>
      <c r="J183" s="236">
        <f>ROUND(I183*H183,2)</f>
        <v>0</v>
      </c>
      <c r="K183" s="232" t="s">
        <v>138</v>
      </c>
      <c r="L183" s="42"/>
      <c r="M183" s="237" t="s">
        <v>1</v>
      </c>
      <c r="N183" s="238" t="s">
        <v>39</v>
      </c>
      <c r="O183" s="85"/>
      <c r="P183" s="239">
        <f>O183*H183</f>
        <v>0</v>
      </c>
      <c r="Q183" s="239">
        <v>0</v>
      </c>
      <c r="R183" s="239">
        <f>Q183*H183</f>
        <v>0</v>
      </c>
      <c r="S183" s="239">
        <v>0</v>
      </c>
      <c r="T183" s="240">
        <f>S183*H183</f>
        <v>0</v>
      </c>
      <c r="AR183" s="241" t="s">
        <v>139</v>
      </c>
      <c r="AT183" s="241" t="s">
        <v>134</v>
      </c>
      <c r="AU183" s="241" t="s">
        <v>83</v>
      </c>
      <c r="AY183" s="16" t="s">
        <v>132</v>
      </c>
      <c r="BE183" s="242">
        <f>IF(N183="základní",J183,0)</f>
        <v>0</v>
      </c>
      <c r="BF183" s="242">
        <f>IF(N183="snížená",J183,0)</f>
        <v>0</v>
      </c>
      <c r="BG183" s="242">
        <f>IF(N183="zákl. přenesená",J183,0)</f>
        <v>0</v>
      </c>
      <c r="BH183" s="242">
        <f>IF(N183="sníž. přenesená",J183,0)</f>
        <v>0</v>
      </c>
      <c r="BI183" s="242">
        <f>IF(N183="nulová",J183,0)</f>
        <v>0</v>
      </c>
      <c r="BJ183" s="16" t="s">
        <v>81</v>
      </c>
      <c r="BK183" s="242">
        <f>ROUND(I183*H183,2)</f>
        <v>0</v>
      </c>
      <c r="BL183" s="16" t="s">
        <v>139</v>
      </c>
      <c r="BM183" s="241" t="s">
        <v>205</v>
      </c>
    </row>
    <row r="184" spans="2:51" s="12" customFormat="1" ht="12">
      <c r="B184" s="243"/>
      <c r="C184" s="244"/>
      <c r="D184" s="245" t="s">
        <v>141</v>
      </c>
      <c r="E184" s="246" t="s">
        <v>1</v>
      </c>
      <c r="F184" s="247" t="s">
        <v>185</v>
      </c>
      <c r="G184" s="244"/>
      <c r="H184" s="246" t="s">
        <v>1</v>
      </c>
      <c r="I184" s="248"/>
      <c r="J184" s="244"/>
      <c r="K184" s="244"/>
      <c r="L184" s="249"/>
      <c r="M184" s="250"/>
      <c r="N184" s="251"/>
      <c r="O184" s="251"/>
      <c r="P184" s="251"/>
      <c r="Q184" s="251"/>
      <c r="R184" s="251"/>
      <c r="S184" s="251"/>
      <c r="T184" s="252"/>
      <c r="AT184" s="253" t="s">
        <v>141</v>
      </c>
      <c r="AU184" s="253" t="s">
        <v>83</v>
      </c>
      <c r="AV184" s="12" t="s">
        <v>81</v>
      </c>
      <c r="AW184" s="12" t="s">
        <v>31</v>
      </c>
      <c r="AX184" s="12" t="s">
        <v>74</v>
      </c>
      <c r="AY184" s="253" t="s">
        <v>132</v>
      </c>
    </row>
    <row r="185" spans="2:51" s="13" customFormat="1" ht="12">
      <c r="B185" s="254"/>
      <c r="C185" s="255"/>
      <c r="D185" s="245" t="s">
        <v>141</v>
      </c>
      <c r="E185" s="256" t="s">
        <v>1</v>
      </c>
      <c r="F185" s="257" t="s">
        <v>186</v>
      </c>
      <c r="G185" s="255"/>
      <c r="H185" s="258">
        <v>42.025</v>
      </c>
      <c r="I185" s="259"/>
      <c r="J185" s="255"/>
      <c r="K185" s="255"/>
      <c r="L185" s="260"/>
      <c r="M185" s="261"/>
      <c r="N185" s="262"/>
      <c r="O185" s="262"/>
      <c r="P185" s="262"/>
      <c r="Q185" s="262"/>
      <c r="R185" s="262"/>
      <c r="S185" s="262"/>
      <c r="T185" s="263"/>
      <c r="AT185" s="264" t="s">
        <v>141</v>
      </c>
      <c r="AU185" s="264" t="s">
        <v>83</v>
      </c>
      <c r="AV185" s="13" t="s">
        <v>83</v>
      </c>
      <c r="AW185" s="13" t="s">
        <v>31</v>
      </c>
      <c r="AX185" s="13" t="s">
        <v>74</v>
      </c>
      <c r="AY185" s="264" t="s">
        <v>132</v>
      </c>
    </row>
    <row r="186" spans="2:51" s="12" customFormat="1" ht="12">
      <c r="B186" s="243"/>
      <c r="C186" s="244"/>
      <c r="D186" s="245" t="s">
        <v>141</v>
      </c>
      <c r="E186" s="246" t="s">
        <v>1</v>
      </c>
      <c r="F186" s="247" t="s">
        <v>187</v>
      </c>
      <c r="G186" s="244"/>
      <c r="H186" s="246" t="s">
        <v>1</v>
      </c>
      <c r="I186" s="248"/>
      <c r="J186" s="244"/>
      <c r="K186" s="244"/>
      <c r="L186" s="249"/>
      <c r="M186" s="250"/>
      <c r="N186" s="251"/>
      <c r="O186" s="251"/>
      <c r="P186" s="251"/>
      <c r="Q186" s="251"/>
      <c r="R186" s="251"/>
      <c r="S186" s="251"/>
      <c r="T186" s="252"/>
      <c r="AT186" s="253" t="s">
        <v>141</v>
      </c>
      <c r="AU186" s="253" t="s">
        <v>83</v>
      </c>
      <c r="AV186" s="12" t="s">
        <v>81</v>
      </c>
      <c r="AW186" s="12" t="s">
        <v>31</v>
      </c>
      <c r="AX186" s="12" t="s">
        <v>74</v>
      </c>
      <c r="AY186" s="253" t="s">
        <v>132</v>
      </c>
    </row>
    <row r="187" spans="2:51" s="13" customFormat="1" ht="12">
      <c r="B187" s="254"/>
      <c r="C187" s="255"/>
      <c r="D187" s="245" t="s">
        <v>141</v>
      </c>
      <c r="E187" s="256" t="s">
        <v>1</v>
      </c>
      <c r="F187" s="257" t="s">
        <v>188</v>
      </c>
      <c r="G187" s="255"/>
      <c r="H187" s="258">
        <v>36.72</v>
      </c>
      <c r="I187" s="259"/>
      <c r="J187" s="255"/>
      <c r="K187" s="255"/>
      <c r="L187" s="260"/>
      <c r="M187" s="261"/>
      <c r="N187" s="262"/>
      <c r="O187" s="262"/>
      <c r="P187" s="262"/>
      <c r="Q187" s="262"/>
      <c r="R187" s="262"/>
      <c r="S187" s="262"/>
      <c r="T187" s="263"/>
      <c r="AT187" s="264" t="s">
        <v>141</v>
      </c>
      <c r="AU187" s="264" t="s">
        <v>83</v>
      </c>
      <c r="AV187" s="13" t="s">
        <v>83</v>
      </c>
      <c r="AW187" s="13" t="s">
        <v>31</v>
      </c>
      <c r="AX187" s="13" t="s">
        <v>74</v>
      </c>
      <c r="AY187" s="264" t="s">
        <v>132</v>
      </c>
    </row>
    <row r="188" spans="2:51" s="12" customFormat="1" ht="12">
      <c r="B188" s="243"/>
      <c r="C188" s="244"/>
      <c r="D188" s="245" t="s">
        <v>141</v>
      </c>
      <c r="E188" s="246" t="s">
        <v>1</v>
      </c>
      <c r="F188" s="247" t="s">
        <v>189</v>
      </c>
      <c r="G188" s="244"/>
      <c r="H188" s="246" t="s">
        <v>1</v>
      </c>
      <c r="I188" s="248"/>
      <c r="J188" s="244"/>
      <c r="K188" s="244"/>
      <c r="L188" s="249"/>
      <c r="M188" s="250"/>
      <c r="N188" s="251"/>
      <c r="O188" s="251"/>
      <c r="P188" s="251"/>
      <c r="Q188" s="251"/>
      <c r="R188" s="251"/>
      <c r="S188" s="251"/>
      <c r="T188" s="252"/>
      <c r="AT188" s="253" t="s">
        <v>141</v>
      </c>
      <c r="AU188" s="253" t="s">
        <v>83</v>
      </c>
      <c r="AV188" s="12" t="s">
        <v>81</v>
      </c>
      <c r="AW188" s="12" t="s">
        <v>31</v>
      </c>
      <c r="AX188" s="12" t="s">
        <v>74</v>
      </c>
      <c r="AY188" s="253" t="s">
        <v>132</v>
      </c>
    </row>
    <row r="189" spans="2:51" s="13" customFormat="1" ht="12">
      <c r="B189" s="254"/>
      <c r="C189" s="255"/>
      <c r="D189" s="245" t="s">
        <v>141</v>
      </c>
      <c r="E189" s="256" t="s">
        <v>1</v>
      </c>
      <c r="F189" s="257" t="s">
        <v>190</v>
      </c>
      <c r="G189" s="255"/>
      <c r="H189" s="258">
        <v>1.56</v>
      </c>
      <c r="I189" s="259"/>
      <c r="J189" s="255"/>
      <c r="K189" s="255"/>
      <c r="L189" s="260"/>
      <c r="M189" s="261"/>
      <c r="N189" s="262"/>
      <c r="O189" s="262"/>
      <c r="P189" s="262"/>
      <c r="Q189" s="262"/>
      <c r="R189" s="262"/>
      <c r="S189" s="262"/>
      <c r="T189" s="263"/>
      <c r="AT189" s="264" t="s">
        <v>141</v>
      </c>
      <c r="AU189" s="264" t="s">
        <v>83</v>
      </c>
      <c r="AV189" s="13" t="s">
        <v>83</v>
      </c>
      <c r="AW189" s="13" t="s">
        <v>31</v>
      </c>
      <c r="AX189" s="13" t="s">
        <v>74</v>
      </c>
      <c r="AY189" s="264" t="s">
        <v>132</v>
      </c>
    </row>
    <row r="190" spans="2:51" s="14" customFormat="1" ht="12">
      <c r="B190" s="265"/>
      <c r="C190" s="266"/>
      <c r="D190" s="245" t="s">
        <v>141</v>
      </c>
      <c r="E190" s="267" t="s">
        <v>1</v>
      </c>
      <c r="F190" s="268" t="s">
        <v>144</v>
      </c>
      <c r="G190" s="266"/>
      <c r="H190" s="269">
        <v>80.305</v>
      </c>
      <c r="I190" s="270"/>
      <c r="J190" s="266"/>
      <c r="K190" s="266"/>
      <c r="L190" s="271"/>
      <c r="M190" s="272"/>
      <c r="N190" s="273"/>
      <c r="O190" s="273"/>
      <c r="P190" s="273"/>
      <c r="Q190" s="273"/>
      <c r="R190" s="273"/>
      <c r="S190" s="273"/>
      <c r="T190" s="274"/>
      <c r="AT190" s="275" t="s">
        <v>141</v>
      </c>
      <c r="AU190" s="275" t="s">
        <v>83</v>
      </c>
      <c r="AV190" s="14" t="s">
        <v>139</v>
      </c>
      <c r="AW190" s="14" t="s">
        <v>31</v>
      </c>
      <c r="AX190" s="14" t="s">
        <v>81</v>
      </c>
      <c r="AY190" s="275" t="s">
        <v>132</v>
      </c>
    </row>
    <row r="191" spans="2:65" s="1" customFormat="1" ht="24" customHeight="1">
      <c r="B191" s="37"/>
      <c r="C191" s="230" t="s">
        <v>206</v>
      </c>
      <c r="D191" s="230" t="s">
        <v>134</v>
      </c>
      <c r="E191" s="231" t="s">
        <v>207</v>
      </c>
      <c r="F191" s="232" t="s">
        <v>208</v>
      </c>
      <c r="G191" s="233" t="s">
        <v>172</v>
      </c>
      <c r="H191" s="234">
        <v>69.3</v>
      </c>
      <c r="I191" s="235"/>
      <c r="J191" s="236">
        <f>ROUND(I191*H191,2)</f>
        <v>0</v>
      </c>
      <c r="K191" s="232" t="s">
        <v>138</v>
      </c>
      <c r="L191" s="42"/>
      <c r="M191" s="237" t="s">
        <v>1</v>
      </c>
      <c r="N191" s="238" t="s">
        <v>39</v>
      </c>
      <c r="O191" s="85"/>
      <c r="P191" s="239">
        <f>O191*H191</f>
        <v>0</v>
      </c>
      <c r="Q191" s="239">
        <v>0</v>
      </c>
      <c r="R191" s="239">
        <f>Q191*H191</f>
        <v>0</v>
      </c>
      <c r="S191" s="239">
        <v>0</v>
      </c>
      <c r="T191" s="240">
        <f>S191*H191</f>
        <v>0</v>
      </c>
      <c r="AR191" s="241" t="s">
        <v>139</v>
      </c>
      <c r="AT191" s="241" t="s">
        <v>134</v>
      </c>
      <c r="AU191" s="241" t="s">
        <v>83</v>
      </c>
      <c r="AY191" s="16" t="s">
        <v>132</v>
      </c>
      <c r="BE191" s="242">
        <f>IF(N191="základní",J191,0)</f>
        <v>0</v>
      </c>
      <c r="BF191" s="242">
        <f>IF(N191="snížená",J191,0)</f>
        <v>0</v>
      </c>
      <c r="BG191" s="242">
        <f>IF(N191="zákl. přenesená",J191,0)</f>
        <v>0</v>
      </c>
      <c r="BH191" s="242">
        <f>IF(N191="sníž. přenesená",J191,0)</f>
        <v>0</v>
      </c>
      <c r="BI191" s="242">
        <f>IF(N191="nulová",J191,0)</f>
        <v>0</v>
      </c>
      <c r="BJ191" s="16" t="s">
        <v>81</v>
      </c>
      <c r="BK191" s="242">
        <f>ROUND(I191*H191,2)</f>
        <v>0</v>
      </c>
      <c r="BL191" s="16" t="s">
        <v>139</v>
      </c>
      <c r="BM191" s="241" t="s">
        <v>209</v>
      </c>
    </row>
    <row r="192" spans="2:51" s="12" customFormat="1" ht="12">
      <c r="B192" s="243"/>
      <c r="C192" s="244"/>
      <c r="D192" s="245" t="s">
        <v>141</v>
      </c>
      <c r="E192" s="246" t="s">
        <v>1</v>
      </c>
      <c r="F192" s="247" t="s">
        <v>174</v>
      </c>
      <c r="G192" s="244"/>
      <c r="H192" s="246" t="s">
        <v>1</v>
      </c>
      <c r="I192" s="248"/>
      <c r="J192" s="244"/>
      <c r="K192" s="244"/>
      <c r="L192" s="249"/>
      <c r="M192" s="250"/>
      <c r="N192" s="251"/>
      <c r="O192" s="251"/>
      <c r="P192" s="251"/>
      <c r="Q192" s="251"/>
      <c r="R192" s="251"/>
      <c r="S192" s="251"/>
      <c r="T192" s="252"/>
      <c r="AT192" s="253" t="s">
        <v>141</v>
      </c>
      <c r="AU192" s="253" t="s">
        <v>83</v>
      </c>
      <c r="AV192" s="12" t="s">
        <v>81</v>
      </c>
      <c r="AW192" s="12" t="s">
        <v>31</v>
      </c>
      <c r="AX192" s="12" t="s">
        <v>74</v>
      </c>
      <c r="AY192" s="253" t="s">
        <v>132</v>
      </c>
    </row>
    <row r="193" spans="2:51" s="13" customFormat="1" ht="12">
      <c r="B193" s="254"/>
      <c r="C193" s="255"/>
      <c r="D193" s="245" t="s">
        <v>141</v>
      </c>
      <c r="E193" s="256" t="s">
        <v>1</v>
      </c>
      <c r="F193" s="257" t="s">
        <v>175</v>
      </c>
      <c r="G193" s="255"/>
      <c r="H193" s="258">
        <v>69.3</v>
      </c>
      <c r="I193" s="259"/>
      <c r="J193" s="255"/>
      <c r="K193" s="255"/>
      <c r="L193" s="260"/>
      <c r="M193" s="261"/>
      <c r="N193" s="262"/>
      <c r="O193" s="262"/>
      <c r="P193" s="262"/>
      <c r="Q193" s="262"/>
      <c r="R193" s="262"/>
      <c r="S193" s="262"/>
      <c r="T193" s="263"/>
      <c r="AT193" s="264" t="s">
        <v>141</v>
      </c>
      <c r="AU193" s="264" t="s">
        <v>83</v>
      </c>
      <c r="AV193" s="13" t="s">
        <v>83</v>
      </c>
      <c r="AW193" s="13" t="s">
        <v>31</v>
      </c>
      <c r="AX193" s="13" t="s">
        <v>74</v>
      </c>
      <c r="AY193" s="264" t="s">
        <v>132</v>
      </c>
    </row>
    <row r="194" spans="2:51" s="14" customFormat="1" ht="12">
      <c r="B194" s="265"/>
      <c r="C194" s="266"/>
      <c r="D194" s="245" t="s">
        <v>141</v>
      </c>
      <c r="E194" s="267" t="s">
        <v>1</v>
      </c>
      <c r="F194" s="268" t="s">
        <v>144</v>
      </c>
      <c r="G194" s="266"/>
      <c r="H194" s="269">
        <v>69.3</v>
      </c>
      <c r="I194" s="270"/>
      <c r="J194" s="266"/>
      <c r="K194" s="266"/>
      <c r="L194" s="271"/>
      <c r="M194" s="276"/>
      <c r="N194" s="277"/>
      <c r="O194" s="277"/>
      <c r="P194" s="277"/>
      <c r="Q194" s="277"/>
      <c r="R194" s="277"/>
      <c r="S194" s="277"/>
      <c r="T194" s="278"/>
      <c r="AT194" s="275" t="s">
        <v>141</v>
      </c>
      <c r="AU194" s="275" t="s">
        <v>83</v>
      </c>
      <c r="AV194" s="14" t="s">
        <v>139</v>
      </c>
      <c r="AW194" s="14" t="s">
        <v>31</v>
      </c>
      <c r="AX194" s="14" t="s">
        <v>81</v>
      </c>
      <c r="AY194" s="275" t="s">
        <v>132</v>
      </c>
    </row>
    <row r="195" spans="2:12" s="1" customFormat="1" ht="6.95" customHeight="1">
      <c r="B195" s="60"/>
      <c r="C195" s="61"/>
      <c r="D195" s="61"/>
      <c r="E195" s="61"/>
      <c r="F195" s="61"/>
      <c r="G195" s="61"/>
      <c r="H195" s="61"/>
      <c r="I195" s="181"/>
      <c r="J195" s="61"/>
      <c r="K195" s="61"/>
      <c r="L195" s="42"/>
    </row>
  </sheetData>
  <sheetProtection password="CC35" sheet="1" objects="1" scenarios="1" formatColumns="0" formatRows="0" autoFilter="0"/>
  <autoFilter ref="C122:K19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3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94</v>
      </c>
    </row>
    <row r="3" spans="2:46" ht="6.95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19"/>
      <c r="AT3" s="16" t="s">
        <v>83</v>
      </c>
    </row>
    <row r="4" spans="2:46" ht="24.95" customHeight="1">
      <c r="B4" s="19"/>
      <c r="D4" s="144" t="s">
        <v>104</v>
      </c>
      <c r="L4" s="19"/>
      <c r="M4" s="145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6" t="s">
        <v>16</v>
      </c>
      <c r="L6" s="19"/>
    </row>
    <row r="7" spans="2:12" ht="16.5" customHeight="1">
      <c r="B7" s="19"/>
      <c r="E7" s="147" t="str">
        <f>'Rekapitulace stavby'!K6</f>
        <v>Oprava chodníku na ul. Lidická od p.č. 84 do 94 v Šumperku - I. etapa</v>
      </c>
      <c r="F7" s="146"/>
      <c r="G7" s="146"/>
      <c r="H7" s="146"/>
      <c r="L7" s="19"/>
    </row>
    <row r="8" spans="2:12" ht="12" customHeight="1">
      <c r="B8" s="19"/>
      <c r="D8" s="146" t="s">
        <v>105</v>
      </c>
      <c r="L8" s="19"/>
    </row>
    <row r="9" spans="2:12" s="1" customFormat="1" ht="16.5" customHeight="1">
      <c r="B9" s="42"/>
      <c r="E9" s="147" t="s">
        <v>210</v>
      </c>
      <c r="F9" s="1"/>
      <c r="G9" s="1"/>
      <c r="H9" s="1"/>
      <c r="I9" s="148"/>
      <c r="L9" s="42"/>
    </row>
    <row r="10" spans="2:12" s="1" customFormat="1" ht="12" customHeight="1">
      <c r="B10" s="42"/>
      <c r="D10" s="146" t="s">
        <v>107</v>
      </c>
      <c r="I10" s="148"/>
      <c r="L10" s="42"/>
    </row>
    <row r="11" spans="2:12" s="1" customFormat="1" ht="36.95" customHeight="1">
      <c r="B11" s="42"/>
      <c r="E11" s="149" t="s">
        <v>211</v>
      </c>
      <c r="F11" s="1"/>
      <c r="G11" s="1"/>
      <c r="H11" s="1"/>
      <c r="I11" s="148"/>
      <c r="L11" s="42"/>
    </row>
    <row r="12" spans="2:12" s="1" customFormat="1" ht="12">
      <c r="B12" s="42"/>
      <c r="I12" s="148"/>
      <c r="L12" s="42"/>
    </row>
    <row r="13" spans="2:12" s="1" customFormat="1" ht="12" customHeight="1">
      <c r="B13" s="42"/>
      <c r="D13" s="146" t="s">
        <v>18</v>
      </c>
      <c r="F13" s="135" t="s">
        <v>1</v>
      </c>
      <c r="I13" s="150" t="s">
        <v>19</v>
      </c>
      <c r="J13" s="135" t="s">
        <v>1</v>
      </c>
      <c r="L13" s="42"/>
    </row>
    <row r="14" spans="2:12" s="1" customFormat="1" ht="12" customHeight="1">
      <c r="B14" s="42"/>
      <c r="D14" s="146" t="s">
        <v>20</v>
      </c>
      <c r="F14" s="135" t="s">
        <v>21</v>
      </c>
      <c r="I14" s="150" t="s">
        <v>22</v>
      </c>
      <c r="J14" s="151" t="str">
        <f>'Rekapitulace stavby'!AN8</f>
        <v>4. 11. 2022</v>
      </c>
      <c r="L14" s="42"/>
    </row>
    <row r="15" spans="2:12" s="1" customFormat="1" ht="10.8" customHeight="1">
      <c r="B15" s="42"/>
      <c r="I15" s="148"/>
      <c r="L15" s="42"/>
    </row>
    <row r="16" spans="2:12" s="1" customFormat="1" ht="12" customHeight="1">
      <c r="B16" s="42"/>
      <c r="D16" s="146" t="s">
        <v>24</v>
      </c>
      <c r="I16" s="150" t="s">
        <v>25</v>
      </c>
      <c r="J16" s="135" t="str">
        <f>IF('Rekapitulace stavby'!AN10="","",'Rekapitulace stavby'!AN10)</f>
        <v/>
      </c>
      <c r="L16" s="42"/>
    </row>
    <row r="17" spans="2:12" s="1" customFormat="1" ht="18" customHeight="1">
      <c r="B17" s="42"/>
      <c r="E17" s="135" t="str">
        <f>IF('Rekapitulace stavby'!E11="","",'Rekapitulace stavby'!E11)</f>
        <v xml:space="preserve"> </v>
      </c>
      <c r="I17" s="150" t="s">
        <v>27</v>
      </c>
      <c r="J17" s="135" t="str">
        <f>IF('Rekapitulace stavby'!AN11="","",'Rekapitulace stavby'!AN11)</f>
        <v/>
      </c>
      <c r="L17" s="42"/>
    </row>
    <row r="18" spans="2:12" s="1" customFormat="1" ht="6.95" customHeight="1">
      <c r="B18" s="42"/>
      <c r="I18" s="148"/>
      <c r="L18" s="42"/>
    </row>
    <row r="19" spans="2:12" s="1" customFormat="1" ht="12" customHeight="1">
      <c r="B19" s="42"/>
      <c r="D19" s="146" t="s">
        <v>28</v>
      </c>
      <c r="I19" s="150" t="s">
        <v>25</v>
      </c>
      <c r="J19" s="32" t="str">
        <f>'Rekapitulace stavby'!AN13</f>
        <v>Vyplň údaj</v>
      </c>
      <c r="L19" s="42"/>
    </row>
    <row r="20" spans="2:12" s="1" customFormat="1" ht="18" customHeight="1">
      <c r="B20" s="42"/>
      <c r="E20" s="32" t="str">
        <f>'Rekapitulace stavby'!E14</f>
        <v>Vyplň údaj</v>
      </c>
      <c r="F20" s="135"/>
      <c r="G20" s="135"/>
      <c r="H20" s="135"/>
      <c r="I20" s="150" t="s">
        <v>27</v>
      </c>
      <c r="J20" s="32" t="str">
        <f>'Rekapitulace stavby'!AN14</f>
        <v>Vyplň údaj</v>
      </c>
      <c r="L20" s="42"/>
    </row>
    <row r="21" spans="2:12" s="1" customFormat="1" ht="6.95" customHeight="1">
      <c r="B21" s="42"/>
      <c r="I21" s="148"/>
      <c r="L21" s="42"/>
    </row>
    <row r="22" spans="2:12" s="1" customFormat="1" ht="12" customHeight="1">
      <c r="B22" s="42"/>
      <c r="D22" s="146" t="s">
        <v>30</v>
      </c>
      <c r="I22" s="150" t="s">
        <v>25</v>
      </c>
      <c r="J22" s="135" t="str">
        <f>IF('Rekapitulace stavby'!AN16="","",'Rekapitulace stavby'!AN16)</f>
        <v/>
      </c>
      <c r="L22" s="42"/>
    </row>
    <row r="23" spans="2:12" s="1" customFormat="1" ht="18" customHeight="1">
      <c r="B23" s="42"/>
      <c r="E23" s="135" t="str">
        <f>IF('Rekapitulace stavby'!E17="","",'Rekapitulace stavby'!E17)</f>
        <v xml:space="preserve"> </v>
      </c>
      <c r="I23" s="150" t="s">
        <v>27</v>
      </c>
      <c r="J23" s="135" t="str">
        <f>IF('Rekapitulace stavby'!AN17="","",'Rekapitulace stavby'!AN17)</f>
        <v/>
      </c>
      <c r="L23" s="42"/>
    </row>
    <row r="24" spans="2:12" s="1" customFormat="1" ht="6.95" customHeight="1">
      <c r="B24" s="42"/>
      <c r="I24" s="148"/>
      <c r="L24" s="42"/>
    </row>
    <row r="25" spans="2:12" s="1" customFormat="1" ht="12" customHeight="1">
      <c r="B25" s="42"/>
      <c r="D25" s="146" t="s">
        <v>32</v>
      </c>
      <c r="I25" s="150" t="s">
        <v>25</v>
      </c>
      <c r="J25" s="135" t="str">
        <f>IF('Rekapitulace stavby'!AN19="","",'Rekapitulace stavby'!AN19)</f>
        <v/>
      </c>
      <c r="L25" s="42"/>
    </row>
    <row r="26" spans="2:12" s="1" customFormat="1" ht="18" customHeight="1">
      <c r="B26" s="42"/>
      <c r="E26" s="135" t="str">
        <f>IF('Rekapitulace stavby'!E20="","",'Rekapitulace stavby'!E20)</f>
        <v xml:space="preserve"> </v>
      </c>
      <c r="I26" s="150" t="s">
        <v>27</v>
      </c>
      <c r="J26" s="135" t="str">
        <f>IF('Rekapitulace stavby'!AN20="","",'Rekapitulace stavby'!AN20)</f>
        <v/>
      </c>
      <c r="L26" s="42"/>
    </row>
    <row r="27" spans="2:12" s="1" customFormat="1" ht="6.95" customHeight="1">
      <c r="B27" s="42"/>
      <c r="I27" s="148"/>
      <c r="L27" s="42"/>
    </row>
    <row r="28" spans="2:12" s="1" customFormat="1" ht="12" customHeight="1">
      <c r="B28" s="42"/>
      <c r="D28" s="146" t="s">
        <v>33</v>
      </c>
      <c r="I28" s="148"/>
      <c r="L28" s="42"/>
    </row>
    <row r="29" spans="2:12" s="7" customFormat="1" ht="16.5" customHeight="1">
      <c r="B29" s="152"/>
      <c r="E29" s="153" t="s">
        <v>1</v>
      </c>
      <c r="F29" s="153"/>
      <c r="G29" s="153"/>
      <c r="H29" s="153"/>
      <c r="I29" s="154"/>
      <c r="L29" s="152"/>
    </row>
    <row r="30" spans="2:12" s="1" customFormat="1" ht="6.95" customHeight="1">
      <c r="B30" s="42"/>
      <c r="I30" s="148"/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55"/>
      <c r="J31" s="77"/>
      <c r="K31" s="77"/>
      <c r="L31" s="42"/>
    </row>
    <row r="32" spans="2:12" s="1" customFormat="1" ht="25.4" customHeight="1">
      <c r="B32" s="42"/>
      <c r="D32" s="156" t="s">
        <v>34</v>
      </c>
      <c r="I32" s="148"/>
      <c r="J32" s="157">
        <f>ROUND(J128,2)</f>
        <v>0</v>
      </c>
      <c r="L32" s="42"/>
    </row>
    <row r="33" spans="2:12" s="1" customFormat="1" ht="6.95" customHeight="1">
      <c r="B33" s="42"/>
      <c r="D33" s="77"/>
      <c r="E33" s="77"/>
      <c r="F33" s="77"/>
      <c r="G33" s="77"/>
      <c r="H33" s="77"/>
      <c r="I33" s="155"/>
      <c r="J33" s="77"/>
      <c r="K33" s="77"/>
      <c r="L33" s="42"/>
    </row>
    <row r="34" spans="2:12" s="1" customFormat="1" ht="14.4" customHeight="1">
      <c r="B34" s="42"/>
      <c r="F34" s="158" t="s">
        <v>36</v>
      </c>
      <c r="I34" s="159" t="s">
        <v>35</v>
      </c>
      <c r="J34" s="158" t="s">
        <v>37</v>
      </c>
      <c r="L34" s="42"/>
    </row>
    <row r="35" spans="2:12" s="1" customFormat="1" ht="14.4" customHeight="1">
      <c r="B35" s="42"/>
      <c r="D35" s="160" t="s">
        <v>38</v>
      </c>
      <c r="E35" s="146" t="s">
        <v>39</v>
      </c>
      <c r="F35" s="161">
        <f>ROUND((SUM(BE128:BE229)),2)</f>
        <v>0</v>
      </c>
      <c r="I35" s="162">
        <v>0.21</v>
      </c>
      <c r="J35" s="161">
        <f>ROUND(((SUM(BE128:BE229))*I35),2)</f>
        <v>0</v>
      </c>
      <c r="L35" s="42"/>
    </row>
    <row r="36" spans="2:12" s="1" customFormat="1" ht="14.4" customHeight="1">
      <c r="B36" s="42"/>
      <c r="E36" s="146" t="s">
        <v>40</v>
      </c>
      <c r="F36" s="161">
        <f>ROUND((SUM(BF128:BF229)),2)</f>
        <v>0</v>
      </c>
      <c r="I36" s="162">
        <v>0.15</v>
      </c>
      <c r="J36" s="161">
        <f>ROUND(((SUM(BF128:BF229))*I36),2)</f>
        <v>0</v>
      </c>
      <c r="L36" s="42"/>
    </row>
    <row r="37" spans="2:12" s="1" customFormat="1" ht="14.4" customHeight="1" hidden="1">
      <c r="B37" s="42"/>
      <c r="E37" s="146" t="s">
        <v>41</v>
      </c>
      <c r="F37" s="161">
        <f>ROUND((SUM(BG128:BG229)),2)</f>
        <v>0</v>
      </c>
      <c r="I37" s="162">
        <v>0.21</v>
      </c>
      <c r="J37" s="161">
        <f>0</f>
        <v>0</v>
      </c>
      <c r="L37" s="42"/>
    </row>
    <row r="38" spans="2:12" s="1" customFormat="1" ht="14.4" customHeight="1" hidden="1">
      <c r="B38" s="42"/>
      <c r="E38" s="146" t="s">
        <v>42</v>
      </c>
      <c r="F38" s="161">
        <f>ROUND((SUM(BH128:BH229)),2)</f>
        <v>0</v>
      </c>
      <c r="I38" s="162">
        <v>0.15</v>
      </c>
      <c r="J38" s="161">
        <f>0</f>
        <v>0</v>
      </c>
      <c r="L38" s="42"/>
    </row>
    <row r="39" spans="2:12" s="1" customFormat="1" ht="14.4" customHeight="1" hidden="1">
      <c r="B39" s="42"/>
      <c r="E39" s="146" t="s">
        <v>43</v>
      </c>
      <c r="F39" s="161">
        <f>ROUND((SUM(BI128:BI229)),2)</f>
        <v>0</v>
      </c>
      <c r="I39" s="162">
        <v>0</v>
      </c>
      <c r="J39" s="161">
        <f>0</f>
        <v>0</v>
      </c>
      <c r="L39" s="42"/>
    </row>
    <row r="40" spans="2:12" s="1" customFormat="1" ht="6.95" customHeight="1">
      <c r="B40" s="42"/>
      <c r="I40" s="148"/>
      <c r="L40" s="42"/>
    </row>
    <row r="41" spans="2:12" s="1" customFormat="1" ht="25.4" customHeight="1">
      <c r="B41" s="42"/>
      <c r="C41" s="163"/>
      <c r="D41" s="164" t="s">
        <v>44</v>
      </c>
      <c r="E41" s="165"/>
      <c r="F41" s="165"/>
      <c r="G41" s="166" t="s">
        <v>45</v>
      </c>
      <c r="H41" s="167" t="s">
        <v>46</v>
      </c>
      <c r="I41" s="168"/>
      <c r="J41" s="169">
        <f>SUM(J32:J39)</f>
        <v>0</v>
      </c>
      <c r="K41" s="170"/>
      <c r="L41" s="42"/>
    </row>
    <row r="42" spans="2:12" s="1" customFormat="1" ht="14.4" customHeight="1">
      <c r="B42" s="42"/>
      <c r="I42" s="148"/>
      <c r="L42" s="42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1" t="s">
        <v>47</v>
      </c>
      <c r="E50" s="172"/>
      <c r="F50" s="172"/>
      <c r="G50" s="171" t="s">
        <v>48</v>
      </c>
      <c r="H50" s="172"/>
      <c r="I50" s="173"/>
      <c r="J50" s="172"/>
      <c r="K50" s="172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4" t="s">
        <v>49</v>
      </c>
      <c r="E61" s="175"/>
      <c r="F61" s="176" t="s">
        <v>50</v>
      </c>
      <c r="G61" s="174" t="s">
        <v>49</v>
      </c>
      <c r="H61" s="175"/>
      <c r="I61" s="177"/>
      <c r="J61" s="178" t="s">
        <v>50</v>
      </c>
      <c r="K61" s="175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1" t="s">
        <v>51</v>
      </c>
      <c r="E65" s="172"/>
      <c r="F65" s="172"/>
      <c r="G65" s="171" t="s">
        <v>52</v>
      </c>
      <c r="H65" s="172"/>
      <c r="I65" s="173"/>
      <c r="J65" s="172"/>
      <c r="K65" s="172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4" t="s">
        <v>49</v>
      </c>
      <c r="E76" s="175"/>
      <c r="F76" s="176" t="s">
        <v>50</v>
      </c>
      <c r="G76" s="174" t="s">
        <v>49</v>
      </c>
      <c r="H76" s="175"/>
      <c r="I76" s="177"/>
      <c r="J76" s="178" t="s">
        <v>50</v>
      </c>
      <c r="K76" s="175"/>
      <c r="L76" s="42"/>
    </row>
    <row r="77" spans="2:12" s="1" customFormat="1" ht="14.4" customHeight="1"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42"/>
    </row>
    <row r="81" spans="2:12" s="1" customFormat="1" ht="6.95" customHeight="1"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42"/>
    </row>
    <row r="82" spans="2:12" s="1" customFormat="1" ht="24.95" customHeight="1">
      <c r="B82" s="37"/>
      <c r="C82" s="22" t="s">
        <v>109</v>
      </c>
      <c r="D82" s="38"/>
      <c r="E82" s="38"/>
      <c r="F82" s="38"/>
      <c r="G82" s="38"/>
      <c r="H82" s="38"/>
      <c r="I82" s="148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8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8"/>
      <c r="J84" s="38"/>
      <c r="K84" s="38"/>
      <c r="L84" s="42"/>
    </row>
    <row r="85" spans="2:12" s="1" customFormat="1" ht="16.5" customHeight="1">
      <c r="B85" s="37"/>
      <c r="C85" s="38"/>
      <c r="D85" s="38"/>
      <c r="E85" s="185" t="str">
        <f>E7</f>
        <v>Oprava chodníku na ul. Lidická od p.č. 84 do 94 v Šumperku - I. etapa</v>
      </c>
      <c r="F85" s="31"/>
      <c r="G85" s="31"/>
      <c r="H85" s="31"/>
      <c r="I85" s="148"/>
      <c r="J85" s="38"/>
      <c r="K85" s="38"/>
      <c r="L85" s="42"/>
    </row>
    <row r="86" spans="2:12" ht="12" customHeight="1">
      <c r="B86" s="20"/>
      <c r="C86" s="31" t="s">
        <v>105</v>
      </c>
      <c r="D86" s="21"/>
      <c r="E86" s="21"/>
      <c r="F86" s="21"/>
      <c r="G86" s="21"/>
      <c r="H86" s="21"/>
      <c r="I86" s="140"/>
      <c r="J86" s="21"/>
      <c r="K86" s="21"/>
      <c r="L86" s="19"/>
    </row>
    <row r="87" spans="2:12" s="1" customFormat="1" ht="16.5" customHeight="1">
      <c r="B87" s="37"/>
      <c r="C87" s="38"/>
      <c r="D87" s="38"/>
      <c r="E87" s="185" t="s">
        <v>210</v>
      </c>
      <c r="F87" s="38"/>
      <c r="G87" s="38"/>
      <c r="H87" s="38"/>
      <c r="I87" s="148"/>
      <c r="J87" s="38"/>
      <c r="K87" s="38"/>
      <c r="L87" s="42"/>
    </row>
    <row r="88" spans="2:12" s="1" customFormat="1" ht="12" customHeight="1">
      <c r="B88" s="37"/>
      <c r="C88" s="31" t="s">
        <v>107</v>
      </c>
      <c r="D88" s="38"/>
      <c r="E88" s="38"/>
      <c r="F88" s="38"/>
      <c r="G88" s="38"/>
      <c r="H88" s="38"/>
      <c r="I88" s="148"/>
      <c r="J88" s="38"/>
      <c r="K88" s="38"/>
      <c r="L88" s="42"/>
    </row>
    <row r="89" spans="2:12" s="1" customFormat="1" ht="16.5" customHeight="1">
      <c r="B89" s="37"/>
      <c r="C89" s="38"/>
      <c r="D89" s="38"/>
      <c r="E89" s="70" t="str">
        <f>E11</f>
        <v>SO 101 - Chodník</v>
      </c>
      <c r="F89" s="38"/>
      <c r="G89" s="38"/>
      <c r="H89" s="38"/>
      <c r="I89" s="148"/>
      <c r="J89" s="38"/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48"/>
      <c r="J90" s="38"/>
      <c r="K90" s="38"/>
      <c r="L90" s="42"/>
    </row>
    <row r="91" spans="2:12" s="1" customFormat="1" ht="12" customHeight="1">
      <c r="B91" s="37"/>
      <c r="C91" s="31" t="s">
        <v>20</v>
      </c>
      <c r="D91" s="38"/>
      <c r="E91" s="38"/>
      <c r="F91" s="26" t="str">
        <f>F14</f>
        <v>Šumperk</v>
      </c>
      <c r="G91" s="38"/>
      <c r="H91" s="38"/>
      <c r="I91" s="150" t="s">
        <v>22</v>
      </c>
      <c r="J91" s="73" t="str">
        <f>IF(J14="","",J14)</f>
        <v>4. 11. 2022</v>
      </c>
      <c r="K91" s="38"/>
      <c r="L91" s="42"/>
    </row>
    <row r="92" spans="2:12" s="1" customFormat="1" ht="6.95" customHeight="1">
      <c r="B92" s="37"/>
      <c r="C92" s="38"/>
      <c r="D92" s="38"/>
      <c r="E92" s="38"/>
      <c r="F92" s="38"/>
      <c r="G92" s="38"/>
      <c r="H92" s="38"/>
      <c r="I92" s="148"/>
      <c r="J92" s="38"/>
      <c r="K92" s="38"/>
      <c r="L92" s="42"/>
    </row>
    <row r="93" spans="2:12" s="1" customFormat="1" ht="15.15" customHeight="1">
      <c r="B93" s="37"/>
      <c r="C93" s="31" t="s">
        <v>24</v>
      </c>
      <c r="D93" s="38"/>
      <c r="E93" s="38"/>
      <c r="F93" s="26" t="str">
        <f>E17</f>
        <v xml:space="preserve"> </v>
      </c>
      <c r="G93" s="38"/>
      <c r="H93" s="38"/>
      <c r="I93" s="150" t="s">
        <v>30</v>
      </c>
      <c r="J93" s="35" t="str">
        <f>E23</f>
        <v xml:space="preserve"> </v>
      </c>
      <c r="K93" s="38"/>
      <c r="L93" s="42"/>
    </row>
    <row r="94" spans="2:12" s="1" customFormat="1" ht="15.15" customHeight="1">
      <c r="B94" s="37"/>
      <c r="C94" s="31" t="s">
        <v>28</v>
      </c>
      <c r="D94" s="38"/>
      <c r="E94" s="38"/>
      <c r="F94" s="26" t="str">
        <f>IF(E20="","",E20)</f>
        <v>Vyplň údaj</v>
      </c>
      <c r="G94" s="38"/>
      <c r="H94" s="38"/>
      <c r="I94" s="150" t="s">
        <v>32</v>
      </c>
      <c r="J94" s="35" t="str">
        <f>E26</f>
        <v xml:space="preserve"> </v>
      </c>
      <c r="K94" s="3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48"/>
      <c r="J95" s="38"/>
      <c r="K95" s="38"/>
      <c r="L95" s="42"/>
    </row>
    <row r="96" spans="2:12" s="1" customFormat="1" ht="29.25" customHeight="1">
      <c r="B96" s="37"/>
      <c r="C96" s="186" t="s">
        <v>110</v>
      </c>
      <c r="D96" s="187"/>
      <c r="E96" s="187"/>
      <c r="F96" s="187"/>
      <c r="G96" s="187"/>
      <c r="H96" s="187"/>
      <c r="I96" s="188"/>
      <c r="J96" s="189" t="s">
        <v>111</v>
      </c>
      <c r="K96" s="187"/>
      <c r="L96" s="42"/>
    </row>
    <row r="97" spans="2:12" s="1" customFormat="1" ht="10.3" customHeight="1">
      <c r="B97" s="37"/>
      <c r="C97" s="38"/>
      <c r="D97" s="38"/>
      <c r="E97" s="38"/>
      <c r="F97" s="38"/>
      <c r="G97" s="38"/>
      <c r="H97" s="38"/>
      <c r="I97" s="148"/>
      <c r="J97" s="38"/>
      <c r="K97" s="38"/>
      <c r="L97" s="42"/>
    </row>
    <row r="98" spans="2:47" s="1" customFormat="1" ht="22.8" customHeight="1">
      <c r="B98" s="37"/>
      <c r="C98" s="190" t="s">
        <v>112</v>
      </c>
      <c r="D98" s="38"/>
      <c r="E98" s="38"/>
      <c r="F98" s="38"/>
      <c r="G98" s="38"/>
      <c r="H98" s="38"/>
      <c r="I98" s="148"/>
      <c r="J98" s="104">
        <f>J128</f>
        <v>0</v>
      </c>
      <c r="K98" s="38"/>
      <c r="L98" s="42"/>
      <c r="AU98" s="16" t="s">
        <v>113</v>
      </c>
    </row>
    <row r="99" spans="2:12" s="8" customFormat="1" ht="24.95" customHeight="1">
      <c r="B99" s="191"/>
      <c r="C99" s="192"/>
      <c r="D99" s="193" t="s">
        <v>114</v>
      </c>
      <c r="E99" s="194"/>
      <c r="F99" s="194"/>
      <c r="G99" s="194"/>
      <c r="H99" s="194"/>
      <c r="I99" s="195"/>
      <c r="J99" s="196">
        <f>J129</f>
        <v>0</v>
      </c>
      <c r="K99" s="192"/>
      <c r="L99" s="197"/>
    </row>
    <row r="100" spans="2:12" s="9" customFormat="1" ht="19.9" customHeight="1">
      <c r="B100" s="198"/>
      <c r="C100" s="127"/>
      <c r="D100" s="199" t="s">
        <v>115</v>
      </c>
      <c r="E100" s="200"/>
      <c r="F100" s="200"/>
      <c r="G100" s="200"/>
      <c r="H100" s="200"/>
      <c r="I100" s="201"/>
      <c r="J100" s="202">
        <f>J130</f>
        <v>0</v>
      </c>
      <c r="K100" s="127"/>
      <c r="L100" s="203"/>
    </row>
    <row r="101" spans="2:12" s="9" customFormat="1" ht="19.9" customHeight="1">
      <c r="B101" s="198"/>
      <c r="C101" s="127"/>
      <c r="D101" s="199" t="s">
        <v>212</v>
      </c>
      <c r="E101" s="200"/>
      <c r="F101" s="200"/>
      <c r="G101" s="200"/>
      <c r="H101" s="200"/>
      <c r="I101" s="201"/>
      <c r="J101" s="202">
        <f>J147</f>
        <v>0</v>
      </c>
      <c r="K101" s="127"/>
      <c r="L101" s="203"/>
    </row>
    <row r="102" spans="2:12" s="9" customFormat="1" ht="19.9" customHeight="1">
      <c r="B102" s="198"/>
      <c r="C102" s="127"/>
      <c r="D102" s="199" t="s">
        <v>213</v>
      </c>
      <c r="E102" s="200"/>
      <c r="F102" s="200"/>
      <c r="G102" s="200"/>
      <c r="H102" s="200"/>
      <c r="I102" s="201"/>
      <c r="J102" s="202">
        <f>J161</f>
        <v>0</v>
      </c>
      <c r="K102" s="127"/>
      <c r="L102" s="203"/>
    </row>
    <row r="103" spans="2:12" s="9" customFormat="1" ht="19.9" customHeight="1">
      <c r="B103" s="198"/>
      <c r="C103" s="127"/>
      <c r="D103" s="199" t="s">
        <v>214</v>
      </c>
      <c r="E103" s="200"/>
      <c r="F103" s="200"/>
      <c r="G103" s="200"/>
      <c r="H103" s="200"/>
      <c r="I103" s="201"/>
      <c r="J103" s="202">
        <f>J168</f>
        <v>0</v>
      </c>
      <c r="K103" s="127"/>
      <c r="L103" s="203"/>
    </row>
    <row r="104" spans="2:12" s="9" customFormat="1" ht="19.9" customHeight="1">
      <c r="B104" s="198"/>
      <c r="C104" s="127"/>
      <c r="D104" s="199" t="s">
        <v>215</v>
      </c>
      <c r="E104" s="200"/>
      <c r="F104" s="200"/>
      <c r="G104" s="200"/>
      <c r="H104" s="200"/>
      <c r="I104" s="201"/>
      <c r="J104" s="202">
        <f>J191</f>
        <v>0</v>
      </c>
      <c r="K104" s="127"/>
      <c r="L104" s="203"/>
    </row>
    <row r="105" spans="2:12" s="9" customFormat="1" ht="19.9" customHeight="1">
      <c r="B105" s="198"/>
      <c r="C105" s="127"/>
      <c r="D105" s="199" t="s">
        <v>216</v>
      </c>
      <c r="E105" s="200"/>
      <c r="F105" s="200"/>
      <c r="G105" s="200"/>
      <c r="H105" s="200"/>
      <c r="I105" s="201"/>
      <c r="J105" s="202">
        <f>J200</f>
        <v>0</v>
      </c>
      <c r="K105" s="127"/>
      <c r="L105" s="203"/>
    </row>
    <row r="106" spans="2:12" s="9" customFormat="1" ht="19.9" customHeight="1">
      <c r="B106" s="198"/>
      <c r="C106" s="127"/>
      <c r="D106" s="199" t="s">
        <v>217</v>
      </c>
      <c r="E106" s="200"/>
      <c r="F106" s="200"/>
      <c r="G106" s="200"/>
      <c r="H106" s="200"/>
      <c r="I106" s="201"/>
      <c r="J106" s="202">
        <f>J228</f>
        <v>0</v>
      </c>
      <c r="K106" s="127"/>
      <c r="L106" s="203"/>
    </row>
    <row r="107" spans="2:12" s="1" customFormat="1" ht="21.8" customHeight="1">
      <c r="B107" s="37"/>
      <c r="C107" s="38"/>
      <c r="D107" s="38"/>
      <c r="E107" s="38"/>
      <c r="F107" s="38"/>
      <c r="G107" s="38"/>
      <c r="H107" s="38"/>
      <c r="I107" s="148"/>
      <c r="J107" s="38"/>
      <c r="K107" s="38"/>
      <c r="L107" s="42"/>
    </row>
    <row r="108" spans="2:12" s="1" customFormat="1" ht="6.95" customHeight="1">
      <c r="B108" s="60"/>
      <c r="C108" s="61"/>
      <c r="D108" s="61"/>
      <c r="E108" s="61"/>
      <c r="F108" s="61"/>
      <c r="G108" s="61"/>
      <c r="H108" s="61"/>
      <c r="I108" s="181"/>
      <c r="J108" s="61"/>
      <c r="K108" s="61"/>
      <c r="L108" s="42"/>
    </row>
    <row r="112" spans="2:12" s="1" customFormat="1" ht="6.95" customHeight="1">
      <c r="B112" s="62"/>
      <c r="C112" s="63"/>
      <c r="D112" s="63"/>
      <c r="E112" s="63"/>
      <c r="F112" s="63"/>
      <c r="G112" s="63"/>
      <c r="H112" s="63"/>
      <c r="I112" s="184"/>
      <c r="J112" s="63"/>
      <c r="K112" s="63"/>
      <c r="L112" s="42"/>
    </row>
    <row r="113" spans="2:12" s="1" customFormat="1" ht="24.95" customHeight="1">
      <c r="B113" s="37"/>
      <c r="C113" s="22" t="s">
        <v>117</v>
      </c>
      <c r="D113" s="38"/>
      <c r="E113" s="38"/>
      <c r="F113" s="38"/>
      <c r="G113" s="38"/>
      <c r="H113" s="38"/>
      <c r="I113" s="148"/>
      <c r="J113" s="38"/>
      <c r="K113" s="38"/>
      <c r="L113" s="42"/>
    </row>
    <row r="114" spans="2:12" s="1" customFormat="1" ht="6.95" customHeight="1">
      <c r="B114" s="37"/>
      <c r="C114" s="38"/>
      <c r="D114" s="38"/>
      <c r="E114" s="38"/>
      <c r="F114" s="38"/>
      <c r="G114" s="38"/>
      <c r="H114" s="38"/>
      <c r="I114" s="148"/>
      <c r="J114" s="38"/>
      <c r="K114" s="38"/>
      <c r="L114" s="42"/>
    </row>
    <row r="115" spans="2:12" s="1" customFormat="1" ht="12" customHeight="1">
      <c r="B115" s="37"/>
      <c r="C115" s="31" t="s">
        <v>16</v>
      </c>
      <c r="D115" s="38"/>
      <c r="E115" s="38"/>
      <c r="F115" s="38"/>
      <c r="G115" s="38"/>
      <c r="H115" s="38"/>
      <c r="I115" s="148"/>
      <c r="J115" s="38"/>
      <c r="K115" s="38"/>
      <c r="L115" s="42"/>
    </row>
    <row r="116" spans="2:12" s="1" customFormat="1" ht="16.5" customHeight="1">
      <c r="B116" s="37"/>
      <c r="C116" s="38"/>
      <c r="D116" s="38"/>
      <c r="E116" s="185" t="str">
        <f>E7</f>
        <v>Oprava chodníku na ul. Lidická od p.č. 84 do 94 v Šumperku - I. etapa</v>
      </c>
      <c r="F116" s="31"/>
      <c r="G116" s="31"/>
      <c r="H116" s="31"/>
      <c r="I116" s="148"/>
      <c r="J116" s="38"/>
      <c r="K116" s="38"/>
      <c r="L116" s="42"/>
    </row>
    <row r="117" spans="2:12" ht="12" customHeight="1">
      <c r="B117" s="20"/>
      <c r="C117" s="31" t="s">
        <v>105</v>
      </c>
      <c r="D117" s="21"/>
      <c r="E117" s="21"/>
      <c r="F117" s="21"/>
      <c r="G117" s="21"/>
      <c r="H117" s="21"/>
      <c r="I117" s="140"/>
      <c r="J117" s="21"/>
      <c r="K117" s="21"/>
      <c r="L117" s="19"/>
    </row>
    <row r="118" spans="2:12" s="1" customFormat="1" ht="16.5" customHeight="1">
      <c r="B118" s="37"/>
      <c r="C118" s="38"/>
      <c r="D118" s="38"/>
      <c r="E118" s="185" t="s">
        <v>210</v>
      </c>
      <c r="F118" s="38"/>
      <c r="G118" s="38"/>
      <c r="H118" s="38"/>
      <c r="I118" s="148"/>
      <c r="J118" s="38"/>
      <c r="K118" s="38"/>
      <c r="L118" s="42"/>
    </row>
    <row r="119" spans="2:12" s="1" customFormat="1" ht="12" customHeight="1">
      <c r="B119" s="37"/>
      <c r="C119" s="31" t="s">
        <v>107</v>
      </c>
      <c r="D119" s="38"/>
      <c r="E119" s="38"/>
      <c r="F119" s="38"/>
      <c r="G119" s="38"/>
      <c r="H119" s="38"/>
      <c r="I119" s="148"/>
      <c r="J119" s="38"/>
      <c r="K119" s="38"/>
      <c r="L119" s="42"/>
    </row>
    <row r="120" spans="2:12" s="1" customFormat="1" ht="16.5" customHeight="1">
      <c r="B120" s="37"/>
      <c r="C120" s="38"/>
      <c r="D120" s="38"/>
      <c r="E120" s="70" t="str">
        <f>E11</f>
        <v>SO 101 - Chodník</v>
      </c>
      <c r="F120" s="38"/>
      <c r="G120" s="38"/>
      <c r="H120" s="38"/>
      <c r="I120" s="148"/>
      <c r="J120" s="38"/>
      <c r="K120" s="38"/>
      <c r="L120" s="42"/>
    </row>
    <row r="121" spans="2:12" s="1" customFormat="1" ht="6.95" customHeight="1">
      <c r="B121" s="37"/>
      <c r="C121" s="38"/>
      <c r="D121" s="38"/>
      <c r="E121" s="38"/>
      <c r="F121" s="38"/>
      <c r="G121" s="38"/>
      <c r="H121" s="38"/>
      <c r="I121" s="148"/>
      <c r="J121" s="38"/>
      <c r="K121" s="38"/>
      <c r="L121" s="42"/>
    </row>
    <row r="122" spans="2:12" s="1" customFormat="1" ht="12" customHeight="1">
      <c r="B122" s="37"/>
      <c r="C122" s="31" t="s">
        <v>20</v>
      </c>
      <c r="D122" s="38"/>
      <c r="E122" s="38"/>
      <c r="F122" s="26" t="str">
        <f>F14</f>
        <v>Šumperk</v>
      </c>
      <c r="G122" s="38"/>
      <c r="H122" s="38"/>
      <c r="I122" s="150" t="s">
        <v>22</v>
      </c>
      <c r="J122" s="73" t="str">
        <f>IF(J14="","",J14)</f>
        <v>4. 11. 2022</v>
      </c>
      <c r="K122" s="38"/>
      <c r="L122" s="42"/>
    </row>
    <row r="123" spans="2:12" s="1" customFormat="1" ht="6.95" customHeight="1">
      <c r="B123" s="37"/>
      <c r="C123" s="38"/>
      <c r="D123" s="38"/>
      <c r="E123" s="38"/>
      <c r="F123" s="38"/>
      <c r="G123" s="38"/>
      <c r="H123" s="38"/>
      <c r="I123" s="148"/>
      <c r="J123" s="38"/>
      <c r="K123" s="38"/>
      <c r="L123" s="42"/>
    </row>
    <row r="124" spans="2:12" s="1" customFormat="1" ht="15.15" customHeight="1">
      <c r="B124" s="37"/>
      <c r="C124" s="31" t="s">
        <v>24</v>
      </c>
      <c r="D124" s="38"/>
      <c r="E124" s="38"/>
      <c r="F124" s="26" t="str">
        <f>E17</f>
        <v xml:space="preserve"> </v>
      </c>
      <c r="G124" s="38"/>
      <c r="H124" s="38"/>
      <c r="I124" s="150" t="s">
        <v>30</v>
      </c>
      <c r="J124" s="35" t="str">
        <f>E23</f>
        <v xml:space="preserve"> </v>
      </c>
      <c r="K124" s="38"/>
      <c r="L124" s="42"/>
    </row>
    <row r="125" spans="2:12" s="1" customFormat="1" ht="15.15" customHeight="1">
      <c r="B125" s="37"/>
      <c r="C125" s="31" t="s">
        <v>28</v>
      </c>
      <c r="D125" s="38"/>
      <c r="E125" s="38"/>
      <c r="F125" s="26" t="str">
        <f>IF(E20="","",E20)</f>
        <v>Vyplň údaj</v>
      </c>
      <c r="G125" s="38"/>
      <c r="H125" s="38"/>
      <c r="I125" s="150" t="s">
        <v>32</v>
      </c>
      <c r="J125" s="35" t="str">
        <f>E26</f>
        <v xml:space="preserve"> </v>
      </c>
      <c r="K125" s="38"/>
      <c r="L125" s="42"/>
    </row>
    <row r="126" spans="2:12" s="1" customFormat="1" ht="10.3" customHeight="1">
      <c r="B126" s="37"/>
      <c r="C126" s="38"/>
      <c r="D126" s="38"/>
      <c r="E126" s="38"/>
      <c r="F126" s="38"/>
      <c r="G126" s="38"/>
      <c r="H126" s="38"/>
      <c r="I126" s="148"/>
      <c r="J126" s="38"/>
      <c r="K126" s="38"/>
      <c r="L126" s="42"/>
    </row>
    <row r="127" spans="2:20" s="10" customFormat="1" ht="29.25" customHeight="1">
      <c r="B127" s="204"/>
      <c r="C127" s="205" t="s">
        <v>118</v>
      </c>
      <c r="D127" s="206" t="s">
        <v>59</v>
      </c>
      <c r="E127" s="206" t="s">
        <v>55</v>
      </c>
      <c r="F127" s="206" t="s">
        <v>56</v>
      </c>
      <c r="G127" s="206" t="s">
        <v>119</v>
      </c>
      <c r="H127" s="206" t="s">
        <v>120</v>
      </c>
      <c r="I127" s="207" t="s">
        <v>121</v>
      </c>
      <c r="J127" s="206" t="s">
        <v>111</v>
      </c>
      <c r="K127" s="208" t="s">
        <v>122</v>
      </c>
      <c r="L127" s="209"/>
      <c r="M127" s="94" t="s">
        <v>1</v>
      </c>
      <c r="N127" s="95" t="s">
        <v>38</v>
      </c>
      <c r="O127" s="95" t="s">
        <v>123</v>
      </c>
      <c r="P127" s="95" t="s">
        <v>124</v>
      </c>
      <c r="Q127" s="95" t="s">
        <v>125</v>
      </c>
      <c r="R127" s="95" t="s">
        <v>126</v>
      </c>
      <c r="S127" s="95" t="s">
        <v>127</v>
      </c>
      <c r="T127" s="96" t="s">
        <v>128</v>
      </c>
    </row>
    <row r="128" spans="2:63" s="1" customFormat="1" ht="22.8" customHeight="1">
      <c r="B128" s="37"/>
      <c r="C128" s="101" t="s">
        <v>129</v>
      </c>
      <c r="D128" s="38"/>
      <c r="E128" s="38"/>
      <c r="F128" s="38"/>
      <c r="G128" s="38"/>
      <c r="H128" s="38"/>
      <c r="I128" s="148"/>
      <c r="J128" s="210">
        <f>BK128</f>
        <v>0</v>
      </c>
      <c r="K128" s="38"/>
      <c r="L128" s="42"/>
      <c r="M128" s="97"/>
      <c r="N128" s="98"/>
      <c r="O128" s="98"/>
      <c r="P128" s="211">
        <f>P129</f>
        <v>0</v>
      </c>
      <c r="Q128" s="98"/>
      <c r="R128" s="211">
        <f>R129</f>
        <v>80.25152200000001</v>
      </c>
      <c r="S128" s="98"/>
      <c r="T128" s="212">
        <f>T129</f>
        <v>0</v>
      </c>
      <c r="AT128" s="16" t="s">
        <v>73</v>
      </c>
      <c r="AU128" s="16" t="s">
        <v>113</v>
      </c>
      <c r="BK128" s="213">
        <f>BK129</f>
        <v>0</v>
      </c>
    </row>
    <row r="129" spans="2:63" s="11" customFormat="1" ht="25.9" customHeight="1">
      <c r="B129" s="214"/>
      <c r="C129" s="215"/>
      <c r="D129" s="216" t="s">
        <v>73</v>
      </c>
      <c r="E129" s="217" t="s">
        <v>130</v>
      </c>
      <c r="F129" s="217" t="s">
        <v>131</v>
      </c>
      <c r="G129" s="215"/>
      <c r="H129" s="215"/>
      <c r="I129" s="218"/>
      <c r="J129" s="219">
        <f>BK129</f>
        <v>0</v>
      </c>
      <c r="K129" s="215"/>
      <c r="L129" s="220"/>
      <c r="M129" s="221"/>
      <c r="N129" s="222"/>
      <c r="O129" s="222"/>
      <c r="P129" s="223">
        <f>P130+P147+P161+P168+P191+P200+P228</f>
        <v>0</v>
      </c>
      <c r="Q129" s="222"/>
      <c r="R129" s="223">
        <f>R130+R147+R161+R168+R191+R200+R228</f>
        <v>80.25152200000001</v>
      </c>
      <c r="S129" s="222"/>
      <c r="T129" s="224">
        <f>T130+T147+T161+T168+T191+T200+T228</f>
        <v>0</v>
      </c>
      <c r="AR129" s="225" t="s">
        <v>81</v>
      </c>
      <c r="AT129" s="226" t="s">
        <v>73</v>
      </c>
      <c r="AU129" s="226" t="s">
        <v>74</v>
      </c>
      <c r="AY129" s="225" t="s">
        <v>132</v>
      </c>
      <c r="BK129" s="227">
        <f>BK130+BK147+BK161+BK168+BK191+BK200+BK228</f>
        <v>0</v>
      </c>
    </row>
    <row r="130" spans="2:63" s="11" customFormat="1" ht="22.8" customHeight="1">
      <c r="B130" s="214"/>
      <c r="C130" s="215"/>
      <c r="D130" s="216" t="s">
        <v>73</v>
      </c>
      <c r="E130" s="228" t="s">
        <v>81</v>
      </c>
      <c r="F130" s="228" t="s">
        <v>133</v>
      </c>
      <c r="G130" s="215"/>
      <c r="H130" s="215"/>
      <c r="I130" s="218"/>
      <c r="J130" s="229">
        <f>BK130</f>
        <v>0</v>
      </c>
      <c r="K130" s="215"/>
      <c r="L130" s="220"/>
      <c r="M130" s="221"/>
      <c r="N130" s="222"/>
      <c r="O130" s="222"/>
      <c r="P130" s="223">
        <f>SUM(P131:P146)</f>
        <v>0</v>
      </c>
      <c r="Q130" s="222"/>
      <c r="R130" s="223">
        <f>SUM(R131:R146)</f>
        <v>0</v>
      </c>
      <c r="S130" s="222"/>
      <c r="T130" s="224">
        <f>SUM(T131:T146)</f>
        <v>0</v>
      </c>
      <c r="AR130" s="225" t="s">
        <v>81</v>
      </c>
      <c r="AT130" s="226" t="s">
        <v>73</v>
      </c>
      <c r="AU130" s="226" t="s">
        <v>81</v>
      </c>
      <c r="AY130" s="225" t="s">
        <v>132</v>
      </c>
      <c r="BK130" s="227">
        <f>SUM(BK131:BK146)</f>
        <v>0</v>
      </c>
    </row>
    <row r="131" spans="2:65" s="1" customFormat="1" ht="16.5" customHeight="1">
      <c r="B131" s="37"/>
      <c r="C131" s="230" t="s">
        <v>81</v>
      </c>
      <c r="D131" s="230" t="s">
        <v>134</v>
      </c>
      <c r="E131" s="231" t="s">
        <v>218</v>
      </c>
      <c r="F131" s="232" t="s">
        <v>219</v>
      </c>
      <c r="G131" s="233" t="s">
        <v>220</v>
      </c>
      <c r="H131" s="234">
        <v>16</v>
      </c>
      <c r="I131" s="235"/>
      <c r="J131" s="236">
        <f>ROUND(I131*H131,2)</f>
        <v>0</v>
      </c>
      <c r="K131" s="232" t="s">
        <v>1</v>
      </c>
      <c r="L131" s="42"/>
      <c r="M131" s="237" t="s">
        <v>1</v>
      </c>
      <c r="N131" s="238" t="s">
        <v>39</v>
      </c>
      <c r="O131" s="85"/>
      <c r="P131" s="239">
        <f>O131*H131</f>
        <v>0</v>
      </c>
      <c r="Q131" s="239">
        <v>0</v>
      </c>
      <c r="R131" s="239">
        <f>Q131*H131</f>
        <v>0</v>
      </c>
      <c r="S131" s="239">
        <v>0</v>
      </c>
      <c r="T131" s="240">
        <f>S131*H131</f>
        <v>0</v>
      </c>
      <c r="AR131" s="241" t="s">
        <v>139</v>
      </c>
      <c r="AT131" s="241" t="s">
        <v>134</v>
      </c>
      <c r="AU131" s="241" t="s">
        <v>83</v>
      </c>
      <c r="AY131" s="16" t="s">
        <v>132</v>
      </c>
      <c r="BE131" s="242">
        <f>IF(N131="základní",J131,0)</f>
        <v>0</v>
      </c>
      <c r="BF131" s="242">
        <f>IF(N131="snížená",J131,0)</f>
        <v>0</v>
      </c>
      <c r="BG131" s="242">
        <f>IF(N131="zákl. přenesená",J131,0)</f>
        <v>0</v>
      </c>
      <c r="BH131" s="242">
        <f>IF(N131="sníž. přenesená",J131,0)</f>
        <v>0</v>
      </c>
      <c r="BI131" s="242">
        <f>IF(N131="nulová",J131,0)</f>
        <v>0</v>
      </c>
      <c r="BJ131" s="16" t="s">
        <v>81</v>
      </c>
      <c r="BK131" s="242">
        <f>ROUND(I131*H131,2)</f>
        <v>0</v>
      </c>
      <c r="BL131" s="16" t="s">
        <v>139</v>
      </c>
      <c r="BM131" s="241" t="s">
        <v>221</v>
      </c>
    </row>
    <row r="132" spans="2:51" s="12" customFormat="1" ht="12">
      <c r="B132" s="243"/>
      <c r="C132" s="244"/>
      <c r="D132" s="245" t="s">
        <v>141</v>
      </c>
      <c r="E132" s="246" t="s">
        <v>1</v>
      </c>
      <c r="F132" s="247" t="s">
        <v>222</v>
      </c>
      <c r="G132" s="244"/>
      <c r="H132" s="246" t="s">
        <v>1</v>
      </c>
      <c r="I132" s="248"/>
      <c r="J132" s="244"/>
      <c r="K132" s="244"/>
      <c r="L132" s="249"/>
      <c r="M132" s="250"/>
      <c r="N132" s="251"/>
      <c r="O132" s="251"/>
      <c r="P132" s="251"/>
      <c r="Q132" s="251"/>
      <c r="R132" s="251"/>
      <c r="S132" s="251"/>
      <c r="T132" s="252"/>
      <c r="AT132" s="253" t="s">
        <v>141</v>
      </c>
      <c r="AU132" s="253" t="s">
        <v>83</v>
      </c>
      <c r="AV132" s="12" t="s">
        <v>81</v>
      </c>
      <c r="AW132" s="12" t="s">
        <v>31</v>
      </c>
      <c r="AX132" s="12" t="s">
        <v>74</v>
      </c>
      <c r="AY132" s="253" t="s">
        <v>132</v>
      </c>
    </row>
    <row r="133" spans="2:51" s="13" customFormat="1" ht="12">
      <c r="B133" s="254"/>
      <c r="C133" s="255"/>
      <c r="D133" s="245" t="s">
        <v>141</v>
      </c>
      <c r="E133" s="256" t="s">
        <v>1</v>
      </c>
      <c r="F133" s="257" t="s">
        <v>223</v>
      </c>
      <c r="G133" s="255"/>
      <c r="H133" s="258">
        <v>16</v>
      </c>
      <c r="I133" s="259"/>
      <c r="J133" s="255"/>
      <c r="K133" s="255"/>
      <c r="L133" s="260"/>
      <c r="M133" s="261"/>
      <c r="N133" s="262"/>
      <c r="O133" s="262"/>
      <c r="P133" s="262"/>
      <c r="Q133" s="262"/>
      <c r="R133" s="262"/>
      <c r="S133" s="262"/>
      <c r="T133" s="263"/>
      <c r="AT133" s="264" t="s">
        <v>141</v>
      </c>
      <c r="AU133" s="264" t="s">
        <v>83</v>
      </c>
      <c r="AV133" s="13" t="s">
        <v>83</v>
      </c>
      <c r="AW133" s="13" t="s">
        <v>31</v>
      </c>
      <c r="AX133" s="13" t="s">
        <v>74</v>
      </c>
      <c r="AY133" s="264" t="s">
        <v>132</v>
      </c>
    </row>
    <row r="134" spans="2:51" s="14" customFormat="1" ht="12">
      <c r="B134" s="265"/>
      <c r="C134" s="266"/>
      <c r="D134" s="245" t="s">
        <v>141</v>
      </c>
      <c r="E134" s="267" t="s">
        <v>1</v>
      </c>
      <c r="F134" s="268" t="s">
        <v>144</v>
      </c>
      <c r="G134" s="266"/>
      <c r="H134" s="269">
        <v>16</v>
      </c>
      <c r="I134" s="270"/>
      <c r="J134" s="266"/>
      <c r="K134" s="266"/>
      <c r="L134" s="271"/>
      <c r="M134" s="272"/>
      <c r="N134" s="273"/>
      <c r="O134" s="273"/>
      <c r="P134" s="273"/>
      <c r="Q134" s="273"/>
      <c r="R134" s="273"/>
      <c r="S134" s="273"/>
      <c r="T134" s="274"/>
      <c r="AT134" s="275" t="s">
        <v>141</v>
      </c>
      <c r="AU134" s="275" t="s">
        <v>83</v>
      </c>
      <c r="AV134" s="14" t="s">
        <v>139</v>
      </c>
      <c r="AW134" s="14" t="s">
        <v>31</v>
      </c>
      <c r="AX134" s="14" t="s">
        <v>81</v>
      </c>
      <c r="AY134" s="275" t="s">
        <v>132</v>
      </c>
    </row>
    <row r="135" spans="2:65" s="1" customFormat="1" ht="24" customHeight="1">
      <c r="B135" s="37"/>
      <c r="C135" s="230" t="s">
        <v>83</v>
      </c>
      <c r="D135" s="230" t="s">
        <v>134</v>
      </c>
      <c r="E135" s="231" t="s">
        <v>224</v>
      </c>
      <c r="F135" s="232" t="s">
        <v>225</v>
      </c>
      <c r="G135" s="233" t="s">
        <v>220</v>
      </c>
      <c r="H135" s="234">
        <v>16</v>
      </c>
      <c r="I135" s="235"/>
      <c r="J135" s="236">
        <f>ROUND(I135*H135,2)</f>
        <v>0</v>
      </c>
      <c r="K135" s="232" t="s">
        <v>138</v>
      </c>
      <c r="L135" s="42"/>
      <c r="M135" s="237" t="s">
        <v>1</v>
      </c>
      <c r="N135" s="238" t="s">
        <v>39</v>
      </c>
      <c r="O135" s="85"/>
      <c r="P135" s="239">
        <f>O135*H135</f>
        <v>0</v>
      </c>
      <c r="Q135" s="239">
        <v>0</v>
      </c>
      <c r="R135" s="239">
        <f>Q135*H135</f>
        <v>0</v>
      </c>
      <c r="S135" s="239">
        <v>0</v>
      </c>
      <c r="T135" s="240">
        <f>S135*H135</f>
        <v>0</v>
      </c>
      <c r="AR135" s="241" t="s">
        <v>139</v>
      </c>
      <c r="AT135" s="241" t="s">
        <v>134</v>
      </c>
      <c r="AU135" s="241" t="s">
        <v>83</v>
      </c>
      <c r="AY135" s="16" t="s">
        <v>132</v>
      </c>
      <c r="BE135" s="242">
        <f>IF(N135="základní",J135,0)</f>
        <v>0</v>
      </c>
      <c r="BF135" s="242">
        <f>IF(N135="snížená",J135,0)</f>
        <v>0</v>
      </c>
      <c r="BG135" s="242">
        <f>IF(N135="zákl. přenesená",J135,0)</f>
        <v>0</v>
      </c>
      <c r="BH135" s="242">
        <f>IF(N135="sníž. přenesená",J135,0)</f>
        <v>0</v>
      </c>
      <c r="BI135" s="242">
        <f>IF(N135="nulová",J135,0)</f>
        <v>0</v>
      </c>
      <c r="BJ135" s="16" t="s">
        <v>81</v>
      </c>
      <c r="BK135" s="242">
        <f>ROUND(I135*H135,2)</f>
        <v>0</v>
      </c>
      <c r="BL135" s="16" t="s">
        <v>139</v>
      </c>
      <c r="BM135" s="241" t="s">
        <v>226</v>
      </c>
    </row>
    <row r="136" spans="2:51" s="12" customFormat="1" ht="12">
      <c r="B136" s="243"/>
      <c r="C136" s="244"/>
      <c r="D136" s="245" t="s">
        <v>141</v>
      </c>
      <c r="E136" s="246" t="s">
        <v>1</v>
      </c>
      <c r="F136" s="247" t="s">
        <v>227</v>
      </c>
      <c r="G136" s="244"/>
      <c r="H136" s="246" t="s">
        <v>1</v>
      </c>
      <c r="I136" s="248"/>
      <c r="J136" s="244"/>
      <c r="K136" s="244"/>
      <c r="L136" s="249"/>
      <c r="M136" s="250"/>
      <c r="N136" s="251"/>
      <c r="O136" s="251"/>
      <c r="P136" s="251"/>
      <c r="Q136" s="251"/>
      <c r="R136" s="251"/>
      <c r="S136" s="251"/>
      <c r="T136" s="252"/>
      <c r="AT136" s="253" t="s">
        <v>141</v>
      </c>
      <c r="AU136" s="253" t="s">
        <v>83</v>
      </c>
      <c r="AV136" s="12" t="s">
        <v>81</v>
      </c>
      <c r="AW136" s="12" t="s">
        <v>31</v>
      </c>
      <c r="AX136" s="12" t="s">
        <v>74</v>
      </c>
      <c r="AY136" s="253" t="s">
        <v>132</v>
      </c>
    </row>
    <row r="137" spans="2:51" s="13" customFormat="1" ht="12">
      <c r="B137" s="254"/>
      <c r="C137" s="255"/>
      <c r="D137" s="245" t="s">
        <v>141</v>
      </c>
      <c r="E137" s="256" t="s">
        <v>1</v>
      </c>
      <c r="F137" s="257" t="s">
        <v>223</v>
      </c>
      <c r="G137" s="255"/>
      <c r="H137" s="258">
        <v>16</v>
      </c>
      <c r="I137" s="259"/>
      <c r="J137" s="255"/>
      <c r="K137" s="255"/>
      <c r="L137" s="260"/>
      <c r="M137" s="261"/>
      <c r="N137" s="262"/>
      <c r="O137" s="262"/>
      <c r="P137" s="262"/>
      <c r="Q137" s="262"/>
      <c r="R137" s="262"/>
      <c r="S137" s="262"/>
      <c r="T137" s="263"/>
      <c r="AT137" s="264" t="s">
        <v>141</v>
      </c>
      <c r="AU137" s="264" t="s">
        <v>83</v>
      </c>
      <c r="AV137" s="13" t="s">
        <v>83</v>
      </c>
      <c r="AW137" s="13" t="s">
        <v>31</v>
      </c>
      <c r="AX137" s="13" t="s">
        <v>74</v>
      </c>
      <c r="AY137" s="264" t="s">
        <v>132</v>
      </c>
    </row>
    <row r="138" spans="2:51" s="14" customFormat="1" ht="12">
      <c r="B138" s="265"/>
      <c r="C138" s="266"/>
      <c r="D138" s="245" t="s">
        <v>141</v>
      </c>
      <c r="E138" s="267" t="s">
        <v>1</v>
      </c>
      <c r="F138" s="268" t="s">
        <v>144</v>
      </c>
      <c r="G138" s="266"/>
      <c r="H138" s="269">
        <v>16</v>
      </c>
      <c r="I138" s="270"/>
      <c r="J138" s="266"/>
      <c r="K138" s="266"/>
      <c r="L138" s="271"/>
      <c r="M138" s="272"/>
      <c r="N138" s="273"/>
      <c r="O138" s="273"/>
      <c r="P138" s="273"/>
      <c r="Q138" s="273"/>
      <c r="R138" s="273"/>
      <c r="S138" s="273"/>
      <c r="T138" s="274"/>
      <c r="AT138" s="275" t="s">
        <v>141</v>
      </c>
      <c r="AU138" s="275" t="s">
        <v>83</v>
      </c>
      <c r="AV138" s="14" t="s">
        <v>139</v>
      </c>
      <c r="AW138" s="14" t="s">
        <v>31</v>
      </c>
      <c r="AX138" s="14" t="s">
        <v>81</v>
      </c>
      <c r="AY138" s="275" t="s">
        <v>132</v>
      </c>
    </row>
    <row r="139" spans="2:65" s="1" customFormat="1" ht="24" customHeight="1">
      <c r="B139" s="37"/>
      <c r="C139" s="230" t="s">
        <v>149</v>
      </c>
      <c r="D139" s="230" t="s">
        <v>134</v>
      </c>
      <c r="E139" s="231" t="s">
        <v>228</v>
      </c>
      <c r="F139" s="232" t="s">
        <v>229</v>
      </c>
      <c r="G139" s="233" t="s">
        <v>137</v>
      </c>
      <c r="H139" s="234">
        <v>80</v>
      </c>
      <c r="I139" s="235"/>
      <c r="J139" s="236">
        <f>ROUND(I139*H139,2)</f>
        <v>0</v>
      </c>
      <c r="K139" s="232" t="s">
        <v>138</v>
      </c>
      <c r="L139" s="42"/>
      <c r="M139" s="237" t="s">
        <v>1</v>
      </c>
      <c r="N139" s="238" t="s">
        <v>39</v>
      </c>
      <c r="O139" s="85"/>
      <c r="P139" s="239">
        <f>O139*H139</f>
        <v>0</v>
      </c>
      <c r="Q139" s="239">
        <v>0</v>
      </c>
      <c r="R139" s="239">
        <f>Q139*H139</f>
        <v>0</v>
      </c>
      <c r="S139" s="239">
        <v>0</v>
      </c>
      <c r="T139" s="240">
        <f>S139*H139</f>
        <v>0</v>
      </c>
      <c r="AR139" s="241" t="s">
        <v>139</v>
      </c>
      <c r="AT139" s="241" t="s">
        <v>134</v>
      </c>
      <c r="AU139" s="241" t="s">
        <v>83</v>
      </c>
      <c r="AY139" s="16" t="s">
        <v>132</v>
      </c>
      <c r="BE139" s="242">
        <f>IF(N139="základní",J139,0)</f>
        <v>0</v>
      </c>
      <c r="BF139" s="242">
        <f>IF(N139="snížená",J139,0)</f>
        <v>0</v>
      </c>
      <c r="BG139" s="242">
        <f>IF(N139="zákl. přenesená",J139,0)</f>
        <v>0</v>
      </c>
      <c r="BH139" s="242">
        <f>IF(N139="sníž. přenesená",J139,0)</f>
        <v>0</v>
      </c>
      <c r="BI139" s="242">
        <f>IF(N139="nulová",J139,0)</f>
        <v>0</v>
      </c>
      <c r="BJ139" s="16" t="s">
        <v>81</v>
      </c>
      <c r="BK139" s="242">
        <f>ROUND(I139*H139,2)</f>
        <v>0</v>
      </c>
      <c r="BL139" s="16" t="s">
        <v>139</v>
      </c>
      <c r="BM139" s="241" t="s">
        <v>230</v>
      </c>
    </row>
    <row r="140" spans="2:51" s="12" customFormat="1" ht="12">
      <c r="B140" s="243"/>
      <c r="C140" s="244"/>
      <c r="D140" s="245" t="s">
        <v>141</v>
      </c>
      <c r="E140" s="246" t="s">
        <v>1</v>
      </c>
      <c r="F140" s="247" t="s">
        <v>231</v>
      </c>
      <c r="G140" s="244"/>
      <c r="H140" s="246" t="s">
        <v>1</v>
      </c>
      <c r="I140" s="248"/>
      <c r="J140" s="244"/>
      <c r="K140" s="244"/>
      <c r="L140" s="249"/>
      <c r="M140" s="250"/>
      <c r="N140" s="251"/>
      <c r="O140" s="251"/>
      <c r="P140" s="251"/>
      <c r="Q140" s="251"/>
      <c r="R140" s="251"/>
      <c r="S140" s="251"/>
      <c r="T140" s="252"/>
      <c r="AT140" s="253" t="s">
        <v>141</v>
      </c>
      <c r="AU140" s="253" t="s">
        <v>83</v>
      </c>
      <c r="AV140" s="12" t="s">
        <v>81</v>
      </c>
      <c r="AW140" s="12" t="s">
        <v>31</v>
      </c>
      <c r="AX140" s="12" t="s">
        <v>74</v>
      </c>
      <c r="AY140" s="253" t="s">
        <v>132</v>
      </c>
    </row>
    <row r="141" spans="2:51" s="13" customFormat="1" ht="12">
      <c r="B141" s="254"/>
      <c r="C141" s="255"/>
      <c r="D141" s="245" t="s">
        <v>141</v>
      </c>
      <c r="E141" s="256" t="s">
        <v>1</v>
      </c>
      <c r="F141" s="257" t="s">
        <v>232</v>
      </c>
      <c r="G141" s="255"/>
      <c r="H141" s="258">
        <v>80</v>
      </c>
      <c r="I141" s="259"/>
      <c r="J141" s="255"/>
      <c r="K141" s="255"/>
      <c r="L141" s="260"/>
      <c r="M141" s="261"/>
      <c r="N141" s="262"/>
      <c r="O141" s="262"/>
      <c r="P141" s="262"/>
      <c r="Q141" s="262"/>
      <c r="R141" s="262"/>
      <c r="S141" s="262"/>
      <c r="T141" s="263"/>
      <c r="AT141" s="264" t="s">
        <v>141</v>
      </c>
      <c r="AU141" s="264" t="s">
        <v>83</v>
      </c>
      <c r="AV141" s="13" t="s">
        <v>83</v>
      </c>
      <c r="AW141" s="13" t="s">
        <v>31</v>
      </c>
      <c r="AX141" s="13" t="s">
        <v>74</v>
      </c>
      <c r="AY141" s="264" t="s">
        <v>132</v>
      </c>
    </row>
    <row r="142" spans="2:51" s="14" customFormat="1" ht="12">
      <c r="B142" s="265"/>
      <c r="C142" s="266"/>
      <c r="D142" s="245" t="s">
        <v>141</v>
      </c>
      <c r="E142" s="267" t="s">
        <v>1</v>
      </c>
      <c r="F142" s="268" t="s">
        <v>144</v>
      </c>
      <c r="G142" s="266"/>
      <c r="H142" s="269">
        <v>80</v>
      </c>
      <c r="I142" s="270"/>
      <c r="J142" s="266"/>
      <c r="K142" s="266"/>
      <c r="L142" s="271"/>
      <c r="M142" s="272"/>
      <c r="N142" s="273"/>
      <c r="O142" s="273"/>
      <c r="P142" s="273"/>
      <c r="Q142" s="273"/>
      <c r="R142" s="273"/>
      <c r="S142" s="273"/>
      <c r="T142" s="274"/>
      <c r="AT142" s="275" t="s">
        <v>141</v>
      </c>
      <c r="AU142" s="275" t="s">
        <v>83</v>
      </c>
      <c r="AV142" s="14" t="s">
        <v>139</v>
      </c>
      <c r="AW142" s="14" t="s">
        <v>31</v>
      </c>
      <c r="AX142" s="14" t="s">
        <v>81</v>
      </c>
      <c r="AY142" s="275" t="s">
        <v>132</v>
      </c>
    </row>
    <row r="143" spans="2:65" s="1" customFormat="1" ht="16.5" customHeight="1">
      <c r="B143" s="37"/>
      <c r="C143" s="230" t="s">
        <v>139</v>
      </c>
      <c r="D143" s="230" t="s">
        <v>134</v>
      </c>
      <c r="E143" s="231" t="s">
        <v>233</v>
      </c>
      <c r="F143" s="232" t="s">
        <v>234</v>
      </c>
      <c r="G143" s="233" t="s">
        <v>137</v>
      </c>
      <c r="H143" s="234">
        <v>80</v>
      </c>
      <c r="I143" s="235"/>
      <c r="J143" s="236">
        <f>ROUND(I143*H143,2)</f>
        <v>0</v>
      </c>
      <c r="K143" s="232" t="s">
        <v>138</v>
      </c>
      <c r="L143" s="42"/>
      <c r="M143" s="237" t="s">
        <v>1</v>
      </c>
      <c r="N143" s="238" t="s">
        <v>39</v>
      </c>
      <c r="O143" s="85"/>
      <c r="P143" s="239">
        <f>O143*H143</f>
        <v>0</v>
      </c>
      <c r="Q143" s="239">
        <v>0</v>
      </c>
      <c r="R143" s="239">
        <f>Q143*H143</f>
        <v>0</v>
      </c>
      <c r="S143" s="239">
        <v>0</v>
      </c>
      <c r="T143" s="240">
        <f>S143*H143</f>
        <v>0</v>
      </c>
      <c r="AR143" s="241" t="s">
        <v>139</v>
      </c>
      <c r="AT143" s="241" t="s">
        <v>134</v>
      </c>
      <c r="AU143" s="241" t="s">
        <v>83</v>
      </c>
      <c r="AY143" s="16" t="s">
        <v>132</v>
      </c>
      <c r="BE143" s="242">
        <f>IF(N143="základní",J143,0)</f>
        <v>0</v>
      </c>
      <c r="BF143" s="242">
        <f>IF(N143="snížená",J143,0)</f>
        <v>0</v>
      </c>
      <c r="BG143" s="242">
        <f>IF(N143="zákl. přenesená",J143,0)</f>
        <v>0</v>
      </c>
      <c r="BH143" s="242">
        <f>IF(N143="sníž. přenesená",J143,0)</f>
        <v>0</v>
      </c>
      <c r="BI143" s="242">
        <f>IF(N143="nulová",J143,0)</f>
        <v>0</v>
      </c>
      <c r="BJ143" s="16" t="s">
        <v>81</v>
      </c>
      <c r="BK143" s="242">
        <f>ROUND(I143*H143,2)</f>
        <v>0</v>
      </c>
      <c r="BL143" s="16" t="s">
        <v>139</v>
      </c>
      <c r="BM143" s="241" t="s">
        <v>235</v>
      </c>
    </row>
    <row r="144" spans="2:51" s="12" customFormat="1" ht="12">
      <c r="B144" s="243"/>
      <c r="C144" s="244"/>
      <c r="D144" s="245" t="s">
        <v>141</v>
      </c>
      <c r="E144" s="246" t="s">
        <v>1</v>
      </c>
      <c r="F144" s="247" t="s">
        <v>236</v>
      </c>
      <c r="G144" s="244"/>
      <c r="H144" s="246" t="s">
        <v>1</v>
      </c>
      <c r="I144" s="248"/>
      <c r="J144" s="244"/>
      <c r="K144" s="244"/>
      <c r="L144" s="249"/>
      <c r="M144" s="250"/>
      <c r="N144" s="251"/>
      <c r="O144" s="251"/>
      <c r="P144" s="251"/>
      <c r="Q144" s="251"/>
      <c r="R144" s="251"/>
      <c r="S144" s="251"/>
      <c r="T144" s="252"/>
      <c r="AT144" s="253" t="s">
        <v>141</v>
      </c>
      <c r="AU144" s="253" t="s">
        <v>83</v>
      </c>
      <c r="AV144" s="12" t="s">
        <v>81</v>
      </c>
      <c r="AW144" s="12" t="s">
        <v>31</v>
      </c>
      <c r="AX144" s="12" t="s">
        <v>74</v>
      </c>
      <c r="AY144" s="253" t="s">
        <v>132</v>
      </c>
    </row>
    <row r="145" spans="2:51" s="13" customFormat="1" ht="12">
      <c r="B145" s="254"/>
      <c r="C145" s="255"/>
      <c r="D145" s="245" t="s">
        <v>141</v>
      </c>
      <c r="E145" s="256" t="s">
        <v>1</v>
      </c>
      <c r="F145" s="257" t="s">
        <v>232</v>
      </c>
      <c r="G145" s="255"/>
      <c r="H145" s="258">
        <v>80</v>
      </c>
      <c r="I145" s="259"/>
      <c r="J145" s="255"/>
      <c r="K145" s="255"/>
      <c r="L145" s="260"/>
      <c r="M145" s="261"/>
      <c r="N145" s="262"/>
      <c r="O145" s="262"/>
      <c r="P145" s="262"/>
      <c r="Q145" s="262"/>
      <c r="R145" s="262"/>
      <c r="S145" s="262"/>
      <c r="T145" s="263"/>
      <c r="AT145" s="264" t="s">
        <v>141</v>
      </c>
      <c r="AU145" s="264" t="s">
        <v>83</v>
      </c>
      <c r="AV145" s="13" t="s">
        <v>83</v>
      </c>
      <c r="AW145" s="13" t="s">
        <v>31</v>
      </c>
      <c r="AX145" s="13" t="s">
        <v>74</v>
      </c>
      <c r="AY145" s="264" t="s">
        <v>132</v>
      </c>
    </row>
    <row r="146" spans="2:51" s="14" customFormat="1" ht="12">
      <c r="B146" s="265"/>
      <c r="C146" s="266"/>
      <c r="D146" s="245" t="s">
        <v>141</v>
      </c>
      <c r="E146" s="267" t="s">
        <v>1</v>
      </c>
      <c r="F146" s="268" t="s">
        <v>144</v>
      </c>
      <c r="G146" s="266"/>
      <c r="H146" s="269">
        <v>80</v>
      </c>
      <c r="I146" s="270"/>
      <c r="J146" s="266"/>
      <c r="K146" s="266"/>
      <c r="L146" s="271"/>
      <c r="M146" s="272"/>
      <c r="N146" s="273"/>
      <c r="O146" s="273"/>
      <c r="P146" s="273"/>
      <c r="Q146" s="273"/>
      <c r="R146" s="273"/>
      <c r="S146" s="273"/>
      <c r="T146" s="274"/>
      <c r="AT146" s="275" t="s">
        <v>141</v>
      </c>
      <c r="AU146" s="275" t="s">
        <v>83</v>
      </c>
      <c r="AV146" s="14" t="s">
        <v>139</v>
      </c>
      <c r="AW146" s="14" t="s">
        <v>31</v>
      </c>
      <c r="AX146" s="14" t="s">
        <v>81</v>
      </c>
      <c r="AY146" s="275" t="s">
        <v>132</v>
      </c>
    </row>
    <row r="147" spans="2:63" s="11" customFormat="1" ht="22.8" customHeight="1">
      <c r="B147" s="214"/>
      <c r="C147" s="215"/>
      <c r="D147" s="216" t="s">
        <v>73</v>
      </c>
      <c r="E147" s="228" t="s">
        <v>237</v>
      </c>
      <c r="F147" s="228" t="s">
        <v>238</v>
      </c>
      <c r="G147" s="215"/>
      <c r="H147" s="215"/>
      <c r="I147" s="218"/>
      <c r="J147" s="229">
        <f>BK147</f>
        <v>0</v>
      </c>
      <c r="K147" s="215"/>
      <c r="L147" s="220"/>
      <c r="M147" s="221"/>
      <c r="N147" s="222"/>
      <c r="O147" s="222"/>
      <c r="P147" s="223">
        <f>SUM(P148:P160)</f>
        <v>0</v>
      </c>
      <c r="Q147" s="222"/>
      <c r="R147" s="223">
        <f>SUM(R148:R160)</f>
        <v>0.004</v>
      </c>
      <c r="S147" s="222"/>
      <c r="T147" s="224">
        <f>SUM(T148:T160)</f>
        <v>0</v>
      </c>
      <c r="AR147" s="225" t="s">
        <v>81</v>
      </c>
      <c r="AT147" s="226" t="s">
        <v>73</v>
      </c>
      <c r="AU147" s="226" t="s">
        <v>81</v>
      </c>
      <c r="AY147" s="225" t="s">
        <v>132</v>
      </c>
      <c r="BK147" s="227">
        <f>SUM(BK148:BK160)</f>
        <v>0</v>
      </c>
    </row>
    <row r="148" spans="2:65" s="1" customFormat="1" ht="16.5" customHeight="1">
      <c r="B148" s="37"/>
      <c r="C148" s="230" t="s">
        <v>159</v>
      </c>
      <c r="D148" s="230" t="s">
        <v>134</v>
      </c>
      <c r="E148" s="231" t="s">
        <v>239</v>
      </c>
      <c r="F148" s="232" t="s">
        <v>240</v>
      </c>
      <c r="G148" s="233" t="s">
        <v>220</v>
      </c>
      <c r="H148" s="234">
        <v>16</v>
      </c>
      <c r="I148" s="235"/>
      <c r="J148" s="236">
        <f>ROUND(I148*H148,2)</f>
        <v>0</v>
      </c>
      <c r="K148" s="232" t="s">
        <v>138</v>
      </c>
      <c r="L148" s="42"/>
      <c r="M148" s="237" t="s">
        <v>1</v>
      </c>
      <c r="N148" s="238" t="s">
        <v>39</v>
      </c>
      <c r="O148" s="85"/>
      <c r="P148" s="239">
        <f>O148*H148</f>
        <v>0</v>
      </c>
      <c r="Q148" s="239">
        <v>0</v>
      </c>
      <c r="R148" s="239">
        <f>Q148*H148</f>
        <v>0</v>
      </c>
      <c r="S148" s="239">
        <v>0</v>
      </c>
      <c r="T148" s="240">
        <f>S148*H148</f>
        <v>0</v>
      </c>
      <c r="AR148" s="241" t="s">
        <v>139</v>
      </c>
      <c r="AT148" s="241" t="s">
        <v>134</v>
      </c>
      <c r="AU148" s="241" t="s">
        <v>83</v>
      </c>
      <c r="AY148" s="16" t="s">
        <v>132</v>
      </c>
      <c r="BE148" s="242">
        <f>IF(N148="základní",J148,0)</f>
        <v>0</v>
      </c>
      <c r="BF148" s="242">
        <f>IF(N148="snížená",J148,0)</f>
        <v>0</v>
      </c>
      <c r="BG148" s="242">
        <f>IF(N148="zákl. přenesená",J148,0)</f>
        <v>0</v>
      </c>
      <c r="BH148" s="242">
        <f>IF(N148="sníž. přenesená",J148,0)</f>
        <v>0</v>
      </c>
      <c r="BI148" s="242">
        <f>IF(N148="nulová",J148,0)</f>
        <v>0</v>
      </c>
      <c r="BJ148" s="16" t="s">
        <v>81</v>
      </c>
      <c r="BK148" s="242">
        <f>ROUND(I148*H148,2)</f>
        <v>0</v>
      </c>
      <c r="BL148" s="16" t="s">
        <v>139</v>
      </c>
      <c r="BM148" s="241" t="s">
        <v>241</v>
      </c>
    </row>
    <row r="149" spans="2:51" s="12" customFormat="1" ht="12">
      <c r="B149" s="243"/>
      <c r="C149" s="244"/>
      <c r="D149" s="245" t="s">
        <v>141</v>
      </c>
      <c r="E149" s="246" t="s">
        <v>1</v>
      </c>
      <c r="F149" s="247" t="s">
        <v>222</v>
      </c>
      <c r="G149" s="244"/>
      <c r="H149" s="246" t="s">
        <v>1</v>
      </c>
      <c r="I149" s="248"/>
      <c r="J149" s="244"/>
      <c r="K149" s="244"/>
      <c r="L149" s="249"/>
      <c r="M149" s="250"/>
      <c r="N149" s="251"/>
      <c r="O149" s="251"/>
      <c r="P149" s="251"/>
      <c r="Q149" s="251"/>
      <c r="R149" s="251"/>
      <c r="S149" s="251"/>
      <c r="T149" s="252"/>
      <c r="AT149" s="253" t="s">
        <v>141</v>
      </c>
      <c r="AU149" s="253" t="s">
        <v>83</v>
      </c>
      <c r="AV149" s="12" t="s">
        <v>81</v>
      </c>
      <c r="AW149" s="12" t="s">
        <v>31</v>
      </c>
      <c r="AX149" s="12" t="s">
        <v>74</v>
      </c>
      <c r="AY149" s="253" t="s">
        <v>132</v>
      </c>
    </row>
    <row r="150" spans="2:51" s="13" customFormat="1" ht="12">
      <c r="B150" s="254"/>
      <c r="C150" s="255"/>
      <c r="D150" s="245" t="s">
        <v>141</v>
      </c>
      <c r="E150" s="256" t="s">
        <v>1</v>
      </c>
      <c r="F150" s="257" t="s">
        <v>223</v>
      </c>
      <c r="G150" s="255"/>
      <c r="H150" s="258">
        <v>16</v>
      </c>
      <c r="I150" s="259"/>
      <c r="J150" s="255"/>
      <c r="K150" s="255"/>
      <c r="L150" s="260"/>
      <c r="M150" s="261"/>
      <c r="N150" s="262"/>
      <c r="O150" s="262"/>
      <c r="P150" s="262"/>
      <c r="Q150" s="262"/>
      <c r="R150" s="262"/>
      <c r="S150" s="262"/>
      <c r="T150" s="263"/>
      <c r="AT150" s="264" t="s">
        <v>141</v>
      </c>
      <c r="AU150" s="264" t="s">
        <v>83</v>
      </c>
      <c r="AV150" s="13" t="s">
        <v>83</v>
      </c>
      <c r="AW150" s="13" t="s">
        <v>31</v>
      </c>
      <c r="AX150" s="13" t="s">
        <v>74</v>
      </c>
      <c r="AY150" s="264" t="s">
        <v>132</v>
      </c>
    </row>
    <row r="151" spans="2:51" s="14" customFormat="1" ht="12">
      <c r="B151" s="265"/>
      <c r="C151" s="266"/>
      <c r="D151" s="245" t="s">
        <v>141</v>
      </c>
      <c r="E151" s="267" t="s">
        <v>1</v>
      </c>
      <c r="F151" s="268" t="s">
        <v>144</v>
      </c>
      <c r="G151" s="266"/>
      <c r="H151" s="269">
        <v>16</v>
      </c>
      <c r="I151" s="270"/>
      <c r="J151" s="266"/>
      <c r="K151" s="266"/>
      <c r="L151" s="271"/>
      <c r="M151" s="272"/>
      <c r="N151" s="273"/>
      <c r="O151" s="273"/>
      <c r="P151" s="273"/>
      <c r="Q151" s="273"/>
      <c r="R151" s="273"/>
      <c r="S151" s="273"/>
      <c r="T151" s="274"/>
      <c r="AT151" s="275" t="s">
        <v>141</v>
      </c>
      <c r="AU151" s="275" t="s">
        <v>83</v>
      </c>
      <c r="AV151" s="14" t="s">
        <v>139</v>
      </c>
      <c r="AW151" s="14" t="s">
        <v>31</v>
      </c>
      <c r="AX151" s="14" t="s">
        <v>81</v>
      </c>
      <c r="AY151" s="275" t="s">
        <v>132</v>
      </c>
    </row>
    <row r="152" spans="2:65" s="1" customFormat="1" ht="24" customHeight="1">
      <c r="B152" s="37"/>
      <c r="C152" s="230" t="s">
        <v>143</v>
      </c>
      <c r="D152" s="230" t="s">
        <v>134</v>
      </c>
      <c r="E152" s="231" t="s">
        <v>242</v>
      </c>
      <c r="F152" s="232" t="s">
        <v>243</v>
      </c>
      <c r="G152" s="233" t="s">
        <v>137</v>
      </c>
      <c r="H152" s="234">
        <v>80</v>
      </c>
      <c r="I152" s="235"/>
      <c r="J152" s="236">
        <f>ROUND(I152*H152,2)</f>
        <v>0</v>
      </c>
      <c r="K152" s="232" t="s">
        <v>138</v>
      </c>
      <c r="L152" s="42"/>
      <c r="M152" s="237" t="s">
        <v>1</v>
      </c>
      <c r="N152" s="238" t="s">
        <v>39</v>
      </c>
      <c r="O152" s="85"/>
      <c r="P152" s="239">
        <f>O152*H152</f>
        <v>0</v>
      </c>
      <c r="Q152" s="239">
        <v>0</v>
      </c>
      <c r="R152" s="239">
        <f>Q152*H152</f>
        <v>0</v>
      </c>
      <c r="S152" s="239">
        <v>0</v>
      </c>
      <c r="T152" s="240">
        <f>S152*H152</f>
        <v>0</v>
      </c>
      <c r="AR152" s="241" t="s">
        <v>139</v>
      </c>
      <c r="AT152" s="241" t="s">
        <v>134</v>
      </c>
      <c r="AU152" s="241" t="s">
        <v>83</v>
      </c>
      <c r="AY152" s="16" t="s">
        <v>132</v>
      </c>
      <c r="BE152" s="242">
        <f>IF(N152="základní",J152,0)</f>
        <v>0</v>
      </c>
      <c r="BF152" s="242">
        <f>IF(N152="snížená",J152,0)</f>
        <v>0</v>
      </c>
      <c r="BG152" s="242">
        <f>IF(N152="zákl. přenesená",J152,0)</f>
        <v>0</v>
      </c>
      <c r="BH152" s="242">
        <f>IF(N152="sníž. přenesená",J152,0)</f>
        <v>0</v>
      </c>
      <c r="BI152" s="242">
        <f>IF(N152="nulová",J152,0)</f>
        <v>0</v>
      </c>
      <c r="BJ152" s="16" t="s">
        <v>81</v>
      </c>
      <c r="BK152" s="242">
        <f>ROUND(I152*H152,2)</f>
        <v>0</v>
      </c>
      <c r="BL152" s="16" t="s">
        <v>139</v>
      </c>
      <c r="BM152" s="241" t="s">
        <v>244</v>
      </c>
    </row>
    <row r="153" spans="2:51" s="12" customFormat="1" ht="12">
      <c r="B153" s="243"/>
      <c r="C153" s="244"/>
      <c r="D153" s="245" t="s">
        <v>141</v>
      </c>
      <c r="E153" s="246" t="s">
        <v>1</v>
      </c>
      <c r="F153" s="247" t="s">
        <v>245</v>
      </c>
      <c r="G153" s="244"/>
      <c r="H153" s="246" t="s">
        <v>1</v>
      </c>
      <c r="I153" s="248"/>
      <c r="J153" s="244"/>
      <c r="K153" s="244"/>
      <c r="L153" s="249"/>
      <c r="M153" s="250"/>
      <c r="N153" s="251"/>
      <c r="O153" s="251"/>
      <c r="P153" s="251"/>
      <c r="Q153" s="251"/>
      <c r="R153" s="251"/>
      <c r="S153" s="251"/>
      <c r="T153" s="252"/>
      <c r="AT153" s="253" t="s">
        <v>141</v>
      </c>
      <c r="AU153" s="253" t="s">
        <v>83</v>
      </c>
      <c r="AV153" s="12" t="s">
        <v>81</v>
      </c>
      <c r="AW153" s="12" t="s">
        <v>31</v>
      </c>
      <c r="AX153" s="12" t="s">
        <v>74</v>
      </c>
      <c r="AY153" s="253" t="s">
        <v>132</v>
      </c>
    </row>
    <row r="154" spans="2:51" s="12" customFormat="1" ht="12">
      <c r="B154" s="243"/>
      <c r="C154" s="244"/>
      <c r="D154" s="245" t="s">
        <v>141</v>
      </c>
      <c r="E154" s="246" t="s">
        <v>1</v>
      </c>
      <c r="F154" s="247" t="s">
        <v>246</v>
      </c>
      <c r="G154" s="244"/>
      <c r="H154" s="246" t="s">
        <v>1</v>
      </c>
      <c r="I154" s="248"/>
      <c r="J154" s="244"/>
      <c r="K154" s="244"/>
      <c r="L154" s="249"/>
      <c r="M154" s="250"/>
      <c r="N154" s="251"/>
      <c r="O154" s="251"/>
      <c r="P154" s="251"/>
      <c r="Q154" s="251"/>
      <c r="R154" s="251"/>
      <c r="S154" s="251"/>
      <c r="T154" s="252"/>
      <c r="AT154" s="253" t="s">
        <v>141</v>
      </c>
      <c r="AU154" s="253" t="s">
        <v>83</v>
      </c>
      <c r="AV154" s="12" t="s">
        <v>81</v>
      </c>
      <c r="AW154" s="12" t="s">
        <v>31</v>
      </c>
      <c r="AX154" s="12" t="s">
        <v>74</v>
      </c>
      <c r="AY154" s="253" t="s">
        <v>132</v>
      </c>
    </row>
    <row r="155" spans="2:51" s="13" customFormat="1" ht="12">
      <c r="B155" s="254"/>
      <c r="C155" s="255"/>
      <c r="D155" s="245" t="s">
        <v>141</v>
      </c>
      <c r="E155" s="256" t="s">
        <v>1</v>
      </c>
      <c r="F155" s="257" t="s">
        <v>232</v>
      </c>
      <c r="G155" s="255"/>
      <c r="H155" s="258">
        <v>80</v>
      </c>
      <c r="I155" s="259"/>
      <c r="J155" s="255"/>
      <c r="K155" s="255"/>
      <c r="L155" s="260"/>
      <c r="M155" s="261"/>
      <c r="N155" s="262"/>
      <c r="O155" s="262"/>
      <c r="P155" s="262"/>
      <c r="Q155" s="262"/>
      <c r="R155" s="262"/>
      <c r="S155" s="262"/>
      <c r="T155" s="263"/>
      <c r="AT155" s="264" t="s">
        <v>141</v>
      </c>
      <c r="AU155" s="264" t="s">
        <v>83</v>
      </c>
      <c r="AV155" s="13" t="s">
        <v>83</v>
      </c>
      <c r="AW155" s="13" t="s">
        <v>31</v>
      </c>
      <c r="AX155" s="13" t="s">
        <v>74</v>
      </c>
      <c r="AY155" s="264" t="s">
        <v>132</v>
      </c>
    </row>
    <row r="156" spans="2:51" s="14" customFormat="1" ht="12">
      <c r="B156" s="265"/>
      <c r="C156" s="266"/>
      <c r="D156" s="245" t="s">
        <v>141</v>
      </c>
      <c r="E156" s="267" t="s">
        <v>1</v>
      </c>
      <c r="F156" s="268" t="s">
        <v>144</v>
      </c>
      <c r="G156" s="266"/>
      <c r="H156" s="269">
        <v>80</v>
      </c>
      <c r="I156" s="270"/>
      <c r="J156" s="266"/>
      <c r="K156" s="266"/>
      <c r="L156" s="271"/>
      <c r="M156" s="272"/>
      <c r="N156" s="273"/>
      <c r="O156" s="273"/>
      <c r="P156" s="273"/>
      <c r="Q156" s="273"/>
      <c r="R156" s="273"/>
      <c r="S156" s="273"/>
      <c r="T156" s="274"/>
      <c r="AT156" s="275" t="s">
        <v>141</v>
      </c>
      <c r="AU156" s="275" t="s">
        <v>83</v>
      </c>
      <c r="AV156" s="14" t="s">
        <v>139</v>
      </c>
      <c r="AW156" s="14" t="s">
        <v>31</v>
      </c>
      <c r="AX156" s="14" t="s">
        <v>81</v>
      </c>
      <c r="AY156" s="275" t="s">
        <v>132</v>
      </c>
    </row>
    <row r="157" spans="2:65" s="1" customFormat="1" ht="16.5" customHeight="1">
      <c r="B157" s="37"/>
      <c r="C157" s="279" t="s">
        <v>176</v>
      </c>
      <c r="D157" s="279" t="s">
        <v>247</v>
      </c>
      <c r="E157" s="280" t="s">
        <v>248</v>
      </c>
      <c r="F157" s="281" t="s">
        <v>249</v>
      </c>
      <c r="G157" s="282" t="s">
        <v>250</v>
      </c>
      <c r="H157" s="283">
        <v>4</v>
      </c>
      <c r="I157" s="284"/>
      <c r="J157" s="285">
        <f>ROUND(I157*H157,2)</f>
        <v>0</v>
      </c>
      <c r="K157" s="281" t="s">
        <v>138</v>
      </c>
      <c r="L157" s="286"/>
      <c r="M157" s="287" t="s">
        <v>1</v>
      </c>
      <c r="N157" s="288" t="s">
        <v>39</v>
      </c>
      <c r="O157" s="85"/>
      <c r="P157" s="239">
        <f>O157*H157</f>
        <v>0</v>
      </c>
      <c r="Q157" s="239">
        <v>0.001</v>
      </c>
      <c r="R157" s="239">
        <f>Q157*H157</f>
        <v>0.004</v>
      </c>
      <c r="S157" s="239">
        <v>0</v>
      </c>
      <c r="T157" s="240">
        <f>S157*H157</f>
        <v>0</v>
      </c>
      <c r="AR157" s="241" t="s">
        <v>181</v>
      </c>
      <c r="AT157" s="241" t="s">
        <v>247</v>
      </c>
      <c r="AU157" s="241" t="s">
        <v>83</v>
      </c>
      <c r="AY157" s="16" t="s">
        <v>132</v>
      </c>
      <c r="BE157" s="242">
        <f>IF(N157="základní",J157,0)</f>
        <v>0</v>
      </c>
      <c r="BF157" s="242">
        <f>IF(N157="snížená",J157,0)</f>
        <v>0</v>
      </c>
      <c r="BG157" s="242">
        <f>IF(N157="zákl. přenesená",J157,0)</f>
        <v>0</v>
      </c>
      <c r="BH157" s="242">
        <f>IF(N157="sníž. přenesená",J157,0)</f>
        <v>0</v>
      </c>
      <c r="BI157" s="242">
        <f>IF(N157="nulová",J157,0)</f>
        <v>0</v>
      </c>
      <c r="BJ157" s="16" t="s">
        <v>81</v>
      </c>
      <c r="BK157" s="242">
        <f>ROUND(I157*H157,2)</f>
        <v>0</v>
      </c>
      <c r="BL157" s="16" t="s">
        <v>139</v>
      </c>
      <c r="BM157" s="241" t="s">
        <v>251</v>
      </c>
    </row>
    <row r="158" spans="2:51" s="12" customFormat="1" ht="12">
      <c r="B158" s="243"/>
      <c r="C158" s="244"/>
      <c r="D158" s="245" t="s">
        <v>141</v>
      </c>
      <c r="E158" s="246" t="s">
        <v>1</v>
      </c>
      <c r="F158" s="247" t="s">
        <v>245</v>
      </c>
      <c r="G158" s="244"/>
      <c r="H158" s="246" t="s">
        <v>1</v>
      </c>
      <c r="I158" s="248"/>
      <c r="J158" s="244"/>
      <c r="K158" s="244"/>
      <c r="L158" s="249"/>
      <c r="M158" s="250"/>
      <c r="N158" s="251"/>
      <c r="O158" s="251"/>
      <c r="P158" s="251"/>
      <c r="Q158" s="251"/>
      <c r="R158" s="251"/>
      <c r="S158" s="251"/>
      <c r="T158" s="252"/>
      <c r="AT158" s="253" t="s">
        <v>141</v>
      </c>
      <c r="AU158" s="253" t="s">
        <v>83</v>
      </c>
      <c r="AV158" s="12" t="s">
        <v>81</v>
      </c>
      <c r="AW158" s="12" t="s">
        <v>31</v>
      </c>
      <c r="AX158" s="12" t="s">
        <v>74</v>
      </c>
      <c r="AY158" s="253" t="s">
        <v>132</v>
      </c>
    </row>
    <row r="159" spans="2:51" s="13" customFormat="1" ht="12">
      <c r="B159" s="254"/>
      <c r="C159" s="255"/>
      <c r="D159" s="245" t="s">
        <v>141</v>
      </c>
      <c r="E159" s="256" t="s">
        <v>1</v>
      </c>
      <c r="F159" s="257" t="s">
        <v>252</v>
      </c>
      <c r="G159" s="255"/>
      <c r="H159" s="258">
        <v>4</v>
      </c>
      <c r="I159" s="259"/>
      <c r="J159" s="255"/>
      <c r="K159" s="255"/>
      <c r="L159" s="260"/>
      <c r="M159" s="261"/>
      <c r="N159" s="262"/>
      <c r="O159" s="262"/>
      <c r="P159" s="262"/>
      <c r="Q159" s="262"/>
      <c r="R159" s="262"/>
      <c r="S159" s="262"/>
      <c r="T159" s="263"/>
      <c r="AT159" s="264" t="s">
        <v>141</v>
      </c>
      <c r="AU159" s="264" t="s">
        <v>83</v>
      </c>
      <c r="AV159" s="13" t="s">
        <v>83</v>
      </c>
      <c r="AW159" s="13" t="s">
        <v>31</v>
      </c>
      <c r="AX159" s="13" t="s">
        <v>74</v>
      </c>
      <c r="AY159" s="264" t="s">
        <v>132</v>
      </c>
    </row>
    <row r="160" spans="2:51" s="14" customFormat="1" ht="12">
      <c r="B160" s="265"/>
      <c r="C160" s="266"/>
      <c r="D160" s="245" t="s">
        <v>141</v>
      </c>
      <c r="E160" s="267" t="s">
        <v>1</v>
      </c>
      <c r="F160" s="268" t="s">
        <v>144</v>
      </c>
      <c r="G160" s="266"/>
      <c r="H160" s="269">
        <v>4</v>
      </c>
      <c r="I160" s="270"/>
      <c r="J160" s="266"/>
      <c r="K160" s="266"/>
      <c r="L160" s="271"/>
      <c r="M160" s="272"/>
      <c r="N160" s="273"/>
      <c r="O160" s="273"/>
      <c r="P160" s="273"/>
      <c r="Q160" s="273"/>
      <c r="R160" s="273"/>
      <c r="S160" s="273"/>
      <c r="T160" s="274"/>
      <c r="AT160" s="275" t="s">
        <v>141</v>
      </c>
      <c r="AU160" s="275" t="s">
        <v>83</v>
      </c>
      <c r="AV160" s="14" t="s">
        <v>139</v>
      </c>
      <c r="AW160" s="14" t="s">
        <v>31</v>
      </c>
      <c r="AX160" s="14" t="s">
        <v>81</v>
      </c>
      <c r="AY160" s="275" t="s">
        <v>132</v>
      </c>
    </row>
    <row r="161" spans="2:63" s="11" customFormat="1" ht="22.8" customHeight="1">
      <c r="B161" s="214"/>
      <c r="C161" s="215"/>
      <c r="D161" s="216" t="s">
        <v>73</v>
      </c>
      <c r="E161" s="228" t="s">
        <v>83</v>
      </c>
      <c r="F161" s="228" t="s">
        <v>253</v>
      </c>
      <c r="G161" s="215"/>
      <c r="H161" s="215"/>
      <c r="I161" s="218"/>
      <c r="J161" s="229">
        <f>BK161</f>
        <v>0</v>
      </c>
      <c r="K161" s="215"/>
      <c r="L161" s="220"/>
      <c r="M161" s="221"/>
      <c r="N161" s="222"/>
      <c r="O161" s="222"/>
      <c r="P161" s="223">
        <f>SUM(P162:P167)</f>
        <v>0</v>
      </c>
      <c r="Q161" s="222"/>
      <c r="R161" s="223">
        <f>SUM(R162:R167)</f>
        <v>0</v>
      </c>
      <c r="S161" s="222"/>
      <c r="T161" s="224">
        <f>SUM(T162:T167)</f>
        <v>0</v>
      </c>
      <c r="AR161" s="225" t="s">
        <v>81</v>
      </c>
      <c r="AT161" s="226" t="s">
        <v>73</v>
      </c>
      <c r="AU161" s="226" t="s">
        <v>81</v>
      </c>
      <c r="AY161" s="225" t="s">
        <v>132</v>
      </c>
      <c r="BK161" s="227">
        <f>SUM(BK162:BK167)</f>
        <v>0</v>
      </c>
    </row>
    <row r="162" spans="2:65" s="1" customFormat="1" ht="24" customHeight="1">
      <c r="B162" s="37"/>
      <c r="C162" s="230" t="s">
        <v>181</v>
      </c>
      <c r="D162" s="230" t="s">
        <v>134</v>
      </c>
      <c r="E162" s="231" t="s">
        <v>254</v>
      </c>
      <c r="F162" s="232" t="s">
        <v>255</v>
      </c>
      <c r="G162" s="233" t="s">
        <v>137</v>
      </c>
      <c r="H162" s="234">
        <v>157.5</v>
      </c>
      <c r="I162" s="235"/>
      <c r="J162" s="236">
        <f>ROUND(I162*H162,2)</f>
        <v>0</v>
      </c>
      <c r="K162" s="232" t="s">
        <v>138</v>
      </c>
      <c r="L162" s="42"/>
      <c r="M162" s="237" t="s">
        <v>1</v>
      </c>
      <c r="N162" s="238" t="s">
        <v>39</v>
      </c>
      <c r="O162" s="85"/>
      <c r="P162" s="239">
        <f>O162*H162</f>
        <v>0</v>
      </c>
      <c r="Q162" s="239">
        <v>0</v>
      </c>
      <c r="R162" s="239">
        <f>Q162*H162</f>
        <v>0</v>
      </c>
      <c r="S162" s="239">
        <v>0</v>
      </c>
      <c r="T162" s="240">
        <f>S162*H162</f>
        <v>0</v>
      </c>
      <c r="AR162" s="241" t="s">
        <v>139</v>
      </c>
      <c r="AT162" s="241" t="s">
        <v>134</v>
      </c>
      <c r="AU162" s="241" t="s">
        <v>83</v>
      </c>
      <c r="AY162" s="16" t="s">
        <v>132</v>
      </c>
      <c r="BE162" s="242">
        <f>IF(N162="základní",J162,0)</f>
        <v>0</v>
      </c>
      <c r="BF162" s="242">
        <f>IF(N162="snížená",J162,0)</f>
        <v>0</v>
      </c>
      <c r="BG162" s="242">
        <f>IF(N162="zákl. přenesená",J162,0)</f>
        <v>0</v>
      </c>
      <c r="BH162" s="242">
        <f>IF(N162="sníž. přenesená",J162,0)</f>
        <v>0</v>
      </c>
      <c r="BI162" s="242">
        <f>IF(N162="nulová",J162,0)</f>
        <v>0</v>
      </c>
      <c r="BJ162" s="16" t="s">
        <v>81</v>
      </c>
      <c r="BK162" s="242">
        <f>ROUND(I162*H162,2)</f>
        <v>0</v>
      </c>
      <c r="BL162" s="16" t="s">
        <v>139</v>
      </c>
      <c r="BM162" s="241" t="s">
        <v>256</v>
      </c>
    </row>
    <row r="163" spans="2:51" s="12" customFormat="1" ht="12">
      <c r="B163" s="243"/>
      <c r="C163" s="244"/>
      <c r="D163" s="245" t="s">
        <v>141</v>
      </c>
      <c r="E163" s="246" t="s">
        <v>1</v>
      </c>
      <c r="F163" s="247" t="s">
        <v>257</v>
      </c>
      <c r="G163" s="244"/>
      <c r="H163" s="246" t="s">
        <v>1</v>
      </c>
      <c r="I163" s="248"/>
      <c r="J163" s="244"/>
      <c r="K163" s="244"/>
      <c r="L163" s="249"/>
      <c r="M163" s="250"/>
      <c r="N163" s="251"/>
      <c r="O163" s="251"/>
      <c r="P163" s="251"/>
      <c r="Q163" s="251"/>
      <c r="R163" s="251"/>
      <c r="S163" s="251"/>
      <c r="T163" s="252"/>
      <c r="AT163" s="253" t="s">
        <v>141</v>
      </c>
      <c r="AU163" s="253" t="s">
        <v>83</v>
      </c>
      <c r="AV163" s="12" t="s">
        <v>81</v>
      </c>
      <c r="AW163" s="12" t="s">
        <v>31</v>
      </c>
      <c r="AX163" s="12" t="s">
        <v>74</v>
      </c>
      <c r="AY163" s="253" t="s">
        <v>132</v>
      </c>
    </row>
    <row r="164" spans="2:51" s="13" customFormat="1" ht="12">
      <c r="B164" s="254"/>
      <c r="C164" s="255"/>
      <c r="D164" s="245" t="s">
        <v>141</v>
      </c>
      <c r="E164" s="256" t="s">
        <v>1</v>
      </c>
      <c r="F164" s="257" t="s">
        <v>258</v>
      </c>
      <c r="G164" s="255"/>
      <c r="H164" s="258">
        <v>152.25</v>
      </c>
      <c r="I164" s="259"/>
      <c r="J164" s="255"/>
      <c r="K164" s="255"/>
      <c r="L164" s="260"/>
      <c r="M164" s="261"/>
      <c r="N164" s="262"/>
      <c r="O164" s="262"/>
      <c r="P164" s="262"/>
      <c r="Q164" s="262"/>
      <c r="R164" s="262"/>
      <c r="S164" s="262"/>
      <c r="T164" s="263"/>
      <c r="AT164" s="264" t="s">
        <v>141</v>
      </c>
      <c r="AU164" s="264" t="s">
        <v>83</v>
      </c>
      <c r="AV164" s="13" t="s">
        <v>83</v>
      </c>
      <c r="AW164" s="13" t="s">
        <v>31</v>
      </c>
      <c r="AX164" s="13" t="s">
        <v>74</v>
      </c>
      <c r="AY164" s="264" t="s">
        <v>132</v>
      </c>
    </row>
    <row r="165" spans="2:51" s="12" customFormat="1" ht="12">
      <c r="B165" s="243"/>
      <c r="C165" s="244"/>
      <c r="D165" s="245" t="s">
        <v>141</v>
      </c>
      <c r="E165" s="246" t="s">
        <v>1</v>
      </c>
      <c r="F165" s="247" t="s">
        <v>259</v>
      </c>
      <c r="G165" s="244"/>
      <c r="H165" s="246" t="s">
        <v>1</v>
      </c>
      <c r="I165" s="248"/>
      <c r="J165" s="244"/>
      <c r="K165" s="244"/>
      <c r="L165" s="249"/>
      <c r="M165" s="250"/>
      <c r="N165" s="251"/>
      <c r="O165" s="251"/>
      <c r="P165" s="251"/>
      <c r="Q165" s="251"/>
      <c r="R165" s="251"/>
      <c r="S165" s="251"/>
      <c r="T165" s="252"/>
      <c r="AT165" s="253" t="s">
        <v>141</v>
      </c>
      <c r="AU165" s="253" t="s">
        <v>83</v>
      </c>
      <c r="AV165" s="12" t="s">
        <v>81</v>
      </c>
      <c r="AW165" s="12" t="s">
        <v>31</v>
      </c>
      <c r="AX165" s="12" t="s">
        <v>74</v>
      </c>
      <c r="AY165" s="253" t="s">
        <v>132</v>
      </c>
    </row>
    <row r="166" spans="2:51" s="13" customFormat="1" ht="12">
      <c r="B166" s="254"/>
      <c r="C166" s="255"/>
      <c r="D166" s="245" t="s">
        <v>141</v>
      </c>
      <c r="E166" s="256" t="s">
        <v>1</v>
      </c>
      <c r="F166" s="257" t="s">
        <v>260</v>
      </c>
      <c r="G166" s="255"/>
      <c r="H166" s="258">
        <v>5.25</v>
      </c>
      <c r="I166" s="259"/>
      <c r="J166" s="255"/>
      <c r="K166" s="255"/>
      <c r="L166" s="260"/>
      <c r="M166" s="261"/>
      <c r="N166" s="262"/>
      <c r="O166" s="262"/>
      <c r="P166" s="262"/>
      <c r="Q166" s="262"/>
      <c r="R166" s="262"/>
      <c r="S166" s="262"/>
      <c r="T166" s="263"/>
      <c r="AT166" s="264" t="s">
        <v>141</v>
      </c>
      <c r="AU166" s="264" t="s">
        <v>83</v>
      </c>
      <c r="AV166" s="13" t="s">
        <v>83</v>
      </c>
      <c r="AW166" s="13" t="s">
        <v>31</v>
      </c>
      <c r="AX166" s="13" t="s">
        <v>74</v>
      </c>
      <c r="AY166" s="264" t="s">
        <v>132</v>
      </c>
    </row>
    <row r="167" spans="2:51" s="14" customFormat="1" ht="12">
      <c r="B167" s="265"/>
      <c r="C167" s="266"/>
      <c r="D167" s="245" t="s">
        <v>141</v>
      </c>
      <c r="E167" s="267" t="s">
        <v>1</v>
      </c>
      <c r="F167" s="268" t="s">
        <v>144</v>
      </c>
      <c r="G167" s="266"/>
      <c r="H167" s="269">
        <v>157.5</v>
      </c>
      <c r="I167" s="270"/>
      <c r="J167" s="266"/>
      <c r="K167" s="266"/>
      <c r="L167" s="271"/>
      <c r="M167" s="272"/>
      <c r="N167" s="273"/>
      <c r="O167" s="273"/>
      <c r="P167" s="273"/>
      <c r="Q167" s="273"/>
      <c r="R167" s="273"/>
      <c r="S167" s="273"/>
      <c r="T167" s="274"/>
      <c r="AT167" s="275" t="s">
        <v>141</v>
      </c>
      <c r="AU167" s="275" t="s">
        <v>83</v>
      </c>
      <c r="AV167" s="14" t="s">
        <v>139</v>
      </c>
      <c r="AW167" s="14" t="s">
        <v>31</v>
      </c>
      <c r="AX167" s="14" t="s">
        <v>81</v>
      </c>
      <c r="AY167" s="275" t="s">
        <v>132</v>
      </c>
    </row>
    <row r="168" spans="2:63" s="11" customFormat="1" ht="22.8" customHeight="1">
      <c r="B168" s="214"/>
      <c r="C168" s="215"/>
      <c r="D168" s="216" t="s">
        <v>73</v>
      </c>
      <c r="E168" s="228" t="s">
        <v>159</v>
      </c>
      <c r="F168" s="228" t="s">
        <v>90</v>
      </c>
      <c r="G168" s="215"/>
      <c r="H168" s="215"/>
      <c r="I168" s="218"/>
      <c r="J168" s="229">
        <f>BK168</f>
        <v>0</v>
      </c>
      <c r="K168" s="215"/>
      <c r="L168" s="220"/>
      <c r="M168" s="221"/>
      <c r="N168" s="222"/>
      <c r="O168" s="222"/>
      <c r="P168" s="223">
        <f>SUM(P169:P190)</f>
        <v>0</v>
      </c>
      <c r="Q168" s="222"/>
      <c r="R168" s="223">
        <f>SUM(R169:R190)</f>
        <v>32.757000000000005</v>
      </c>
      <c r="S168" s="222"/>
      <c r="T168" s="224">
        <f>SUM(T169:T190)</f>
        <v>0</v>
      </c>
      <c r="AR168" s="225" t="s">
        <v>81</v>
      </c>
      <c r="AT168" s="226" t="s">
        <v>73</v>
      </c>
      <c r="AU168" s="226" t="s">
        <v>81</v>
      </c>
      <c r="AY168" s="225" t="s">
        <v>132</v>
      </c>
      <c r="BK168" s="227">
        <f>SUM(BK169:BK190)</f>
        <v>0</v>
      </c>
    </row>
    <row r="169" spans="2:65" s="1" customFormat="1" ht="16.5" customHeight="1">
      <c r="B169" s="37"/>
      <c r="C169" s="230" t="s">
        <v>191</v>
      </c>
      <c r="D169" s="230" t="s">
        <v>134</v>
      </c>
      <c r="E169" s="231" t="s">
        <v>261</v>
      </c>
      <c r="F169" s="232" t="s">
        <v>262</v>
      </c>
      <c r="G169" s="233" t="s">
        <v>137</v>
      </c>
      <c r="H169" s="234">
        <v>157.5</v>
      </c>
      <c r="I169" s="235"/>
      <c r="J169" s="236">
        <f>ROUND(I169*H169,2)</f>
        <v>0</v>
      </c>
      <c r="K169" s="232" t="s">
        <v>138</v>
      </c>
      <c r="L169" s="42"/>
      <c r="M169" s="237" t="s">
        <v>1</v>
      </c>
      <c r="N169" s="238" t="s">
        <v>39</v>
      </c>
      <c r="O169" s="85"/>
      <c r="P169" s="239">
        <f>O169*H169</f>
        <v>0</v>
      </c>
      <c r="Q169" s="239">
        <v>0</v>
      </c>
      <c r="R169" s="239">
        <f>Q169*H169</f>
        <v>0</v>
      </c>
      <c r="S169" s="239">
        <v>0</v>
      </c>
      <c r="T169" s="240">
        <f>S169*H169</f>
        <v>0</v>
      </c>
      <c r="AR169" s="241" t="s">
        <v>139</v>
      </c>
      <c r="AT169" s="241" t="s">
        <v>134</v>
      </c>
      <c r="AU169" s="241" t="s">
        <v>83</v>
      </c>
      <c r="AY169" s="16" t="s">
        <v>132</v>
      </c>
      <c r="BE169" s="242">
        <f>IF(N169="základní",J169,0)</f>
        <v>0</v>
      </c>
      <c r="BF169" s="242">
        <f>IF(N169="snížená",J169,0)</f>
        <v>0</v>
      </c>
      <c r="BG169" s="242">
        <f>IF(N169="zákl. přenesená",J169,0)</f>
        <v>0</v>
      </c>
      <c r="BH169" s="242">
        <f>IF(N169="sníž. přenesená",J169,0)</f>
        <v>0</v>
      </c>
      <c r="BI169" s="242">
        <f>IF(N169="nulová",J169,0)</f>
        <v>0</v>
      </c>
      <c r="BJ169" s="16" t="s">
        <v>81</v>
      </c>
      <c r="BK169" s="242">
        <f>ROUND(I169*H169,2)</f>
        <v>0</v>
      </c>
      <c r="BL169" s="16" t="s">
        <v>139</v>
      </c>
      <c r="BM169" s="241" t="s">
        <v>263</v>
      </c>
    </row>
    <row r="170" spans="2:51" s="12" customFormat="1" ht="12">
      <c r="B170" s="243"/>
      <c r="C170" s="244"/>
      <c r="D170" s="245" t="s">
        <v>141</v>
      </c>
      <c r="E170" s="246" t="s">
        <v>1</v>
      </c>
      <c r="F170" s="247" t="s">
        <v>257</v>
      </c>
      <c r="G170" s="244"/>
      <c r="H170" s="246" t="s">
        <v>1</v>
      </c>
      <c r="I170" s="248"/>
      <c r="J170" s="244"/>
      <c r="K170" s="244"/>
      <c r="L170" s="249"/>
      <c r="M170" s="250"/>
      <c r="N170" s="251"/>
      <c r="O170" s="251"/>
      <c r="P170" s="251"/>
      <c r="Q170" s="251"/>
      <c r="R170" s="251"/>
      <c r="S170" s="251"/>
      <c r="T170" s="252"/>
      <c r="AT170" s="253" t="s">
        <v>141</v>
      </c>
      <c r="AU170" s="253" t="s">
        <v>83</v>
      </c>
      <c r="AV170" s="12" t="s">
        <v>81</v>
      </c>
      <c r="AW170" s="12" t="s">
        <v>31</v>
      </c>
      <c r="AX170" s="12" t="s">
        <v>74</v>
      </c>
      <c r="AY170" s="253" t="s">
        <v>132</v>
      </c>
    </row>
    <row r="171" spans="2:51" s="13" customFormat="1" ht="12">
      <c r="B171" s="254"/>
      <c r="C171" s="255"/>
      <c r="D171" s="245" t="s">
        <v>141</v>
      </c>
      <c r="E171" s="256" t="s">
        <v>1</v>
      </c>
      <c r="F171" s="257" t="s">
        <v>258</v>
      </c>
      <c r="G171" s="255"/>
      <c r="H171" s="258">
        <v>152.25</v>
      </c>
      <c r="I171" s="259"/>
      <c r="J171" s="255"/>
      <c r="K171" s="255"/>
      <c r="L171" s="260"/>
      <c r="M171" s="261"/>
      <c r="N171" s="262"/>
      <c r="O171" s="262"/>
      <c r="P171" s="262"/>
      <c r="Q171" s="262"/>
      <c r="R171" s="262"/>
      <c r="S171" s="262"/>
      <c r="T171" s="263"/>
      <c r="AT171" s="264" t="s">
        <v>141</v>
      </c>
      <c r="AU171" s="264" t="s">
        <v>83</v>
      </c>
      <c r="AV171" s="13" t="s">
        <v>83</v>
      </c>
      <c r="AW171" s="13" t="s">
        <v>31</v>
      </c>
      <c r="AX171" s="13" t="s">
        <v>74</v>
      </c>
      <c r="AY171" s="264" t="s">
        <v>132</v>
      </c>
    </row>
    <row r="172" spans="2:51" s="12" customFormat="1" ht="12">
      <c r="B172" s="243"/>
      <c r="C172" s="244"/>
      <c r="D172" s="245" t="s">
        <v>141</v>
      </c>
      <c r="E172" s="246" t="s">
        <v>1</v>
      </c>
      <c r="F172" s="247" t="s">
        <v>259</v>
      </c>
      <c r="G172" s="244"/>
      <c r="H172" s="246" t="s">
        <v>1</v>
      </c>
      <c r="I172" s="248"/>
      <c r="J172" s="244"/>
      <c r="K172" s="244"/>
      <c r="L172" s="249"/>
      <c r="M172" s="250"/>
      <c r="N172" s="251"/>
      <c r="O172" s="251"/>
      <c r="P172" s="251"/>
      <c r="Q172" s="251"/>
      <c r="R172" s="251"/>
      <c r="S172" s="251"/>
      <c r="T172" s="252"/>
      <c r="AT172" s="253" t="s">
        <v>141</v>
      </c>
      <c r="AU172" s="253" t="s">
        <v>83</v>
      </c>
      <c r="AV172" s="12" t="s">
        <v>81</v>
      </c>
      <c r="AW172" s="12" t="s">
        <v>31</v>
      </c>
      <c r="AX172" s="12" t="s">
        <v>74</v>
      </c>
      <c r="AY172" s="253" t="s">
        <v>132</v>
      </c>
    </row>
    <row r="173" spans="2:51" s="13" customFormat="1" ht="12">
      <c r="B173" s="254"/>
      <c r="C173" s="255"/>
      <c r="D173" s="245" t="s">
        <v>141</v>
      </c>
      <c r="E173" s="256" t="s">
        <v>1</v>
      </c>
      <c r="F173" s="257" t="s">
        <v>260</v>
      </c>
      <c r="G173" s="255"/>
      <c r="H173" s="258">
        <v>5.25</v>
      </c>
      <c r="I173" s="259"/>
      <c r="J173" s="255"/>
      <c r="K173" s="255"/>
      <c r="L173" s="260"/>
      <c r="M173" s="261"/>
      <c r="N173" s="262"/>
      <c r="O173" s="262"/>
      <c r="P173" s="262"/>
      <c r="Q173" s="262"/>
      <c r="R173" s="262"/>
      <c r="S173" s="262"/>
      <c r="T173" s="263"/>
      <c r="AT173" s="264" t="s">
        <v>141</v>
      </c>
      <c r="AU173" s="264" t="s">
        <v>83</v>
      </c>
      <c r="AV173" s="13" t="s">
        <v>83</v>
      </c>
      <c r="AW173" s="13" t="s">
        <v>31</v>
      </c>
      <c r="AX173" s="13" t="s">
        <v>74</v>
      </c>
      <c r="AY173" s="264" t="s">
        <v>132</v>
      </c>
    </row>
    <row r="174" spans="2:51" s="14" customFormat="1" ht="12">
      <c r="B174" s="265"/>
      <c r="C174" s="266"/>
      <c r="D174" s="245" t="s">
        <v>141</v>
      </c>
      <c r="E174" s="267" t="s">
        <v>1</v>
      </c>
      <c r="F174" s="268" t="s">
        <v>144</v>
      </c>
      <c r="G174" s="266"/>
      <c r="H174" s="269">
        <v>157.5</v>
      </c>
      <c r="I174" s="270"/>
      <c r="J174" s="266"/>
      <c r="K174" s="266"/>
      <c r="L174" s="271"/>
      <c r="M174" s="272"/>
      <c r="N174" s="273"/>
      <c r="O174" s="273"/>
      <c r="P174" s="273"/>
      <c r="Q174" s="273"/>
      <c r="R174" s="273"/>
      <c r="S174" s="273"/>
      <c r="T174" s="274"/>
      <c r="AT174" s="275" t="s">
        <v>141</v>
      </c>
      <c r="AU174" s="275" t="s">
        <v>83</v>
      </c>
      <c r="AV174" s="14" t="s">
        <v>139</v>
      </c>
      <c r="AW174" s="14" t="s">
        <v>31</v>
      </c>
      <c r="AX174" s="14" t="s">
        <v>81</v>
      </c>
      <c r="AY174" s="275" t="s">
        <v>132</v>
      </c>
    </row>
    <row r="175" spans="2:65" s="1" customFormat="1" ht="24" customHeight="1">
      <c r="B175" s="37"/>
      <c r="C175" s="230" t="s">
        <v>198</v>
      </c>
      <c r="D175" s="230" t="s">
        <v>134</v>
      </c>
      <c r="E175" s="231" t="s">
        <v>264</v>
      </c>
      <c r="F175" s="232" t="s">
        <v>265</v>
      </c>
      <c r="G175" s="233" t="s">
        <v>137</v>
      </c>
      <c r="H175" s="234">
        <v>5</v>
      </c>
      <c r="I175" s="235"/>
      <c r="J175" s="236">
        <f>ROUND(I175*H175,2)</f>
        <v>0</v>
      </c>
      <c r="K175" s="232" t="s">
        <v>138</v>
      </c>
      <c r="L175" s="42"/>
      <c r="M175" s="237" t="s">
        <v>1</v>
      </c>
      <c r="N175" s="238" t="s">
        <v>39</v>
      </c>
      <c r="O175" s="85"/>
      <c r="P175" s="239">
        <f>O175*H175</f>
        <v>0</v>
      </c>
      <c r="Q175" s="239">
        <v>0.08425</v>
      </c>
      <c r="R175" s="239">
        <f>Q175*H175</f>
        <v>0.42125</v>
      </c>
      <c r="S175" s="239">
        <v>0</v>
      </c>
      <c r="T175" s="240">
        <f>S175*H175</f>
        <v>0</v>
      </c>
      <c r="AR175" s="241" t="s">
        <v>139</v>
      </c>
      <c r="AT175" s="241" t="s">
        <v>134</v>
      </c>
      <c r="AU175" s="241" t="s">
        <v>83</v>
      </c>
      <c r="AY175" s="16" t="s">
        <v>132</v>
      </c>
      <c r="BE175" s="242">
        <f>IF(N175="základní",J175,0)</f>
        <v>0</v>
      </c>
      <c r="BF175" s="242">
        <f>IF(N175="snížená",J175,0)</f>
        <v>0</v>
      </c>
      <c r="BG175" s="242">
        <f>IF(N175="zákl. přenesená",J175,0)</f>
        <v>0</v>
      </c>
      <c r="BH175" s="242">
        <f>IF(N175="sníž. přenesená",J175,0)</f>
        <v>0</v>
      </c>
      <c r="BI175" s="242">
        <f>IF(N175="nulová",J175,0)</f>
        <v>0</v>
      </c>
      <c r="BJ175" s="16" t="s">
        <v>81</v>
      </c>
      <c r="BK175" s="242">
        <f>ROUND(I175*H175,2)</f>
        <v>0</v>
      </c>
      <c r="BL175" s="16" t="s">
        <v>139</v>
      </c>
      <c r="BM175" s="241" t="s">
        <v>266</v>
      </c>
    </row>
    <row r="176" spans="2:51" s="12" customFormat="1" ht="12">
      <c r="B176" s="243"/>
      <c r="C176" s="244"/>
      <c r="D176" s="245" t="s">
        <v>141</v>
      </c>
      <c r="E176" s="246" t="s">
        <v>1</v>
      </c>
      <c r="F176" s="247" t="s">
        <v>259</v>
      </c>
      <c r="G176" s="244"/>
      <c r="H176" s="246" t="s">
        <v>1</v>
      </c>
      <c r="I176" s="248"/>
      <c r="J176" s="244"/>
      <c r="K176" s="244"/>
      <c r="L176" s="249"/>
      <c r="M176" s="250"/>
      <c r="N176" s="251"/>
      <c r="O176" s="251"/>
      <c r="P176" s="251"/>
      <c r="Q176" s="251"/>
      <c r="R176" s="251"/>
      <c r="S176" s="251"/>
      <c r="T176" s="252"/>
      <c r="AT176" s="253" t="s">
        <v>141</v>
      </c>
      <c r="AU176" s="253" t="s">
        <v>83</v>
      </c>
      <c r="AV176" s="12" t="s">
        <v>81</v>
      </c>
      <c r="AW176" s="12" t="s">
        <v>31</v>
      </c>
      <c r="AX176" s="12" t="s">
        <v>74</v>
      </c>
      <c r="AY176" s="253" t="s">
        <v>132</v>
      </c>
    </row>
    <row r="177" spans="2:51" s="13" customFormat="1" ht="12">
      <c r="B177" s="254"/>
      <c r="C177" s="255"/>
      <c r="D177" s="245" t="s">
        <v>141</v>
      </c>
      <c r="E177" s="256" t="s">
        <v>1</v>
      </c>
      <c r="F177" s="257" t="s">
        <v>159</v>
      </c>
      <c r="G177" s="255"/>
      <c r="H177" s="258">
        <v>5</v>
      </c>
      <c r="I177" s="259"/>
      <c r="J177" s="255"/>
      <c r="K177" s="255"/>
      <c r="L177" s="260"/>
      <c r="M177" s="261"/>
      <c r="N177" s="262"/>
      <c r="O177" s="262"/>
      <c r="P177" s="262"/>
      <c r="Q177" s="262"/>
      <c r="R177" s="262"/>
      <c r="S177" s="262"/>
      <c r="T177" s="263"/>
      <c r="AT177" s="264" t="s">
        <v>141</v>
      </c>
      <c r="AU177" s="264" t="s">
        <v>83</v>
      </c>
      <c r="AV177" s="13" t="s">
        <v>83</v>
      </c>
      <c r="AW177" s="13" t="s">
        <v>31</v>
      </c>
      <c r="AX177" s="13" t="s">
        <v>74</v>
      </c>
      <c r="AY177" s="264" t="s">
        <v>132</v>
      </c>
    </row>
    <row r="178" spans="2:51" s="14" customFormat="1" ht="12">
      <c r="B178" s="265"/>
      <c r="C178" s="266"/>
      <c r="D178" s="245" t="s">
        <v>141</v>
      </c>
      <c r="E178" s="267" t="s">
        <v>1</v>
      </c>
      <c r="F178" s="268" t="s">
        <v>144</v>
      </c>
      <c r="G178" s="266"/>
      <c r="H178" s="269">
        <v>5</v>
      </c>
      <c r="I178" s="270"/>
      <c r="J178" s="266"/>
      <c r="K178" s="266"/>
      <c r="L178" s="271"/>
      <c r="M178" s="272"/>
      <c r="N178" s="273"/>
      <c r="O178" s="273"/>
      <c r="P178" s="273"/>
      <c r="Q178" s="273"/>
      <c r="R178" s="273"/>
      <c r="S178" s="273"/>
      <c r="T178" s="274"/>
      <c r="AT178" s="275" t="s">
        <v>141</v>
      </c>
      <c r="AU178" s="275" t="s">
        <v>83</v>
      </c>
      <c r="AV178" s="14" t="s">
        <v>139</v>
      </c>
      <c r="AW178" s="14" t="s">
        <v>31</v>
      </c>
      <c r="AX178" s="14" t="s">
        <v>81</v>
      </c>
      <c r="AY178" s="275" t="s">
        <v>132</v>
      </c>
    </row>
    <row r="179" spans="2:65" s="1" customFormat="1" ht="16.5" customHeight="1">
      <c r="B179" s="37"/>
      <c r="C179" s="279" t="s">
        <v>202</v>
      </c>
      <c r="D179" s="279" t="s">
        <v>247</v>
      </c>
      <c r="E179" s="280" t="s">
        <v>267</v>
      </c>
      <c r="F179" s="281" t="s">
        <v>268</v>
      </c>
      <c r="G179" s="282" t="s">
        <v>137</v>
      </c>
      <c r="H179" s="283">
        <v>5.1</v>
      </c>
      <c r="I179" s="284"/>
      <c r="J179" s="285">
        <f>ROUND(I179*H179,2)</f>
        <v>0</v>
      </c>
      <c r="K179" s="281" t="s">
        <v>138</v>
      </c>
      <c r="L179" s="286"/>
      <c r="M179" s="287" t="s">
        <v>1</v>
      </c>
      <c r="N179" s="288" t="s">
        <v>39</v>
      </c>
      <c r="O179" s="85"/>
      <c r="P179" s="239">
        <f>O179*H179</f>
        <v>0</v>
      </c>
      <c r="Q179" s="239">
        <v>0.146</v>
      </c>
      <c r="R179" s="239">
        <f>Q179*H179</f>
        <v>0.7445999999999999</v>
      </c>
      <c r="S179" s="239">
        <v>0</v>
      </c>
      <c r="T179" s="240">
        <f>S179*H179</f>
        <v>0</v>
      </c>
      <c r="AR179" s="241" t="s">
        <v>181</v>
      </c>
      <c r="AT179" s="241" t="s">
        <v>247</v>
      </c>
      <c r="AU179" s="241" t="s">
        <v>83</v>
      </c>
      <c r="AY179" s="16" t="s">
        <v>132</v>
      </c>
      <c r="BE179" s="242">
        <f>IF(N179="základní",J179,0)</f>
        <v>0</v>
      </c>
      <c r="BF179" s="242">
        <f>IF(N179="snížená",J179,0)</f>
        <v>0</v>
      </c>
      <c r="BG179" s="242">
        <f>IF(N179="zákl. přenesená",J179,0)</f>
        <v>0</v>
      </c>
      <c r="BH179" s="242">
        <f>IF(N179="sníž. přenesená",J179,0)</f>
        <v>0</v>
      </c>
      <c r="BI179" s="242">
        <f>IF(N179="nulová",J179,0)</f>
        <v>0</v>
      </c>
      <c r="BJ179" s="16" t="s">
        <v>81</v>
      </c>
      <c r="BK179" s="242">
        <f>ROUND(I179*H179,2)</f>
        <v>0</v>
      </c>
      <c r="BL179" s="16" t="s">
        <v>139</v>
      </c>
      <c r="BM179" s="241" t="s">
        <v>269</v>
      </c>
    </row>
    <row r="180" spans="2:51" s="12" customFormat="1" ht="12">
      <c r="B180" s="243"/>
      <c r="C180" s="244"/>
      <c r="D180" s="245" t="s">
        <v>141</v>
      </c>
      <c r="E180" s="246" t="s">
        <v>1</v>
      </c>
      <c r="F180" s="247" t="s">
        <v>259</v>
      </c>
      <c r="G180" s="244"/>
      <c r="H180" s="246" t="s">
        <v>1</v>
      </c>
      <c r="I180" s="248"/>
      <c r="J180" s="244"/>
      <c r="K180" s="244"/>
      <c r="L180" s="249"/>
      <c r="M180" s="250"/>
      <c r="N180" s="251"/>
      <c r="O180" s="251"/>
      <c r="P180" s="251"/>
      <c r="Q180" s="251"/>
      <c r="R180" s="251"/>
      <c r="S180" s="251"/>
      <c r="T180" s="252"/>
      <c r="AT180" s="253" t="s">
        <v>141</v>
      </c>
      <c r="AU180" s="253" t="s">
        <v>83</v>
      </c>
      <c r="AV180" s="12" t="s">
        <v>81</v>
      </c>
      <c r="AW180" s="12" t="s">
        <v>31</v>
      </c>
      <c r="AX180" s="12" t="s">
        <v>74</v>
      </c>
      <c r="AY180" s="253" t="s">
        <v>132</v>
      </c>
    </row>
    <row r="181" spans="2:51" s="13" customFormat="1" ht="12">
      <c r="B181" s="254"/>
      <c r="C181" s="255"/>
      <c r="D181" s="245" t="s">
        <v>141</v>
      </c>
      <c r="E181" s="256" t="s">
        <v>1</v>
      </c>
      <c r="F181" s="257" t="s">
        <v>270</v>
      </c>
      <c r="G181" s="255"/>
      <c r="H181" s="258">
        <v>5.1</v>
      </c>
      <c r="I181" s="259"/>
      <c r="J181" s="255"/>
      <c r="K181" s="255"/>
      <c r="L181" s="260"/>
      <c r="M181" s="261"/>
      <c r="N181" s="262"/>
      <c r="O181" s="262"/>
      <c r="P181" s="262"/>
      <c r="Q181" s="262"/>
      <c r="R181" s="262"/>
      <c r="S181" s="262"/>
      <c r="T181" s="263"/>
      <c r="AT181" s="264" t="s">
        <v>141</v>
      </c>
      <c r="AU181" s="264" t="s">
        <v>83</v>
      </c>
      <c r="AV181" s="13" t="s">
        <v>83</v>
      </c>
      <c r="AW181" s="13" t="s">
        <v>31</v>
      </c>
      <c r="AX181" s="13" t="s">
        <v>74</v>
      </c>
      <c r="AY181" s="264" t="s">
        <v>132</v>
      </c>
    </row>
    <row r="182" spans="2:51" s="14" customFormat="1" ht="12">
      <c r="B182" s="265"/>
      <c r="C182" s="266"/>
      <c r="D182" s="245" t="s">
        <v>141</v>
      </c>
      <c r="E182" s="267" t="s">
        <v>1</v>
      </c>
      <c r="F182" s="268" t="s">
        <v>144</v>
      </c>
      <c r="G182" s="266"/>
      <c r="H182" s="269">
        <v>5.1</v>
      </c>
      <c r="I182" s="270"/>
      <c r="J182" s="266"/>
      <c r="K182" s="266"/>
      <c r="L182" s="271"/>
      <c r="M182" s="272"/>
      <c r="N182" s="273"/>
      <c r="O182" s="273"/>
      <c r="P182" s="273"/>
      <c r="Q182" s="273"/>
      <c r="R182" s="273"/>
      <c r="S182" s="273"/>
      <c r="T182" s="274"/>
      <c r="AT182" s="275" t="s">
        <v>141</v>
      </c>
      <c r="AU182" s="275" t="s">
        <v>83</v>
      </c>
      <c r="AV182" s="14" t="s">
        <v>139</v>
      </c>
      <c r="AW182" s="14" t="s">
        <v>31</v>
      </c>
      <c r="AX182" s="14" t="s">
        <v>81</v>
      </c>
      <c r="AY182" s="275" t="s">
        <v>132</v>
      </c>
    </row>
    <row r="183" spans="2:65" s="1" customFormat="1" ht="24" customHeight="1">
      <c r="B183" s="37"/>
      <c r="C183" s="230" t="s">
        <v>206</v>
      </c>
      <c r="D183" s="230" t="s">
        <v>134</v>
      </c>
      <c r="E183" s="231" t="s">
        <v>271</v>
      </c>
      <c r="F183" s="232" t="s">
        <v>272</v>
      </c>
      <c r="G183" s="233" t="s">
        <v>137</v>
      </c>
      <c r="H183" s="234">
        <v>145</v>
      </c>
      <c r="I183" s="235"/>
      <c r="J183" s="236">
        <f>ROUND(I183*H183,2)</f>
        <v>0</v>
      </c>
      <c r="K183" s="232" t="s">
        <v>138</v>
      </c>
      <c r="L183" s="42"/>
      <c r="M183" s="237" t="s">
        <v>1</v>
      </c>
      <c r="N183" s="238" t="s">
        <v>39</v>
      </c>
      <c r="O183" s="85"/>
      <c r="P183" s="239">
        <f>O183*H183</f>
        <v>0</v>
      </c>
      <c r="Q183" s="239">
        <v>0.08425</v>
      </c>
      <c r="R183" s="239">
        <f>Q183*H183</f>
        <v>12.21625</v>
      </c>
      <c r="S183" s="239">
        <v>0</v>
      </c>
      <c r="T183" s="240">
        <f>S183*H183</f>
        <v>0</v>
      </c>
      <c r="AR183" s="241" t="s">
        <v>139</v>
      </c>
      <c r="AT183" s="241" t="s">
        <v>134</v>
      </c>
      <c r="AU183" s="241" t="s">
        <v>83</v>
      </c>
      <c r="AY183" s="16" t="s">
        <v>132</v>
      </c>
      <c r="BE183" s="242">
        <f>IF(N183="základní",J183,0)</f>
        <v>0</v>
      </c>
      <c r="BF183" s="242">
        <f>IF(N183="snížená",J183,0)</f>
        <v>0</v>
      </c>
      <c r="BG183" s="242">
        <f>IF(N183="zákl. přenesená",J183,0)</f>
        <v>0</v>
      </c>
      <c r="BH183" s="242">
        <f>IF(N183="sníž. přenesená",J183,0)</f>
        <v>0</v>
      </c>
      <c r="BI183" s="242">
        <f>IF(N183="nulová",J183,0)</f>
        <v>0</v>
      </c>
      <c r="BJ183" s="16" t="s">
        <v>81</v>
      </c>
      <c r="BK183" s="242">
        <f>ROUND(I183*H183,2)</f>
        <v>0</v>
      </c>
      <c r="BL183" s="16" t="s">
        <v>139</v>
      </c>
      <c r="BM183" s="241" t="s">
        <v>273</v>
      </c>
    </row>
    <row r="184" spans="2:51" s="12" customFormat="1" ht="12">
      <c r="B184" s="243"/>
      <c r="C184" s="244"/>
      <c r="D184" s="245" t="s">
        <v>141</v>
      </c>
      <c r="E184" s="246" t="s">
        <v>1</v>
      </c>
      <c r="F184" s="247" t="s">
        <v>274</v>
      </c>
      <c r="G184" s="244"/>
      <c r="H184" s="246" t="s">
        <v>1</v>
      </c>
      <c r="I184" s="248"/>
      <c r="J184" s="244"/>
      <c r="K184" s="244"/>
      <c r="L184" s="249"/>
      <c r="M184" s="250"/>
      <c r="N184" s="251"/>
      <c r="O184" s="251"/>
      <c r="P184" s="251"/>
      <c r="Q184" s="251"/>
      <c r="R184" s="251"/>
      <c r="S184" s="251"/>
      <c r="T184" s="252"/>
      <c r="AT184" s="253" t="s">
        <v>141</v>
      </c>
      <c r="AU184" s="253" t="s">
        <v>83</v>
      </c>
      <c r="AV184" s="12" t="s">
        <v>81</v>
      </c>
      <c r="AW184" s="12" t="s">
        <v>31</v>
      </c>
      <c r="AX184" s="12" t="s">
        <v>74</v>
      </c>
      <c r="AY184" s="253" t="s">
        <v>132</v>
      </c>
    </row>
    <row r="185" spans="2:51" s="13" customFormat="1" ht="12">
      <c r="B185" s="254"/>
      <c r="C185" s="255"/>
      <c r="D185" s="245" t="s">
        <v>141</v>
      </c>
      <c r="E185" s="256" t="s">
        <v>1</v>
      </c>
      <c r="F185" s="257" t="s">
        <v>275</v>
      </c>
      <c r="G185" s="255"/>
      <c r="H185" s="258">
        <v>145</v>
      </c>
      <c r="I185" s="259"/>
      <c r="J185" s="255"/>
      <c r="K185" s="255"/>
      <c r="L185" s="260"/>
      <c r="M185" s="261"/>
      <c r="N185" s="262"/>
      <c r="O185" s="262"/>
      <c r="P185" s="262"/>
      <c r="Q185" s="262"/>
      <c r="R185" s="262"/>
      <c r="S185" s="262"/>
      <c r="T185" s="263"/>
      <c r="AT185" s="264" t="s">
        <v>141</v>
      </c>
      <c r="AU185" s="264" t="s">
        <v>83</v>
      </c>
      <c r="AV185" s="13" t="s">
        <v>83</v>
      </c>
      <c r="AW185" s="13" t="s">
        <v>31</v>
      </c>
      <c r="AX185" s="13" t="s">
        <v>74</v>
      </c>
      <c r="AY185" s="264" t="s">
        <v>132</v>
      </c>
    </row>
    <row r="186" spans="2:51" s="14" customFormat="1" ht="12">
      <c r="B186" s="265"/>
      <c r="C186" s="266"/>
      <c r="D186" s="245" t="s">
        <v>141</v>
      </c>
      <c r="E186" s="267" t="s">
        <v>1</v>
      </c>
      <c r="F186" s="268" t="s">
        <v>144</v>
      </c>
      <c r="G186" s="266"/>
      <c r="H186" s="269">
        <v>145</v>
      </c>
      <c r="I186" s="270"/>
      <c r="J186" s="266"/>
      <c r="K186" s="266"/>
      <c r="L186" s="271"/>
      <c r="M186" s="272"/>
      <c r="N186" s="273"/>
      <c r="O186" s="273"/>
      <c r="P186" s="273"/>
      <c r="Q186" s="273"/>
      <c r="R186" s="273"/>
      <c r="S186" s="273"/>
      <c r="T186" s="274"/>
      <c r="AT186" s="275" t="s">
        <v>141</v>
      </c>
      <c r="AU186" s="275" t="s">
        <v>83</v>
      </c>
      <c r="AV186" s="14" t="s">
        <v>139</v>
      </c>
      <c r="AW186" s="14" t="s">
        <v>31</v>
      </c>
      <c r="AX186" s="14" t="s">
        <v>81</v>
      </c>
      <c r="AY186" s="275" t="s">
        <v>132</v>
      </c>
    </row>
    <row r="187" spans="2:65" s="1" customFormat="1" ht="16.5" customHeight="1">
      <c r="B187" s="37"/>
      <c r="C187" s="279" t="s">
        <v>276</v>
      </c>
      <c r="D187" s="279" t="s">
        <v>247</v>
      </c>
      <c r="E187" s="280" t="s">
        <v>277</v>
      </c>
      <c r="F187" s="281" t="s">
        <v>278</v>
      </c>
      <c r="G187" s="282" t="s">
        <v>137</v>
      </c>
      <c r="H187" s="283">
        <v>147.9</v>
      </c>
      <c r="I187" s="284"/>
      <c r="J187" s="285">
        <f>ROUND(I187*H187,2)</f>
        <v>0</v>
      </c>
      <c r="K187" s="281" t="s">
        <v>138</v>
      </c>
      <c r="L187" s="286"/>
      <c r="M187" s="287" t="s">
        <v>1</v>
      </c>
      <c r="N187" s="288" t="s">
        <v>39</v>
      </c>
      <c r="O187" s="85"/>
      <c r="P187" s="239">
        <f>O187*H187</f>
        <v>0</v>
      </c>
      <c r="Q187" s="239">
        <v>0.131</v>
      </c>
      <c r="R187" s="239">
        <f>Q187*H187</f>
        <v>19.3749</v>
      </c>
      <c r="S187" s="239">
        <v>0</v>
      </c>
      <c r="T187" s="240">
        <f>S187*H187</f>
        <v>0</v>
      </c>
      <c r="AR187" s="241" t="s">
        <v>181</v>
      </c>
      <c r="AT187" s="241" t="s">
        <v>247</v>
      </c>
      <c r="AU187" s="241" t="s">
        <v>83</v>
      </c>
      <c r="AY187" s="16" t="s">
        <v>132</v>
      </c>
      <c r="BE187" s="242">
        <f>IF(N187="základní",J187,0)</f>
        <v>0</v>
      </c>
      <c r="BF187" s="242">
        <f>IF(N187="snížená",J187,0)</f>
        <v>0</v>
      </c>
      <c r="BG187" s="242">
        <f>IF(N187="zákl. přenesená",J187,0)</f>
        <v>0</v>
      </c>
      <c r="BH187" s="242">
        <f>IF(N187="sníž. přenesená",J187,0)</f>
        <v>0</v>
      </c>
      <c r="BI187" s="242">
        <f>IF(N187="nulová",J187,0)</f>
        <v>0</v>
      </c>
      <c r="BJ187" s="16" t="s">
        <v>81</v>
      </c>
      <c r="BK187" s="242">
        <f>ROUND(I187*H187,2)</f>
        <v>0</v>
      </c>
      <c r="BL187" s="16" t="s">
        <v>139</v>
      </c>
      <c r="BM187" s="241" t="s">
        <v>279</v>
      </c>
    </row>
    <row r="188" spans="2:51" s="12" customFormat="1" ht="12">
      <c r="B188" s="243"/>
      <c r="C188" s="244"/>
      <c r="D188" s="245" t="s">
        <v>141</v>
      </c>
      <c r="E188" s="246" t="s">
        <v>1</v>
      </c>
      <c r="F188" s="247" t="s">
        <v>280</v>
      </c>
      <c r="G188" s="244"/>
      <c r="H188" s="246" t="s">
        <v>1</v>
      </c>
      <c r="I188" s="248"/>
      <c r="J188" s="244"/>
      <c r="K188" s="244"/>
      <c r="L188" s="249"/>
      <c r="M188" s="250"/>
      <c r="N188" s="251"/>
      <c r="O188" s="251"/>
      <c r="P188" s="251"/>
      <c r="Q188" s="251"/>
      <c r="R188" s="251"/>
      <c r="S188" s="251"/>
      <c r="T188" s="252"/>
      <c r="AT188" s="253" t="s">
        <v>141</v>
      </c>
      <c r="AU188" s="253" t="s">
        <v>83</v>
      </c>
      <c r="AV188" s="12" t="s">
        <v>81</v>
      </c>
      <c r="AW188" s="12" t="s">
        <v>31</v>
      </c>
      <c r="AX188" s="12" t="s">
        <v>74</v>
      </c>
      <c r="AY188" s="253" t="s">
        <v>132</v>
      </c>
    </row>
    <row r="189" spans="2:51" s="13" customFormat="1" ht="12">
      <c r="B189" s="254"/>
      <c r="C189" s="255"/>
      <c r="D189" s="245" t="s">
        <v>141</v>
      </c>
      <c r="E189" s="256" t="s">
        <v>1</v>
      </c>
      <c r="F189" s="257" t="s">
        <v>281</v>
      </c>
      <c r="G189" s="255"/>
      <c r="H189" s="258">
        <v>147.9</v>
      </c>
      <c r="I189" s="259"/>
      <c r="J189" s="255"/>
      <c r="K189" s="255"/>
      <c r="L189" s="260"/>
      <c r="M189" s="261"/>
      <c r="N189" s="262"/>
      <c r="O189" s="262"/>
      <c r="P189" s="262"/>
      <c r="Q189" s="262"/>
      <c r="R189" s="262"/>
      <c r="S189" s="262"/>
      <c r="T189" s="263"/>
      <c r="AT189" s="264" t="s">
        <v>141</v>
      </c>
      <c r="AU189" s="264" t="s">
        <v>83</v>
      </c>
      <c r="AV189" s="13" t="s">
        <v>83</v>
      </c>
      <c r="AW189" s="13" t="s">
        <v>31</v>
      </c>
      <c r="AX189" s="13" t="s">
        <v>74</v>
      </c>
      <c r="AY189" s="264" t="s">
        <v>132</v>
      </c>
    </row>
    <row r="190" spans="2:51" s="14" customFormat="1" ht="12">
      <c r="B190" s="265"/>
      <c r="C190" s="266"/>
      <c r="D190" s="245" t="s">
        <v>141</v>
      </c>
      <c r="E190" s="267" t="s">
        <v>1</v>
      </c>
      <c r="F190" s="268" t="s">
        <v>144</v>
      </c>
      <c r="G190" s="266"/>
      <c r="H190" s="269">
        <v>147.9</v>
      </c>
      <c r="I190" s="270"/>
      <c r="J190" s="266"/>
      <c r="K190" s="266"/>
      <c r="L190" s="271"/>
      <c r="M190" s="272"/>
      <c r="N190" s="273"/>
      <c r="O190" s="273"/>
      <c r="P190" s="273"/>
      <c r="Q190" s="273"/>
      <c r="R190" s="273"/>
      <c r="S190" s="273"/>
      <c r="T190" s="274"/>
      <c r="AT190" s="275" t="s">
        <v>141</v>
      </c>
      <c r="AU190" s="275" t="s">
        <v>83</v>
      </c>
      <c r="AV190" s="14" t="s">
        <v>139</v>
      </c>
      <c r="AW190" s="14" t="s">
        <v>31</v>
      </c>
      <c r="AX190" s="14" t="s">
        <v>81</v>
      </c>
      <c r="AY190" s="275" t="s">
        <v>132</v>
      </c>
    </row>
    <row r="191" spans="2:63" s="11" customFormat="1" ht="22.8" customHeight="1">
      <c r="B191" s="214"/>
      <c r="C191" s="215"/>
      <c r="D191" s="216" t="s">
        <v>73</v>
      </c>
      <c r="E191" s="228" t="s">
        <v>181</v>
      </c>
      <c r="F191" s="228" t="s">
        <v>282</v>
      </c>
      <c r="G191" s="215"/>
      <c r="H191" s="215"/>
      <c r="I191" s="218"/>
      <c r="J191" s="229">
        <f>BK191</f>
        <v>0</v>
      </c>
      <c r="K191" s="215"/>
      <c r="L191" s="220"/>
      <c r="M191" s="221"/>
      <c r="N191" s="222"/>
      <c r="O191" s="222"/>
      <c r="P191" s="223">
        <f>SUM(P192:P199)</f>
        <v>0</v>
      </c>
      <c r="Q191" s="222"/>
      <c r="R191" s="223">
        <f>SUM(R192:R199)</f>
        <v>1.04296</v>
      </c>
      <c r="S191" s="222"/>
      <c r="T191" s="224">
        <f>SUM(T192:T199)</f>
        <v>0</v>
      </c>
      <c r="AR191" s="225" t="s">
        <v>81</v>
      </c>
      <c r="AT191" s="226" t="s">
        <v>73</v>
      </c>
      <c r="AU191" s="226" t="s">
        <v>81</v>
      </c>
      <c r="AY191" s="225" t="s">
        <v>132</v>
      </c>
      <c r="BK191" s="227">
        <f>SUM(BK192:BK199)</f>
        <v>0</v>
      </c>
    </row>
    <row r="192" spans="2:65" s="1" customFormat="1" ht="24" customHeight="1">
      <c r="B192" s="37"/>
      <c r="C192" s="230" t="s">
        <v>283</v>
      </c>
      <c r="D192" s="230" t="s">
        <v>134</v>
      </c>
      <c r="E192" s="231" t="s">
        <v>284</v>
      </c>
      <c r="F192" s="232" t="s">
        <v>285</v>
      </c>
      <c r="G192" s="233" t="s">
        <v>286</v>
      </c>
      <c r="H192" s="234">
        <v>1</v>
      </c>
      <c r="I192" s="235"/>
      <c r="J192" s="236">
        <f>ROUND(I192*H192,2)</f>
        <v>0</v>
      </c>
      <c r="K192" s="232" t="s">
        <v>138</v>
      </c>
      <c r="L192" s="42"/>
      <c r="M192" s="237" t="s">
        <v>1</v>
      </c>
      <c r="N192" s="238" t="s">
        <v>39</v>
      </c>
      <c r="O192" s="85"/>
      <c r="P192" s="239">
        <f>O192*H192</f>
        <v>0</v>
      </c>
      <c r="Q192" s="239">
        <v>0.4208</v>
      </c>
      <c r="R192" s="239">
        <f>Q192*H192</f>
        <v>0.4208</v>
      </c>
      <c r="S192" s="239">
        <v>0</v>
      </c>
      <c r="T192" s="240">
        <f>S192*H192</f>
        <v>0</v>
      </c>
      <c r="AR192" s="241" t="s">
        <v>139</v>
      </c>
      <c r="AT192" s="241" t="s">
        <v>134</v>
      </c>
      <c r="AU192" s="241" t="s">
        <v>83</v>
      </c>
      <c r="AY192" s="16" t="s">
        <v>132</v>
      </c>
      <c r="BE192" s="242">
        <f>IF(N192="základní",J192,0)</f>
        <v>0</v>
      </c>
      <c r="BF192" s="242">
        <f>IF(N192="snížená",J192,0)</f>
        <v>0</v>
      </c>
      <c r="BG192" s="242">
        <f>IF(N192="zákl. přenesená",J192,0)</f>
        <v>0</v>
      </c>
      <c r="BH192" s="242">
        <f>IF(N192="sníž. přenesená",J192,0)</f>
        <v>0</v>
      </c>
      <c r="BI192" s="242">
        <f>IF(N192="nulová",J192,0)</f>
        <v>0</v>
      </c>
      <c r="BJ192" s="16" t="s">
        <v>81</v>
      </c>
      <c r="BK192" s="242">
        <f>ROUND(I192*H192,2)</f>
        <v>0</v>
      </c>
      <c r="BL192" s="16" t="s">
        <v>139</v>
      </c>
      <c r="BM192" s="241" t="s">
        <v>287</v>
      </c>
    </row>
    <row r="193" spans="2:51" s="12" customFormat="1" ht="12">
      <c r="B193" s="243"/>
      <c r="C193" s="244"/>
      <c r="D193" s="245" t="s">
        <v>141</v>
      </c>
      <c r="E193" s="246" t="s">
        <v>1</v>
      </c>
      <c r="F193" s="247" t="s">
        <v>288</v>
      </c>
      <c r="G193" s="244"/>
      <c r="H193" s="246" t="s">
        <v>1</v>
      </c>
      <c r="I193" s="248"/>
      <c r="J193" s="244"/>
      <c r="K193" s="244"/>
      <c r="L193" s="249"/>
      <c r="M193" s="250"/>
      <c r="N193" s="251"/>
      <c r="O193" s="251"/>
      <c r="P193" s="251"/>
      <c r="Q193" s="251"/>
      <c r="R193" s="251"/>
      <c r="S193" s="251"/>
      <c r="T193" s="252"/>
      <c r="AT193" s="253" t="s">
        <v>141</v>
      </c>
      <c r="AU193" s="253" t="s">
        <v>83</v>
      </c>
      <c r="AV193" s="12" t="s">
        <v>81</v>
      </c>
      <c r="AW193" s="12" t="s">
        <v>31</v>
      </c>
      <c r="AX193" s="12" t="s">
        <v>74</v>
      </c>
      <c r="AY193" s="253" t="s">
        <v>132</v>
      </c>
    </row>
    <row r="194" spans="2:51" s="13" customFormat="1" ht="12">
      <c r="B194" s="254"/>
      <c r="C194" s="255"/>
      <c r="D194" s="245" t="s">
        <v>141</v>
      </c>
      <c r="E194" s="256" t="s">
        <v>1</v>
      </c>
      <c r="F194" s="257" t="s">
        <v>81</v>
      </c>
      <c r="G194" s="255"/>
      <c r="H194" s="258">
        <v>1</v>
      </c>
      <c r="I194" s="259"/>
      <c r="J194" s="255"/>
      <c r="K194" s="255"/>
      <c r="L194" s="260"/>
      <c r="M194" s="261"/>
      <c r="N194" s="262"/>
      <c r="O194" s="262"/>
      <c r="P194" s="262"/>
      <c r="Q194" s="262"/>
      <c r="R194" s="262"/>
      <c r="S194" s="262"/>
      <c r="T194" s="263"/>
      <c r="AT194" s="264" t="s">
        <v>141</v>
      </c>
      <c r="AU194" s="264" t="s">
        <v>83</v>
      </c>
      <c r="AV194" s="13" t="s">
        <v>83</v>
      </c>
      <c r="AW194" s="13" t="s">
        <v>31</v>
      </c>
      <c r="AX194" s="13" t="s">
        <v>74</v>
      </c>
      <c r="AY194" s="264" t="s">
        <v>132</v>
      </c>
    </row>
    <row r="195" spans="2:51" s="14" customFormat="1" ht="12">
      <c r="B195" s="265"/>
      <c r="C195" s="266"/>
      <c r="D195" s="245" t="s">
        <v>141</v>
      </c>
      <c r="E195" s="267" t="s">
        <v>1</v>
      </c>
      <c r="F195" s="268" t="s">
        <v>144</v>
      </c>
      <c r="G195" s="266"/>
      <c r="H195" s="269">
        <v>1</v>
      </c>
      <c r="I195" s="270"/>
      <c r="J195" s="266"/>
      <c r="K195" s="266"/>
      <c r="L195" s="271"/>
      <c r="M195" s="272"/>
      <c r="N195" s="273"/>
      <c r="O195" s="273"/>
      <c r="P195" s="273"/>
      <c r="Q195" s="273"/>
      <c r="R195" s="273"/>
      <c r="S195" s="273"/>
      <c r="T195" s="274"/>
      <c r="AT195" s="275" t="s">
        <v>141</v>
      </c>
      <c r="AU195" s="275" t="s">
        <v>83</v>
      </c>
      <c r="AV195" s="14" t="s">
        <v>139</v>
      </c>
      <c r="AW195" s="14" t="s">
        <v>31</v>
      </c>
      <c r="AX195" s="14" t="s">
        <v>81</v>
      </c>
      <c r="AY195" s="275" t="s">
        <v>132</v>
      </c>
    </row>
    <row r="196" spans="2:65" s="1" customFormat="1" ht="24" customHeight="1">
      <c r="B196" s="37"/>
      <c r="C196" s="230" t="s">
        <v>8</v>
      </c>
      <c r="D196" s="230" t="s">
        <v>134</v>
      </c>
      <c r="E196" s="231" t="s">
        <v>289</v>
      </c>
      <c r="F196" s="232" t="s">
        <v>290</v>
      </c>
      <c r="G196" s="233" t="s">
        <v>286</v>
      </c>
      <c r="H196" s="234">
        <v>2</v>
      </c>
      <c r="I196" s="235"/>
      <c r="J196" s="236">
        <f>ROUND(I196*H196,2)</f>
        <v>0</v>
      </c>
      <c r="K196" s="232" t="s">
        <v>138</v>
      </c>
      <c r="L196" s="42"/>
      <c r="M196" s="237" t="s">
        <v>1</v>
      </c>
      <c r="N196" s="238" t="s">
        <v>39</v>
      </c>
      <c r="O196" s="85"/>
      <c r="P196" s="239">
        <f>O196*H196</f>
        <v>0</v>
      </c>
      <c r="Q196" s="239">
        <v>0.31108</v>
      </c>
      <c r="R196" s="239">
        <f>Q196*H196</f>
        <v>0.62216</v>
      </c>
      <c r="S196" s="239">
        <v>0</v>
      </c>
      <c r="T196" s="240">
        <f>S196*H196</f>
        <v>0</v>
      </c>
      <c r="AR196" s="241" t="s">
        <v>139</v>
      </c>
      <c r="AT196" s="241" t="s">
        <v>134</v>
      </c>
      <c r="AU196" s="241" t="s">
        <v>83</v>
      </c>
      <c r="AY196" s="16" t="s">
        <v>132</v>
      </c>
      <c r="BE196" s="242">
        <f>IF(N196="základní",J196,0)</f>
        <v>0</v>
      </c>
      <c r="BF196" s="242">
        <f>IF(N196="snížená",J196,0)</f>
        <v>0</v>
      </c>
      <c r="BG196" s="242">
        <f>IF(N196="zákl. přenesená",J196,0)</f>
        <v>0</v>
      </c>
      <c r="BH196" s="242">
        <f>IF(N196="sníž. přenesená",J196,0)</f>
        <v>0</v>
      </c>
      <c r="BI196" s="242">
        <f>IF(N196="nulová",J196,0)</f>
        <v>0</v>
      </c>
      <c r="BJ196" s="16" t="s">
        <v>81</v>
      </c>
      <c r="BK196" s="242">
        <f>ROUND(I196*H196,2)</f>
        <v>0</v>
      </c>
      <c r="BL196" s="16" t="s">
        <v>139</v>
      </c>
      <c r="BM196" s="241" t="s">
        <v>291</v>
      </c>
    </row>
    <row r="197" spans="2:51" s="12" customFormat="1" ht="12">
      <c r="B197" s="243"/>
      <c r="C197" s="244"/>
      <c r="D197" s="245" t="s">
        <v>141</v>
      </c>
      <c r="E197" s="246" t="s">
        <v>1</v>
      </c>
      <c r="F197" s="247" t="s">
        <v>292</v>
      </c>
      <c r="G197" s="244"/>
      <c r="H197" s="246" t="s">
        <v>1</v>
      </c>
      <c r="I197" s="248"/>
      <c r="J197" s="244"/>
      <c r="K197" s="244"/>
      <c r="L197" s="249"/>
      <c r="M197" s="250"/>
      <c r="N197" s="251"/>
      <c r="O197" s="251"/>
      <c r="P197" s="251"/>
      <c r="Q197" s="251"/>
      <c r="R197" s="251"/>
      <c r="S197" s="251"/>
      <c r="T197" s="252"/>
      <c r="AT197" s="253" t="s">
        <v>141</v>
      </c>
      <c r="AU197" s="253" t="s">
        <v>83</v>
      </c>
      <c r="AV197" s="12" t="s">
        <v>81</v>
      </c>
      <c r="AW197" s="12" t="s">
        <v>31</v>
      </c>
      <c r="AX197" s="12" t="s">
        <v>74</v>
      </c>
      <c r="AY197" s="253" t="s">
        <v>132</v>
      </c>
    </row>
    <row r="198" spans="2:51" s="13" customFormat="1" ht="12">
      <c r="B198" s="254"/>
      <c r="C198" s="255"/>
      <c r="D198" s="245" t="s">
        <v>141</v>
      </c>
      <c r="E198" s="256" t="s">
        <v>1</v>
      </c>
      <c r="F198" s="257" t="s">
        <v>83</v>
      </c>
      <c r="G198" s="255"/>
      <c r="H198" s="258">
        <v>2</v>
      </c>
      <c r="I198" s="259"/>
      <c r="J198" s="255"/>
      <c r="K198" s="255"/>
      <c r="L198" s="260"/>
      <c r="M198" s="261"/>
      <c r="N198" s="262"/>
      <c r="O198" s="262"/>
      <c r="P198" s="262"/>
      <c r="Q198" s="262"/>
      <c r="R198" s="262"/>
      <c r="S198" s="262"/>
      <c r="T198" s="263"/>
      <c r="AT198" s="264" t="s">
        <v>141</v>
      </c>
      <c r="AU198" s="264" t="s">
        <v>83</v>
      </c>
      <c r="AV198" s="13" t="s">
        <v>83</v>
      </c>
      <c r="AW198" s="13" t="s">
        <v>31</v>
      </c>
      <c r="AX198" s="13" t="s">
        <v>74</v>
      </c>
      <c r="AY198" s="264" t="s">
        <v>132</v>
      </c>
    </row>
    <row r="199" spans="2:51" s="14" customFormat="1" ht="12">
      <c r="B199" s="265"/>
      <c r="C199" s="266"/>
      <c r="D199" s="245" t="s">
        <v>141</v>
      </c>
      <c r="E199" s="267" t="s">
        <v>1</v>
      </c>
      <c r="F199" s="268" t="s">
        <v>144</v>
      </c>
      <c r="G199" s="266"/>
      <c r="H199" s="269">
        <v>2</v>
      </c>
      <c r="I199" s="270"/>
      <c r="J199" s="266"/>
      <c r="K199" s="266"/>
      <c r="L199" s="271"/>
      <c r="M199" s="272"/>
      <c r="N199" s="273"/>
      <c r="O199" s="273"/>
      <c r="P199" s="273"/>
      <c r="Q199" s="273"/>
      <c r="R199" s="273"/>
      <c r="S199" s="273"/>
      <c r="T199" s="274"/>
      <c r="AT199" s="275" t="s">
        <v>141</v>
      </c>
      <c r="AU199" s="275" t="s">
        <v>83</v>
      </c>
      <c r="AV199" s="14" t="s">
        <v>139</v>
      </c>
      <c r="AW199" s="14" t="s">
        <v>31</v>
      </c>
      <c r="AX199" s="14" t="s">
        <v>81</v>
      </c>
      <c r="AY199" s="275" t="s">
        <v>132</v>
      </c>
    </row>
    <row r="200" spans="2:63" s="11" customFormat="1" ht="22.8" customHeight="1">
      <c r="B200" s="214"/>
      <c r="C200" s="215"/>
      <c r="D200" s="216" t="s">
        <v>73</v>
      </c>
      <c r="E200" s="228" t="s">
        <v>191</v>
      </c>
      <c r="F200" s="228" t="s">
        <v>293</v>
      </c>
      <c r="G200" s="215"/>
      <c r="H200" s="215"/>
      <c r="I200" s="218"/>
      <c r="J200" s="229">
        <f>BK200</f>
        <v>0</v>
      </c>
      <c r="K200" s="215"/>
      <c r="L200" s="220"/>
      <c r="M200" s="221"/>
      <c r="N200" s="222"/>
      <c r="O200" s="222"/>
      <c r="P200" s="223">
        <f>SUM(P201:P227)</f>
        <v>0</v>
      </c>
      <c r="Q200" s="222"/>
      <c r="R200" s="223">
        <f>SUM(R201:R227)</f>
        <v>46.447562000000005</v>
      </c>
      <c r="S200" s="222"/>
      <c r="T200" s="224">
        <f>SUM(T201:T227)</f>
        <v>0</v>
      </c>
      <c r="AR200" s="225" t="s">
        <v>81</v>
      </c>
      <c r="AT200" s="226" t="s">
        <v>73</v>
      </c>
      <c r="AU200" s="226" t="s">
        <v>81</v>
      </c>
      <c r="AY200" s="225" t="s">
        <v>132</v>
      </c>
      <c r="BK200" s="227">
        <f>SUM(BK201:BK227)</f>
        <v>0</v>
      </c>
    </row>
    <row r="201" spans="2:65" s="1" customFormat="1" ht="16.5" customHeight="1">
      <c r="B201" s="37"/>
      <c r="C201" s="230" t="s">
        <v>294</v>
      </c>
      <c r="D201" s="230" t="s">
        <v>134</v>
      </c>
      <c r="E201" s="231" t="s">
        <v>295</v>
      </c>
      <c r="F201" s="232" t="s">
        <v>296</v>
      </c>
      <c r="G201" s="233" t="s">
        <v>297</v>
      </c>
      <c r="H201" s="234">
        <v>28</v>
      </c>
      <c r="I201" s="235"/>
      <c r="J201" s="236">
        <f>ROUND(I201*H201,2)</f>
        <v>0</v>
      </c>
      <c r="K201" s="232" t="s">
        <v>1</v>
      </c>
      <c r="L201" s="42"/>
      <c r="M201" s="237" t="s">
        <v>1</v>
      </c>
      <c r="N201" s="238" t="s">
        <v>39</v>
      </c>
      <c r="O201" s="85"/>
      <c r="P201" s="239">
        <f>O201*H201</f>
        <v>0</v>
      </c>
      <c r="Q201" s="239">
        <v>0</v>
      </c>
      <c r="R201" s="239">
        <f>Q201*H201</f>
        <v>0</v>
      </c>
      <c r="S201" s="239">
        <v>0</v>
      </c>
      <c r="T201" s="240">
        <f>S201*H201</f>
        <v>0</v>
      </c>
      <c r="AR201" s="241" t="s">
        <v>139</v>
      </c>
      <c r="AT201" s="241" t="s">
        <v>134</v>
      </c>
      <c r="AU201" s="241" t="s">
        <v>83</v>
      </c>
      <c r="AY201" s="16" t="s">
        <v>132</v>
      </c>
      <c r="BE201" s="242">
        <f>IF(N201="základní",J201,0)</f>
        <v>0</v>
      </c>
      <c r="BF201" s="242">
        <f>IF(N201="snížená",J201,0)</f>
        <v>0</v>
      </c>
      <c r="BG201" s="242">
        <f>IF(N201="zákl. přenesená",J201,0)</f>
        <v>0</v>
      </c>
      <c r="BH201" s="242">
        <f>IF(N201="sníž. přenesená",J201,0)</f>
        <v>0</v>
      </c>
      <c r="BI201" s="242">
        <f>IF(N201="nulová",J201,0)</f>
        <v>0</v>
      </c>
      <c r="BJ201" s="16" t="s">
        <v>81</v>
      </c>
      <c r="BK201" s="242">
        <f>ROUND(I201*H201,2)</f>
        <v>0</v>
      </c>
      <c r="BL201" s="16" t="s">
        <v>139</v>
      </c>
      <c r="BM201" s="241" t="s">
        <v>298</v>
      </c>
    </row>
    <row r="202" spans="2:51" s="12" customFormat="1" ht="12">
      <c r="B202" s="243"/>
      <c r="C202" s="244"/>
      <c r="D202" s="245" t="s">
        <v>141</v>
      </c>
      <c r="E202" s="246" t="s">
        <v>1</v>
      </c>
      <c r="F202" s="247" t="s">
        <v>299</v>
      </c>
      <c r="G202" s="244"/>
      <c r="H202" s="246" t="s">
        <v>1</v>
      </c>
      <c r="I202" s="248"/>
      <c r="J202" s="244"/>
      <c r="K202" s="244"/>
      <c r="L202" s="249"/>
      <c r="M202" s="250"/>
      <c r="N202" s="251"/>
      <c r="O202" s="251"/>
      <c r="P202" s="251"/>
      <c r="Q202" s="251"/>
      <c r="R202" s="251"/>
      <c r="S202" s="251"/>
      <c r="T202" s="252"/>
      <c r="AT202" s="253" t="s">
        <v>141</v>
      </c>
      <c r="AU202" s="253" t="s">
        <v>83</v>
      </c>
      <c r="AV202" s="12" t="s">
        <v>81</v>
      </c>
      <c r="AW202" s="12" t="s">
        <v>31</v>
      </c>
      <c r="AX202" s="12" t="s">
        <v>74</v>
      </c>
      <c r="AY202" s="253" t="s">
        <v>132</v>
      </c>
    </row>
    <row r="203" spans="2:51" s="13" customFormat="1" ht="12">
      <c r="B203" s="254"/>
      <c r="C203" s="255"/>
      <c r="D203" s="245" t="s">
        <v>141</v>
      </c>
      <c r="E203" s="256" t="s">
        <v>1</v>
      </c>
      <c r="F203" s="257" t="s">
        <v>237</v>
      </c>
      <c r="G203" s="255"/>
      <c r="H203" s="258">
        <v>18</v>
      </c>
      <c r="I203" s="259"/>
      <c r="J203" s="255"/>
      <c r="K203" s="255"/>
      <c r="L203" s="260"/>
      <c r="M203" s="261"/>
      <c r="N203" s="262"/>
      <c r="O203" s="262"/>
      <c r="P203" s="262"/>
      <c r="Q203" s="262"/>
      <c r="R203" s="262"/>
      <c r="S203" s="262"/>
      <c r="T203" s="263"/>
      <c r="AT203" s="264" t="s">
        <v>141</v>
      </c>
      <c r="AU203" s="264" t="s">
        <v>83</v>
      </c>
      <c r="AV203" s="13" t="s">
        <v>83</v>
      </c>
      <c r="AW203" s="13" t="s">
        <v>31</v>
      </c>
      <c r="AX203" s="13" t="s">
        <v>74</v>
      </c>
      <c r="AY203" s="264" t="s">
        <v>132</v>
      </c>
    </row>
    <row r="204" spans="2:51" s="12" customFormat="1" ht="12">
      <c r="B204" s="243"/>
      <c r="C204" s="244"/>
      <c r="D204" s="245" t="s">
        <v>141</v>
      </c>
      <c r="E204" s="246" t="s">
        <v>1</v>
      </c>
      <c r="F204" s="247" t="s">
        <v>300</v>
      </c>
      <c r="G204" s="244"/>
      <c r="H204" s="246" t="s">
        <v>1</v>
      </c>
      <c r="I204" s="248"/>
      <c r="J204" s="244"/>
      <c r="K204" s="244"/>
      <c r="L204" s="249"/>
      <c r="M204" s="250"/>
      <c r="N204" s="251"/>
      <c r="O204" s="251"/>
      <c r="P204" s="251"/>
      <c r="Q204" s="251"/>
      <c r="R204" s="251"/>
      <c r="S204" s="251"/>
      <c r="T204" s="252"/>
      <c r="AT204" s="253" t="s">
        <v>141</v>
      </c>
      <c r="AU204" s="253" t="s">
        <v>83</v>
      </c>
      <c r="AV204" s="12" t="s">
        <v>81</v>
      </c>
      <c r="AW204" s="12" t="s">
        <v>31</v>
      </c>
      <c r="AX204" s="12" t="s">
        <v>74</v>
      </c>
      <c r="AY204" s="253" t="s">
        <v>132</v>
      </c>
    </row>
    <row r="205" spans="2:51" s="13" customFormat="1" ht="12">
      <c r="B205" s="254"/>
      <c r="C205" s="255"/>
      <c r="D205" s="245" t="s">
        <v>141</v>
      </c>
      <c r="E205" s="256" t="s">
        <v>1</v>
      </c>
      <c r="F205" s="257" t="s">
        <v>198</v>
      </c>
      <c r="G205" s="255"/>
      <c r="H205" s="258">
        <v>10</v>
      </c>
      <c r="I205" s="259"/>
      <c r="J205" s="255"/>
      <c r="K205" s="255"/>
      <c r="L205" s="260"/>
      <c r="M205" s="261"/>
      <c r="N205" s="262"/>
      <c r="O205" s="262"/>
      <c r="P205" s="262"/>
      <c r="Q205" s="262"/>
      <c r="R205" s="262"/>
      <c r="S205" s="262"/>
      <c r="T205" s="263"/>
      <c r="AT205" s="264" t="s">
        <v>141</v>
      </c>
      <c r="AU205" s="264" t="s">
        <v>83</v>
      </c>
      <c r="AV205" s="13" t="s">
        <v>83</v>
      </c>
      <c r="AW205" s="13" t="s">
        <v>31</v>
      </c>
      <c r="AX205" s="13" t="s">
        <v>74</v>
      </c>
      <c r="AY205" s="264" t="s">
        <v>132</v>
      </c>
    </row>
    <row r="206" spans="2:51" s="14" customFormat="1" ht="12">
      <c r="B206" s="265"/>
      <c r="C206" s="266"/>
      <c r="D206" s="245" t="s">
        <v>141</v>
      </c>
      <c r="E206" s="267" t="s">
        <v>1</v>
      </c>
      <c r="F206" s="268" t="s">
        <v>144</v>
      </c>
      <c r="G206" s="266"/>
      <c r="H206" s="269">
        <v>28</v>
      </c>
      <c r="I206" s="270"/>
      <c r="J206" s="266"/>
      <c r="K206" s="266"/>
      <c r="L206" s="271"/>
      <c r="M206" s="272"/>
      <c r="N206" s="273"/>
      <c r="O206" s="273"/>
      <c r="P206" s="273"/>
      <c r="Q206" s="273"/>
      <c r="R206" s="273"/>
      <c r="S206" s="273"/>
      <c r="T206" s="274"/>
      <c r="AT206" s="275" t="s">
        <v>141</v>
      </c>
      <c r="AU206" s="275" t="s">
        <v>83</v>
      </c>
      <c r="AV206" s="14" t="s">
        <v>139</v>
      </c>
      <c r="AW206" s="14" t="s">
        <v>31</v>
      </c>
      <c r="AX206" s="14" t="s">
        <v>81</v>
      </c>
      <c r="AY206" s="275" t="s">
        <v>132</v>
      </c>
    </row>
    <row r="207" spans="2:65" s="1" customFormat="1" ht="24" customHeight="1">
      <c r="B207" s="37"/>
      <c r="C207" s="230" t="s">
        <v>301</v>
      </c>
      <c r="D207" s="230" t="s">
        <v>134</v>
      </c>
      <c r="E207" s="231" t="s">
        <v>302</v>
      </c>
      <c r="F207" s="232" t="s">
        <v>303</v>
      </c>
      <c r="G207" s="233" t="s">
        <v>162</v>
      </c>
      <c r="H207" s="234">
        <v>65</v>
      </c>
      <c r="I207" s="235"/>
      <c r="J207" s="236">
        <f>ROUND(I207*H207,2)</f>
        <v>0</v>
      </c>
      <c r="K207" s="232" t="s">
        <v>138</v>
      </c>
      <c r="L207" s="42"/>
      <c r="M207" s="237" t="s">
        <v>1</v>
      </c>
      <c r="N207" s="238" t="s">
        <v>39</v>
      </c>
      <c r="O207" s="85"/>
      <c r="P207" s="239">
        <f>O207*H207</f>
        <v>0</v>
      </c>
      <c r="Q207" s="239">
        <v>0.1554</v>
      </c>
      <c r="R207" s="239">
        <f>Q207*H207</f>
        <v>10.101</v>
      </c>
      <c r="S207" s="239">
        <v>0</v>
      </c>
      <c r="T207" s="240">
        <f>S207*H207</f>
        <v>0</v>
      </c>
      <c r="AR207" s="241" t="s">
        <v>139</v>
      </c>
      <c r="AT207" s="241" t="s">
        <v>134</v>
      </c>
      <c r="AU207" s="241" t="s">
        <v>83</v>
      </c>
      <c r="AY207" s="16" t="s">
        <v>132</v>
      </c>
      <c r="BE207" s="242">
        <f>IF(N207="základní",J207,0)</f>
        <v>0</v>
      </c>
      <c r="BF207" s="242">
        <f>IF(N207="snížená",J207,0)</f>
        <v>0</v>
      </c>
      <c r="BG207" s="242">
        <f>IF(N207="zákl. přenesená",J207,0)</f>
        <v>0</v>
      </c>
      <c r="BH207" s="242">
        <f>IF(N207="sníž. přenesená",J207,0)</f>
        <v>0</v>
      </c>
      <c r="BI207" s="242">
        <f>IF(N207="nulová",J207,0)</f>
        <v>0</v>
      </c>
      <c r="BJ207" s="16" t="s">
        <v>81</v>
      </c>
      <c r="BK207" s="242">
        <f>ROUND(I207*H207,2)</f>
        <v>0</v>
      </c>
      <c r="BL207" s="16" t="s">
        <v>139</v>
      </c>
      <c r="BM207" s="241" t="s">
        <v>304</v>
      </c>
    </row>
    <row r="208" spans="2:51" s="12" customFormat="1" ht="12">
      <c r="B208" s="243"/>
      <c r="C208" s="244"/>
      <c r="D208" s="245" t="s">
        <v>141</v>
      </c>
      <c r="E208" s="246" t="s">
        <v>1</v>
      </c>
      <c r="F208" s="247" t="s">
        <v>300</v>
      </c>
      <c r="G208" s="244"/>
      <c r="H208" s="246" t="s">
        <v>1</v>
      </c>
      <c r="I208" s="248"/>
      <c r="J208" s="244"/>
      <c r="K208" s="244"/>
      <c r="L208" s="249"/>
      <c r="M208" s="250"/>
      <c r="N208" s="251"/>
      <c r="O208" s="251"/>
      <c r="P208" s="251"/>
      <c r="Q208" s="251"/>
      <c r="R208" s="251"/>
      <c r="S208" s="251"/>
      <c r="T208" s="252"/>
      <c r="AT208" s="253" t="s">
        <v>141</v>
      </c>
      <c r="AU208" s="253" t="s">
        <v>83</v>
      </c>
      <c r="AV208" s="12" t="s">
        <v>81</v>
      </c>
      <c r="AW208" s="12" t="s">
        <v>31</v>
      </c>
      <c r="AX208" s="12" t="s">
        <v>74</v>
      </c>
      <c r="AY208" s="253" t="s">
        <v>132</v>
      </c>
    </row>
    <row r="209" spans="2:51" s="13" customFormat="1" ht="12">
      <c r="B209" s="254"/>
      <c r="C209" s="255"/>
      <c r="D209" s="245" t="s">
        <v>141</v>
      </c>
      <c r="E209" s="256" t="s">
        <v>1</v>
      </c>
      <c r="F209" s="257" t="s">
        <v>167</v>
      </c>
      <c r="G209" s="255"/>
      <c r="H209" s="258">
        <v>65</v>
      </c>
      <c r="I209" s="259"/>
      <c r="J209" s="255"/>
      <c r="K209" s="255"/>
      <c r="L209" s="260"/>
      <c r="M209" s="261"/>
      <c r="N209" s="262"/>
      <c r="O209" s="262"/>
      <c r="P209" s="262"/>
      <c r="Q209" s="262"/>
      <c r="R209" s="262"/>
      <c r="S209" s="262"/>
      <c r="T209" s="263"/>
      <c r="AT209" s="264" t="s">
        <v>141</v>
      </c>
      <c r="AU209" s="264" t="s">
        <v>83</v>
      </c>
      <c r="AV209" s="13" t="s">
        <v>83</v>
      </c>
      <c r="AW209" s="13" t="s">
        <v>31</v>
      </c>
      <c r="AX209" s="13" t="s">
        <v>74</v>
      </c>
      <c r="AY209" s="264" t="s">
        <v>132</v>
      </c>
    </row>
    <row r="210" spans="2:51" s="14" customFormat="1" ht="12">
      <c r="B210" s="265"/>
      <c r="C210" s="266"/>
      <c r="D210" s="245" t="s">
        <v>141</v>
      </c>
      <c r="E210" s="267" t="s">
        <v>1</v>
      </c>
      <c r="F210" s="268" t="s">
        <v>144</v>
      </c>
      <c r="G210" s="266"/>
      <c r="H210" s="269">
        <v>65</v>
      </c>
      <c r="I210" s="270"/>
      <c r="J210" s="266"/>
      <c r="K210" s="266"/>
      <c r="L210" s="271"/>
      <c r="M210" s="272"/>
      <c r="N210" s="273"/>
      <c r="O210" s="273"/>
      <c r="P210" s="273"/>
      <c r="Q210" s="273"/>
      <c r="R210" s="273"/>
      <c r="S210" s="273"/>
      <c r="T210" s="274"/>
      <c r="AT210" s="275" t="s">
        <v>141</v>
      </c>
      <c r="AU210" s="275" t="s">
        <v>83</v>
      </c>
      <c r="AV210" s="14" t="s">
        <v>139</v>
      </c>
      <c r="AW210" s="14" t="s">
        <v>31</v>
      </c>
      <c r="AX210" s="14" t="s">
        <v>81</v>
      </c>
      <c r="AY210" s="275" t="s">
        <v>132</v>
      </c>
    </row>
    <row r="211" spans="2:65" s="1" customFormat="1" ht="16.5" customHeight="1">
      <c r="B211" s="37"/>
      <c r="C211" s="279" t="s">
        <v>237</v>
      </c>
      <c r="D211" s="279" t="s">
        <v>247</v>
      </c>
      <c r="E211" s="280" t="s">
        <v>305</v>
      </c>
      <c r="F211" s="281" t="s">
        <v>306</v>
      </c>
      <c r="G211" s="282" t="s">
        <v>286</v>
      </c>
      <c r="H211" s="283">
        <v>65.65</v>
      </c>
      <c r="I211" s="284"/>
      <c r="J211" s="285">
        <f>ROUND(I211*H211,2)</f>
        <v>0</v>
      </c>
      <c r="K211" s="281" t="s">
        <v>138</v>
      </c>
      <c r="L211" s="286"/>
      <c r="M211" s="287" t="s">
        <v>1</v>
      </c>
      <c r="N211" s="288" t="s">
        <v>39</v>
      </c>
      <c r="O211" s="85"/>
      <c r="P211" s="239">
        <f>O211*H211</f>
        <v>0</v>
      </c>
      <c r="Q211" s="239">
        <v>0.0821</v>
      </c>
      <c r="R211" s="239">
        <f>Q211*H211</f>
        <v>5.389865000000001</v>
      </c>
      <c r="S211" s="239">
        <v>0</v>
      </c>
      <c r="T211" s="240">
        <f>S211*H211</f>
        <v>0</v>
      </c>
      <c r="AR211" s="241" t="s">
        <v>181</v>
      </c>
      <c r="AT211" s="241" t="s">
        <v>247</v>
      </c>
      <c r="AU211" s="241" t="s">
        <v>83</v>
      </c>
      <c r="AY211" s="16" t="s">
        <v>132</v>
      </c>
      <c r="BE211" s="242">
        <f>IF(N211="základní",J211,0)</f>
        <v>0</v>
      </c>
      <c r="BF211" s="242">
        <f>IF(N211="snížená",J211,0)</f>
        <v>0</v>
      </c>
      <c r="BG211" s="242">
        <f>IF(N211="zákl. přenesená",J211,0)</f>
        <v>0</v>
      </c>
      <c r="BH211" s="242">
        <f>IF(N211="sníž. přenesená",J211,0)</f>
        <v>0</v>
      </c>
      <c r="BI211" s="242">
        <f>IF(N211="nulová",J211,0)</f>
        <v>0</v>
      </c>
      <c r="BJ211" s="16" t="s">
        <v>81</v>
      </c>
      <c r="BK211" s="242">
        <f>ROUND(I211*H211,2)</f>
        <v>0</v>
      </c>
      <c r="BL211" s="16" t="s">
        <v>139</v>
      </c>
      <c r="BM211" s="241" t="s">
        <v>307</v>
      </c>
    </row>
    <row r="212" spans="2:51" s="12" customFormat="1" ht="12">
      <c r="B212" s="243"/>
      <c r="C212" s="244"/>
      <c r="D212" s="245" t="s">
        <v>141</v>
      </c>
      <c r="E212" s="246" t="s">
        <v>1</v>
      </c>
      <c r="F212" s="247" t="s">
        <v>300</v>
      </c>
      <c r="G212" s="244"/>
      <c r="H212" s="246" t="s">
        <v>1</v>
      </c>
      <c r="I212" s="248"/>
      <c r="J212" s="244"/>
      <c r="K212" s="244"/>
      <c r="L212" s="249"/>
      <c r="M212" s="250"/>
      <c r="N212" s="251"/>
      <c r="O212" s="251"/>
      <c r="P212" s="251"/>
      <c r="Q212" s="251"/>
      <c r="R212" s="251"/>
      <c r="S212" s="251"/>
      <c r="T212" s="252"/>
      <c r="AT212" s="253" t="s">
        <v>141</v>
      </c>
      <c r="AU212" s="253" t="s">
        <v>83</v>
      </c>
      <c r="AV212" s="12" t="s">
        <v>81</v>
      </c>
      <c r="AW212" s="12" t="s">
        <v>31</v>
      </c>
      <c r="AX212" s="12" t="s">
        <v>74</v>
      </c>
      <c r="AY212" s="253" t="s">
        <v>132</v>
      </c>
    </row>
    <row r="213" spans="2:51" s="13" customFormat="1" ht="12">
      <c r="B213" s="254"/>
      <c r="C213" s="255"/>
      <c r="D213" s="245" t="s">
        <v>141</v>
      </c>
      <c r="E213" s="256" t="s">
        <v>1</v>
      </c>
      <c r="F213" s="257" t="s">
        <v>308</v>
      </c>
      <c r="G213" s="255"/>
      <c r="H213" s="258">
        <v>65.65</v>
      </c>
      <c r="I213" s="259"/>
      <c r="J213" s="255"/>
      <c r="K213" s="255"/>
      <c r="L213" s="260"/>
      <c r="M213" s="261"/>
      <c r="N213" s="262"/>
      <c r="O213" s="262"/>
      <c r="P213" s="262"/>
      <c r="Q213" s="262"/>
      <c r="R213" s="262"/>
      <c r="S213" s="262"/>
      <c r="T213" s="263"/>
      <c r="AT213" s="264" t="s">
        <v>141</v>
      </c>
      <c r="AU213" s="264" t="s">
        <v>83</v>
      </c>
      <c r="AV213" s="13" t="s">
        <v>83</v>
      </c>
      <c r="AW213" s="13" t="s">
        <v>31</v>
      </c>
      <c r="AX213" s="13" t="s">
        <v>74</v>
      </c>
      <c r="AY213" s="264" t="s">
        <v>132</v>
      </c>
    </row>
    <row r="214" spans="2:51" s="14" customFormat="1" ht="12">
      <c r="B214" s="265"/>
      <c r="C214" s="266"/>
      <c r="D214" s="245" t="s">
        <v>141</v>
      </c>
      <c r="E214" s="267" t="s">
        <v>1</v>
      </c>
      <c r="F214" s="268" t="s">
        <v>144</v>
      </c>
      <c r="G214" s="266"/>
      <c r="H214" s="269">
        <v>65.65</v>
      </c>
      <c r="I214" s="270"/>
      <c r="J214" s="266"/>
      <c r="K214" s="266"/>
      <c r="L214" s="271"/>
      <c r="M214" s="272"/>
      <c r="N214" s="273"/>
      <c r="O214" s="273"/>
      <c r="P214" s="273"/>
      <c r="Q214" s="273"/>
      <c r="R214" s="273"/>
      <c r="S214" s="273"/>
      <c r="T214" s="274"/>
      <c r="AT214" s="275" t="s">
        <v>141</v>
      </c>
      <c r="AU214" s="275" t="s">
        <v>83</v>
      </c>
      <c r="AV214" s="14" t="s">
        <v>139</v>
      </c>
      <c r="AW214" s="14" t="s">
        <v>31</v>
      </c>
      <c r="AX214" s="14" t="s">
        <v>81</v>
      </c>
      <c r="AY214" s="275" t="s">
        <v>132</v>
      </c>
    </row>
    <row r="215" spans="2:65" s="1" customFormat="1" ht="24" customHeight="1">
      <c r="B215" s="37"/>
      <c r="C215" s="230" t="s">
        <v>309</v>
      </c>
      <c r="D215" s="230" t="s">
        <v>134</v>
      </c>
      <c r="E215" s="231" t="s">
        <v>310</v>
      </c>
      <c r="F215" s="232" t="s">
        <v>311</v>
      </c>
      <c r="G215" s="233" t="s">
        <v>162</v>
      </c>
      <c r="H215" s="234">
        <v>140</v>
      </c>
      <c r="I215" s="235"/>
      <c r="J215" s="236">
        <f>ROUND(I215*H215,2)</f>
        <v>0</v>
      </c>
      <c r="K215" s="232" t="s">
        <v>138</v>
      </c>
      <c r="L215" s="42"/>
      <c r="M215" s="237" t="s">
        <v>1</v>
      </c>
      <c r="N215" s="238" t="s">
        <v>39</v>
      </c>
      <c r="O215" s="85"/>
      <c r="P215" s="239">
        <f>O215*H215</f>
        <v>0</v>
      </c>
      <c r="Q215" s="239">
        <v>0.1295</v>
      </c>
      <c r="R215" s="239">
        <f>Q215*H215</f>
        <v>18.13</v>
      </c>
      <c r="S215" s="239">
        <v>0</v>
      </c>
      <c r="T215" s="240">
        <f>S215*H215</f>
        <v>0</v>
      </c>
      <c r="AR215" s="241" t="s">
        <v>139</v>
      </c>
      <c r="AT215" s="241" t="s">
        <v>134</v>
      </c>
      <c r="AU215" s="241" t="s">
        <v>83</v>
      </c>
      <c r="AY215" s="16" t="s">
        <v>132</v>
      </c>
      <c r="BE215" s="242">
        <f>IF(N215="základní",J215,0)</f>
        <v>0</v>
      </c>
      <c r="BF215" s="242">
        <f>IF(N215="snížená",J215,0)</f>
        <v>0</v>
      </c>
      <c r="BG215" s="242">
        <f>IF(N215="zákl. přenesená",J215,0)</f>
        <v>0</v>
      </c>
      <c r="BH215" s="242">
        <f>IF(N215="sníž. přenesená",J215,0)</f>
        <v>0</v>
      </c>
      <c r="BI215" s="242">
        <f>IF(N215="nulová",J215,0)</f>
        <v>0</v>
      </c>
      <c r="BJ215" s="16" t="s">
        <v>81</v>
      </c>
      <c r="BK215" s="242">
        <f>ROUND(I215*H215,2)</f>
        <v>0</v>
      </c>
      <c r="BL215" s="16" t="s">
        <v>139</v>
      </c>
      <c r="BM215" s="241" t="s">
        <v>312</v>
      </c>
    </row>
    <row r="216" spans="2:51" s="12" customFormat="1" ht="12">
      <c r="B216" s="243"/>
      <c r="C216" s="244"/>
      <c r="D216" s="245" t="s">
        <v>141</v>
      </c>
      <c r="E216" s="246" t="s">
        <v>1</v>
      </c>
      <c r="F216" s="247" t="s">
        <v>313</v>
      </c>
      <c r="G216" s="244"/>
      <c r="H216" s="246" t="s">
        <v>1</v>
      </c>
      <c r="I216" s="248"/>
      <c r="J216" s="244"/>
      <c r="K216" s="244"/>
      <c r="L216" s="249"/>
      <c r="M216" s="250"/>
      <c r="N216" s="251"/>
      <c r="O216" s="251"/>
      <c r="P216" s="251"/>
      <c r="Q216" s="251"/>
      <c r="R216" s="251"/>
      <c r="S216" s="251"/>
      <c r="T216" s="252"/>
      <c r="AT216" s="253" t="s">
        <v>141</v>
      </c>
      <c r="AU216" s="253" t="s">
        <v>83</v>
      </c>
      <c r="AV216" s="12" t="s">
        <v>81</v>
      </c>
      <c r="AW216" s="12" t="s">
        <v>31</v>
      </c>
      <c r="AX216" s="12" t="s">
        <v>74</v>
      </c>
      <c r="AY216" s="253" t="s">
        <v>132</v>
      </c>
    </row>
    <row r="217" spans="2:51" s="13" customFormat="1" ht="12">
      <c r="B217" s="254"/>
      <c r="C217" s="255"/>
      <c r="D217" s="245" t="s">
        <v>141</v>
      </c>
      <c r="E217" s="256" t="s">
        <v>1</v>
      </c>
      <c r="F217" s="257" t="s">
        <v>165</v>
      </c>
      <c r="G217" s="255"/>
      <c r="H217" s="258">
        <v>140</v>
      </c>
      <c r="I217" s="259"/>
      <c r="J217" s="255"/>
      <c r="K217" s="255"/>
      <c r="L217" s="260"/>
      <c r="M217" s="261"/>
      <c r="N217" s="262"/>
      <c r="O217" s="262"/>
      <c r="P217" s="262"/>
      <c r="Q217" s="262"/>
      <c r="R217" s="262"/>
      <c r="S217" s="262"/>
      <c r="T217" s="263"/>
      <c r="AT217" s="264" t="s">
        <v>141</v>
      </c>
      <c r="AU217" s="264" t="s">
        <v>83</v>
      </c>
      <c r="AV217" s="13" t="s">
        <v>83</v>
      </c>
      <c r="AW217" s="13" t="s">
        <v>31</v>
      </c>
      <c r="AX217" s="13" t="s">
        <v>74</v>
      </c>
      <c r="AY217" s="264" t="s">
        <v>132</v>
      </c>
    </row>
    <row r="218" spans="2:51" s="14" customFormat="1" ht="12">
      <c r="B218" s="265"/>
      <c r="C218" s="266"/>
      <c r="D218" s="245" t="s">
        <v>141</v>
      </c>
      <c r="E218" s="267" t="s">
        <v>1</v>
      </c>
      <c r="F218" s="268" t="s">
        <v>144</v>
      </c>
      <c r="G218" s="266"/>
      <c r="H218" s="269">
        <v>140</v>
      </c>
      <c r="I218" s="270"/>
      <c r="J218" s="266"/>
      <c r="K218" s="266"/>
      <c r="L218" s="271"/>
      <c r="M218" s="272"/>
      <c r="N218" s="273"/>
      <c r="O218" s="273"/>
      <c r="P218" s="273"/>
      <c r="Q218" s="273"/>
      <c r="R218" s="273"/>
      <c r="S218" s="273"/>
      <c r="T218" s="274"/>
      <c r="AT218" s="275" t="s">
        <v>141</v>
      </c>
      <c r="AU218" s="275" t="s">
        <v>83</v>
      </c>
      <c r="AV218" s="14" t="s">
        <v>139</v>
      </c>
      <c r="AW218" s="14" t="s">
        <v>31</v>
      </c>
      <c r="AX218" s="14" t="s">
        <v>81</v>
      </c>
      <c r="AY218" s="275" t="s">
        <v>132</v>
      </c>
    </row>
    <row r="219" spans="2:65" s="1" customFormat="1" ht="16.5" customHeight="1">
      <c r="B219" s="37"/>
      <c r="C219" s="279" t="s">
        <v>314</v>
      </c>
      <c r="D219" s="279" t="s">
        <v>247</v>
      </c>
      <c r="E219" s="280" t="s">
        <v>315</v>
      </c>
      <c r="F219" s="281" t="s">
        <v>316</v>
      </c>
      <c r="G219" s="282" t="s">
        <v>162</v>
      </c>
      <c r="H219" s="283">
        <v>141.4</v>
      </c>
      <c r="I219" s="284"/>
      <c r="J219" s="285">
        <f>ROUND(I219*H219,2)</f>
        <v>0</v>
      </c>
      <c r="K219" s="281" t="s">
        <v>138</v>
      </c>
      <c r="L219" s="286"/>
      <c r="M219" s="287" t="s">
        <v>1</v>
      </c>
      <c r="N219" s="288" t="s">
        <v>39</v>
      </c>
      <c r="O219" s="85"/>
      <c r="P219" s="239">
        <f>O219*H219</f>
        <v>0</v>
      </c>
      <c r="Q219" s="239">
        <v>0.058</v>
      </c>
      <c r="R219" s="239">
        <f>Q219*H219</f>
        <v>8.2012</v>
      </c>
      <c r="S219" s="239">
        <v>0</v>
      </c>
      <c r="T219" s="240">
        <f>S219*H219</f>
        <v>0</v>
      </c>
      <c r="AR219" s="241" t="s">
        <v>181</v>
      </c>
      <c r="AT219" s="241" t="s">
        <v>247</v>
      </c>
      <c r="AU219" s="241" t="s">
        <v>83</v>
      </c>
      <c r="AY219" s="16" t="s">
        <v>132</v>
      </c>
      <c r="BE219" s="242">
        <f>IF(N219="základní",J219,0)</f>
        <v>0</v>
      </c>
      <c r="BF219" s="242">
        <f>IF(N219="snížená",J219,0)</f>
        <v>0</v>
      </c>
      <c r="BG219" s="242">
        <f>IF(N219="zákl. přenesená",J219,0)</f>
        <v>0</v>
      </c>
      <c r="BH219" s="242">
        <f>IF(N219="sníž. přenesená",J219,0)</f>
        <v>0</v>
      </c>
      <c r="BI219" s="242">
        <f>IF(N219="nulová",J219,0)</f>
        <v>0</v>
      </c>
      <c r="BJ219" s="16" t="s">
        <v>81</v>
      </c>
      <c r="BK219" s="242">
        <f>ROUND(I219*H219,2)</f>
        <v>0</v>
      </c>
      <c r="BL219" s="16" t="s">
        <v>139</v>
      </c>
      <c r="BM219" s="241" t="s">
        <v>317</v>
      </c>
    </row>
    <row r="220" spans="2:51" s="13" customFormat="1" ht="12">
      <c r="B220" s="254"/>
      <c r="C220" s="255"/>
      <c r="D220" s="245" t="s">
        <v>141</v>
      </c>
      <c r="E220" s="256" t="s">
        <v>1</v>
      </c>
      <c r="F220" s="257" t="s">
        <v>318</v>
      </c>
      <c r="G220" s="255"/>
      <c r="H220" s="258">
        <v>141.4</v>
      </c>
      <c r="I220" s="259"/>
      <c r="J220" s="255"/>
      <c r="K220" s="255"/>
      <c r="L220" s="260"/>
      <c r="M220" s="261"/>
      <c r="N220" s="262"/>
      <c r="O220" s="262"/>
      <c r="P220" s="262"/>
      <c r="Q220" s="262"/>
      <c r="R220" s="262"/>
      <c r="S220" s="262"/>
      <c r="T220" s="263"/>
      <c r="AT220" s="264" t="s">
        <v>141</v>
      </c>
      <c r="AU220" s="264" t="s">
        <v>83</v>
      </c>
      <c r="AV220" s="13" t="s">
        <v>83</v>
      </c>
      <c r="AW220" s="13" t="s">
        <v>31</v>
      </c>
      <c r="AX220" s="13" t="s">
        <v>74</v>
      </c>
      <c r="AY220" s="264" t="s">
        <v>132</v>
      </c>
    </row>
    <row r="221" spans="2:51" s="14" customFormat="1" ht="12">
      <c r="B221" s="265"/>
      <c r="C221" s="266"/>
      <c r="D221" s="245" t="s">
        <v>141</v>
      </c>
      <c r="E221" s="267" t="s">
        <v>1</v>
      </c>
      <c r="F221" s="268" t="s">
        <v>144</v>
      </c>
      <c r="G221" s="266"/>
      <c r="H221" s="269">
        <v>141.4</v>
      </c>
      <c r="I221" s="270"/>
      <c r="J221" s="266"/>
      <c r="K221" s="266"/>
      <c r="L221" s="271"/>
      <c r="M221" s="272"/>
      <c r="N221" s="273"/>
      <c r="O221" s="273"/>
      <c r="P221" s="273"/>
      <c r="Q221" s="273"/>
      <c r="R221" s="273"/>
      <c r="S221" s="273"/>
      <c r="T221" s="274"/>
      <c r="AT221" s="275" t="s">
        <v>141</v>
      </c>
      <c r="AU221" s="275" t="s">
        <v>83</v>
      </c>
      <c r="AV221" s="14" t="s">
        <v>139</v>
      </c>
      <c r="AW221" s="14" t="s">
        <v>31</v>
      </c>
      <c r="AX221" s="14" t="s">
        <v>81</v>
      </c>
      <c r="AY221" s="275" t="s">
        <v>132</v>
      </c>
    </row>
    <row r="222" spans="2:65" s="1" customFormat="1" ht="24" customHeight="1">
      <c r="B222" s="37"/>
      <c r="C222" s="230" t="s">
        <v>7</v>
      </c>
      <c r="D222" s="230" t="s">
        <v>134</v>
      </c>
      <c r="E222" s="231" t="s">
        <v>319</v>
      </c>
      <c r="F222" s="232" t="s">
        <v>320</v>
      </c>
      <c r="G222" s="233" t="s">
        <v>220</v>
      </c>
      <c r="H222" s="234">
        <v>2.05</v>
      </c>
      <c r="I222" s="235"/>
      <c r="J222" s="236">
        <f>ROUND(I222*H222,2)</f>
        <v>0</v>
      </c>
      <c r="K222" s="232" t="s">
        <v>138</v>
      </c>
      <c r="L222" s="42"/>
      <c r="M222" s="237" t="s">
        <v>1</v>
      </c>
      <c r="N222" s="238" t="s">
        <v>39</v>
      </c>
      <c r="O222" s="85"/>
      <c r="P222" s="239">
        <f>O222*H222</f>
        <v>0</v>
      </c>
      <c r="Q222" s="239">
        <v>2.25634</v>
      </c>
      <c r="R222" s="239">
        <f>Q222*H222</f>
        <v>4.625496999999999</v>
      </c>
      <c r="S222" s="239">
        <v>0</v>
      </c>
      <c r="T222" s="240">
        <f>S222*H222</f>
        <v>0</v>
      </c>
      <c r="AR222" s="241" t="s">
        <v>139</v>
      </c>
      <c r="AT222" s="241" t="s">
        <v>134</v>
      </c>
      <c r="AU222" s="241" t="s">
        <v>83</v>
      </c>
      <c r="AY222" s="16" t="s">
        <v>132</v>
      </c>
      <c r="BE222" s="242">
        <f>IF(N222="základní",J222,0)</f>
        <v>0</v>
      </c>
      <c r="BF222" s="242">
        <f>IF(N222="snížená",J222,0)</f>
        <v>0</v>
      </c>
      <c r="BG222" s="242">
        <f>IF(N222="zákl. přenesená",J222,0)</f>
        <v>0</v>
      </c>
      <c r="BH222" s="242">
        <f>IF(N222="sníž. přenesená",J222,0)</f>
        <v>0</v>
      </c>
      <c r="BI222" s="242">
        <f>IF(N222="nulová",J222,0)</f>
        <v>0</v>
      </c>
      <c r="BJ222" s="16" t="s">
        <v>81</v>
      </c>
      <c r="BK222" s="242">
        <f>ROUND(I222*H222,2)</f>
        <v>0</v>
      </c>
      <c r="BL222" s="16" t="s">
        <v>139</v>
      </c>
      <c r="BM222" s="241" t="s">
        <v>321</v>
      </c>
    </row>
    <row r="223" spans="2:51" s="12" customFormat="1" ht="12">
      <c r="B223" s="243"/>
      <c r="C223" s="244"/>
      <c r="D223" s="245" t="s">
        <v>141</v>
      </c>
      <c r="E223" s="246" t="s">
        <v>1</v>
      </c>
      <c r="F223" s="247" t="s">
        <v>299</v>
      </c>
      <c r="G223" s="244"/>
      <c r="H223" s="246" t="s">
        <v>1</v>
      </c>
      <c r="I223" s="248"/>
      <c r="J223" s="244"/>
      <c r="K223" s="244"/>
      <c r="L223" s="249"/>
      <c r="M223" s="250"/>
      <c r="N223" s="251"/>
      <c r="O223" s="251"/>
      <c r="P223" s="251"/>
      <c r="Q223" s="251"/>
      <c r="R223" s="251"/>
      <c r="S223" s="251"/>
      <c r="T223" s="252"/>
      <c r="AT223" s="253" t="s">
        <v>141</v>
      </c>
      <c r="AU223" s="253" t="s">
        <v>83</v>
      </c>
      <c r="AV223" s="12" t="s">
        <v>81</v>
      </c>
      <c r="AW223" s="12" t="s">
        <v>31</v>
      </c>
      <c r="AX223" s="12" t="s">
        <v>74</v>
      </c>
      <c r="AY223" s="253" t="s">
        <v>132</v>
      </c>
    </row>
    <row r="224" spans="2:51" s="13" customFormat="1" ht="12">
      <c r="B224" s="254"/>
      <c r="C224" s="255"/>
      <c r="D224" s="245" t="s">
        <v>141</v>
      </c>
      <c r="E224" s="256" t="s">
        <v>1</v>
      </c>
      <c r="F224" s="257" t="s">
        <v>322</v>
      </c>
      <c r="G224" s="255"/>
      <c r="H224" s="258">
        <v>1.4</v>
      </c>
      <c r="I224" s="259"/>
      <c r="J224" s="255"/>
      <c r="K224" s="255"/>
      <c r="L224" s="260"/>
      <c r="M224" s="261"/>
      <c r="N224" s="262"/>
      <c r="O224" s="262"/>
      <c r="P224" s="262"/>
      <c r="Q224" s="262"/>
      <c r="R224" s="262"/>
      <c r="S224" s="262"/>
      <c r="T224" s="263"/>
      <c r="AT224" s="264" t="s">
        <v>141</v>
      </c>
      <c r="AU224" s="264" t="s">
        <v>83</v>
      </c>
      <c r="AV224" s="13" t="s">
        <v>83</v>
      </c>
      <c r="AW224" s="13" t="s">
        <v>31</v>
      </c>
      <c r="AX224" s="13" t="s">
        <v>74</v>
      </c>
      <c r="AY224" s="264" t="s">
        <v>132</v>
      </c>
    </row>
    <row r="225" spans="2:51" s="12" customFormat="1" ht="12">
      <c r="B225" s="243"/>
      <c r="C225" s="244"/>
      <c r="D225" s="245" t="s">
        <v>141</v>
      </c>
      <c r="E225" s="246" t="s">
        <v>1</v>
      </c>
      <c r="F225" s="247" t="s">
        <v>300</v>
      </c>
      <c r="G225" s="244"/>
      <c r="H225" s="246" t="s">
        <v>1</v>
      </c>
      <c r="I225" s="248"/>
      <c r="J225" s="244"/>
      <c r="K225" s="244"/>
      <c r="L225" s="249"/>
      <c r="M225" s="250"/>
      <c r="N225" s="251"/>
      <c r="O225" s="251"/>
      <c r="P225" s="251"/>
      <c r="Q225" s="251"/>
      <c r="R225" s="251"/>
      <c r="S225" s="251"/>
      <c r="T225" s="252"/>
      <c r="AT225" s="253" t="s">
        <v>141</v>
      </c>
      <c r="AU225" s="253" t="s">
        <v>83</v>
      </c>
      <c r="AV225" s="12" t="s">
        <v>81</v>
      </c>
      <c r="AW225" s="12" t="s">
        <v>31</v>
      </c>
      <c r="AX225" s="12" t="s">
        <v>74</v>
      </c>
      <c r="AY225" s="253" t="s">
        <v>132</v>
      </c>
    </row>
    <row r="226" spans="2:51" s="13" customFormat="1" ht="12">
      <c r="B226" s="254"/>
      <c r="C226" s="255"/>
      <c r="D226" s="245" t="s">
        <v>141</v>
      </c>
      <c r="E226" s="256" t="s">
        <v>1</v>
      </c>
      <c r="F226" s="257" t="s">
        <v>323</v>
      </c>
      <c r="G226" s="255"/>
      <c r="H226" s="258">
        <v>0.65</v>
      </c>
      <c r="I226" s="259"/>
      <c r="J226" s="255"/>
      <c r="K226" s="255"/>
      <c r="L226" s="260"/>
      <c r="M226" s="261"/>
      <c r="N226" s="262"/>
      <c r="O226" s="262"/>
      <c r="P226" s="262"/>
      <c r="Q226" s="262"/>
      <c r="R226" s="262"/>
      <c r="S226" s="262"/>
      <c r="T226" s="263"/>
      <c r="AT226" s="264" t="s">
        <v>141</v>
      </c>
      <c r="AU226" s="264" t="s">
        <v>83</v>
      </c>
      <c r="AV226" s="13" t="s">
        <v>83</v>
      </c>
      <c r="AW226" s="13" t="s">
        <v>31</v>
      </c>
      <c r="AX226" s="13" t="s">
        <v>74</v>
      </c>
      <c r="AY226" s="264" t="s">
        <v>132</v>
      </c>
    </row>
    <row r="227" spans="2:51" s="14" customFormat="1" ht="12">
      <c r="B227" s="265"/>
      <c r="C227" s="266"/>
      <c r="D227" s="245" t="s">
        <v>141</v>
      </c>
      <c r="E227" s="267" t="s">
        <v>1</v>
      </c>
      <c r="F227" s="268" t="s">
        <v>144</v>
      </c>
      <c r="G227" s="266"/>
      <c r="H227" s="269">
        <v>2.05</v>
      </c>
      <c r="I227" s="270"/>
      <c r="J227" s="266"/>
      <c r="K227" s="266"/>
      <c r="L227" s="271"/>
      <c r="M227" s="272"/>
      <c r="N227" s="273"/>
      <c r="O227" s="273"/>
      <c r="P227" s="273"/>
      <c r="Q227" s="273"/>
      <c r="R227" s="273"/>
      <c r="S227" s="273"/>
      <c r="T227" s="274"/>
      <c r="AT227" s="275" t="s">
        <v>141</v>
      </c>
      <c r="AU227" s="275" t="s">
        <v>83</v>
      </c>
      <c r="AV227" s="14" t="s">
        <v>139</v>
      </c>
      <c r="AW227" s="14" t="s">
        <v>31</v>
      </c>
      <c r="AX227" s="14" t="s">
        <v>81</v>
      </c>
      <c r="AY227" s="275" t="s">
        <v>132</v>
      </c>
    </row>
    <row r="228" spans="2:63" s="11" customFormat="1" ht="22.8" customHeight="1">
      <c r="B228" s="214"/>
      <c r="C228" s="215"/>
      <c r="D228" s="216" t="s">
        <v>73</v>
      </c>
      <c r="E228" s="228" t="s">
        <v>324</v>
      </c>
      <c r="F228" s="228" t="s">
        <v>325</v>
      </c>
      <c r="G228" s="215"/>
      <c r="H228" s="215"/>
      <c r="I228" s="218"/>
      <c r="J228" s="229">
        <f>BK228</f>
        <v>0</v>
      </c>
      <c r="K228" s="215"/>
      <c r="L228" s="220"/>
      <c r="M228" s="221"/>
      <c r="N228" s="222"/>
      <c r="O228" s="222"/>
      <c r="P228" s="223">
        <f>P229</f>
        <v>0</v>
      </c>
      <c r="Q228" s="222"/>
      <c r="R228" s="223">
        <f>R229</f>
        <v>0</v>
      </c>
      <c r="S228" s="222"/>
      <c r="T228" s="224">
        <f>T229</f>
        <v>0</v>
      </c>
      <c r="AR228" s="225" t="s">
        <v>81</v>
      </c>
      <c r="AT228" s="226" t="s">
        <v>73</v>
      </c>
      <c r="AU228" s="226" t="s">
        <v>81</v>
      </c>
      <c r="AY228" s="225" t="s">
        <v>132</v>
      </c>
      <c r="BK228" s="227">
        <f>BK229</f>
        <v>0</v>
      </c>
    </row>
    <row r="229" spans="2:65" s="1" customFormat="1" ht="24" customHeight="1">
      <c r="B229" s="37"/>
      <c r="C229" s="230" t="s">
        <v>326</v>
      </c>
      <c r="D229" s="230" t="s">
        <v>134</v>
      </c>
      <c r="E229" s="231" t="s">
        <v>327</v>
      </c>
      <c r="F229" s="232" t="s">
        <v>328</v>
      </c>
      <c r="G229" s="233" t="s">
        <v>172</v>
      </c>
      <c r="H229" s="234">
        <v>80.252</v>
      </c>
      <c r="I229" s="235"/>
      <c r="J229" s="236">
        <f>ROUND(I229*H229,2)</f>
        <v>0</v>
      </c>
      <c r="K229" s="232" t="s">
        <v>138</v>
      </c>
      <c r="L229" s="42"/>
      <c r="M229" s="289" t="s">
        <v>1</v>
      </c>
      <c r="N229" s="290" t="s">
        <v>39</v>
      </c>
      <c r="O229" s="291"/>
      <c r="P229" s="292">
        <f>O229*H229</f>
        <v>0</v>
      </c>
      <c r="Q229" s="292">
        <v>0</v>
      </c>
      <c r="R229" s="292">
        <f>Q229*H229</f>
        <v>0</v>
      </c>
      <c r="S229" s="292">
        <v>0</v>
      </c>
      <c r="T229" s="293">
        <f>S229*H229</f>
        <v>0</v>
      </c>
      <c r="AR229" s="241" t="s">
        <v>139</v>
      </c>
      <c r="AT229" s="241" t="s">
        <v>134</v>
      </c>
      <c r="AU229" s="241" t="s">
        <v>83</v>
      </c>
      <c r="AY229" s="16" t="s">
        <v>132</v>
      </c>
      <c r="BE229" s="242">
        <f>IF(N229="základní",J229,0)</f>
        <v>0</v>
      </c>
      <c r="BF229" s="242">
        <f>IF(N229="snížená",J229,0)</f>
        <v>0</v>
      </c>
      <c r="BG229" s="242">
        <f>IF(N229="zákl. přenesená",J229,0)</f>
        <v>0</v>
      </c>
      <c r="BH229" s="242">
        <f>IF(N229="sníž. přenesená",J229,0)</f>
        <v>0</v>
      </c>
      <c r="BI229" s="242">
        <f>IF(N229="nulová",J229,0)</f>
        <v>0</v>
      </c>
      <c r="BJ229" s="16" t="s">
        <v>81</v>
      </c>
      <c r="BK229" s="242">
        <f>ROUND(I229*H229,2)</f>
        <v>0</v>
      </c>
      <c r="BL229" s="16" t="s">
        <v>139</v>
      </c>
      <c r="BM229" s="241" t="s">
        <v>329</v>
      </c>
    </row>
    <row r="230" spans="2:12" s="1" customFormat="1" ht="6.95" customHeight="1">
      <c r="B230" s="60"/>
      <c r="C230" s="61"/>
      <c r="D230" s="61"/>
      <c r="E230" s="61"/>
      <c r="F230" s="61"/>
      <c r="G230" s="61"/>
      <c r="H230" s="61"/>
      <c r="I230" s="181"/>
      <c r="J230" s="61"/>
      <c r="K230" s="61"/>
      <c r="L230" s="42"/>
    </row>
  </sheetData>
  <sheetProtection password="CC35" sheet="1" objects="1" scenarios="1" formatColumns="0" formatRows="0" autoFilter="0"/>
  <autoFilter ref="C127:K22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3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97</v>
      </c>
    </row>
    <row r="3" spans="2:46" ht="6.95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19"/>
      <c r="AT3" s="16" t="s">
        <v>83</v>
      </c>
    </row>
    <row r="4" spans="2:46" ht="24.95" customHeight="1">
      <c r="B4" s="19"/>
      <c r="D4" s="144" t="s">
        <v>104</v>
      </c>
      <c r="L4" s="19"/>
      <c r="M4" s="145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6" t="s">
        <v>16</v>
      </c>
      <c r="L6" s="19"/>
    </row>
    <row r="7" spans="2:12" ht="16.5" customHeight="1">
      <c r="B7" s="19"/>
      <c r="E7" s="147" t="str">
        <f>'Rekapitulace stavby'!K6</f>
        <v>Oprava chodníku na ul. Lidická od p.č. 84 do 94 v Šumperku - I. etapa</v>
      </c>
      <c r="F7" s="146"/>
      <c r="G7" s="146"/>
      <c r="H7" s="146"/>
      <c r="L7" s="19"/>
    </row>
    <row r="8" spans="2:12" ht="12" customHeight="1">
      <c r="B8" s="19"/>
      <c r="D8" s="146" t="s">
        <v>105</v>
      </c>
      <c r="L8" s="19"/>
    </row>
    <row r="9" spans="2:12" s="1" customFormat="1" ht="16.5" customHeight="1">
      <c r="B9" s="42"/>
      <c r="E9" s="147" t="s">
        <v>210</v>
      </c>
      <c r="F9" s="1"/>
      <c r="G9" s="1"/>
      <c r="H9" s="1"/>
      <c r="I9" s="148"/>
      <c r="L9" s="42"/>
    </row>
    <row r="10" spans="2:12" s="1" customFormat="1" ht="12" customHeight="1">
      <c r="B10" s="42"/>
      <c r="D10" s="146" t="s">
        <v>107</v>
      </c>
      <c r="I10" s="148"/>
      <c r="L10" s="42"/>
    </row>
    <row r="11" spans="2:12" s="1" customFormat="1" ht="36.95" customHeight="1">
      <c r="B11" s="42"/>
      <c r="E11" s="149" t="s">
        <v>330</v>
      </c>
      <c r="F11" s="1"/>
      <c r="G11" s="1"/>
      <c r="H11" s="1"/>
      <c r="I11" s="148"/>
      <c r="L11" s="42"/>
    </row>
    <row r="12" spans="2:12" s="1" customFormat="1" ht="12">
      <c r="B12" s="42"/>
      <c r="I12" s="148"/>
      <c r="L12" s="42"/>
    </row>
    <row r="13" spans="2:12" s="1" customFormat="1" ht="12" customHeight="1">
      <c r="B13" s="42"/>
      <c r="D13" s="146" t="s">
        <v>18</v>
      </c>
      <c r="F13" s="135" t="s">
        <v>1</v>
      </c>
      <c r="I13" s="150" t="s">
        <v>19</v>
      </c>
      <c r="J13" s="135" t="s">
        <v>1</v>
      </c>
      <c r="L13" s="42"/>
    </row>
    <row r="14" spans="2:12" s="1" customFormat="1" ht="12" customHeight="1">
      <c r="B14" s="42"/>
      <c r="D14" s="146" t="s">
        <v>20</v>
      </c>
      <c r="F14" s="135" t="s">
        <v>21</v>
      </c>
      <c r="I14" s="150" t="s">
        <v>22</v>
      </c>
      <c r="J14" s="151" t="str">
        <f>'Rekapitulace stavby'!AN8</f>
        <v>4. 11. 2022</v>
      </c>
      <c r="L14" s="42"/>
    </row>
    <row r="15" spans="2:12" s="1" customFormat="1" ht="10.8" customHeight="1">
      <c r="B15" s="42"/>
      <c r="I15" s="148"/>
      <c r="L15" s="42"/>
    </row>
    <row r="16" spans="2:12" s="1" customFormat="1" ht="12" customHeight="1">
      <c r="B16" s="42"/>
      <c r="D16" s="146" t="s">
        <v>24</v>
      </c>
      <c r="I16" s="150" t="s">
        <v>25</v>
      </c>
      <c r="J16" s="135" t="str">
        <f>IF('Rekapitulace stavby'!AN10="","",'Rekapitulace stavby'!AN10)</f>
        <v/>
      </c>
      <c r="L16" s="42"/>
    </row>
    <row r="17" spans="2:12" s="1" customFormat="1" ht="18" customHeight="1">
      <c r="B17" s="42"/>
      <c r="E17" s="135" t="str">
        <f>IF('Rekapitulace stavby'!E11="","",'Rekapitulace stavby'!E11)</f>
        <v xml:space="preserve"> </v>
      </c>
      <c r="I17" s="150" t="s">
        <v>27</v>
      </c>
      <c r="J17" s="135" t="str">
        <f>IF('Rekapitulace stavby'!AN11="","",'Rekapitulace stavby'!AN11)</f>
        <v/>
      </c>
      <c r="L17" s="42"/>
    </row>
    <row r="18" spans="2:12" s="1" customFormat="1" ht="6.95" customHeight="1">
      <c r="B18" s="42"/>
      <c r="I18" s="148"/>
      <c r="L18" s="42"/>
    </row>
    <row r="19" spans="2:12" s="1" customFormat="1" ht="12" customHeight="1">
      <c r="B19" s="42"/>
      <c r="D19" s="146" t="s">
        <v>28</v>
      </c>
      <c r="I19" s="150" t="s">
        <v>25</v>
      </c>
      <c r="J19" s="32" t="str">
        <f>'Rekapitulace stavby'!AN13</f>
        <v>Vyplň údaj</v>
      </c>
      <c r="L19" s="42"/>
    </row>
    <row r="20" spans="2:12" s="1" customFormat="1" ht="18" customHeight="1">
      <c r="B20" s="42"/>
      <c r="E20" s="32" t="str">
        <f>'Rekapitulace stavby'!E14</f>
        <v>Vyplň údaj</v>
      </c>
      <c r="F20" s="135"/>
      <c r="G20" s="135"/>
      <c r="H20" s="135"/>
      <c r="I20" s="150" t="s">
        <v>27</v>
      </c>
      <c r="J20" s="32" t="str">
        <f>'Rekapitulace stavby'!AN14</f>
        <v>Vyplň údaj</v>
      </c>
      <c r="L20" s="42"/>
    </row>
    <row r="21" spans="2:12" s="1" customFormat="1" ht="6.95" customHeight="1">
      <c r="B21" s="42"/>
      <c r="I21" s="148"/>
      <c r="L21" s="42"/>
    </row>
    <row r="22" spans="2:12" s="1" customFormat="1" ht="12" customHeight="1">
      <c r="B22" s="42"/>
      <c r="D22" s="146" t="s">
        <v>30</v>
      </c>
      <c r="I22" s="150" t="s">
        <v>25</v>
      </c>
      <c r="J22" s="135" t="str">
        <f>IF('Rekapitulace stavby'!AN16="","",'Rekapitulace stavby'!AN16)</f>
        <v/>
      </c>
      <c r="L22" s="42"/>
    </row>
    <row r="23" spans="2:12" s="1" customFormat="1" ht="18" customHeight="1">
      <c r="B23" s="42"/>
      <c r="E23" s="135" t="str">
        <f>IF('Rekapitulace stavby'!E17="","",'Rekapitulace stavby'!E17)</f>
        <v xml:space="preserve"> </v>
      </c>
      <c r="I23" s="150" t="s">
        <v>27</v>
      </c>
      <c r="J23" s="135" t="str">
        <f>IF('Rekapitulace stavby'!AN17="","",'Rekapitulace stavby'!AN17)</f>
        <v/>
      </c>
      <c r="L23" s="42"/>
    </row>
    <row r="24" spans="2:12" s="1" customFormat="1" ht="6.95" customHeight="1">
      <c r="B24" s="42"/>
      <c r="I24" s="148"/>
      <c r="L24" s="42"/>
    </row>
    <row r="25" spans="2:12" s="1" customFormat="1" ht="12" customHeight="1">
      <c r="B25" s="42"/>
      <c r="D25" s="146" t="s">
        <v>32</v>
      </c>
      <c r="I25" s="150" t="s">
        <v>25</v>
      </c>
      <c r="J25" s="135" t="str">
        <f>IF('Rekapitulace stavby'!AN19="","",'Rekapitulace stavby'!AN19)</f>
        <v/>
      </c>
      <c r="L25" s="42"/>
    </row>
    <row r="26" spans="2:12" s="1" customFormat="1" ht="18" customHeight="1">
      <c r="B26" s="42"/>
      <c r="E26" s="135" t="str">
        <f>IF('Rekapitulace stavby'!E20="","",'Rekapitulace stavby'!E20)</f>
        <v xml:space="preserve"> </v>
      </c>
      <c r="I26" s="150" t="s">
        <v>27</v>
      </c>
      <c r="J26" s="135" t="str">
        <f>IF('Rekapitulace stavby'!AN20="","",'Rekapitulace stavby'!AN20)</f>
        <v/>
      </c>
      <c r="L26" s="42"/>
    </row>
    <row r="27" spans="2:12" s="1" customFormat="1" ht="6.95" customHeight="1">
      <c r="B27" s="42"/>
      <c r="I27" s="148"/>
      <c r="L27" s="42"/>
    </row>
    <row r="28" spans="2:12" s="1" customFormat="1" ht="12" customHeight="1">
      <c r="B28" s="42"/>
      <c r="D28" s="146" t="s">
        <v>33</v>
      </c>
      <c r="I28" s="148"/>
      <c r="L28" s="42"/>
    </row>
    <row r="29" spans="2:12" s="7" customFormat="1" ht="16.5" customHeight="1">
      <c r="B29" s="152"/>
      <c r="E29" s="153" t="s">
        <v>1</v>
      </c>
      <c r="F29" s="153"/>
      <c r="G29" s="153"/>
      <c r="H29" s="153"/>
      <c r="I29" s="154"/>
      <c r="L29" s="152"/>
    </row>
    <row r="30" spans="2:12" s="1" customFormat="1" ht="6.95" customHeight="1">
      <c r="B30" s="42"/>
      <c r="I30" s="148"/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55"/>
      <c r="J31" s="77"/>
      <c r="K31" s="77"/>
      <c r="L31" s="42"/>
    </row>
    <row r="32" spans="2:12" s="1" customFormat="1" ht="25.4" customHeight="1">
      <c r="B32" s="42"/>
      <c r="D32" s="156" t="s">
        <v>34</v>
      </c>
      <c r="I32" s="148"/>
      <c r="J32" s="157">
        <f>ROUND(J122,2)</f>
        <v>0</v>
      </c>
      <c r="L32" s="42"/>
    </row>
    <row r="33" spans="2:12" s="1" customFormat="1" ht="6.95" customHeight="1">
      <c r="B33" s="42"/>
      <c r="D33" s="77"/>
      <c r="E33" s="77"/>
      <c r="F33" s="77"/>
      <c r="G33" s="77"/>
      <c r="H33" s="77"/>
      <c r="I33" s="155"/>
      <c r="J33" s="77"/>
      <c r="K33" s="77"/>
      <c r="L33" s="42"/>
    </row>
    <row r="34" spans="2:12" s="1" customFormat="1" ht="14.4" customHeight="1">
      <c r="B34" s="42"/>
      <c r="F34" s="158" t="s">
        <v>36</v>
      </c>
      <c r="I34" s="159" t="s">
        <v>35</v>
      </c>
      <c r="J34" s="158" t="s">
        <v>37</v>
      </c>
      <c r="L34" s="42"/>
    </row>
    <row r="35" spans="2:12" s="1" customFormat="1" ht="14.4" customHeight="1">
      <c r="B35" s="42"/>
      <c r="D35" s="160" t="s">
        <v>38</v>
      </c>
      <c r="E35" s="146" t="s">
        <v>39</v>
      </c>
      <c r="F35" s="161">
        <f>ROUND((SUM(BE122:BE130)),2)</f>
        <v>0</v>
      </c>
      <c r="I35" s="162">
        <v>0.21</v>
      </c>
      <c r="J35" s="161">
        <f>ROUND(((SUM(BE122:BE130))*I35),2)</f>
        <v>0</v>
      </c>
      <c r="L35" s="42"/>
    </row>
    <row r="36" spans="2:12" s="1" customFormat="1" ht="14.4" customHeight="1">
      <c r="B36" s="42"/>
      <c r="E36" s="146" t="s">
        <v>40</v>
      </c>
      <c r="F36" s="161">
        <f>ROUND((SUM(BF122:BF130)),2)</f>
        <v>0</v>
      </c>
      <c r="I36" s="162">
        <v>0.15</v>
      </c>
      <c r="J36" s="161">
        <f>ROUND(((SUM(BF122:BF130))*I36),2)</f>
        <v>0</v>
      </c>
      <c r="L36" s="42"/>
    </row>
    <row r="37" spans="2:12" s="1" customFormat="1" ht="14.4" customHeight="1" hidden="1">
      <c r="B37" s="42"/>
      <c r="E37" s="146" t="s">
        <v>41</v>
      </c>
      <c r="F37" s="161">
        <f>ROUND((SUM(BG122:BG130)),2)</f>
        <v>0</v>
      </c>
      <c r="I37" s="162">
        <v>0.21</v>
      </c>
      <c r="J37" s="161">
        <f>0</f>
        <v>0</v>
      </c>
      <c r="L37" s="42"/>
    </row>
    <row r="38" spans="2:12" s="1" customFormat="1" ht="14.4" customHeight="1" hidden="1">
      <c r="B38" s="42"/>
      <c r="E38" s="146" t="s">
        <v>42</v>
      </c>
      <c r="F38" s="161">
        <f>ROUND((SUM(BH122:BH130)),2)</f>
        <v>0</v>
      </c>
      <c r="I38" s="162">
        <v>0.15</v>
      </c>
      <c r="J38" s="161">
        <f>0</f>
        <v>0</v>
      </c>
      <c r="L38" s="42"/>
    </row>
    <row r="39" spans="2:12" s="1" customFormat="1" ht="14.4" customHeight="1" hidden="1">
      <c r="B39" s="42"/>
      <c r="E39" s="146" t="s">
        <v>43</v>
      </c>
      <c r="F39" s="161">
        <f>ROUND((SUM(BI122:BI130)),2)</f>
        <v>0</v>
      </c>
      <c r="I39" s="162">
        <v>0</v>
      </c>
      <c r="J39" s="161">
        <f>0</f>
        <v>0</v>
      </c>
      <c r="L39" s="42"/>
    </row>
    <row r="40" spans="2:12" s="1" customFormat="1" ht="6.95" customHeight="1">
      <c r="B40" s="42"/>
      <c r="I40" s="148"/>
      <c r="L40" s="42"/>
    </row>
    <row r="41" spans="2:12" s="1" customFormat="1" ht="25.4" customHeight="1">
      <c r="B41" s="42"/>
      <c r="C41" s="163"/>
      <c r="D41" s="164" t="s">
        <v>44</v>
      </c>
      <c r="E41" s="165"/>
      <c r="F41" s="165"/>
      <c r="G41" s="166" t="s">
        <v>45</v>
      </c>
      <c r="H41" s="167" t="s">
        <v>46</v>
      </c>
      <c r="I41" s="168"/>
      <c r="J41" s="169">
        <f>SUM(J32:J39)</f>
        <v>0</v>
      </c>
      <c r="K41" s="170"/>
      <c r="L41" s="42"/>
    </row>
    <row r="42" spans="2:12" s="1" customFormat="1" ht="14.4" customHeight="1">
      <c r="B42" s="42"/>
      <c r="I42" s="148"/>
      <c r="L42" s="42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1" t="s">
        <v>47</v>
      </c>
      <c r="E50" s="172"/>
      <c r="F50" s="172"/>
      <c r="G50" s="171" t="s">
        <v>48</v>
      </c>
      <c r="H50" s="172"/>
      <c r="I50" s="173"/>
      <c r="J50" s="172"/>
      <c r="K50" s="172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4" t="s">
        <v>49</v>
      </c>
      <c r="E61" s="175"/>
      <c r="F61" s="176" t="s">
        <v>50</v>
      </c>
      <c r="G61" s="174" t="s">
        <v>49</v>
      </c>
      <c r="H61" s="175"/>
      <c r="I61" s="177"/>
      <c r="J61" s="178" t="s">
        <v>50</v>
      </c>
      <c r="K61" s="175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1" t="s">
        <v>51</v>
      </c>
      <c r="E65" s="172"/>
      <c r="F65" s="172"/>
      <c r="G65" s="171" t="s">
        <v>52</v>
      </c>
      <c r="H65" s="172"/>
      <c r="I65" s="173"/>
      <c r="J65" s="172"/>
      <c r="K65" s="172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4" t="s">
        <v>49</v>
      </c>
      <c r="E76" s="175"/>
      <c r="F76" s="176" t="s">
        <v>50</v>
      </c>
      <c r="G76" s="174" t="s">
        <v>49</v>
      </c>
      <c r="H76" s="175"/>
      <c r="I76" s="177"/>
      <c r="J76" s="178" t="s">
        <v>50</v>
      </c>
      <c r="K76" s="175"/>
      <c r="L76" s="42"/>
    </row>
    <row r="77" spans="2:12" s="1" customFormat="1" ht="14.4" customHeight="1"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42"/>
    </row>
    <row r="81" spans="2:12" s="1" customFormat="1" ht="6.95" customHeight="1"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42"/>
    </row>
    <row r="82" spans="2:12" s="1" customFormat="1" ht="24.95" customHeight="1">
      <c r="B82" s="37"/>
      <c r="C82" s="22" t="s">
        <v>109</v>
      </c>
      <c r="D82" s="38"/>
      <c r="E82" s="38"/>
      <c r="F82" s="38"/>
      <c r="G82" s="38"/>
      <c r="H82" s="38"/>
      <c r="I82" s="148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8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8"/>
      <c r="J84" s="38"/>
      <c r="K84" s="38"/>
      <c r="L84" s="42"/>
    </row>
    <row r="85" spans="2:12" s="1" customFormat="1" ht="16.5" customHeight="1">
      <c r="B85" s="37"/>
      <c r="C85" s="38"/>
      <c r="D85" s="38"/>
      <c r="E85" s="185" t="str">
        <f>E7</f>
        <v>Oprava chodníku na ul. Lidická od p.č. 84 do 94 v Šumperku - I. etapa</v>
      </c>
      <c r="F85" s="31"/>
      <c r="G85" s="31"/>
      <c r="H85" s="31"/>
      <c r="I85" s="148"/>
      <c r="J85" s="38"/>
      <c r="K85" s="38"/>
      <c r="L85" s="42"/>
    </row>
    <row r="86" spans="2:12" ht="12" customHeight="1">
      <c r="B86" s="20"/>
      <c r="C86" s="31" t="s">
        <v>105</v>
      </c>
      <c r="D86" s="21"/>
      <c r="E86" s="21"/>
      <c r="F86" s="21"/>
      <c r="G86" s="21"/>
      <c r="H86" s="21"/>
      <c r="I86" s="140"/>
      <c r="J86" s="21"/>
      <c r="K86" s="21"/>
      <c r="L86" s="19"/>
    </row>
    <row r="87" spans="2:12" s="1" customFormat="1" ht="16.5" customHeight="1">
      <c r="B87" s="37"/>
      <c r="C87" s="38"/>
      <c r="D87" s="38"/>
      <c r="E87" s="185" t="s">
        <v>210</v>
      </c>
      <c r="F87" s="38"/>
      <c r="G87" s="38"/>
      <c r="H87" s="38"/>
      <c r="I87" s="148"/>
      <c r="J87" s="38"/>
      <c r="K87" s="38"/>
      <c r="L87" s="42"/>
    </row>
    <row r="88" spans="2:12" s="1" customFormat="1" ht="12" customHeight="1">
      <c r="B88" s="37"/>
      <c r="C88" s="31" t="s">
        <v>107</v>
      </c>
      <c r="D88" s="38"/>
      <c r="E88" s="38"/>
      <c r="F88" s="38"/>
      <c r="G88" s="38"/>
      <c r="H88" s="38"/>
      <c r="I88" s="148"/>
      <c r="J88" s="38"/>
      <c r="K88" s="38"/>
      <c r="L88" s="42"/>
    </row>
    <row r="89" spans="2:12" s="1" customFormat="1" ht="16.5" customHeight="1">
      <c r="B89" s="37"/>
      <c r="C89" s="38"/>
      <c r="D89" s="38"/>
      <c r="E89" s="70" t="str">
        <f>E11</f>
        <v>SO 192 - Dopravní značení dočasné</v>
      </c>
      <c r="F89" s="38"/>
      <c r="G89" s="38"/>
      <c r="H89" s="38"/>
      <c r="I89" s="148"/>
      <c r="J89" s="38"/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48"/>
      <c r="J90" s="38"/>
      <c r="K90" s="38"/>
      <c r="L90" s="42"/>
    </row>
    <row r="91" spans="2:12" s="1" customFormat="1" ht="12" customHeight="1">
      <c r="B91" s="37"/>
      <c r="C91" s="31" t="s">
        <v>20</v>
      </c>
      <c r="D91" s="38"/>
      <c r="E91" s="38"/>
      <c r="F91" s="26" t="str">
        <f>F14</f>
        <v>Šumperk</v>
      </c>
      <c r="G91" s="38"/>
      <c r="H91" s="38"/>
      <c r="I91" s="150" t="s">
        <v>22</v>
      </c>
      <c r="J91" s="73" t="str">
        <f>IF(J14="","",J14)</f>
        <v>4. 11. 2022</v>
      </c>
      <c r="K91" s="38"/>
      <c r="L91" s="42"/>
    </row>
    <row r="92" spans="2:12" s="1" customFormat="1" ht="6.95" customHeight="1">
      <c r="B92" s="37"/>
      <c r="C92" s="38"/>
      <c r="D92" s="38"/>
      <c r="E92" s="38"/>
      <c r="F92" s="38"/>
      <c r="G92" s="38"/>
      <c r="H92" s="38"/>
      <c r="I92" s="148"/>
      <c r="J92" s="38"/>
      <c r="K92" s="38"/>
      <c r="L92" s="42"/>
    </row>
    <row r="93" spans="2:12" s="1" customFormat="1" ht="15.15" customHeight="1">
      <c r="B93" s="37"/>
      <c r="C93" s="31" t="s">
        <v>24</v>
      </c>
      <c r="D93" s="38"/>
      <c r="E93" s="38"/>
      <c r="F93" s="26" t="str">
        <f>E17</f>
        <v xml:space="preserve"> </v>
      </c>
      <c r="G93" s="38"/>
      <c r="H93" s="38"/>
      <c r="I93" s="150" t="s">
        <v>30</v>
      </c>
      <c r="J93" s="35" t="str">
        <f>E23</f>
        <v xml:space="preserve"> </v>
      </c>
      <c r="K93" s="38"/>
      <c r="L93" s="42"/>
    </row>
    <row r="94" spans="2:12" s="1" customFormat="1" ht="15.15" customHeight="1">
      <c r="B94" s="37"/>
      <c r="C94" s="31" t="s">
        <v>28</v>
      </c>
      <c r="D94" s="38"/>
      <c r="E94" s="38"/>
      <c r="F94" s="26" t="str">
        <f>IF(E20="","",E20)</f>
        <v>Vyplň údaj</v>
      </c>
      <c r="G94" s="38"/>
      <c r="H94" s="38"/>
      <c r="I94" s="150" t="s">
        <v>32</v>
      </c>
      <c r="J94" s="35" t="str">
        <f>E26</f>
        <v xml:space="preserve"> </v>
      </c>
      <c r="K94" s="3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48"/>
      <c r="J95" s="38"/>
      <c r="K95" s="38"/>
      <c r="L95" s="42"/>
    </row>
    <row r="96" spans="2:12" s="1" customFormat="1" ht="29.25" customHeight="1">
      <c r="B96" s="37"/>
      <c r="C96" s="186" t="s">
        <v>110</v>
      </c>
      <c r="D96" s="187"/>
      <c r="E96" s="187"/>
      <c r="F96" s="187"/>
      <c r="G96" s="187"/>
      <c r="H96" s="187"/>
      <c r="I96" s="188"/>
      <c r="J96" s="189" t="s">
        <v>111</v>
      </c>
      <c r="K96" s="187"/>
      <c r="L96" s="42"/>
    </row>
    <row r="97" spans="2:12" s="1" customFormat="1" ht="10.3" customHeight="1">
      <c r="B97" s="37"/>
      <c r="C97" s="38"/>
      <c r="D97" s="38"/>
      <c r="E97" s="38"/>
      <c r="F97" s="38"/>
      <c r="G97" s="38"/>
      <c r="H97" s="38"/>
      <c r="I97" s="148"/>
      <c r="J97" s="38"/>
      <c r="K97" s="38"/>
      <c r="L97" s="42"/>
    </row>
    <row r="98" spans="2:47" s="1" customFormat="1" ht="22.8" customHeight="1">
      <c r="B98" s="37"/>
      <c r="C98" s="190" t="s">
        <v>112</v>
      </c>
      <c r="D98" s="38"/>
      <c r="E98" s="38"/>
      <c r="F98" s="38"/>
      <c r="G98" s="38"/>
      <c r="H98" s="38"/>
      <c r="I98" s="148"/>
      <c r="J98" s="104">
        <f>J122</f>
        <v>0</v>
      </c>
      <c r="K98" s="38"/>
      <c r="L98" s="42"/>
      <c r="AU98" s="16" t="s">
        <v>113</v>
      </c>
    </row>
    <row r="99" spans="2:12" s="8" customFormat="1" ht="24.95" customHeight="1">
      <c r="B99" s="191"/>
      <c r="C99" s="192"/>
      <c r="D99" s="193" t="s">
        <v>114</v>
      </c>
      <c r="E99" s="194"/>
      <c r="F99" s="194"/>
      <c r="G99" s="194"/>
      <c r="H99" s="194"/>
      <c r="I99" s="195"/>
      <c r="J99" s="196">
        <f>J123</f>
        <v>0</v>
      </c>
      <c r="K99" s="192"/>
      <c r="L99" s="197"/>
    </row>
    <row r="100" spans="2:12" s="9" customFormat="1" ht="19.9" customHeight="1">
      <c r="B100" s="198"/>
      <c r="C100" s="127"/>
      <c r="D100" s="199" t="s">
        <v>216</v>
      </c>
      <c r="E100" s="200"/>
      <c r="F100" s="200"/>
      <c r="G100" s="200"/>
      <c r="H100" s="200"/>
      <c r="I100" s="201"/>
      <c r="J100" s="202">
        <f>J124</f>
        <v>0</v>
      </c>
      <c r="K100" s="127"/>
      <c r="L100" s="203"/>
    </row>
    <row r="101" spans="2:12" s="1" customFormat="1" ht="21.8" customHeight="1">
      <c r="B101" s="37"/>
      <c r="C101" s="38"/>
      <c r="D101" s="38"/>
      <c r="E101" s="38"/>
      <c r="F101" s="38"/>
      <c r="G101" s="38"/>
      <c r="H101" s="38"/>
      <c r="I101" s="148"/>
      <c r="J101" s="38"/>
      <c r="K101" s="38"/>
      <c r="L101" s="42"/>
    </row>
    <row r="102" spans="2:12" s="1" customFormat="1" ht="6.95" customHeight="1">
      <c r="B102" s="60"/>
      <c r="C102" s="61"/>
      <c r="D102" s="61"/>
      <c r="E102" s="61"/>
      <c r="F102" s="61"/>
      <c r="G102" s="61"/>
      <c r="H102" s="61"/>
      <c r="I102" s="181"/>
      <c r="J102" s="61"/>
      <c r="K102" s="61"/>
      <c r="L102" s="42"/>
    </row>
    <row r="106" spans="2:12" s="1" customFormat="1" ht="6.95" customHeight="1">
      <c r="B106" s="62"/>
      <c r="C106" s="63"/>
      <c r="D106" s="63"/>
      <c r="E106" s="63"/>
      <c r="F106" s="63"/>
      <c r="G106" s="63"/>
      <c r="H106" s="63"/>
      <c r="I106" s="184"/>
      <c r="J106" s="63"/>
      <c r="K106" s="63"/>
      <c r="L106" s="42"/>
    </row>
    <row r="107" spans="2:12" s="1" customFormat="1" ht="24.95" customHeight="1">
      <c r="B107" s="37"/>
      <c r="C107" s="22" t="s">
        <v>117</v>
      </c>
      <c r="D107" s="38"/>
      <c r="E107" s="38"/>
      <c r="F107" s="38"/>
      <c r="G107" s="38"/>
      <c r="H107" s="38"/>
      <c r="I107" s="148"/>
      <c r="J107" s="38"/>
      <c r="K107" s="38"/>
      <c r="L107" s="42"/>
    </row>
    <row r="108" spans="2:12" s="1" customFormat="1" ht="6.95" customHeight="1">
      <c r="B108" s="37"/>
      <c r="C108" s="38"/>
      <c r="D108" s="38"/>
      <c r="E108" s="38"/>
      <c r="F108" s="38"/>
      <c r="G108" s="38"/>
      <c r="H108" s="38"/>
      <c r="I108" s="148"/>
      <c r="J108" s="38"/>
      <c r="K108" s="38"/>
      <c r="L108" s="42"/>
    </row>
    <row r="109" spans="2:12" s="1" customFormat="1" ht="12" customHeight="1">
      <c r="B109" s="37"/>
      <c r="C109" s="31" t="s">
        <v>16</v>
      </c>
      <c r="D109" s="38"/>
      <c r="E109" s="38"/>
      <c r="F109" s="38"/>
      <c r="G109" s="38"/>
      <c r="H109" s="38"/>
      <c r="I109" s="148"/>
      <c r="J109" s="38"/>
      <c r="K109" s="38"/>
      <c r="L109" s="42"/>
    </row>
    <row r="110" spans="2:12" s="1" customFormat="1" ht="16.5" customHeight="1">
      <c r="B110" s="37"/>
      <c r="C110" s="38"/>
      <c r="D110" s="38"/>
      <c r="E110" s="185" t="str">
        <f>E7</f>
        <v>Oprava chodníku na ul. Lidická od p.č. 84 do 94 v Šumperku - I. etapa</v>
      </c>
      <c r="F110" s="31"/>
      <c r="G110" s="31"/>
      <c r="H110" s="31"/>
      <c r="I110" s="148"/>
      <c r="J110" s="38"/>
      <c r="K110" s="38"/>
      <c r="L110" s="42"/>
    </row>
    <row r="111" spans="2:12" ht="12" customHeight="1">
      <c r="B111" s="20"/>
      <c r="C111" s="31" t="s">
        <v>105</v>
      </c>
      <c r="D111" s="21"/>
      <c r="E111" s="21"/>
      <c r="F111" s="21"/>
      <c r="G111" s="21"/>
      <c r="H111" s="21"/>
      <c r="I111" s="140"/>
      <c r="J111" s="21"/>
      <c r="K111" s="21"/>
      <c r="L111" s="19"/>
    </row>
    <row r="112" spans="2:12" s="1" customFormat="1" ht="16.5" customHeight="1">
      <c r="B112" s="37"/>
      <c r="C112" s="38"/>
      <c r="D112" s="38"/>
      <c r="E112" s="185" t="s">
        <v>210</v>
      </c>
      <c r="F112" s="38"/>
      <c r="G112" s="38"/>
      <c r="H112" s="38"/>
      <c r="I112" s="148"/>
      <c r="J112" s="38"/>
      <c r="K112" s="38"/>
      <c r="L112" s="42"/>
    </row>
    <row r="113" spans="2:12" s="1" customFormat="1" ht="12" customHeight="1">
      <c r="B113" s="37"/>
      <c r="C113" s="31" t="s">
        <v>107</v>
      </c>
      <c r="D113" s="38"/>
      <c r="E113" s="38"/>
      <c r="F113" s="38"/>
      <c r="G113" s="38"/>
      <c r="H113" s="38"/>
      <c r="I113" s="148"/>
      <c r="J113" s="38"/>
      <c r="K113" s="38"/>
      <c r="L113" s="42"/>
    </row>
    <row r="114" spans="2:12" s="1" customFormat="1" ht="16.5" customHeight="1">
      <c r="B114" s="37"/>
      <c r="C114" s="38"/>
      <c r="D114" s="38"/>
      <c r="E114" s="70" t="str">
        <f>E11</f>
        <v>SO 192 - Dopravní značení dočasné</v>
      </c>
      <c r="F114" s="38"/>
      <c r="G114" s="38"/>
      <c r="H114" s="38"/>
      <c r="I114" s="148"/>
      <c r="J114" s="38"/>
      <c r="K114" s="38"/>
      <c r="L114" s="42"/>
    </row>
    <row r="115" spans="2:12" s="1" customFormat="1" ht="6.95" customHeight="1">
      <c r="B115" s="37"/>
      <c r="C115" s="38"/>
      <c r="D115" s="38"/>
      <c r="E115" s="38"/>
      <c r="F115" s="38"/>
      <c r="G115" s="38"/>
      <c r="H115" s="38"/>
      <c r="I115" s="148"/>
      <c r="J115" s="38"/>
      <c r="K115" s="38"/>
      <c r="L115" s="42"/>
    </row>
    <row r="116" spans="2:12" s="1" customFormat="1" ht="12" customHeight="1">
      <c r="B116" s="37"/>
      <c r="C116" s="31" t="s">
        <v>20</v>
      </c>
      <c r="D116" s="38"/>
      <c r="E116" s="38"/>
      <c r="F116" s="26" t="str">
        <f>F14</f>
        <v>Šumperk</v>
      </c>
      <c r="G116" s="38"/>
      <c r="H116" s="38"/>
      <c r="I116" s="150" t="s">
        <v>22</v>
      </c>
      <c r="J116" s="73" t="str">
        <f>IF(J14="","",J14)</f>
        <v>4. 11. 2022</v>
      </c>
      <c r="K116" s="38"/>
      <c r="L116" s="42"/>
    </row>
    <row r="117" spans="2:12" s="1" customFormat="1" ht="6.95" customHeight="1">
      <c r="B117" s="37"/>
      <c r="C117" s="38"/>
      <c r="D117" s="38"/>
      <c r="E117" s="38"/>
      <c r="F117" s="38"/>
      <c r="G117" s="38"/>
      <c r="H117" s="38"/>
      <c r="I117" s="148"/>
      <c r="J117" s="38"/>
      <c r="K117" s="38"/>
      <c r="L117" s="42"/>
    </row>
    <row r="118" spans="2:12" s="1" customFormat="1" ht="15.15" customHeight="1">
      <c r="B118" s="37"/>
      <c r="C118" s="31" t="s">
        <v>24</v>
      </c>
      <c r="D118" s="38"/>
      <c r="E118" s="38"/>
      <c r="F118" s="26" t="str">
        <f>E17</f>
        <v xml:space="preserve"> </v>
      </c>
      <c r="G118" s="38"/>
      <c r="H118" s="38"/>
      <c r="I118" s="150" t="s">
        <v>30</v>
      </c>
      <c r="J118" s="35" t="str">
        <f>E23</f>
        <v xml:space="preserve"> </v>
      </c>
      <c r="K118" s="38"/>
      <c r="L118" s="42"/>
    </row>
    <row r="119" spans="2:12" s="1" customFormat="1" ht="15.15" customHeight="1">
      <c r="B119" s="37"/>
      <c r="C119" s="31" t="s">
        <v>28</v>
      </c>
      <c r="D119" s="38"/>
      <c r="E119" s="38"/>
      <c r="F119" s="26" t="str">
        <f>IF(E20="","",E20)</f>
        <v>Vyplň údaj</v>
      </c>
      <c r="G119" s="38"/>
      <c r="H119" s="38"/>
      <c r="I119" s="150" t="s">
        <v>32</v>
      </c>
      <c r="J119" s="35" t="str">
        <f>E26</f>
        <v xml:space="preserve"> </v>
      </c>
      <c r="K119" s="38"/>
      <c r="L119" s="42"/>
    </row>
    <row r="120" spans="2:12" s="1" customFormat="1" ht="10.3" customHeight="1">
      <c r="B120" s="37"/>
      <c r="C120" s="38"/>
      <c r="D120" s="38"/>
      <c r="E120" s="38"/>
      <c r="F120" s="38"/>
      <c r="G120" s="38"/>
      <c r="H120" s="38"/>
      <c r="I120" s="148"/>
      <c r="J120" s="38"/>
      <c r="K120" s="38"/>
      <c r="L120" s="42"/>
    </row>
    <row r="121" spans="2:20" s="10" customFormat="1" ht="29.25" customHeight="1">
      <c r="B121" s="204"/>
      <c r="C121" s="205" t="s">
        <v>118</v>
      </c>
      <c r="D121" s="206" t="s">
        <v>59</v>
      </c>
      <c r="E121" s="206" t="s">
        <v>55</v>
      </c>
      <c r="F121" s="206" t="s">
        <v>56</v>
      </c>
      <c r="G121" s="206" t="s">
        <v>119</v>
      </c>
      <c r="H121" s="206" t="s">
        <v>120</v>
      </c>
      <c r="I121" s="207" t="s">
        <v>121</v>
      </c>
      <c r="J121" s="206" t="s">
        <v>111</v>
      </c>
      <c r="K121" s="208" t="s">
        <v>122</v>
      </c>
      <c r="L121" s="209"/>
      <c r="M121" s="94" t="s">
        <v>1</v>
      </c>
      <c r="N121" s="95" t="s">
        <v>38</v>
      </c>
      <c r="O121" s="95" t="s">
        <v>123</v>
      </c>
      <c r="P121" s="95" t="s">
        <v>124</v>
      </c>
      <c r="Q121" s="95" t="s">
        <v>125</v>
      </c>
      <c r="R121" s="95" t="s">
        <v>126</v>
      </c>
      <c r="S121" s="95" t="s">
        <v>127</v>
      </c>
      <c r="T121" s="96" t="s">
        <v>128</v>
      </c>
    </row>
    <row r="122" spans="2:63" s="1" customFormat="1" ht="22.8" customHeight="1">
      <c r="B122" s="37"/>
      <c r="C122" s="101" t="s">
        <v>129</v>
      </c>
      <c r="D122" s="38"/>
      <c r="E122" s="38"/>
      <c r="F122" s="38"/>
      <c r="G122" s="38"/>
      <c r="H122" s="38"/>
      <c r="I122" s="148"/>
      <c r="J122" s="210">
        <f>BK122</f>
        <v>0</v>
      </c>
      <c r="K122" s="38"/>
      <c r="L122" s="42"/>
      <c r="M122" s="97"/>
      <c r="N122" s="98"/>
      <c r="O122" s="98"/>
      <c r="P122" s="211">
        <f>P123</f>
        <v>0</v>
      </c>
      <c r="Q122" s="98"/>
      <c r="R122" s="211">
        <f>R123</f>
        <v>0</v>
      </c>
      <c r="S122" s="98"/>
      <c r="T122" s="212">
        <f>T123</f>
        <v>0</v>
      </c>
      <c r="AT122" s="16" t="s">
        <v>73</v>
      </c>
      <c r="AU122" s="16" t="s">
        <v>113</v>
      </c>
      <c r="BK122" s="213">
        <f>BK123</f>
        <v>0</v>
      </c>
    </row>
    <row r="123" spans="2:63" s="11" customFormat="1" ht="25.9" customHeight="1">
      <c r="B123" s="214"/>
      <c r="C123" s="215"/>
      <c r="D123" s="216" t="s">
        <v>73</v>
      </c>
      <c r="E123" s="217" t="s">
        <v>130</v>
      </c>
      <c r="F123" s="217" t="s">
        <v>131</v>
      </c>
      <c r="G123" s="215"/>
      <c r="H123" s="215"/>
      <c r="I123" s="218"/>
      <c r="J123" s="219">
        <f>BK123</f>
        <v>0</v>
      </c>
      <c r="K123" s="215"/>
      <c r="L123" s="220"/>
      <c r="M123" s="221"/>
      <c r="N123" s="222"/>
      <c r="O123" s="222"/>
      <c r="P123" s="223">
        <f>P124</f>
        <v>0</v>
      </c>
      <c r="Q123" s="222"/>
      <c r="R123" s="223">
        <f>R124</f>
        <v>0</v>
      </c>
      <c r="S123" s="222"/>
      <c r="T123" s="224">
        <f>T124</f>
        <v>0</v>
      </c>
      <c r="AR123" s="225" t="s">
        <v>81</v>
      </c>
      <c r="AT123" s="226" t="s">
        <v>73</v>
      </c>
      <c r="AU123" s="226" t="s">
        <v>74</v>
      </c>
      <c r="AY123" s="225" t="s">
        <v>132</v>
      </c>
      <c r="BK123" s="227">
        <f>BK124</f>
        <v>0</v>
      </c>
    </row>
    <row r="124" spans="2:63" s="11" customFormat="1" ht="22.8" customHeight="1">
      <c r="B124" s="214"/>
      <c r="C124" s="215"/>
      <c r="D124" s="216" t="s">
        <v>73</v>
      </c>
      <c r="E124" s="228" t="s">
        <v>191</v>
      </c>
      <c r="F124" s="228" t="s">
        <v>293</v>
      </c>
      <c r="G124" s="215"/>
      <c r="H124" s="215"/>
      <c r="I124" s="218"/>
      <c r="J124" s="229">
        <f>BK124</f>
        <v>0</v>
      </c>
      <c r="K124" s="215"/>
      <c r="L124" s="220"/>
      <c r="M124" s="221"/>
      <c r="N124" s="222"/>
      <c r="O124" s="222"/>
      <c r="P124" s="223">
        <f>SUM(P125:P130)</f>
        <v>0</v>
      </c>
      <c r="Q124" s="222"/>
      <c r="R124" s="223">
        <f>SUM(R125:R130)</f>
        <v>0</v>
      </c>
      <c r="S124" s="222"/>
      <c r="T124" s="224">
        <f>SUM(T125:T130)</f>
        <v>0</v>
      </c>
      <c r="AR124" s="225" t="s">
        <v>81</v>
      </c>
      <c r="AT124" s="226" t="s">
        <v>73</v>
      </c>
      <c r="AU124" s="226" t="s">
        <v>81</v>
      </c>
      <c r="AY124" s="225" t="s">
        <v>132</v>
      </c>
      <c r="BK124" s="227">
        <f>SUM(BK125:BK130)</f>
        <v>0</v>
      </c>
    </row>
    <row r="125" spans="2:65" s="1" customFormat="1" ht="24" customHeight="1">
      <c r="B125" s="37"/>
      <c r="C125" s="230" t="s">
        <v>81</v>
      </c>
      <c r="D125" s="230" t="s">
        <v>134</v>
      </c>
      <c r="E125" s="231" t="s">
        <v>331</v>
      </c>
      <c r="F125" s="232" t="s">
        <v>332</v>
      </c>
      <c r="G125" s="233" t="s">
        <v>286</v>
      </c>
      <c r="H125" s="234">
        <v>8</v>
      </c>
      <c r="I125" s="235"/>
      <c r="J125" s="236">
        <f>ROUND(I125*H125,2)</f>
        <v>0</v>
      </c>
      <c r="K125" s="232" t="s">
        <v>1</v>
      </c>
      <c r="L125" s="42"/>
      <c r="M125" s="237" t="s">
        <v>1</v>
      </c>
      <c r="N125" s="238" t="s">
        <v>39</v>
      </c>
      <c r="O125" s="85"/>
      <c r="P125" s="239">
        <f>O125*H125</f>
        <v>0</v>
      </c>
      <c r="Q125" s="239">
        <v>0</v>
      </c>
      <c r="R125" s="239">
        <f>Q125*H125</f>
        <v>0</v>
      </c>
      <c r="S125" s="239">
        <v>0</v>
      </c>
      <c r="T125" s="240">
        <f>S125*H125</f>
        <v>0</v>
      </c>
      <c r="AR125" s="241" t="s">
        <v>139</v>
      </c>
      <c r="AT125" s="241" t="s">
        <v>134</v>
      </c>
      <c r="AU125" s="241" t="s">
        <v>83</v>
      </c>
      <c r="AY125" s="16" t="s">
        <v>132</v>
      </c>
      <c r="BE125" s="242">
        <f>IF(N125="základní",J125,0)</f>
        <v>0</v>
      </c>
      <c r="BF125" s="242">
        <f>IF(N125="snížená",J125,0)</f>
        <v>0</v>
      </c>
      <c r="BG125" s="242">
        <f>IF(N125="zákl. přenesená",J125,0)</f>
        <v>0</v>
      </c>
      <c r="BH125" s="242">
        <f>IF(N125="sníž. přenesená",J125,0)</f>
        <v>0</v>
      </c>
      <c r="BI125" s="242">
        <f>IF(N125="nulová",J125,0)</f>
        <v>0</v>
      </c>
      <c r="BJ125" s="16" t="s">
        <v>81</v>
      </c>
      <c r="BK125" s="242">
        <f>ROUND(I125*H125,2)</f>
        <v>0</v>
      </c>
      <c r="BL125" s="16" t="s">
        <v>139</v>
      </c>
      <c r="BM125" s="241" t="s">
        <v>333</v>
      </c>
    </row>
    <row r="126" spans="2:51" s="12" customFormat="1" ht="12">
      <c r="B126" s="243"/>
      <c r="C126" s="244"/>
      <c r="D126" s="245" t="s">
        <v>141</v>
      </c>
      <c r="E126" s="246" t="s">
        <v>1</v>
      </c>
      <c r="F126" s="247" t="s">
        <v>334</v>
      </c>
      <c r="G126" s="244"/>
      <c r="H126" s="246" t="s">
        <v>1</v>
      </c>
      <c r="I126" s="248"/>
      <c r="J126" s="244"/>
      <c r="K126" s="244"/>
      <c r="L126" s="249"/>
      <c r="M126" s="250"/>
      <c r="N126" s="251"/>
      <c r="O126" s="251"/>
      <c r="P126" s="251"/>
      <c r="Q126" s="251"/>
      <c r="R126" s="251"/>
      <c r="S126" s="251"/>
      <c r="T126" s="252"/>
      <c r="AT126" s="253" t="s">
        <v>141</v>
      </c>
      <c r="AU126" s="253" t="s">
        <v>83</v>
      </c>
      <c r="AV126" s="12" t="s">
        <v>81</v>
      </c>
      <c r="AW126" s="12" t="s">
        <v>31</v>
      </c>
      <c r="AX126" s="12" t="s">
        <v>74</v>
      </c>
      <c r="AY126" s="253" t="s">
        <v>132</v>
      </c>
    </row>
    <row r="127" spans="2:51" s="13" customFormat="1" ht="12">
      <c r="B127" s="254"/>
      <c r="C127" s="255"/>
      <c r="D127" s="245" t="s">
        <v>141</v>
      </c>
      <c r="E127" s="256" t="s">
        <v>1</v>
      </c>
      <c r="F127" s="257" t="s">
        <v>83</v>
      </c>
      <c r="G127" s="255"/>
      <c r="H127" s="258">
        <v>2</v>
      </c>
      <c r="I127" s="259"/>
      <c r="J127" s="255"/>
      <c r="K127" s="255"/>
      <c r="L127" s="260"/>
      <c r="M127" s="261"/>
      <c r="N127" s="262"/>
      <c r="O127" s="262"/>
      <c r="P127" s="262"/>
      <c r="Q127" s="262"/>
      <c r="R127" s="262"/>
      <c r="S127" s="262"/>
      <c r="T127" s="263"/>
      <c r="AT127" s="264" t="s">
        <v>141</v>
      </c>
      <c r="AU127" s="264" t="s">
        <v>83</v>
      </c>
      <c r="AV127" s="13" t="s">
        <v>83</v>
      </c>
      <c r="AW127" s="13" t="s">
        <v>31</v>
      </c>
      <c r="AX127" s="13" t="s">
        <v>74</v>
      </c>
      <c r="AY127" s="264" t="s">
        <v>132</v>
      </c>
    </row>
    <row r="128" spans="2:51" s="12" customFormat="1" ht="12">
      <c r="B128" s="243"/>
      <c r="C128" s="244"/>
      <c r="D128" s="245" t="s">
        <v>141</v>
      </c>
      <c r="E128" s="246" t="s">
        <v>1</v>
      </c>
      <c r="F128" s="247" t="s">
        <v>335</v>
      </c>
      <c r="G128" s="244"/>
      <c r="H128" s="246" t="s">
        <v>1</v>
      </c>
      <c r="I128" s="248"/>
      <c r="J128" s="244"/>
      <c r="K128" s="244"/>
      <c r="L128" s="249"/>
      <c r="M128" s="250"/>
      <c r="N128" s="251"/>
      <c r="O128" s="251"/>
      <c r="P128" s="251"/>
      <c r="Q128" s="251"/>
      <c r="R128" s="251"/>
      <c r="S128" s="251"/>
      <c r="T128" s="252"/>
      <c r="AT128" s="253" t="s">
        <v>141</v>
      </c>
      <c r="AU128" s="253" t="s">
        <v>83</v>
      </c>
      <c r="AV128" s="12" t="s">
        <v>81</v>
      </c>
      <c r="AW128" s="12" t="s">
        <v>31</v>
      </c>
      <c r="AX128" s="12" t="s">
        <v>74</v>
      </c>
      <c r="AY128" s="253" t="s">
        <v>132</v>
      </c>
    </row>
    <row r="129" spans="2:51" s="13" customFormat="1" ht="12">
      <c r="B129" s="254"/>
      <c r="C129" s="255"/>
      <c r="D129" s="245" t="s">
        <v>141</v>
      </c>
      <c r="E129" s="256" t="s">
        <v>1</v>
      </c>
      <c r="F129" s="257" t="s">
        <v>143</v>
      </c>
      <c r="G129" s="255"/>
      <c r="H129" s="258">
        <v>6</v>
      </c>
      <c r="I129" s="259"/>
      <c r="J129" s="255"/>
      <c r="K129" s="255"/>
      <c r="L129" s="260"/>
      <c r="M129" s="261"/>
      <c r="N129" s="262"/>
      <c r="O129" s="262"/>
      <c r="P129" s="262"/>
      <c r="Q129" s="262"/>
      <c r="R129" s="262"/>
      <c r="S129" s="262"/>
      <c r="T129" s="263"/>
      <c r="AT129" s="264" t="s">
        <v>141</v>
      </c>
      <c r="AU129" s="264" t="s">
        <v>83</v>
      </c>
      <c r="AV129" s="13" t="s">
        <v>83</v>
      </c>
      <c r="AW129" s="13" t="s">
        <v>31</v>
      </c>
      <c r="AX129" s="13" t="s">
        <v>74</v>
      </c>
      <c r="AY129" s="264" t="s">
        <v>132</v>
      </c>
    </row>
    <row r="130" spans="2:51" s="14" customFormat="1" ht="12">
      <c r="B130" s="265"/>
      <c r="C130" s="266"/>
      <c r="D130" s="245" t="s">
        <v>141</v>
      </c>
      <c r="E130" s="267" t="s">
        <v>1</v>
      </c>
      <c r="F130" s="268" t="s">
        <v>144</v>
      </c>
      <c r="G130" s="266"/>
      <c r="H130" s="269">
        <v>8</v>
      </c>
      <c r="I130" s="270"/>
      <c r="J130" s="266"/>
      <c r="K130" s="266"/>
      <c r="L130" s="271"/>
      <c r="M130" s="276"/>
      <c r="N130" s="277"/>
      <c r="O130" s="277"/>
      <c r="P130" s="277"/>
      <c r="Q130" s="277"/>
      <c r="R130" s="277"/>
      <c r="S130" s="277"/>
      <c r="T130" s="278"/>
      <c r="AT130" s="275" t="s">
        <v>141</v>
      </c>
      <c r="AU130" s="275" t="s">
        <v>83</v>
      </c>
      <c r="AV130" s="14" t="s">
        <v>139</v>
      </c>
      <c r="AW130" s="14" t="s">
        <v>31</v>
      </c>
      <c r="AX130" s="14" t="s">
        <v>81</v>
      </c>
      <c r="AY130" s="275" t="s">
        <v>132</v>
      </c>
    </row>
    <row r="131" spans="2:12" s="1" customFormat="1" ht="6.95" customHeight="1">
      <c r="B131" s="60"/>
      <c r="C131" s="61"/>
      <c r="D131" s="61"/>
      <c r="E131" s="61"/>
      <c r="F131" s="61"/>
      <c r="G131" s="61"/>
      <c r="H131" s="61"/>
      <c r="I131" s="181"/>
      <c r="J131" s="61"/>
      <c r="K131" s="61"/>
      <c r="L131" s="42"/>
    </row>
  </sheetData>
  <sheetProtection password="CC35" sheet="1" objects="1" scenarios="1" formatColumns="0" formatRows="0" autoFilter="0"/>
  <autoFilter ref="C121:K13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100</v>
      </c>
    </row>
    <row r="3" spans="2:46" ht="6.95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19"/>
      <c r="AT3" s="16" t="s">
        <v>83</v>
      </c>
    </row>
    <row r="4" spans="2:46" ht="24.95" customHeight="1">
      <c r="B4" s="19"/>
      <c r="D4" s="144" t="s">
        <v>104</v>
      </c>
      <c r="L4" s="19"/>
      <c r="M4" s="145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6" t="s">
        <v>16</v>
      </c>
      <c r="L6" s="19"/>
    </row>
    <row r="7" spans="2:12" ht="16.5" customHeight="1">
      <c r="B7" s="19"/>
      <c r="E7" s="147" t="str">
        <f>'Rekapitulace stavby'!K6</f>
        <v>Oprava chodníku na ul. Lidická od p.č. 84 do 94 v Šumperku - I. etapa</v>
      </c>
      <c r="F7" s="146"/>
      <c r="G7" s="146"/>
      <c r="H7" s="146"/>
      <c r="L7" s="19"/>
    </row>
    <row r="8" spans="2:12" s="1" customFormat="1" ht="12" customHeight="1">
      <c r="B8" s="42"/>
      <c r="D8" s="146" t="s">
        <v>105</v>
      </c>
      <c r="I8" s="148"/>
      <c r="L8" s="42"/>
    </row>
    <row r="9" spans="2:12" s="1" customFormat="1" ht="36.95" customHeight="1">
      <c r="B9" s="42"/>
      <c r="E9" s="149" t="s">
        <v>336</v>
      </c>
      <c r="F9" s="1"/>
      <c r="G9" s="1"/>
      <c r="H9" s="1"/>
      <c r="I9" s="148"/>
      <c r="L9" s="42"/>
    </row>
    <row r="10" spans="2:12" s="1" customFormat="1" ht="12">
      <c r="B10" s="42"/>
      <c r="I10" s="148"/>
      <c r="L10" s="42"/>
    </row>
    <row r="11" spans="2:12" s="1" customFormat="1" ht="12" customHeight="1">
      <c r="B11" s="42"/>
      <c r="D11" s="146" t="s">
        <v>18</v>
      </c>
      <c r="F11" s="135" t="s">
        <v>1</v>
      </c>
      <c r="I11" s="150" t="s">
        <v>19</v>
      </c>
      <c r="J11" s="135" t="s">
        <v>1</v>
      </c>
      <c r="L11" s="42"/>
    </row>
    <row r="12" spans="2:12" s="1" customFormat="1" ht="12" customHeight="1">
      <c r="B12" s="42"/>
      <c r="D12" s="146" t="s">
        <v>20</v>
      </c>
      <c r="F12" s="135" t="s">
        <v>21</v>
      </c>
      <c r="I12" s="150" t="s">
        <v>22</v>
      </c>
      <c r="J12" s="151" t="str">
        <f>'Rekapitulace stavby'!AN8</f>
        <v>4. 11. 2022</v>
      </c>
      <c r="L12" s="42"/>
    </row>
    <row r="13" spans="2:12" s="1" customFormat="1" ht="10.8" customHeight="1">
      <c r="B13" s="42"/>
      <c r="I13" s="148"/>
      <c r="L13" s="42"/>
    </row>
    <row r="14" spans="2:12" s="1" customFormat="1" ht="12" customHeight="1">
      <c r="B14" s="42"/>
      <c r="D14" s="146" t="s">
        <v>24</v>
      </c>
      <c r="I14" s="150" t="s">
        <v>25</v>
      </c>
      <c r="J14" s="135" t="str">
        <f>IF('Rekapitulace stavby'!AN10="","",'Rekapitulace stavby'!AN10)</f>
        <v/>
      </c>
      <c r="L14" s="42"/>
    </row>
    <row r="15" spans="2:12" s="1" customFormat="1" ht="18" customHeight="1">
      <c r="B15" s="42"/>
      <c r="E15" s="135" t="str">
        <f>IF('Rekapitulace stavby'!E11="","",'Rekapitulace stavby'!E11)</f>
        <v xml:space="preserve"> </v>
      </c>
      <c r="I15" s="150" t="s">
        <v>27</v>
      </c>
      <c r="J15" s="135" t="str">
        <f>IF('Rekapitulace stavby'!AN11="","",'Rekapitulace stavby'!AN11)</f>
        <v/>
      </c>
      <c r="L15" s="42"/>
    </row>
    <row r="16" spans="2:12" s="1" customFormat="1" ht="6.95" customHeight="1">
      <c r="B16" s="42"/>
      <c r="I16" s="148"/>
      <c r="L16" s="42"/>
    </row>
    <row r="17" spans="2:12" s="1" customFormat="1" ht="12" customHeight="1">
      <c r="B17" s="42"/>
      <c r="D17" s="146" t="s">
        <v>28</v>
      </c>
      <c r="I17" s="150" t="s">
        <v>25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35"/>
      <c r="G18" s="135"/>
      <c r="H18" s="135"/>
      <c r="I18" s="150" t="s">
        <v>27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48"/>
      <c r="L19" s="42"/>
    </row>
    <row r="20" spans="2:12" s="1" customFormat="1" ht="12" customHeight="1">
      <c r="B20" s="42"/>
      <c r="D20" s="146" t="s">
        <v>30</v>
      </c>
      <c r="I20" s="150" t="s">
        <v>25</v>
      </c>
      <c r="J20" s="135" t="str">
        <f>IF('Rekapitulace stavby'!AN16="","",'Rekapitulace stavby'!AN16)</f>
        <v/>
      </c>
      <c r="L20" s="42"/>
    </row>
    <row r="21" spans="2:12" s="1" customFormat="1" ht="18" customHeight="1">
      <c r="B21" s="42"/>
      <c r="E21" s="135" t="str">
        <f>IF('Rekapitulace stavby'!E17="","",'Rekapitulace stavby'!E17)</f>
        <v xml:space="preserve"> </v>
      </c>
      <c r="I21" s="150" t="s">
        <v>27</v>
      </c>
      <c r="J21" s="135" t="str">
        <f>IF('Rekapitulace stavby'!AN17="","",'Rekapitulace stavby'!AN17)</f>
        <v/>
      </c>
      <c r="L21" s="42"/>
    </row>
    <row r="22" spans="2:12" s="1" customFormat="1" ht="6.95" customHeight="1">
      <c r="B22" s="42"/>
      <c r="I22" s="148"/>
      <c r="L22" s="42"/>
    </row>
    <row r="23" spans="2:12" s="1" customFormat="1" ht="12" customHeight="1">
      <c r="B23" s="42"/>
      <c r="D23" s="146" t="s">
        <v>32</v>
      </c>
      <c r="I23" s="150" t="s">
        <v>25</v>
      </c>
      <c r="J23" s="135" t="str">
        <f>IF('Rekapitulace stavby'!AN19="","",'Rekapitulace stavby'!AN19)</f>
        <v/>
      </c>
      <c r="L23" s="42"/>
    </row>
    <row r="24" spans="2:12" s="1" customFormat="1" ht="18" customHeight="1">
      <c r="B24" s="42"/>
      <c r="E24" s="135" t="str">
        <f>IF('Rekapitulace stavby'!E20="","",'Rekapitulace stavby'!E20)</f>
        <v xml:space="preserve"> </v>
      </c>
      <c r="I24" s="150" t="s">
        <v>27</v>
      </c>
      <c r="J24" s="135" t="str">
        <f>IF('Rekapitulace stavby'!AN20="","",'Rekapitulace stavby'!AN20)</f>
        <v/>
      </c>
      <c r="L24" s="42"/>
    </row>
    <row r="25" spans="2:12" s="1" customFormat="1" ht="6.95" customHeight="1">
      <c r="B25" s="42"/>
      <c r="I25" s="148"/>
      <c r="L25" s="42"/>
    </row>
    <row r="26" spans="2:12" s="1" customFormat="1" ht="12" customHeight="1">
      <c r="B26" s="42"/>
      <c r="D26" s="146" t="s">
        <v>33</v>
      </c>
      <c r="I26" s="148"/>
      <c r="L26" s="42"/>
    </row>
    <row r="27" spans="2:12" s="7" customFormat="1" ht="16.5" customHeight="1">
      <c r="B27" s="152"/>
      <c r="E27" s="153" t="s">
        <v>1</v>
      </c>
      <c r="F27" s="153"/>
      <c r="G27" s="153"/>
      <c r="H27" s="153"/>
      <c r="I27" s="154"/>
      <c r="L27" s="152"/>
    </row>
    <row r="28" spans="2:12" s="1" customFormat="1" ht="6.95" customHeight="1">
      <c r="B28" s="42"/>
      <c r="I28" s="148"/>
      <c r="L28" s="42"/>
    </row>
    <row r="29" spans="2:12" s="1" customFormat="1" ht="6.95" customHeight="1">
      <c r="B29" s="42"/>
      <c r="D29" s="77"/>
      <c r="E29" s="77"/>
      <c r="F29" s="77"/>
      <c r="G29" s="77"/>
      <c r="H29" s="77"/>
      <c r="I29" s="155"/>
      <c r="J29" s="77"/>
      <c r="K29" s="77"/>
      <c r="L29" s="42"/>
    </row>
    <row r="30" spans="2:12" s="1" customFormat="1" ht="25.4" customHeight="1">
      <c r="B30" s="42"/>
      <c r="D30" s="156" t="s">
        <v>34</v>
      </c>
      <c r="I30" s="148"/>
      <c r="J30" s="157">
        <f>ROUND(J118,2)</f>
        <v>0</v>
      </c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55"/>
      <c r="J31" s="77"/>
      <c r="K31" s="77"/>
      <c r="L31" s="42"/>
    </row>
    <row r="32" spans="2:12" s="1" customFormat="1" ht="14.4" customHeight="1">
      <c r="B32" s="42"/>
      <c r="F32" s="158" t="s">
        <v>36</v>
      </c>
      <c r="I32" s="159" t="s">
        <v>35</v>
      </c>
      <c r="J32" s="158" t="s">
        <v>37</v>
      </c>
      <c r="L32" s="42"/>
    </row>
    <row r="33" spans="2:12" s="1" customFormat="1" ht="14.4" customHeight="1">
      <c r="B33" s="42"/>
      <c r="D33" s="160" t="s">
        <v>38</v>
      </c>
      <c r="E33" s="146" t="s">
        <v>39</v>
      </c>
      <c r="F33" s="161">
        <f>ROUND((SUM(BE118:BE125)),2)</f>
        <v>0</v>
      </c>
      <c r="I33" s="162">
        <v>0.21</v>
      </c>
      <c r="J33" s="161">
        <f>ROUND(((SUM(BE118:BE125))*I33),2)</f>
        <v>0</v>
      </c>
      <c r="L33" s="42"/>
    </row>
    <row r="34" spans="2:12" s="1" customFormat="1" ht="14.4" customHeight="1">
      <c r="B34" s="42"/>
      <c r="E34" s="146" t="s">
        <v>40</v>
      </c>
      <c r="F34" s="161">
        <f>ROUND((SUM(BF118:BF125)),2)</f>
        <v>0</v>
      </c>
      <c r="I34" s="162">
        <v>0.15</v>
      </c>
      <c r="J34" s="161">
        <f>ROUND(((SUM(BF118:BF125))*I34),2)</f>
        <v>0</v>
      </c>
      <c r="L34" s="42"/>
    </row>
    <row r="35" spans="2:12" s="1" customFormat="1" ht="14.4" customHeight="1" hidden="1">
      <c r="B35" s="42"/>
      <c r="E35" s="146" t="s">
        <v>41</v>
      </c>
      <c r="F35" s="161">
        <f>ROUND((SUM(BG118:BG125)),2)</f>
        <v>0</v>
      </c>
      <c r="I35" s="162">
        <v>0.21</v>
      </c>
      <c r="J35" s="161">
        <f>0</f>
        <v>0</v>
      </c>
      <c r="L35" s="42"/>
    </row>
    <row r="36" spans="2:12" s="1" customFormat="1" ht="14.4" customHeight="1" hidden="1">
      <c r="B36" s="42"/>
      <c r="E36" s="146" t="s">
        <v>42</v>
      </c>
      <c r="F36" s="161">
        <f>ROUND((SUM(BH118:BH125)),2)</f>
        <v>0</v>
      </c>
      <c r="I36" s="162">
        <v>0.15</v>
      </c>
      <c r="J36" s="161">
        <f>0</f>
        <v>0</v>
      </c>
      <c r="L36" s="42"/>
    </row>
    <row r="37" spans="2:12" s="1" customFormat="1" ht="14.4" customHeight="1" hidden="1">
      <c r="B37" s="42"/>
      <c r="E37" s="146" t="s">
        <v>43</v>
      </c>
      <c r="F37" s="161">
        <f>ROUND((SUM(BI118:BI125)),2)</f>
        <v>0</v>
      </c>
      <c r="I37" s="162">
        <v>0</v>
      </c>
      <c r="J37" s="161">
        <f>0</f>
        <v>0</v>
      </c>
      <c r="L37" s="42"/>
    </row>
    <row r="38" spans="2:12" s="1" customFormat="1" ht="6.95" customHeight="1">
      <c r="B38" s="42"/>
      <c r="I38" s="148"/>
      <c r="L38" s="42"/>
    </row>
    <row r="39" spans="2:12" s="1" customFormat="1" ht="25.4" customHeight="1">
      <c r="B39" s="42"/>
      <c r="C39" s="163"/>
      <c r="D39" s="164" t="s">
        <v>44</v>
      </c>
      <c r="E39" s="165"/>
      <c r="F39" s="165"/>
      <c r="G39" s="166" t="s">
        <v>45</v>
      </c>
      <c r="H39" s="167" t="s">
        <v>46</v>
      </c>
      <c r="I39" s="168"/>
      <c r="J39" s="169">
        <f>SUM(J30:J37)</f>
        <v>0</v>
      </c>
      <c r="K39" s="170"/>
      <c r="L39" s="42"/>
    </row>
    <row r="40" spans="2:12" s="1" customFormat="1" ht="14.4" customHeight="1">
      <c r="B40" s="42"/>
      <c r="I40" s="148"/>
      <c r="L40" s="42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1" t="s">
        <v>47</v>
      </c>
      <c r="E50" s="172"/>
      <c r="F50" s="172"/>
      <c r="G50" s="171" t="s">
        <v>48</v>
      </c>
      <c r="H50" s="172"/>
      <c r="I50" s="173"/>
      <c r="J50" s="172"/>
      <c r="K50" s="172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4" t="s">
        <v>49</v>
      </c>
      <c r="E61" s="175"/>
      <c r="F61" s="176" t="s">
        <v>50</v>
      </c>
      <c r="G61" s="174" t="s">
        <v>49</v>
      </c>
      <c r="H61" s="175"/>
      <c r="I61" s="177"/>
      <c r="J61" s="178" t="s">
        <v>50</v>
      </c>
      <c r="K61" s="175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1" t="s">
        <v>51</v>
      </c>
      <c r="E65" s="172"/>
      <c r="F65" s="172"/>
      <c r="G65" s="171" t="s">
        <v>52</v>
      </c>
      <c r="H65" s="172"/>
      <c r="I65" s="173"/>
      <c r="J65" s="172"/>
      <c r="K65" s="172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4" t="s">
        <v>49</v>
      </c>
      <c r="E76" s="175"/>
      <c r="F76" s="176" t="s">
        <v>50</v>
      </c>
      <c r="G76" s="174" t="s">
        <v>49</v>
      </c>
      <c r="H76" s="175"/>
      <c r="I76" s="177"/>
      <c r="J76" s="178" t="s">
        <v>50</v>
      </c>
      <c r="K76" s="175"/>
      <c r="L76" s="42"/>
    </row>
    <row r="77" spans="2:12" s="1" customFormat="1" ht="14.4" customHeight="1"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42"/>
    </row>
    <row r="81" spans="2:12" s="1" customFormat="1" ht="6.95" customHeight="1"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42"/>
    </row>
    <row r="82" spans="2:12" s="1" customFormat="1" ht="24.95" customHeight="1">
      <c r="B82" s="37"/>
      <c r="C82" s="22" t="s">
        <v>109</v>
      </c>
      <c r="D82" s="38"/>
      <c r="E82" s="38"/>
      <c r="F82" s="38"/>
      <c r="G82" s="38"/>
      <c r="H82" s="38"/>
      <c r="I82" s="148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8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8"/>
      <c r="J84" s="38"/>
      <c r="K84" s="38"/>
      <c r="L84" s="42"/>
    </row>
    <row r="85" spans="2:12" s="1" customFormat="1" ht="16.5" customHeight="1">
      <c r="B85" s="37"/>
      <c r="C85" s="38"/>
      <c r="D85" s="38"/>
      <c r="E85" s="185" t="str">
        <f>E7</f>
        <v>Oprava chodníku na ul. Lidická od p.č. 84 do 94 v Šumperku - I. etapa</v>
      </c>
      <c r="F85" s="31"/>
      <c r="G85" s="31"/>
      <c r="H85" s="31"/>
      <c r="I85" s="148"/>
      <c r="J85" s="38"/>
      <c r="K85" s="38"/>
      <c r="L85" s="42"/>
    </row>
    <row r="86" spans="2:12" s="1" customFormat="1" ht="12" customHeight="1">
      <c r="B86" s="37"/>
      <c r="C86" s="31" t="s">
        <v>105</v>
      </c>
      <c r="D86" s="38"/>
      <c r="E86" s="38"/>
      <c r="F86" s="38"/>
      <c r="G86" s="38"/>
      <c r="H86" s="38"/>
      <c r="I86" s="148"/>
      <c r="J86" s="38"/>
      <c r="K86" s="38"/>
      <c r="L86" s="42"/>
    </row>
    <row r="87" spans="2:12" s="1" customFormat="1" ht="16.5" customHeight="1">
      <c r="B87" s="37"/>
      <c r="C87" s="38"/>
      <c r="D87" s="38"/>
      <c r="E87" s="70" t="str">
        <f>E9</f>
        <v>1000 - Ostatní náklady</v>
      </c>
      <c r="F87" s="38"/>
      <c r="G87" s="38"/>
      <c r="H87" s="38"/>
      <c r="I87" s="148"/>
      <c r="J87" s="38"/>
      <c r="K87" s="38"/>
      <c r="L87" s="42"/>
    </row>
    <row r="88" spans="2:12" s="1" customFormat="1" ht="6.95" customHeight="1">
      <c r="B88" s="37"/>
      <c r="C88" s="38"/>
      <c r="D88" s="38"/>
      <c r="E88" s="38"/>
      <c r="F88" s="38"/>
      <c r="G88" s="38"/>
      <c r="H88" s="38"/>
      <c r="I88" s="148"/>
      <c r="J88" s="38"/>
      <c r="K88" s="38"/>
      <c r="L88" s="42"/>
    </row>
    <row r="89" spans="2:12" s="1" customFormat="1" ht="12" customHeight="1">
      <c r="B89" s="37"/>
      <c r="C89" s="31" t="s">
        <v>20</v>
      </c>
      <c r="D89" s="38"/>
      <c r="E89" s="38"/>
      <c r="F89" s="26" t="str">
        <f>F12</f>
        <v>Šumperk</v>
      </c>
      <c r="G89" s="38"/>
      <c r="H89" s="38"/>
      <c r="I89" s="150" t="s">
        <v>22</v>
      </c>
      <c r="J89" s="73" t="str">
        <f>IF(J12="","",J12)</f>
        <v>4. 11. 2022</v>
      </c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48"/>
      <c r="J90" s="38"/>
      <c r="K90" s="38"/>
      <c r="L90" s="42"/>
    </row>
    <row r="91" spans="2:12" s="1" customFormat="1" ht="15.15" customHeight="1">
      <c r="B91" s="37"/>
      <c r="C91" s="31" t="s">
        <v>24</v>
      </c>
      <c r="D91" s="38"/>
      <c r="E91" s="38"/>
      <c r="F91" s="26" t="str">
        <f>E15</f>
        <v xml:space="preserve"> </v>
      </c>
      <c r="G91" s="38"/>
      <c r="H91" s="38"/>
      <c r="I91" s="150" t="s">
        <v>30</v>
      </c>
      <c r="J91" s="35" t="str">
        <f>E21</f>
        <v xml:space="preserve"> </v>
      </c>
      <c r="K91" s="38"/>
      <c r="L91" s="42"/>
    </row>
    <row r="92" spans="2:12" s="1" customFormat="1" ht="15.15" customHeight="1">
      <c r="B92" s="37"/>
      <c r="C92" s="31" t="s">
        <v>28</v>
      </c>
      <c r="D92" s="38"/>
      <c r="E92" s="38"/>
      <c r="F92" s="26" t="str">
        <f>IF(E18="","",E18)</f>
        <v>Vyplň údaj</v>
      </c>
      <c r="G92" s="38"/>
      <c r="H92" s="38"/>
      <c r="I92" s="150" t="s">
        <v>32</v>
      </c>
      <c r="J92" s="35" t="str">
        <f>E24</f>
        <v xml:space="preserve"> </v>
      </c>
      <c r="K92" s="38"/>
      <c r="L92" s="42"/>
    </row>
    <row r="93" spans="2:12" s="1" customFormat="1" ht="10.3" customHeight="1">
      <c r="B93" s="37"/>
      <c r="C93" s="38"/>
      <c r="D93" s="38"/>
      <c r="E93" s="38"/>
      <c r="F93" s="38"/>
      <c r="G93" s="38"/>
      <c r="H93" s="38"/>
      <c r="I93" s="148"/>
      <c r="J93" s="38"/>
      <c r="K93" s="38"/>
      <c r="L93" s="42"/>
    </row>
    <row r="94" spans="2:12" s="1" customFormat="1" ht="29.25" customHeight="1">
      <c r="B94" s="37"/>
      <c r="C94" s="186" t="s">
        <v>110</v>
      </c>
      <c r="D94" s="187"/>
      <c r="E94" s="187"/>
      <c r="F94" s="187"/>
      <c r="G94" s="187"/>
      <c r="H94" s="187"/>
      <c r="I94" s="188"/>
      <c r="J94" s="189" t="s">
        <v>111</v>
      </c>
      <c r="K94" s="187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48"/>
      <c r="J95" s="38"/>
      <c r="K95" s="38"/>
      <c r="L95" s="42"/>
    </row>
    <row r="96" spans="2:47" s="1" customFormat="1" ht="22.8" customHeight="1">
      <c r="B96" s="37"/>
      <c r="C96" s="190" t="s">
        <v>112</v>
      </c>
      <c r="D96" s="38"/>
      <c r="E96" s="38"/>
      <c r="F96" s="38"/>
      <c r="G96" s="38"/>
      <c r="H96" s="38"/>
      <c r="I96" s="148"/>
      <c r="J96" s="104">
        <f>J118</f>
        <v>0</v>
      </c>
      <c r="K96" s="38"/>
      <c r="L96" s="42"/>
      <c r="AU96" s="16" t="s">
        <v>113</v>
      </c>
    </row>
    <row r="97" spans="2:12" s="8" customFormat="1" ht="24.95" customHeight="1">
      <c r="B97" s="191"/>
      <c r="C97" s="192"/>
      <c r="D97" s="193" t="s">
        <v>337</v>
      </c>
      <c r="E97" s="194"/>
      <c r="F97" s="194"/>
      <c r="G97" s="194"/>
      <c r="H97" s="194"/>
      <c r="I97" s="195"/>
      <c r="J97" s="196">
        <f>J119</f>
        <v>0</v>
      </c>
      <c r="K97" s="192"/>
      <c r="L97" s="197"/>
    </row>
    <row r="98" spans="2:12" s="9" customFormat="1" ht="19.9" customHeight="1">
      <c r="B98" s="198"/>
      <c r="C98" s="127"/>
      <c r="D98" s="199" t="s">
        <v>338</v>
      </c>
      <c r="E98" s="200"/>
      <c r="F98" s="200"/>
      <c r="G98" s="200"/>
      <c r="H98" s="200"/>
      <c r="I98" s="201"/>
      <c r="J98" s="202">
        <f>J120</f>
        <v>0</v>
      </c>
      <c r="K98" s="127"/>
      <c r="L98" s="203"/>
    </row>
    <row r="99" spans="2:12" s="1" customFormat="1" ht="21.8" customHeight="1">
      <c r="B99" s="37"/>
      <c r="C99" s="38"/>
      <c r="D99" s="38"/>
      <c r="E99" s="38"/>
      <c r="F99" s="38"/>
      <c r="G99" s="38"/>
      <c r="H99" s="38"/>
      <c r="I99" s="148"/>
      <c r="J99" s="38"/>
      <c r="K99" s="38"/>
      <c r="L99" s="42"/>
    </row>
    <row r="100" spans="2:12" s="1" customFormat="1" ht="6.95" customHeight="1">
      <c r="B100" s="60"/>
      <c r="C100" s="61"/>
      <c r="D100" s="61"/>
      <c r="E100" s="61"/>
      <c r="F100" s="61"/>
      <c r="G100" s="61"/>
      <c r="H100" s="61"/>
      <c r="I100" s="181"/>
      <c r="J100" s="61"/>
      <c r="K100" s="61"/>
      <c r="L100" s="42"/>
    </row>
    <row r="104" spans="2:12" s="1" customFormat="1" ht="6.95" customHeight="1">
      <c r="B104" s="62"/>
      <c r="C104" s="63"/>
      <c r="D104" s="63"/>
      <c r="E104" s="63"/>
      <c r="F104" s="63"/>
      <c r="G104" s="63"/>
      <c r="H104" s="63"/>
      <c r="I104" s="184"/>
      <c r="J104" s="63"/>
      <c r="K104" s="63"/>
      <c r="L104" s="42"/>
    </row>
    <row r="105" spans="2:12" s="1" customFormat="1" ht="24.95" customHeight="1">
      <c r="B105" s="37"/>
      <c r="C105" s="22" t="s">
        <v>117</v>
      </c>
      <c r="D105" s="38"/>
      <c r="E105" s="38"/>
      <c r="F105" s="38"/>
      <c r="G105" s="38"/>
      <c r="H105" s="38"/>
      <c r="I105" s="148"/>
      <c r="J105" s="38"/>
      <c r="K105" s="38"/>
      <c r="L105" s="42"/>
    </row>
    <row r="106" spans="2:12" s="1" customFormat="1" ht="6.95" customHeight="1">
      <c r="B106" s="37"/>
      <c r="C106" s="38"/>
      <c r="D106" s="38"/>
      <c r="E106" s="38"/>
      <c r="F106" s="38"/>
      <c r="G106" s="38"/>
      <c r="H106" s="38"/>
      <c r="I106" s="148"/>
      <c r="J106" s="38"/>
      <c r="K106" s="38"/>
      <c r="L106" s="42"/>
    </row>
    <row r="107" spans="2:12" s="1" customFormat="1" ht="12" customHeight="1">
      <c r="B107" s="37"/>
      <c r="C107" s="31" t="s">
        <v>16</v>
      </c>
      <c r="D107" s="38"/>
      <c r="E107" s="38"/>
      <c r="F107" s="38"/>
      <c r="G107" s="38"/>
      <c r="H107" s="38"/>
      <c r="I107" s="148"/>
      <c r="J107" s="38"/>
      <c r="K107" s="38"/>
      <c r="L107" s="42"/>
    </row>
    <row r="108" spans="2:12" s="1" customFormat="1" ht="16.5" customHeight="1">
      <c r="B108" s="37"/>
      <c r="C108" s="38"/>
      <c r="D108" s="38"/>
      <c r="E108" s="185" t="str">
        <f>E7</f>
        <v>Oprava chodníku na ul. Lidická od p.č. 84 do 94 v Šumperku - I. etapa</v>
      </c>
      <c r="F108" s="31"/>
      <c r="G108" s="31"/>
      <c r="H108" s="31"/>
      <c r="I108" s="148"/>
      <c r="J108" s="38"/>
      <c r="K108" s="38"/>
      <c r="L108" s="42"/>
    </row>
    <row r="109" spans="2:12" s="1" customFormat="1" ht="12" customHeight="1">
      <c r="B109" s="37"/>
      <c r="C109" s="31" t="s">
        <v>105</v>
      </c>
      <c r="D109" s="38"/>
      <c r="E109" s="38"/>
      <c r="F109" s="38"/>
      <c r="G109" s="38"/>
      <c r="H109" s="38"/>
      <c r="I109" s="148"/>
      <c r="J109" s="38"/>
      <c r="K109" s="38"/>
      <c r="L109" s="42"/>
    </row>
    <row r="110" spans="2:12" s="1" customFormat="1" ht="16.5" customHeight="1">
      <c r="B110" s="37"/>
      <c r="C110" s="38"/>
      <c r="D110" s="38"/>
      <c r="E110" s="70" t="str">
        <f>E9</f>
        <v>1000 - Ostatní náklady</v>
      </c>
      <c r="F110" s="38"/>
      <c r="G110" s="38"/>
      <c r="H110" s="38"/>
      <c r="I110" s="148"/>
      <c r="J110" s="38"/>
      <c r="K110" s="38"/>
      <c r="L110" s="42"/>
    </row>
    <row r="111" spans="2:12" s="1" customFormat="1" ht="6.95" customHeight="1">
      <c r="B111" s="37"/>
      <c r="C111" s="38"/>
      <c r="D111" s="38"/>
      <c r="E111" s="38"/>
      <c r="F111" s="38"/>
      <c r="G111" s="38"/>
      <c r="H111" s="38"/>
      <c r="I111" s="148"/>
      <c r="J111" s="38"/>
      <c r="K111" s="38"/>
      <c r="L111" s="42"/>
    </row>
    <row r="112" spans="2:12" s="1" customFormat="1" ht="12" customHeight="1">
      <c r="B112" s="37"/>
      <c r="C112" s="31" t="s">
        <v>20</v>
      </c>
      <c r="D112" s="38"/>
      <c r="E112" s="38"/>
      <c r="F112" s="26" t="str">
        <f>F12</f>
        <v>Šumperk</v>
      </c>
      <c r="G112" s="38"/>
      <c r="H112" s="38"/>
      <c r="I112" s="150" t="s">
        <v>22</v>
      </c>
      <c r="J112" s="73" t="str">
        <f>IF(J12="","",J12)</f>
        <v>4. 11. 2022</v>
      </c>
      <c r="K112" s="38"/>
      <c r="L112" s="42"/>
    </row>
    <row r="113" spans="2:12" s="1" customFormat="1" ht="6.95" customHeight="1">
      <c r="B113" s="37"/>
      <c r="C113" s="38"/>
      <c r="D113" s="38"/>
      <c r="E113" s="38"/>
      <c r="F113" s="38"/>
      <c r="G113" s="38"/>
      <c r="H113" s="38"/>
      <c r="I113" s="148"/>
      <c r="J113" s="38"/>
      <c r="K113" s="38"/>
      <c r="L113" s="42"/>
    </row>
    <row r="114" spans="2:12" s="1" customFormat="1" ht="15.15" customHeight="1">
      <c r="B114" s="37"/>
      <c r="C114" s="31" t="s">
        <v>24</v>
      </c>
      <c r="D114" s="38"/>
      <c r="E114" s="38"/>
      <c r="F114" s="26" t="str">
        <f>E15</f>
        <v xml:space="preserve"> </v>
      </c>
      <c r="G114" s="38"/>
      <c r="H114" s="38"/>
      <c r="I114" s="150" t="s">
        <v>30</v>
      </c>
      <c r="J114" s="35" t="str">
        <f>E21</f>
        <v xml:space="preserve"> </v>
      </c>
      <c r="K114" s="38"/>
      <c r="L114" s="42"/>
    </row>
    <row r="115" spans="2:12" s="1" customFormat="1" ht="15.15" customHeight="1">
      <c r="B115" s="37"/>
      <c r="C115" s="31" t="s">
        <v>28</v>
      </c>
      <c r="D115" s="38"/>
      <c r="E115" s="38"/>
      <c r="F115" s="26" t="str">
        <f>IF(E18="","",E18)</f>
        <v>Vyplň údaj</v>
      </c>
      <c r="G115" s="38"/>
      <c r="H115" s="38"/>
      <c r="I115" s="150" t="s">
        <v>32</v>
      </c>
      <c r="J115" s="35" t="str">
        <f>E24</f>
        <v xml:space="preserve"> </v>
      </c>
      <c r="K115" s="38"/>
      <c r="L115" s="42"/>
    </row>
    <row r="116" spans="2:12" s="1" customFormat="1" ht="10.3" customHeight="1">
      <c r="B116" s="37"/>
      <c r="C116" s="38"/>
      <c r="D116" s="38"/>
      <c r="E116" s="38"/>
      <c r="F116" s="38"/>
      <c r="G116" s="38"/>
      <c r="H116" s="38"/>
      <c r="I116" s="148"/>
      <c r="J116" s="38"/>
      <c r="K116" s="38"/>
      <c r="L116" s="42"/>
    </row>
    <row r="117" spans="2:20" s="10" customFormat="1" ht="29.25" customHeight="1">
      <c r="B117" s="204"/>
      <c r="C117" s="205" t="s">
        <v>118</v>
      </c>
      <c r="D117" s="206" t="s">
        <v>59</v>
      </c>
      <c r="E117" s="206" t="s">
        <v>55</v>
      </c>
      <c r="F117" s="206" t="s">
        <v>56</v>
      </c>
      <c r="G117" s="206" t="s">
        <v>119</v>
      </c>
      <c r="H117" s="206" t="s">
        <v>120</v>
      </c>
      <c r="I117" s="207" t="s">
        <v>121</v>
      </c>
      <c r="J117" s="206" t="s">
        <v>111</v>
      </c>
      <c r="K117" s="208" t="s">
        <v>122</v>
      </c>
      <c r="L117" s="209"/>
      <c r="M117" s="94" t="s">
        <v>1</v>
      </c>
      <c r="N117" s="95" t="s">
        <v>38</v>
      </c>
      <c r="O117" s="95" t="s">
        <v>123</v>
      </c>
      <c r="P117" s="95" t="s">
        <v>124</v>
      </c>
      <c r="Q117" s="95" t="s">
        <v>125</v>
      </c>
      <c r="R117" s="95" t="s">
        <v>126</v>
      </c>
      <c r="S117" s="95" t="s">
        <v>127</v>
      </c>
      <c r="T117" s="96" t="s">
        <v>128</v>
      </c>
    </row>
    <row r="118" spans="2:63" s="1" customFormat="1" ht="22.8" customHeight="1">
      <c r="B118" s="37"/>
      <c r="C118" s="101" t="s">
        <v>129</v>
      </c>
      <c r="D118" s="38"/>
      <c r="E118" s="38"/>
      <c r="F118" s="38"/>
      <c r="G118" s="38"/>
      <c r="H118" s="38"/>
      <c r="I118" s="148"/>
      <c r="J118" s="210">
        <f>BK118</f>
        <v>0</v>
      </c>
      <c r="K118" s="38"/>
      <c r="L118" s="42"/>
      <c r="M118" s="97"/>
      <c r="N118" s="98"/>
      <c r="O118" s="98"/>
      <c r="P118" s="211">
        <f>P119</f>
        <v>0</v>
      </c>
      <c r="Q118" s="98"/>
      <c r="R118" s="211">
        <f>R119</f>
        <v>0</v>
      </c>
      <c r="S118" s="98"/>
      <c r="T118" s="212">
        <f>T119</f>
        <v>0</v>
      </c>
      <c r="AT118" s="16" t="s">
        <v>73</v>
      </c>
      <c r="AU118" s="16" t="s">
        <v>113</v>
      </c>
      <c r="BK118" s="213">
        <f>BK119</f>
        <v>0</v>
      </c>
    </row>
    <row r="119" spans="2:63" s="11" customFormat="1" ht="25.9" customHeight="1">
      <c r="B119" s="214"/>
      <c r="C119" s="215"/>
      <c r="D119" s="216" t="s">
        <v>73</v>
      </c>
      <c r="E119" s="217" t="s">
        <v>339</v>
      </c>
      <c r="F119" s="217" t="s">
        <v>340</v>
      </c>
      <c r="G119" s="215"/>
      <c r="H119" s="215"/>
      <c r="I119" s="218"/>
      <c r="J119" s="219">
        <f>BK119</f>
        <v>0</v>
      </c>
      <c r="K119" s="215"/>
      <c r="L119" s="220"/>
      <c r="M119" s="221"/>
      <c r="N119" s="222"/>
      <c r="O119" s="222"/>
      <c r="P119" s="223">
        <f>P120</f>
        <v>0</v>
      </c>
      <c r="Q119" s="222"/>
      <c r="R119" s="223">
        <f>R120</f>
        <v>0</v>
      </c>
      <c r="S119" s="222"/>
      <c r="T119" s="224">
        <f>T120</f>
        <v>0</v>
      </c>
      <c r="AR119" s="225" t="s">
        <v>139</v>
      </c>
      <c r="AT119" s="226" t="s">
        <v>73</v>
      </c>
      <c r="AU119" s="226" t="s">
        <v>74</v>
      </c>
      <c r="AY119" s="225" t="s">
        <v>132</v>
      </c>
      <c r="BK119" s="227">
        <f>BK120</f>
        <v>0</v>
      </c>
    </row>
    <row r="120" spans="2:63" s="11" customFormat="1" ht="22.8" customHeight="1">
      <c r="B120" s="214"/>
      <c r="C120" s="215"/>
      <c r="D120" s="216" t="s">
        <v>73</v>
      </c>
      <c r="E120" s="228" t="s">
        <v>341</v>
      </c>
      <c r="F120" s="228" t="s">
        <v>340</v>
      </c>
      <c r="G120" s="215"/>
      <c r="H120" s="215"/>
      <c r="I120" s="218"/>
      <c r="J120" s="229">
        <f>BK120</f>
        <v>0</v>
      </c>
      <c r="K120" s="215"/>
      <c r="L120" s="220"/>
      <c r="M120" s="221"/>
      <c r="N120" s="222"/>
      <c r="O120" s="222"/>
      <c r="P120" s="223">
        <f>SUM(P121:P125)</f>
        <v>0</v>
      </c>
      <c r="Q120" s="222"/>
      <c r="R120" s="223">
        <f>SUM(R121:R125)</f>
        <v>0</v>
      </c>
      <c r="S120" s="222"/>
      <c r="T120" s="224">
        <f>SUM(T121:T125)</f>
        <v>0</v>
      </c>
      <c r="AR120" s="225" t="s">
        <v>139</v>
      </c>
      <c r="AT120" s="226" t="s">
        <v>73</v>
      </c>
      <c r="AU120" s="226" t="s">
        <v>81</v>
      </c>
      <c r="AY120" s="225" t="s">
        <v>132</v>
      </c>
      <c r="BK120" s="227">
        <f>SUM(BK121:BK125)</f>
        <v>0</v>
      </c>
    </row>
    <row r="121" spans="2:65" s="1" customFormat="1" ht="16.5" customHeight="1">
      <c r="B121" s="37"/>
      <c r="C121" s="230" t="s">
        <v>81</v>
      </c>
      <c r="D121" s="230" t="s">
        <v>134</v>
      </c>
      <c r="E121" s="231" t="s">
        <v>342</v>
      </c>
      <c r="F121" s="232" t="s">
        <v>343</v>
      </c>
      <c r="G121" s="233" t="s">
        <v>344</v>
      </c>
      <c r="H121" s="234">
        <v>1</v>
      </c>
      <c r="I121" s="235"/>
      <c r="J121" s="236">
        <f>ROUND(I121*H121,2)</f>
        <v>0</v>
      </c>
      <c r="K121" s="232" t="s">
        <v>1</v>
      </c>
      <c r="L121" s="42"/>
      <c r="M121" s="237" t="s">
        <v>1</v>
      </c>
      <c r="N121" s="238" t="s">
        <v>39</v>
      </c>
      <c r="O121" s="85"/>
      <c r="P121" s="239">
        <f>O121*H121</f>
        <v>0</v>
      </c>
      <c r="Q121" s="239">
        <v>0</v>
      </c>
      <c r="R121" s="239">
        <f>Q121*H121</f>
        <v>0</v>
      </c>
      <c r="S121" s="239">
        <v>0</v>
      </c>
      <c r="T121" s="240">
        <f>S121*H121</f>
        <v>0</v>
      </c>
      <c r="AR121" s="241" t="s">
        <v>345</v>
      </c>
      <c r="AT121" s="241" t="s">
        <v>134</v>
      </c>
      <c r="AU121" s="241" t="s">
        <v>83</v>
      </c>
      <c r="AY121" s="16" t="s">
        <v>132</v>
      </c>
      <c r="BE121" s="242">
        <f>IF(N121="základní",J121,0)</f>
        <v>0</v>
      </c>
      <c r="BF121" s="242">
        <f>IF(N121="snížená",J121,0)</f>
        <v>0</v>
      </c>
      <c r="BG121" s="242">
        <f>IF(N121="zákl. přenesená",J121,0)</f>
        <v>0</v>
      </c>
      <c r="BH121" s="242">
        <f>IF(N121="sníž. přenesená",J121,0)</f>
        <v>0</v>
      </c>
      <c r="BI121" s="242">
        <f>IF(N121="nulová",J121,0)</f>
        <v>0</v>
      </c>
      <c r="BJ121" s="16" t="s">
        <v>81</v>
      </c>
      <c r="BK121" s="242">
        <f>ROUND(I121*H121,2)</f>
        <v>0</v>
      </c>
      <c r="BL121" s="16" t="s">
        <v>345</v>
      </c>
      <c r="BM121" s="241" t="s">
        <v>346</v>
      </c>
    </row>
    <row r="122" spans="2:51" s="12" customFormat="1" ht="12">
      <c r="B122" s="243"/>
      <c r="C122" s="244"/>
      <c r="D122" s="245" t="s">
        <v>141</v>
      </c>
      <c r="E122" s="246" t="s">
        <v>1</v>
      </c>
      <c r="F122" s="247" t="s">
        <v>347</v>
      </c>
      <c r="G122" s="244"/>
      <c r="H122" s="246" t="s">
        <v>1</v>
      </c>
      <c r="I122" s="248"/>
      <c r="J122" s="244"/>
      <c r="K122" s="244"/>
      <c r="L122" s="249"/>
      <c r="M122" s="250"/>
      <c r="N122" s="251"/>
      <c r="O122" s="251"/>
      <c r="P122" s="251"/>
      <c r="Q122" s="251"/>
      <c r="R122" s="251"/>
      <c r="S122" s="251"/>
      <c r="T122" s="252"/>
      <c r="AT122" s="253" t="s">
        <v>141</v>
      </c>
      <c r="AU122" s="253" t="s">
        <v>83</v>
      </c>
      <c r="AV122" s="12" t="s">
        <v>81</v>
      </c>
      <c r="AW122" s="12" t="s">
        <v>31</v>
      </c>
      <c r="AX122" s="12" t="s">
        <v>74</v>
      </c>
      <c r="AY122" s="253" t="s">
        <v>132</v>
      </c>
    </row>
    <row r="123" spans="2:51" s="13" customFormat="1" ht="12">
      <c r="B123" s="254"/>
      <c r="C123" s="255"/>
      <c r="D123" s="245" t="s">
        <v>141</v>
      </c>
      <c r="E123" s="256" t="s">
        <v>1</v>
      </c>
      <c r="F123" s="257" t="s">
        <v>81</v>
      </c>
      <c r="G123" s="255"/>
      <c r="H123" s="258">
        <v>1</v>
      </c>
      <c r="I123" s="259"/>
      <c r="J123" s="255"/>
      <c r="K123" s="255"/>
      <c r="L123" s="260"/>
      <c r="M123" s="261"/>
      <c r="N123" s="262"/>
      <c r="O123" s="262"/>
      <c r="P123" s="262"/>
      <c r="Q123" s="262"/>
      <c r="R123" s="262"/>
      <c r="S123" s="262"/>
      <c r="T123" s="263"/>
      <c r="AT123" s="264" t="s">
        <v>141</v>
      </c>
      <c r="AU123" s="264" t="s">
        <v>83</v>
      </c>
      <c r="AV123" s="13" t="s">
        <v>83</v>
      </c>
      <c r="AW123" s="13" t="s">
        <v>31</v>
      </c>
      <c r="AX123" s="13" t="s">
        <v>81</v>
      </c>
      <c r="AY123" s="264" t="s">
        <v>132</v>
      </c>
    </row>
    <row r="124" spans="2:65" s="1" customFormat="1" ht="24" customHeight="1">
      <c r="B124" s="37"/>
      <c r="C124" s="230" t="s">
        <v>83</v>
      </c>
      <c r="D124" s="230" t="s">
        <v>134</v>
      </c>
      <c r="E124" s="231" t="s">
        <v>348</v>
      </c>
      <c r="F124" s="232" t="s">
        <v>349</v>
      </c>
      <c r="G124" s="233" t="s">
        <v>344</v>
      </c>
      <c r="H124" s="234">
        <v>1</v>
      </c>
      <c r="I124" s="235"/>
      <c r="J124" s="236">
        <f>ROUND(I124*H124,2)</f>
        <v>0</v>
      </c>
      <c r="K124" s="232" t="s">
        <v>1</v>
      </c>
      <c r="L124" s="42"/>
      <c r="M124" s="237" t="s">
        <v>1</v>
      </c>
      <c r="N124" s="238" t="s">
        <v>39</v>
      </c>
      <c r="O124" s="85"/>
      <c r="P124" s="239">
        <f>O124*H124</f>
        <v>0</v>
      </c>
      <c r="Q124" s="239">
        <v>0</v>
      </c>
      <c r="R124" s="239">
        <f>Q124*H124</f>
        <v>0</v>
      </c>
      <c r="S124" s="239">
        <v>0</v>
      </c>
      <c r="T124" s="240">
        <f>S124*H124</f>
        <v>0</v>
      </c>
      <c r="AR124" s="241" t="s">
        <v>345</v>
      </c>
      <c r="AT124" s="241" t="s">
        <v>134</v>
      </c>
      <c r="AU124" s="241" t="s">
        <v>83</v>
      </c>
      <c r="AY124" s="16" t="s">
        <v>132</v>
      </c>
      <c r="BE124" s="242">
        <f>IF(N124="základní",J124,0)</f>
        <v>0</v>
      </c>
      <c r="BF124" s="242">
        <f>IF(N124="snížená",J124,0)</f>
        <v>0</v>
      </c>
      <c r="BG124" s="242">
        <f>IF(N124="zákl. přenesená",J124,0)</f>
        <v>0</v>
      </c>
      <c r="BH124" s="242">
        <f>IF(N124="sníž. přenesená",J124,0)</f>
        <v>0</v>
      </c>
      <c r="BI124" s="242">
        <f>IF(N124="nulová",J124,0)</f>
        <v>0</v>
      </c>
      <c r="BJ124" s="16" t="s">
        <v>81</v>
      </c>
      <c r="BK124" s="242">
        <f>ROUND(I124*H124,2)</f>
        <v>0</v>
      </c>
      <c r="BL124" s="16" t="s">
        <v>345</v>
      </c>
      <c r="BM124" s="241" t="s">
        <v>350</v>
      </c>
    </row>
    <row r="125" spans="2:51" s="13" customFormat="1" ht="12">
      <c r="B125" s="254"/>
      <c r="C125" s="255"/>
      <c r="D125" s="245" t="s">
        <v>141</v>
      </c>
      <c r="E125" s="256" t="s">
        <v>1</v>
      </c>
      <c r="F125" s="257" t="s">
        <v>81</v>
      </c>
      <c r="G125" s="255"/>
      <c r="H125" s="258">
        <v>1</v>
      </c>
      <c r="I125" s="259"/>
      <c r="J125" s="255"/>
      <c r="K125" s="255"/>
      <c r="L125" s="260"/>
      <c r="M125" s="294"/>
      <c r="N125" s="295"/>
      <c r="O125" s="295"/>
      <c r="P125" s="295"/>
      <c r="Q125" s="295"/>
      <c r="R125" s="295"/>
      <c r="S125" s="295"/>
      <c r="T125" s="296"/>
      <c r="AT125" s="264" t="s">
        <v>141</v>
      </c>
      <c r="AU125" s="264" t="s">
        <v>83</v>
      </c>
      <c r="AV125" s="13" t="s">
        <v>83</v>
      </c>
      <c r="AW125" s="13" t="s">
        <v>31</v>
      </c>
      <c r="AX125" s="13" t="s">
        <v>81</v>
      </c>
      <c r="AY125" s="264" t="s">
        <v>132</v>
      </c>
    </row>
    <row r="126" spans="2:12" s="1" customFormat="1" ht="6.95" customHeight="1">
      <c r="B126" s="60"/>
      <c r="C126" s="61"/>
      <c r="D126" s="61"/>
      <c r="E126" s="61"/>
      <c r="F126" s="61"/>
      <c r="G126" s="61"/>
      <c r="H126" s="61"/>
      <c r="I126" s="181"/>
      <c r="J126" s="61"/>
      <c r="K126" s="61"/>
      <c r="L126" s="42"/>
    </row>
  </sheetData>
  <sheetProtection password="CC35" sheet="1" objects="1" scenarios="1" formatColumns="0" formatRows="0" autoFilter="0"/>
  <autoFilter ref="C117:K125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103</v>
      </c>
    </row>
    <row r="3" spans="2:46" ht="6.95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19"/>
      <c r="AT3" s="16" t="s">
        <v>83</v>
      </c>
    </row>
    <row r="4" spans="2:46" ht="24.95" customHeight="1">
      <c r="B4" s="19"/>
      <c r="D4" s="144" t="s">
        <v>104</v>
      </c>
      <c r="L4" s="19"/>
      <c r="M4" s="145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6" t="s">
        <v>16</v>
      </c>
      <c r="L6" s="19"/>
    </row>
    <row r="7" spans="2:12" ht="16.5" customHeight="1">
      <c r="B7" s="19"/>
      <c r="E7" s="147" t="str">
        <f>'Rekapitulace stavby'!K6</f>
        <v>Oprava chodníku na ul. Lidická od p.č. 84 do 94 v Šumperku - I. etapa</v>
      </c>
      <c r="F7" s="146"/>
      <c r="G7" s="146"/>
      <c r="H7" s="146"/>
      <c r="L7" s="19"/>
    </row>
    <row r="8" spans="2:12" s="1" customFormat="1" ht="12" customHeight="1">
      <c r="B8" s="42"/>
      <c r="D8" s="146" t="s">
        <v>105</v>
      </c>
      <c r="I8" s="148"/>
      <c r="L8" s="42"/>
    </row>
    <row r="9" spans="2:12" s="1" customFormat="1" ht="36.95" customHeight="1">
      <c r="B9" s="42"/>
      <c r="E9" s="149" t="s">
        <v>351</v>
      </c>
      <c r="F9" s="1"/>
      <c r="G9" s="1"/>
      <c r="H9" s="1"/>
      <c r="I9" s="148"/>
      <c r="L9" s="42"/>
    </row>
    <row r="10" spans="2:12" s="1" customFormat="1" ht="12">
      <c r="B10" s="42"/>
      <c r="I10" s="148"/>
      <c r="L10" s="42"/>
    </row>
    <row r="11" spans="2:12" s="1" customFormat="1" ht="12" customHeight="1">
      <c r="B11" s="42"/>
      <c r="D11" s="146" t="s">
        <v>18</v>
      </c>
      <c r="F11" s="135" t="s">
        <v>1</v>
      </c>
      <c r="I11" s="150" t="s">
        <v>19</v>
      </c>
      <c r="J11" s="135" t="s">
        <v>1</v>
      </c>
      <c r="L11" s="42"/>
    </row>
    <row r="12" spans="2:12" s="1" customFormat="1" ht="12" customHeight="1">
      <c r="B12" s="42"/>
      <c r="D12" s="146" t="s">
        <v>20</v>
      </c>
      <c r="F12" s="135" t="s">
        <v>21</v>
      </c>
      <c r="I12" s="150" t="s">
        <v>22</v>
      </c>
      <c r="J12" s="151" t="str">
        <f>'Rekapitulace stavby'!AN8</f>
        <v>4. 11. 2022</v>
      </c>
      <c r="L12" s="42"/>
    </row>
    <row r="13" spans="2:12" s="1" customFormat="1" ht="10.8" customHeight="1">
      <c r="B13" s="42"/>
      <c r="I13" s="148"/>
      <c r="L13" s="42"/>
    </row>
    <row r="14" spans="2:12" s="1" customFormat="1" ht="12" customHeight="1">
      <c r="B14" s="42"/>
      <c r="D14" s="146" t="s">
        <v>24</v>
      </c>
      <c r="I14" s="150" t="s">
        <v>25</v>
      </c>
      <c r="J14" s="135" t="str">
        <f>IF('Rekapitulace stavby'!AN10="","",'Rekapitulace stavby'!AN10)</f>
        <v/>
      </c>
      <c r="L14" s="42"/>
    </row>
    <row r="15" spans="2:12" s="1" customFormat="1" ht="18" customHeight="1">
      <c r="B15" s="42"/>
      <c r="E15" s="135" t="str">
        <f>IF('Rekapitulace stavby'!E11="","",'Rekapitulace stavby'!E11)</f>
        <v xml:space="preserve"> </v>
      </c>
      <c r="I15" s="150" t="s">
        <v>27</v>
      </c>
      <c r="J15" s="135" t="str">
        <f>IF('Rekapitulace stavby'!AN11="","",'Rekapitulace stavby'!AN11)</f>
        <v/>
      </c>
      <c r="L15" s="42"/>
    </row>
    <row r="16" spans="2:12" s="1" customFormat="1" ht="6.95" customHeight="1">
      <c r="B16" s="42"/>
      <c r="I16" s="148"/>
      <c r="L16" s="42"/>
    </row>
    <row r="17" spans="2:12" s="1" customFormat="1" ht="12" customHeight="1">
      <c r="B17" s="42"/>
      <c r="D17" s="146" t="s">
        <v>28</v>
      </c>
      <c r="I17" s="150" t="s">
        <v>25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35"/>
      <c r="G18" s="135"/>
      <c r="H18" s="135"/>
      <c r="I18" s="150" t="s">
        <v>27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48"/>
      <c r="L19" s="42"/>
    </row>
    <row r="20" spans="2:12" s="1" customFormat="1" ht="12" customHeight="1">
      <c r="B20" s="42"/>
      <c r="D20" s="146" t="s">
        <v>30</v>
      </c>
      <c r="I20" s="150" t="s">
        <v>25</v>
      </c>
      <c r="J20" s="135" t="str">
        <f>IF('Rekapitulace stavby'!AN16="","",'Rekapitulace stavby'!AN16)</f>
        <v/>
      </c>
      <c r="L20" s="42"/>
    </row>
    <row r="21" spans="2:12" s="1" customFormat="1" ht="18" customHeight="1">
      <c r="B21" s="42"/>
      <c r="E21" s="135" t="str">
        <f>IF('Rekapitulace stavby'!E17="","",'Rekapitulace stavby'!E17)</f>
        <v xml:space="preserve"> </v>
      </c>
      <c r="I21" s="150" t="s">
        <v>27</v>
      </c>
      <c r="J21" s="135" t="str">
        <f>IF('Rekapitulace stavby'!AN17="","",'Rekapitulace stavby'!AN17)</f>
        <v/>
      </c>
      <c r="L21" s="42"/>
    </row>
    <row r="22" spans="2:12" s="1" customFormat="1" ht="6.95" customHeight="1">
      <c r="B22" s="42"/>
      <c r="I22" s="148"/>
      <c r="L22" s="42"/>
    </row>
    <row r="23" spans="2:12" s="1" customFormat="1" ht="12" customHeight="1">
      <c r="B23" s="42"/>
      <c r="D23" s="146" t="s">
        <v>32</v>
      </c>
      <c r="I23" s="150" t="s">
        <v>25</v>
      </c>
      <c r="J23" s="135" t="str">
        <f>IF('Rekapitulace stavby'!AN19="","",'Rekapitulace stavby'!AN19)</f>
        <v/>
      </c>
      <c r="L23" s="42"/>
    </row>
    <row r="24" spans="2:12" s="1" customFormat="1" ht="18" customHeight="1">
      <c r="B24" s="42"/>
      <c r="E24" s="135" t="str">
        <f>IF('Rekapitulace stavby'!E20="","",'Rekapitulace stavby'!E20)</f>
        <v xml:space="preserve"> </v>
      </c>
      <c r="I24" s="150" t="s">
        <v>27</v>
      </c>
      <c r="J24" s="135" t="str">
        <f>IF('Rekapitulace stavby'!AN20="","",'Rekapitulace stavby'!AN20)</f>
        <v/>
      </c>
      <c r="L24" s="42"/>
    </row>
    <row r="25" spans="2:12" s="1" customFormat="1" ht="6.95" customHeight="1">
      <c r="B25" s="42"/>
      <c r="I25" s="148"/>
      <c r="L25" s="42"/>
    </row>
    <row r="26" spans="2:12" s="1" customFormat="1" ht="12" customHeight="1">
      <c r="B26" s="42"/>
      <c r="D26" s="146" t="s">
        <v>33</v>
      </c>
      <c r="I26" s="148"/>
      <c r="L26" s="42"/>
    </row>
    <row r="27" spans="2:12" s="7" customFormat="1" ht="16.5" customHeight="1">
      <c r="B27" s="152"/>
      <c r="E27" s="153" t="s">
        <v>1</v>
      </c>
      <c r="F27" s="153"/>
      <c r="G27" s="153"/>
      <c r="H27" s="153"/>
      <c r="I27" s="154"/>
      <c r="L27" s="152"/>
    </row>
    <row r="28" spans="2:12" s="1" customFormat="1" ht="6.95" customHeight="1">
      <c r="B28" s="42"/>
      <c r="I28" s="148"/>
      <c r="L28" s="42"/>
    </row>
    <row r="29" spans="2:12" s="1" customFormat="1" ht="6.95" customHeight="1">
      <c r="B29" s="42"/>
      <c r="D29" s="77"/>
      <c r="E29" s="77"/>
      <c r="F29" s="77"/>
      <c r="G29" s="77"/>
      <c r="H29" s="77"/>
      <c r="I29" s="155"/>
      <c r="J29" s="77"/>
      <c r="K29" s="77"/>
      <c r="L29" s="42"/>
    </row>
    <row r="30" spans="2:12" s="1" customFormat="1" ht="25.4" customHeight="1">
      <c r="B30" s="42"/>
      <c r="D30" s="156" t="s">
        <v>34</v>
      </c>
      <c r="I30" s="148"/>
      <c r="J30" s="157">
        <f>ROUND(J118,2)</f>
        <v>0</v>
      </c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55"/>
      <c r="J31" s="77"/>
      <c r="K31" s="77"/>
      <c r="L31" s="42"/>
    </row>
    <row r="32" spans="2:12" s="1" customFormat="1" ht="14.4" customHeight="1">
      <c r="B32" s="42"/>
      <c r="F32" s="158" t="s">
        <v>36</v>
      </c>
      <c r="I32" s="159" t="s">
        <v>35</v>
      </c>
      <c r="J32" s="158" t="s">
        <v>37</v>
      </c>
      <c r="L32" s="42"/>
    </row>
    <row r="33" spans="2:12" s="1" customFormat="1" ht="14.4" customHeight="1">
      <c r="B33" s="42"/>
      <c r="D33" s="160" t="s">
        <v>38</v>
      </c>
      <c r="E33" s="146" t="s">
        <v>39</v>
      </c>
      <c r="F33" s="161">
        <f>ROUND((SUM(BE118:BE122)),2)</f>
        <v>0</v>
      </c>
      <c r="I33" s="162">
        <v>0.21</v>
      </c>
      <c r="J33" s="161">
        <f>ROUND(((SUM(BE118:BE122))*I33),2)</f>
        <v>0</v>
      </c>
      <c r="L33" s="42"/>
    </row>
    <row r="34" spans="2:12" s="1" customFormat="1" ht="14.4" customHeight="1">
      <c r="B34" s="42"/>
      <c r="E34" s="146" t="s">
        <v>40</v>
      </c>
      <c r="F34" s="161">
        <f>ROUND((SUM(BF118:BF122)),2)</f>
        <v>0</v>
      </c>
      <c r="I34" s="162">
        <v>0.15</v>
      </c>
      <c r="J34" s="161">
        <f>ROUND(((SUM(BF118:BF122))*I34),2)</f>
        <v>0</v>
      </c>
      <c r="L34" s="42"/>
    </row>
    <row r="35" spans="2:12" s="1" customFormat="1" ht="14.4" customHeight="1" hidden="1">
      <c r="B35" s="42"/>
      <c r="E35" s="146" t="s">
        <v>41</v>
      </c>
      <c r="F35" s="161">
        <f>ROUND((SUM(BG118:BG122)),2)</f>
        <v>0</v>
      </c>
      <c r="I35" s="162">
        <v>0.21</v>
      </c>
      <c r="J35" s="161">
        <f>0</f>
        <v>0</v>
      </c>
      <c r="L35" s="42"/>
    </row>
    <row r="36" spans="2:12" s="1" customFormat="1" ht="14.4" customHeight="1" hidden="1">
      <c r="B36" s="42"/>
      <c r="E36" s="146" t="s">
        <v>42</v>
      </c>
      <c r="F36" s="161">
        <f>ROUND((SUM(BH118:BH122)),2)</f>
        <v>0</v>
      </c>
      <c r="I36" s="162">
        <v>0.15</v>
      </c>
      <c r="J36" s="161">
        <f>0</f>
        <v>0</v>
      </c>
      <c r="L36" s="42"/>
    </row>
    <row r="37" spans="2:12" s="1" customFormat="1" ht="14.4" customHeight="1" hidden="1">
      <c r="B37" s="42"/>
      <c r="E37" s="146" t="s">
        <v>43</v>
      </c>
      <c r="F37" s="161">
        <f>ROUND((SUM(BI118:BI122)),2)</f>
        <v>0</v>
      </c>
      <c r="I37" s="162">
        <v>0</v>
      </c>
      <c r="J37" s="161">
        <f>0</f>
        <v>0</v>
      </c>
      <c r="L37" s="42"/>
    </row>
    <row r="38" spans="2:12" s="1" customFormat="1" ht="6.95" customHeight="1">
      <c r="B38" s="42"/>
      <c r="I38" s="148"/>
      <c r="L38" s="42"/>
    </row>
    <row r="39" spans="2:12" s="1" customFormat="1" ht="25.4" customHeight="1">
      <c r="B39" s="42"/>
      <c r="C39" s="163"/>
      <c r="D39" s="164" t="s">
        <v>44</v>
      </c>
      <c r="E39" s="165"/>
      <c r="F39" s="165"/>
      <c r="G39" s="166" t="s">
        <v>45</v>
      </c>
      <c r="H39" s="167" t="s">
        <v>46</v>
      </c>
      <c r="I39" s="168"/>
      <c r="J39" s="169">
        <f>SUM(J30:J37)</f>
        <v>0</v>
      </c>
      <c r="K39" s="170"/>
      <c r="L39" s="42"/>
    </row>
    <row r="40" spans="2:12" s="1" customFormat="1" ht="14.4" customHeight="1">
      <c r="B40" s="42"/>
      <c r="I40" s="148"/>
      <c r="L40" s="42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1" t="s">
        <v>47</v>
      </c>
      <c r="E50" s="172"/>
      <c r="F50" s="172"/>
      <c r="G50" s="171" t="s">
        <v>48</v>
      </c>
      <c r="H50" s="172"/>
      <c r="I50" s="173"/>
      <c r="J50" s="172"/>
      <c r="K50" s="172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4" t="s">
        <v>49</v>
      </c>
      <c r="E61" s="175"/>
      <c r="F61" s="176" t="s">
        <v>50</v>
      </c>
      <c r="G61" s="174" t="s">
        <v>49</v>
      </c>
      <c r="H61" s="175"/>
      <c r="I61" s="177"/>
      <c r="J61" s="178" t="s">
        <v>50</v>
      </c>
      <c r="K61" s="175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1" t="s">
        <v>51</v>
      </c>
      <c r="E65" s="172"/>
      <c r="F65" s="172"/>
      <c r="G65" s="171" t="s">
        <v>52</v>
      </c>
      <c r="H65" s="172"/>
      <c r="I65" s="173"/>
      <c r="J65" s="172"/>
      <c r="K65" s="172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4" t="s">
        <v>49</v>
      </c>
      <c r="E76" s="175"/>
      <c r="F76" s="176" t="s">
        <v>50</v>
      </c>
      <c r="G76" s="174" t="s">
        <v>49</v>
      </c>
      <c r="H76" s="175"/>
      <c r="I76" s="177"/>
      <c r="J76" s="178" t="s">
        <v>50</v>
      </c>
      <c r="K76" s="175"/>
      <c r="L76" s="42"/>
    </row>
    <row r="77" spans="2:12" s="1" customFormat="1" ht="14.4" customHeight="1"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42"/>
    </row>
    <row r="81" spans="2:12" s="1" customFormat="1" ht="6.95" customHeight="1"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42"/>
    </row>
    <row r="82" spans="2:12" s="1" customFormat="1" ht="24.95" customHeight="1">
      <c r="B82" s="37"/>
      <c r="C82" s="22" t="s">
        <v>109</v>
      </c>
      <c r="D82" s="38"/>
      <c r="E82" s="38"/>
      <c r="F82" s="38"/>
      <c r="G82" s="38"/>
      <c r="H82" s="38"/>
      <c r="I82" s="148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8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8"/>
      <c r="J84" s="38"/>
      <c r="K84" s="38"/>
      <c r="L84" s="42"/>
    </row>
    <row r="85" spans="2:12" s="1" customFormat="1" ht="16.5" customHeight="1">
      <c r="B85" s="37"/>
      <c r="C85" s="38"/>
      <c r="D85" s="38"/>
      <c r="E85" s="185" t="str">
        <f>E7</f>
        <v>Oprava chodníku na ul. Lidická od p.č. 84 do 94 v Šumperku - I. etapa</v>
      </c>
      <c r="F85" s="31"/>
      <c r="G85" s="31"/>
      <c r="H85" s="31"/>
      <c r="I85" s="148"/>
      <c r="J85" s="38"/>
      <c r="K85" s="38"/>
      <c r="L85" s="42"/>
    </row>
    <row r="86" spans="2:12" s="1" customFormat="1" ht="12" customHeight="1">
      <c r="B86" s="37"/>
      <c r="C86" s="31" t="s">
        <v>105</v>
      </c>
      <c r="D86" s="38"/>
      <c r="E86" s="38"/>
      <c r="F86" s="38"/>
      <c r="G86" s="38"/>
      <c r="H86" s="38"/>
      <c r="I86" s="148"/>
      <c r="J86" s="38"/>
      <c r="K86" s="38"/>
      <c r="L86" s="42"/>
    </row>
    <row r="87" spans="2:12" s="1" customFormat="1" ht="16.5" customHeight="1">
      <c r="B87" s="37"/>
      <c r="C87" s="38"/>
      <c r="D87" s="38"/>
      <c r="E87" s="70" t="str">
        <f>E9</f>
        <v>1020 - VRN</v>
      </c>
      <c r="F87" s="38"/>
      <c r="G87" s="38"/>
      <c r="H87" s="38"/>
      <c r="I87" s="148"/>
      <c r="J87" s="38"/>
      <c r="K87" s="38"/>
      <c r="L87" s="42"/>
    </row>
    <row r="88" spans="2:12" s="1" customFormat="1" ht="6.95" customHeight="1">
      <c r="B88" s="37"/>
      <c r="C88" s="38"/>
      <c r="D88" s="38"/>
      <c r="E88" s="38"/>
      <c r="F88" s="38"/>
      <c r="G88" s="38"/>
      <c r="H88" s="38"/>
      <c r="I88" s="148"/>
      <c r="J88" s="38"/>
      <c r="K88" s="38"/>
      <c r="L88" s="42"/>
    </row>
    <row r="89" spans="2:12" s="1" customFormat="1" ht="12" customHeight="1">
      <c r="B89" s="37"/>
      <c r="C89" s="31" t="s">
        <v>20</v>
      </c>
      <c r="D89" s="38"/>
      <c r="E89" s="38"/>
      <c r="F89" s="26" t="str">
        <f>F12</f>
        <v>Šumperk</v>
      </c>
      <c r="G89" s="38"/>
      <c r="H89" s="38"/>
      <c r="I89" s="150" t="s">
        <v>22</v>
      </c>
      <c r="J89" s="73" t="str">
        <f>IF(J12="","",J12)</f>
        <v>4. 11. 2022</v>
      </c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48"/>
      <c r="J90" s="38"/>
      <c r="K90" s="38"/>
      <c r="L90" s="42"/>
    </row>
    <row r="91" spans="2:12" s="1" customFormat="1" ht="15.15" customHeight="1">
      <c r="B91" s="37"/>
      <c r="C91" s="31" t="s">
        <v>24</v>
      </c>
      <c r="D91" s="38"/>
      <c r="E91" s="38"/>
      <c r="F91" s="26" t="str">
        <f>E15</f>
        <v xml:space="preserve"> </v>
      </c>
      <c r="G91" s="38"/>
      <c r="H91" s="38"/>
      <c r="I91" s="150" t="s">
        <v>30</v>
      </c>
      <c r="J91" s="35" t="str">
        <f>E21</f>
        <v xml:space="preserve"> </v>
      </c>
      <c r="K91" s="38"/>
      <c r="L91" s="42"/>
    </row>
    <row r="92" spans="2:12" s="1" customFormat="1" ht="15.15" customHeight="1">
      <c r="B92" s="37"/>
      <c r="C92" s="31" t="s">
        <v>28</v>
      </c>
      <c r="D92" s="38"/>
      <c r="E92" s="38"/>
      <c r="F92" s="26" t="str">
        <f>IF(E18="","",E18)</f>
        <v>Vyplň údaj</v>
      </c>
      <c r="G92" s="38"/>
      <c r="H92" s="38"/>
      <c r="I92" s="150" t="s">
        <v>32</v>
      </c>
      <c r="J92" s="35" t="str">
        <f>E24</f>
        <v xml:space="preserve"> </v>
      </c>
      <c r="K92" s="38"/>
      <c r="L92" s="42"/>
    </row>
    <row r="93" spans="2:12" s="1" customFormat="1" ht="10.3" customHeight="1">
      <c r="B93" s="37"/>
      <c r="C93" s="38"/>
      <c r="D93" s="38"/>
      <c r="E93" s="38"/>
      <c r="F93" s="38"/>
      <c r="G93" s="38"/>
      <c r="H93" s="38"/>
      <c r="I93" s="148"/>
      <c r="J93" s="38"/>
      <c r="K93" s="38"/>
      <c r="L93" s="42"/>
    </row>
    <row r="94" spans="2:12" s="1" customFormat="1" ht="29.25" customHeight="1">
      <c r="B94" s="37"/>
      <c r="C94" s="186" t="s">
        <v>110</v>
      </c>
      <c r="D94" s="187"/>
      <c r="E94" s="187"/>
      <c r="F94" s="187"/>
      <c r="G94" s="187"/>
      <c r="H94" s="187"/>
      <c r="I94" s="188"/>
      <c r="J94" s="189" t="s">
        <v>111</v>
      </c>
      <c r="K94" s="187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48"/>
      <c r="J95" s="38"/>
      <c r="K95" s="38"/>
      <c r="L95" s="42"/>
    </row>
    <row r="96" spans="2:47" s="1" customFormat="1" ht="22.8" customHeight="1">
      <c r="B96" s="37"/>
      <c r="C96" s="190" t="s">
        <v>112</v>
      </c>
      <c r="D96" s="38"/>
      <c r="E96" s="38"/>
      <c r="F96" s="38"/>
      <c r="G96" s="38"/>
      <c r="H96" s="38"/>
      <c r="I96" s="148"/>
      <c r="J96" s="104">
        <f>J118</f>
        <v>0</v>
      </c>
      <c r="K96" s="38"/>
      <c r="L96" s="42"/>
      <c r="AU96" s="16" t="s">
        <v>113</v>
      </c>
    </row>
    <row r="97" spans="2:12" s="8" customFormat="1" ht="24.95" customHeight="1">
      <c r="B97" s="191"/>
      <c r="C97" s="192"/>
      <c r="D97" s="193" t="s">
        <v>352</v>
      </c>
      <c r="E97" s="194"/>
      <c r="F97" s="194"/>
      <c r="G97" s="194"/>
      <c r="H97" s="194"/>
      <c r="I97" s="195"/>
      <c r="J97" s="196">
        <f>J119</f>
        <v>0</v>
      </c>
      <c r="K97" s="192"/>
      <c r="L97" s="197"/>
    </row>
    <row r="98" spans="2:12" s="9" customFormat="1" ht="19.9" customHeight="1">
      <c r="B98" s="198"/>
      <c r="C98" s="127"/>
      <c r="D98" s="199" t="s">
        <v>353</v>
      </c>
      <c r="E98" s="200"/>
      <c r="F98" s="200"/>
      <c r="G98" s="200"/>
      <c r="H98" s="200"/>
      <c r="I98" s="201"/>
      <c r="J98" s="202">
        <f>J120</f>
        <v>0</v>
      </c>
      <c r="K98" s="127"/>
      <c r="L98" s="203"/>
    </row>
    <row r="99" spans="2:12" s="1" customFormat="1" ht="21.8" customHeight="1">
      <c r="B99" s="37"/>
      <c r="C99" s="38"/>
      <c r="D99" s="38"/>
      <c r="E99" s="38"/>
      <c r="F99" s="38"/>
      <c r="G99" s="38"/>
      <c r="H99" s="38"/>
      <c r="I99" s="148"/>
      <c r="J99" s="38"/>
      <c r="K99" s="38"/>
      <c r="L99" s="42"/>
    </row>
    <row r="100" spans="2:12" s="1" customFormat="1" ht="6.95" customHeight="1">
      <c r="B100" s="60"/>
      <c r="C100" s="61"/>
      <c r="D100" s="61"/>
      <c r="E100" s="61"/>
      <c r="F100" s="61"/>
      <c r="G100" s="61"/>
      <c r="H100" s="61"/>
      <c r="I100" s="181"/>
      <c r="J100" s="61"/>
      <c r="K100" s="61"/>
      <c r="L100" s="42"/>
    </row>
    <row r="104" spans="2:12" s="1" customFormat="1" ht="6.95" customHeight="1">
      <c r="B104" s="62"/>
      <c r="C104" s="63"/>
      <c r="D104" s="63"/>
      <c r="E104" s="63"/>
      <c r="F104" s="63"/>
      <c r="G104" s="63"/>
      <c r="H104" s="63"/>
      <c r="I104" s="184"/>
      <c r="J104" s="63"/>
      <c r="K104" s="63"/>
      <c r="L104" s="42"/>
    </row>
    <row r="105" spans="2:12" s="1" customFormat="1" ht="24.95" customHeight="1">
      <c r="B105" s="37"/>
      <c r="C105" s="22" t="s">
        <v>117</v>
      </c>
      <c r="D105" s="38"/>
      <c r="E105" s="38"/>
      <c r="F105" s="38"/>
      <c r="G105" s="38"/>
      <c r="H105" s="38"/>
      <c r="I105" s="148"/>
      <c r="J105" s="38"/>
      <c r="K105" s="38"/>
      <c r="L105" s="42"/>
    </row>
    <row r="106" spans="2:12" s="1" customFormat="1" ht="6.95" customHeight="1">
      <c r="B106" s="37"/>
      <c r="C106" s="38"/>
      <c r="D106" s="38"/>
      <c r="E106" s="38"/>
      <c r="F106" s="38"/>
      <c r="G106" s="38"/>
      <c r="H106" s="38"/>
      <c r="I106" s="148"/>
      <c r="J106" s="38"/>
      <c r="K106" s="38"/>
      <c r="L106" s="42"/>
    </row>
    <row r="107" spans="2:12" s="1" customFormat="1" ht="12" customHeight="1">
      <c r="B107" s="37"/>
      <c r="C107" s="31" t="s">
        <v>16</v>
      </c>
      <c r="D107" s="38"/>
      <c r="E107" s="38"/>
      <c r="F107" s="38"/>
      <c r="G107" s="38"/>
      <c r="H107" s="38"/>
      <c r="I107" s="148"/>
      <c r="J107" s="38"/>
      <c r="K107" s="38"/>
      <c r="L107" s="42"/>
    </row>
    <row r="108" spans="2:12" s="1" customFormat="1" ht="16.5" customHeight="1">
      <c r="B108" s="37"/>
      <c r="C108" s="38"/>
      <c r="D108" s="38"/>
      <c r="E108" s="185" t="str">
        <f>E7</f>
        <v>Oprava chodníku na ul. Lidická od p.č. 84 do 94 v Šumperku - I. etapa</v>
      </c>
      <c r="F108" s="31"/>
      <c r="G108" s="31"/>
      <c r="H108" s="31"/>
      <c r="I108" s="148"/>
      <c r="J108" s="38"/>
      <c r="K108" s="38"/>
      <c r="L108" s="42"/>
    </row>
    <row r="109" spans="2:12" s="1" customFormat="1" ht="12" customHeight="1">
      <c r="B109" s="37"/>
      <c r="C109" s="31" t="s">
        <v>105</v>
      </c>
      <c r="D109" s="38"/>
      <c r="E109" s="38"/>
      <c r="F109" s="38"/>
      <c r="G109" s="38"/>
      <c r="H109" s="38"/>
      <c r="I109" s="148"/>
      <c r="J109" s="38"/>
      <c r="K109" s="38"/>
      <c r="L109" s="42"/>
    </row>
    <row r="110" spans="2:12" s="1" customFormat="1" ht="16.5" customHeight="1">
      <c r="B110" s="37"/>
      <c r="C110" s="38"/>
      <c r="D110" s="38"/>
      <c r="E110" s="70" t="str">
        <f>E9</f>
        <v>1020 - VRN</v>
      </c>
      <c r="F110" s="38"/>
      <c r="G110" s="38"/>
      <c r="H110" s="38"/>
      <c r="I110" s="148"/>
      <c r="J110" s="38"/>
      <c r="K110" s="38"/>
      <c r="L110" s="42"/>
    </row>
    <row r="111" spans="2:12" s="1" customFormat="1" ht="6.95" customHeight="1">
      <c r="B111" s="37"/>
      <c r="C111" s="38"/>
      <c r="D111" s="38"/>
      <c r="E111" s="38"/>
      <c r="F111" s="38"/>
      <c r="G111" s="38"/>
      <c r="H111" s="38"/>
      <c r="I111" s="148"/>
      <c r="J111" s="38"/>
      <c r="K111" s="38"/>
      <c r="L111" s="42"/>
    </row>
    <row r="112" spans="2:12" s="1" customFormat="1" ht="12" customHeight="1">
      <c r="B112" s="37"/>
      <c r="C112" s="31" t="s">
        <v>20</v>
      </c>
      <c r="D112" s="38"/>
      <c r="E112" s="38"/>
      <c r="F112" s="26" t="str">
        <f>F12</f>
        <v>Šumperk</v>
      </c>
      <c r="G112" s="38"/>
      <c r="H112" s="38"/>
      <c r="I112" s="150" t="s">
        <v>22</v>
      </c>
      <c r="J112" s="73" t="str">
        <f>IF(J12="","",J12)</f>
        <v>4. 11. 2022</v>
      </c>
      <c r="K112" s="38"/>
      <c r="L112" s="42"/>
    </row>
    <row r="113" spans="2:12" s="1" customFormat="1" ht="6.95" customHeight="1">
      <c r="B113" s="37"/>
      <c r="C113" s="38"/>
      <c r="D113" s="38"/>
      <c r="E113" s="38"/>
      <c r="F113" s="38"/>
      <c r="G113" s="38"/>
      <c r="H113" s="38"/>
      <c r="I113" s="148"/>
      <c r="J113" s="38"/>
      <c r="K113" s="38"/>
      <c r="L113" s="42"/>
    </row>
    <row r="114" spans="2:12" s="1" customFormat="1" ht="15.15" customHeight="1">
      <c r="B114" s="37"/>
      <c r="C114" s="31" t="s">
        <v>24</v>
      </c>
      <c r="D114" s="38"/>
      <c r="E114" s="38"/>
      <c r="F114" s="26" t="str">
        <f>E15</f>
        <v xml:space="preserve"> </v>
      </c>
      <c r="G114" s="38"/>
      <c r="H114" s="38"/>
      <c r="I114" s="150" t="s">
        <v>30</v>
      </c>
      <c r="J114" s="35" t="str">
        <f>E21</f>
        <v xml:space="preserve"> </v>
      </c>
      <c r="K114" s="38"/>
      <c r="L114" s="42"/>
    </row>
    <row r="115" spans="2:12" s="1" customFormat="1" ht="15.15" customHeight="1">
      <c r="B115" s="37"/>
      <c r="C115" s="31" t="s">
        <v>28</v>
      </c>
      <c r="D115" s="38"/>
      <c r="E115" s="38"/>
      <c r="F115" s="26" t="str">
        <f>IF(E18="","",E18)</f>
        <v>Vyplň údaj</v>
      </c>
      <c r="G115" s="38"/>
      <c r="H115" s="38"/>
      <c r="I115" s="150" t="s">
        <v>32</v>
      </c>
      <c r="J115" s="35" t="str">
        <f>E24</f>
        <v xml:space="preserve"> </v>
      </c>
      <c r="K115" s="38"/>
      <c r="L115" s="42"/>
    </row>
    <row r="116" spans="2:12" s="1" customFormat="1" ht="10.3" customHeight="1">
      <c r="B116" s="37"/>
      <c r="C116" s="38"/>
      <c r="D116" s="38"/>
      <c r="E116" s="38"/>
      <c r="F116" s="38"/>
      <c r="G116" s="38"/>
      <c r="H116" s="38"/>
      <c r="I116" s="148"/>
      <c r="J116" s="38"/>
      <c r="K116" s="38"/>
      <c r="L116" s="42"/>
    </row>
    <row r="117" spans="2:20" s="10" customFormat="1" ht="29.25" customHeight="1">
      <c r="B117" s="204"/>
      <c r="C117" s="205" t="s">
        <v>118</v>
      </c>
      <c r="D117" s="206" t="s">
        <v>59</v>
      </c>
      <c r="E117" s="206" t="s">
        <v>55</v>
      </c>
      <c r="F117" s="206" t="s">
        <v>56</v>
      </c>
      <c r="G117" s="206" t="s">
        <v>119</v>
      </c>
      <c r="H117" s="206" t="s">
        <v>120</v>
      </c>
      <c r="I117" s="207" t="s">
        <v>121</v>
      </c>
      <c r="J117" s="206" t="s">
        <v>111</v>
      </c>
      <c r="K117" s="208" t="s">
        <v>122</v>
      </c>
      <c r="L117" s="209"/>
      <c r="M117" s="94" t="s">
        <v>1</v>
      </c>
      <c r="N117" s="95" t="s">
        <v>38</v>
      </c>
      <c r="O117" s="95" t="s">
        <v>123</v>
      </c>
      <c r="P117" s="95" t="s">
        <v>124</v>
      </c>
      <c r="Q117" s="95" t="s">
        <v>125</v>
      </c>
      <c r="R117" s="95" t="s">
        <v>126</v>
      </c>
      <c r="S117" s="95" t="s">
        <v>127</v>
      </c>
      <c r="T117" s="96" t="s">
        <v>128</v>
      </c>
    </row>
    <row r="118" spans="2:63" s="1" customFormat="1" ht="22.8" customHeight="1">
      <c r="B118" s="37"/>
      <c r="C118" s="101" t="s">
        <v>129</v>
      </c>
      <c r="D118" s="38"/>
      <c r="E118" s="38"/>
      <c r="F118" s="38"/>
      <c r="G118" s="38"/>
      <c r="H118" s="38"/>
      <c r="I118" s="148"/>
      <c r="J118" s="210">
        <f>BK118</f>
        <v>0</v>
      </c>
      <c r="K118" s="38"/>
      <c r="L118" s="42"/>
      <c r="M118" s="97"/>
      <c r="N118" s="98"/>
      <c r="O118" s="98"/>
      <c r="P118" s="211">
        <f>P119</f>
        <v>0</v>
      </c>
      <c r="Q118" s="98"/>
      <c r="R118" s="211">
        <f>R119</f>
        <v>0</v>
      </c>
      <c r="S118" s="98"/>
      <c r="T118" s="212">
        <f>T119</f>
        <v>0</v>
      </c>
      <c r="AT118" s="16" t="s">
        <v>73</v>
      </c>
      <c r="AU118" s="16" t="s">
        <v>113</v>
      </c>
      <c r="BK118" s="213">
        <f>BK119</f>
        <v>0</v>
      </c>
    </row>
    <row r="119" spans="2:63" s="11" customFormat="1" ht="25.9" customHeight="1">
      <c r="B119" s="214"/>
      <c r="C119" s="215"/>
      <c r="D119" s="216" t="s">
        <v>73</v>
      </c>
      <c r="E119" s="217" t="s">
        <v>102</v>
      </c>
      <c r="F119" s="217" t="s">
        <v>354</v>
      </c>
      <c r="G119" s="215"/>
      <c r="H119" s="215"/>
      <c r="I119" s="218"/>
      <c r="J119" s="219">
        <f>BK119</f>
        <v>0</v>
      </c>
      <c r="K119" s="215"/>
      <c r="L119" s="220"/>
      <c r="M119" s="221"/>
      <c r="N119" s="222"/>
      <c r="O119" s="222"/>
      <c r="P119" s="223">
        <f>P120</f>
        <v>0</v>
      </c>
      <c r="Q119" s="222"/>
      <c r="R119" s="223">
        <f>R120</f>
        <v>0</v>
      </c>
      <c r="S119" s="222"/>
      <c r="T119" s="224">
        <f>T120</f>
        <v>0</v>
      </c>
      <c r="AR119" s="225" t="s">
        <v>159</v>
      </c>
      <c r="AT119" s="226" t="s">
        <v>73</v>
      </c>
      <c r="AU119" s="226" t="s">
        <v>74</v>
      </c>
      <c r="AY119" s="225" t="s">
        <v>132</v>
      </c>
      <c r="BK119" s="227">
        <f>BK120</f>
        <v>0</v>
      </c>
    </row>
    <row r="120" spans="2:63" s="11" customFormat="1" ht="22.8" customHeight="1">
      <c r="B120" s="214"/>
      <c r="C120" s="215"/>
      <c r="D120" s="216" t="s">
        <v>73</v>
      </c>
      <c r="E120" s="228" t="s">
        <v>74</v>
      </c>
      <c r="F120" s="228" t="s">
        <v>354</v>
      </c>
      <c r="G120" s="215"/>
      <c r="H120" s="215"/>
      <c r="I120" s="218"/>
      <c r="J120" s="229">
        <f>BK120</f>
        <v>0</v>
      </c>
      <c r="K120" s="215"/>
      <c r="L120" s="220"/>
      <c r="M120" s="221"/>
      <c r="N120" s="222"/>
      <c r="O120" s="222"/>
      <c r="P120" s="223">
        <f>SUM(P121:P122)</f>
        <v>0</v>
      </c>
      <c r="Q120" s="222"/>
      <c r="R120" s="223">
        <f>SUM(R121:R122)</f>
        <v>0</v>
      </c>
      <c r="S120" s="222"/>
      <c r="T120" s="224">
        <f>SUM(T121:T122)</f>
        <v>0</v>
      </c>
      <c r="AR120" s="225" t="s">
        <v>159</v>
      </c>
      <c r="AT120" s="226" t="s">
        <v>73</v>
      </c>
      <c r="AU120" s="226" t="s">
        <v>81</v>
      </c>
      <c r="AY120" s="225" t="s">
        <v>132</v>
      </c>
      <c r="BK120" s="227">
        <f>SUM(BK121:BK122)</f>
        <v>0</v>
      </c>
    </row>
    <row r="121" spans="2:65" s="1" customFormat="1" ht="16.5" customHeight="1">
      <c r="B121" s="37"/>
      <c r="C121" s="230" t="s">
        <v>81</v>
      </c>
      <c r="D121" s="230" t="s">
        <v>134</v>
      </c>
      <c r="E121" s="231" t="s">
        <v>355</v>
      </c>
      <c r="F121" s="232" t="s">
        <v>356</v>
      </c>
      <c r="G121" s="233" t="s">
        <v>357</v>
      </c>
      <c r="H121" s="234">
        <v>1</v>
      </c>
      <c r="I121" s="235"/>
      <c r="J121" s="236">
        <f>ROUND(I121*H121,2)</f>
        <v>0</v>
      </c>
      <c r="K121" s="232" t="s">
        <v>358</v>
      </c>
      <c r="L121" s="42"/>
      <c r="M121" s="237" t="s">
        <v>1</v>
      </c>
      <c r="N121" s="238" t="s">
        <v>39</v>
      </c>
      <c r="O121" s="85"/>
      <c r="P121" s="239">
        <f>O121*H121</f>
        <v>0</v>
      </c>
      <c r="Q121" s="239">
        <v>0</v>
      </c>
      <c r="R121" s="239">
        <f>Q121*H121</f>
        <v>0</v>
      </c>
      <c r="S121" s="239">
        <v>0</v>
      </c>
      <c r="T121" s="240">
        <f>S121*H121</f>
        <v>0</v>
      </c>
      <c r="AR121" s="241" t="s">
        <v>359</v>
      </c>
      <c r="AT121" s="241" t="s">
        <v>134</v>
      </c>
      <c r="AU121" s="241" t="s">
        <v>83</v>
      </c>
      <c r="AY121" s="16" t="s">
        <v>132</v>
      </c>
      <c r="BE121" s="242">
        <f>IF(N121="základní",J121,0)</f>
        <v>0</v>
      </c>
      <c r="BF121" s="242">
        <f>IF(N121="snížená",J121,0)</f>
        <v>0</v>
      </c>
      <c r="BG121" s="242">
        <f>IF(N121="zákl. přenesená",J121,0)</f>
        <v>0</v>
      </c>
      <c r="BH121" s="242">
        <f>IF(N121="sníž. přenesená",J121,0)</f>
        <v>0</v>
      </c>
      <c r="BI121" s="242">
        <f>IF(N121="nulová",J121,0)</f>
        <v>0</v>
      </c>
      <c r="BJ121" s="16" t="s">
        <v>81</v>
      </c>
      <c r="BK121" s="242">
        <f>ROUND(I121*H121,2)</f>
        <v>0</v>
      </c>
      <c r="BL121" s="16" t="s">
        <v>359</v>
      </c>
      <c r="BM121" s="241" t="s">
        <v>360</v>
      </c>
    </row>
    <row r="122" spans="2:65" s="1" customFormat="1" ht="16.5" customHeight="1">
      <c r="B122" s="37"/>
      <c r="C122" s="230" t="s">
        <v>83</v>
      </c>
      <c r="D122" s="230" t="s">
        <v>134</v>
      </c>
      <c r="E122" s="231" t="s">
        <v>361</v>
      </c>
      <c r="F122" s="232" t="s">
        <v>362</v>
      </c>
      <c r="G122" s="233" t="s">
        <v>357</v>
      </c>
      <c r="H122" s="234">
        <v>1</v>
      </c>
      <c r="I122" s="235"/>
      <c r="J122" s="236">
        <f>ROUND(I122*H122,2)</f>
        <v>0</v>
      </c>
      <c r="K122" s="232" t="s">
        <v>358</v>
      </c>
      <c r="L122" s="42"/>
      <c r="M122" s="289" t="s">
        <v>1</v>
      </c>
      <c r="N122" s="290" t="s">
        <v>39</v>
      </c>
      <c r="O122" s="291"/>
      <c r="P122" s="292">
        <f>O122*H122</f>
        <v>0</v>
      </c>
      <c r="Q122" s="292">
        <v>0</v>
      </c>
      <c r="R122" s="292">
        <f>Q122*H122</f>
        <v>0</v>
      </c>
      <c r="S122" s="292">
        <v>0</v>
      </c>
      <c r="T122" s="293">
        <f>S122*H122</f>
        <v>0</v>
      </c>
      <c r="AR122" s="241" t="s">
        <v>359</v>
      </c>
      <c r="AT122" s="241" t="s">
        <v>134</v>
      </c>
      <c r="AU122" s="241" t="s">
        <v>83</v>
      </c>
      <c r="AY122" s="16" t="s">
        <v>132</v>
      </c>
      <c r="BE122" s="242">
        <f>IF(N122="základní",J122,0)</f>
        <v>0</v>
      </c>
      <c r="BF122" s="242">
        <f>IF(N122="snížená",J122,0)</f>
        <v>0</v>
      </c>
      <c r="BG122" s="242">
        <f>IF(N122="zákl. přenesená",J122,0)</f>
        <v>0</v>
      </c>
      <c r="BH122" s="242">
        <f>IF(N122="sníž. přenesená",J122,0)</f>
        <v>0</v>
      </c>
      <c r="BI122" s="242">
        <f>IF(N122="nulová",J122,0)</f>
        <v>0</v>
      </c>
      <c r="BJ122" s="16" t="s">
        <v>81</v>
      </c>
      <c r="BK122" s="242">
        <f>ROUND(I122*H122,2)</f>
        <v>0</v>
      </c>
      <c r="BL122" s="16" t="s">
        <v>359</v>
      </c>
      <c r="BM122" s="241" t="s">
        <v>363</v>
      </c>
    </row>
    <row r="123" spans="2:12" s="1" customFormat="1" ht="6.95" customHeight="1">
      <c r="B123" s="60"/>
      <c r="C123" s="61"/>
      <c r="D123" s="61"/>
      <c r="E123" s="61"/>
      <c r="F123" s="61"/>
      <c r="G123" s="61"/>
      <c r="H123" s="61"/>
      <c r="I123" s="181"/>
      <c r="J123" s="61"/>
      <c r="K123" s="61"/>
      <c r="L123" s="42"/>
    </row>
  </sheetData>
  <sheetProtection password="CC35" sheet="1" objects="1" scenarios="1" formatColumns="0" formatRows="0" autoFilter="0"/>
  <autoFilter ref="C117:K122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DESKTOP-LR3EJNP\Sváťa</dc:creator>
  <cp:keywords/>
  <dc:description/>
  <cp:lastModifiedBy>DESKTOP-LR3EJNP\Sváťa</cp:lastModifiedBy>
  <dcterms:created xsi:type="dcterms:W3CDTF">2022-11-06T10:57:14Z</dcterms:created>
  <dcterms:modified xsi:type="dcterms:W3CDTF">2022-11-06T10:57:19Z</dcterms:modified>
  <cp:category/>
  <cp:version/>
  <cp:contentType/>
  <cp:contentStatus/>
</cp:coreProperties>
</file>