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Příprava území, ..." sheetId="2" r:id="rId2"/>
    <sheet name="SO 101 - Chodník" sheetId="3" r:id="rId3"/>
    <sheet name="SO 192 - Dopravní značení..." sheetId="4" r:id="rId4"/>
    <sheet name="1000 - Ostatní náklady" sheetId="5" r:id="rId5"/>
    <sheet name="1020 - VRN" sheetId="6" r:id="rId6"/>
  </sheets>
  <definedNames>
    <definedName name="_xlnm.Print_Area" localSheetId="0">'Rekapitulace stavby'!$D$4:$AO$76,'Rekapitulace stavby'!$C$82:$AQ$102</definedName>
    <definedName name="_xlnm._FilterDatabase" localSheetId="1" hidden="1">'SO 001 - Příprava území, ...'!$C$122:$K$196</definedName>
    <definedName name="_xlnm.Print_Area" localSheetId="1">'SO 001 - Příprava území, ...'!$C$4:$J$76,'SO 001 - Příprava území, ...'!$C$82:$J$102,'SO 001 - Příprava území, ...'!$C$108:$K$196</definedName>
    <definedName name="_xlnm._FilterDatabase" localSheetId="2" hidden="1">'SO 101 - Chodník'!$C$125:$K$196</definedName>
    <definedName name="_xlnm.Print_Area" localSheetId="2">'SO 101 - Chodník'!$C$4:$J$76,'SO 101 - Chodník'!$C$82:$J$105,'SO 101 - Chodník'!$C$111:$K$196</definedName>
    <definedName name="_xlnm._FilterDatabase" localSheetId="3" hidden="1">'SO 192 - Dopravní značení...'!$C$121:$K$130</definedName>
    <definedName name="_xlnm.Print_Area" localSheetId="3">'SO 192 - Dopravní značení...'!$C$4:$J$76,'SO 192 - Dopravní značení...'!$C$82:$J$101,'SO 192 - Dopravní značení...'!$C$107:$K$130</definedName>
    <definedName name="_xlnm._FilterDatabase" localSheetId="4" hidden="1">'1000 - Ostatní náklady'!$C$117:$K$125</definedName>
    <definedName name="_xlnm.Print_Area" localSheetId="4">'1000 - Ostatní náklady'!$C$4:$J$76,'1000 - Ostatní náklady'!$C$82:$J$99,'1000 - Ostatní náklady'!$C$105:$K$125</definedName>
    <definedName name="_xlnm._FilterDatabase" localSheetId="5" hidden="1">'1020 - VRN'!$C$117:$K$122</definedName>
    <definedName name="_xlnm.Print_Area" localSheetId="5">'1020 - VRN'!$C$4:$J$76,'1020 - VRN'!$C$82:$J$99,'1020 - VRN'!$C$105:$K$122</definedName>
    <definedName name="_xlnm.Print_Titles" localSheetId="0">'Rekapitulace stavby'!$92:$92</definedName>
    <definedName name="_xlnm.Print_Titles" localSheetId="2">'SO 101 - Chodník'!$125:$125</definedName>
    <definedName name="_xlnm.Print_Titles" localSheetId="3">'SO 192 - Dopravní značení...'!$121:$121</definedName>
    <definedName name="_xlnm.Print_Titles" localSheetId="4">'1000 - Ostatní náklady'!$117:$117</definedName>
    <definedName name="_xlnm.Print_Titles" localSheetId="5">'1020 - VRN'!$117:$117</definedName>
  </definedNames>
  <calcPr fullCalcOnLoad="1"/>
</workbook>
</file>

<file path=xl/sharedStrings.xml><?xml version="1.0" encoding="utf-8"?>
<sst xmlns="http://schemas.openxmlformats.org/spreadsheetml/2006/main" count="2381" uniqueCount="330">
  <si>
    <t>Export Komplet</t>
  </si>
  <si>
    <t/>
  </si>
  <si>
    <t>2.0</t>
  </si>
  <si>
    <t>ZAMOK</t>
  </si>
  <si>
    <t>False</t>
  </si>
  <si>
    <t>{fbf4c5f0-4c42-4c9a-9832-52fea3dc24d0}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</si>
  <si>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</si>
  <si>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</si>
  <si>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</si>
  <si>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</si>
  <si>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</si>
  <si>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</si>
  <si>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</si>
  <si>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</si>
  <si>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</si>
  <si>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</si>
  <si>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</si>
  <si>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chodníku na ul. Lidická od p.č. 84 do 94 v Šumperku - II. etapa</t>
  </si>
  <si>
    <t>KSO:</t>
  </si>
  <si>
    <t>CC-CZ:</t>
  </si>
  <si>
    <t>Místo:</t>
  </si>
  <si>
    <t>Šumperk</t>
  </si>
  <si>
    <t>Datum:</t>
  </si>
  <si>
    <t>4. 11. 2022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</si>
  <si>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</si>
  <si>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</si>
  <si>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</si>
  <si>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</si>
  <si>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</si>
  <si>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</si>
  <si>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</si>
  <si>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</si>
  <si>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</si>
  <si>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</si>
  <si>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</si>
  <si>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</si>
  <si>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</si>
  <si>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</si>
  <si>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</si>
  <si>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</si>
  <si>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</si>
  <si>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</si>
  <si>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</si>
  <si>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</si>
  <si>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</si>
  <si>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</si>
  <si>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</si>
  <si>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</si>
  <si>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</si>
  <si>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</si>
  <si>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</si>
  <si>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</si>
  <si>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</si>
  <si>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</si>
  <si>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</si>
  <si>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</si>
  <si>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</si>
  <si>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</si>
  <si>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</si>
  <si>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</si>
  <si>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</si>
  <si>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</si>
  <si>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</si>
  <si>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</si>
  <si>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</si>
  <si>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</si>
  <si>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</si>
  <si>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</si>
  <si>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</si>
  <si>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</si>
  <si>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</si>
  <si>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</si>
  <si>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</si>
  <si>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</si>
  <si>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</si>
  <si>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</si>
  <si>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</si>
  <si>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</si>
  <si>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000</t>
  </si>
  <si>
    <t>Příprava území, demolice, provizorní objekty</t>
  </si>
  <si>
    <t>STA</t>
  </si>
  <si>
    <t>1</t>
  </si>
  <si>
    <t>{9db9f917-12cb-4f5c-b19a-68b24d9d4855}</t>
  </si>
  <si>
    <t>2</t>
  </si>
  <si>
    <t>/</t>
  </si>
  <si>
    <t>SO 001</t>
  </si>
  <si>
    <t>Příprava území, demolice stávajících zpevněných ploch - chodníku</t>
  </si>
  <si>
    <t>Soupis</t>
  </si>
  <si>
    <t>{44c994bc-6a83-4619-b16b-9a787e62eed9}</t>
  </si>
  <si>
    <t>100</t>
  </si>
  <si>
    <t>Komunikace</t>
  </si>
  <si>
    <t>{cc78695d-e452-4fee-959c-16a291cd39fa}</t>
  </si>
  <si>
    <t>SO 101</t>
  </si>
  <si>
    <t>Chodník</t>
  </si>
  <si>
    <t>{b9c91528-29f0-4ba2-8b95-ac7e69f89436}</t>
  </si>
  <si>
    <t>SO 192</t>
  </si>
  <si>
    <t>Dopravní značení dočasné</t>
  </si>
  <si>
    <t>{86ef6408-837a-47a2-8e3d-f003665be056}</t>
  </si>
  <si>
    <t>1000</t>
  </si>
  <si>
    <t>Ostatní náklady</t>
  </si>
  <si>
    <t>{f3f59ad0-d57c-4492-a11d-4f07d2956697}</t>
  </si>
  <si>
    <t>1020</t>
  </si>
  <si>
    <t>VRN</t>
  </si>
  <si>
    <t>{80d6dceb-9421-4189-817d-3f5295c31ce4}</t>
  </si>
  <si>
    <t>KRYCÍ LIST SOUPISU PRACÍ</t>
  </si>
  <si>
    <t>Objekt:</t>
  </si>
  <si>
    <t>000 - Příprava území, demolice, provizorní objekty</t>
  </si>
  <si>
    <t>Soupis:</t>
  </si>
  <si>
    <t>SO 001 - Příprava území, demolice stávajících zpevněných ploch - chodníku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</si>
  <si>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</si>
  <si>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</si>
  <si>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</si>
  <si>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</si>
  <si>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</si>
  <si>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</si>
  <si>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</si>
  <si>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</si>
  <si>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</si>
  <si>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</si>
  <si>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</si>
  <si>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</si>
  <si>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</si>
  <si>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</si>
  <si>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</si>
  <si>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</si>
  <si>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</si>
  <si>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</si>
  <si>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</si>
  <si>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</si>
  <si>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</si>
  <si>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</si>
  <si>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</si>
  <si>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</si>
  <si>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</si>
  <si>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</si>
  <si>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113106142</t>
  </si>
  <si>
    <t>Rozebrání dlažeb z betonových nebo kamenných dlaždic komunikací pro pěší strojně pl přes 50 m2</t>
  </si>
  <si>
    <t>m2</t>
  </si>
  <si>
    <t>CS ÚRS 2022 01</t>
  </si>
  <si>
    <t>4</t>
  </si>
  <si>
    <t>-1428150641</t>
  </si>
  <si>
    <t>VV</t>
  </si>
  <si>
    <t>" stávající skladba chodníku"</t>
  </si>
  <si>
    <t>119</t>
  </si>
  <si>
    <t>Součet</t>
  </si>
  <si>
    <t>113107163</t>
  </si>
  <si>
    <t>Odstranění podkladu z kameniva drceného tl 300 mm strojně pl přes 50 do 200 m2</t>
  </si>
  <si>
    <t>-2023414817</t>
  </si>
  <si>
    <t>" původní skladba chodníku"</t>
  </si>
  <si>
    <t>119*1,05</t>
  </si>
  <si>
    <t>3</t>
  </si>
  <si>
    <t>113107312</t>
  </si>
  <si>
    <t>Odstranění podkladu z kameniva těženého tl 200 mm strojně pl do 50 m2</t>
  </si>
  <si>
    <t>-868163061</t>
  </si>
  <si>
    <t>51*1,05</t>
  </si>
  <si>
    <t>113107341</t>
  </si>
  <si>
    <t>Odstranění podkladu živičného tl 50 mm strojně pl do 50 m2</t>
  </si>
  <si>
    <t>-1014556416</t>
  </si>
  <si>
    <t>51</t>
  </si>
  <si>
    <t>5</t>
  </si>
  <si>
    <t>113202111</t>
  </si>
  <si>
    <t>Vytrhání obrub krajníků obrubníků stojatých</t>
  </si>
  <si>
    <t>m</t>
  </si>
  <si>
    <t>-384493530</t>
  </si>
  <si>
    <t>" betonové obrubníky chodníkové"</t>
  </si>
  <si>
    <t>136</t>
  </si>
  <si>
    <t>" betonové obrubníky silniční"</t>
  </si>
  <si>
    <t>18</t>
  </si>
  <si>
    <t>997</t>
  </si>
  <si>
    <t>Přesun sutě</t>
  </si>
  <si>
    <t>6</t>
  </si>
  <si>
    <t>997221551</t>
  </si>
  <si>
    <t>Vodorovná doprava suti ze sypkých materiálů do 1 km</t>
  </si>
  <si>
    <t>t</t>
  </si>
  <si>
    <t>-954711476</t>
  </si>
  <si>
    <t>" kamenivo"</t>
  </si>
  <si>
    <t>(54,978+16,065)</t>
  </si>
  <si>
    <t>7</t>
  </si>
  <si>
    <t>997221559</t>
  </si>
  <si>
    <t>Příplatek ZKD 1 km u vodorovné dopravy suti ze sypkých materiálů</t>
  </si>
  <si>
    <t>-866226823</t>
  </si>
  <si>
    <t>(54,978+16,065)*3</t>
  </si>
  <si>
    <t>8</t>
  </si>
  <si>
    <t>997221561</t>
  </si>
  <si>
    <t>Vodorovná doprava suti z kusových materiálů do 1 km</t>
  </si>
  <si>
    <t>468902402</t>
  </si>
  <si>
    <t>" betonové obrubníky"</t>
  </si>
  <si>
    <t>31,57</t>
  </si>
  <si>
    <t>" betonová dlažba"</t>
  </si>
  <si>
    <t>30,345</t>
  </si>
  <si>
    <t>" bouraná živice"</t>
  </si>
  <si>
    <t>4,998</t>
  </si>
  <si>
    <t>9</t>
  </si>
  <si>
    <t>997221569</t>
  </si>
  <si>
    <t>Příplatek ZKD 1 km u vodorovné dopravy suti z kusových materiálů</t>
  </si>
  <si>
    <t>-497938276</t>
  </si>
  <si>
    <t>31,57*3</t>
  </si>
  <si>
    <t>30,345*3</t>
  </si>
  <si>
    <t>4,998*3</t>
  </si>
  <si>
    <t>10</t>
  </si>
  <si>
    <t>997221611</t>
  </si>
  <si>
    <t>Nakládání suti na dopravní prostředky pro vodorovnou dopravu</t>
  </si>
  <si>
    <t>2005678065</t>
  </si>
  <si>
    <t>11</t>
  </si>
  <si>
    <t>997221815</t>
  </si>
  <si>
    <t>Poplatek za uložení betonového odpadu na skládce (skládkovné)</t>
  </si>
  <si>
    <t>-1208935120</t>
  </si>
  <si>
    <t>12</t>
  </si>
  <si>
    <t>997221845</t>
  </si>
  <si>
    <t>Poplatek za uložení odpadu z asfaltových povrchů na skládce (skládkovné)</t>
  </si>
  <si>
    <t>-1924765851</t>
  </si>
  <si>
    <t>" bouraný asfalt"</t>
  </si>
  <si>
    <t>13</t>
  </si>
  <si>
    <t>997221855</t>
  </si>
  <si>
    <t>Poplatek za uložení na skládce (skládkovné) zeminy a kameniva kód odpadu 170 504</t>
  </si>
  <si>
    <t>1169106442</t>
  </si>
  <si>
    <t>100 - Komunikace</t>
  </si>
  <si>
    <t>SO 101 - Chodník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</si>
  <si>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</si>
  <si>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</si>
  <si>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</si>
  <si>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</si>
  <si>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99 - Přesun hmot</t>
  </si>
  <si>
    <t>Zakládání</t>
  </si>
  <si>
    <t>215901101</t>
  </si>
  <si>
    <t>Zhutnění podloží z hornin soudržných do 92% PS nebo nesoudržných sypkých I(d) do 0,8</t>
  </si>
  <si>
    <t>1049570132</t>
  </si>
  <si>
    <t>" pod skladbu nového chodníku "</t>
  </si>
  <si>
    <t>166*1,05</t>
  </si>
  <si>
    <t>" plocha signálního varovného pásu"</t>
  </si>
  <si>
    <t>4*1,05</t>
  </si>
  <si>
    <t>564861111</t>
  </si>
  <si>
    <t>Podklad ze štěrkodrtě ŠD tl 200 mm</t>
  </si>
  <si>
    <t>888668883</t>
  </si>
  <si>
    <t>596211110</t>
  </si>
  <si>
    <t>Kladení zámkové dlažby komunikací pro pěší tl 60 mm skupiny A pl do 50 m2</t>
  </si>
  <si>
    <t>1358219971</t>
  </si>
  <si>
    <t>M</t>
  </si>
  <si>
    <t>592451190</t>
  </si>
  <si>
    <t>dlažba zámková slepecká 20x10x6 cm barevná</t>
  </si>
  <si>
    <t>1959192869</t>
  </si>
  <si>
    <t>4*1,02</t>
  </si>
  <si>
    <t>596211112</t>
  </si>
  <si>
    <t>Kladení zámkové dlažby komunikací pro pěší tl 60 mm skupiny A pl do 300 m2</t>
  </si>
  <si>
    <t>871949505</t>
  </si>
  <si>
    <t>" skladba nového chodníku ze zámkové dlažby "</t>
  </si>
  <si>
    <t>166</t>
  </si>
  <si>
    <t>59245018</t>
  </si>
  <si>
    <t>dlažba skladebná betonová 200x100x60mm přírodní</t>
  </si>
  <si>
    <t>-262560563</t>
  </si>
  <si>
    <t>" skladba nového chodníku"</t>
  </si>
  <si>
    <t>166*1,02</t>
  </si>
  <si>
    <t>Trubní vedení</t>
  </si>
  <si>
    <t>899331111</t>
  </si>
  <si>
    <t>Výšková úprava uličního vstupu nebo vpusti do 200 mm zvýšením poklopu</t>
  </si>
  <si>
    <t>kus</t>
  </si>
  <si>
    <t>589401953</t>
  </si>
  <si>
    <t>" poklopu"</t>
  </si>
  <si>
    <t>899431111</t>
  </si>
  <si>
    <t>Výšková úprava uličního vstupu nebo vpusti do 200 mm zvýšením krycího hrnce, šoupěte nebo hydrantu</t>
  </si>
  <si>
    <t>-917141039</t>
  </si>
  <si>
    <t>" šoupě"</t>
  </si>
  <si>
    <t>Ostatní konstrukce a práce-bourání</t>
  </si>
  <si>
    <t>113451240</t>
  </si>
  <si>
    <t>Příplatek za řezání betonových obrubníků</t>
  </si>
  <si>
    <t>ks</t>
  </si>
  <si>
    <t>1541469683</t>
  </si>
  <si>
    <t>" chodníkový obrubník"</t>
  </si>
  <si>
    <t>14</t>
  </si>
  <si>
    <t>" silniční obrubník"</t>
  </si>
  <si>
    <t>916131213</t>
  </si>
  <si>
    <t>Osazení silničního obrubníku betonového stojatého s boční opěrou do lože z betonu prostého</t>
  </si>
  <si>
    <t>-1613082789</t>
  </si>
  <si>
    <t>592174650</t>
  </si>
  <si>
    <t>obrubník betonový silniční  100x15x25 cm</t>
  </si>
  <si>
    <t>1881887653</t>
  </si>
  <si>
    <t>18*1,01</t>
  </si>
  <si>
    <t>916231213</t>
  </si>
  <si>
    <t>Osazení chodníkového obrubníku betonového stojatého s boční opěrou do lože z betonu prostého</t>
  </si>
  <si>
    <t>-582909314</t>
  </si>
  <si>
    <t>" obrubník chodníkový"</t>
  </si>
  <si>
    <t>59217017</t>
  </si>
  <si>
    <t>obrubník betonový chodníkový 1000x100x250mm</t>
  </si>
  <si>
    <t>-1486823756</t>
  </si>
  <si>
    <t>136*1,01</t>
  </si>
  <si>
    <t>916991121</t>
  </si>
  <si>
    <t>Lože pod obrubníky, krajníky nebo obruby z dlažebních kostek z betonu prostého</t>
  </si>
  <si>
    <t>m3</t>
  </si>
  <si>
    <t>-337726157</t>
  </si>
  <si>
    <t>136*0,01</t>
  </si>
  <si>
    <t>18*0,01</t>
  </si>
  <si>
    <t>99</t>
  </si>
  <si>
    <t>Přesun hmot</t>
  </si>
  <si>
    <t>998223011</t>
  </si>
  <si>
    <t>Přesun hmot pro pozemní komunikace s krytem dlážděným</t>
  </si>
  <si>
    <t>1328720986</t>
  </si>
  <si>
    <t>SO 192 - Dopravní značení dočasné</t>
  </si>
  <si>
    <t>913911220a</t>
  </si>
  <si>
    <t>Montáž a demontáž  dočasného dopravního značení na 4 týdny</t>
  </si>
  <si>
    <t>-543920750</t>
  </si>
  <si>
    <t>" A15+ B20a"</t>
  </si>
  <si>
    <t>" Z4a"</t>
  </si>
  <si>
    <t>1000 - Ostatní náklady</t>
  </si>
  <si>
    <t>OST - Ostatní</t>
  </si>
  <si>
    <t xml:space="preserve">    O01 - Ostatní</t>
  </si>
  <si>
    <t>OST</t>
  </si>
  <si>
    <t>Ostatní</t>
  </si>
  <si>
    <t>O01</t>
  </si>
  <si>
    <t>221500000</t>
  </si>
  <si>
    <t>Vytýčení stávajících sítí</t>
  </si>
  <si>
    <t>soubor</t>
  </si>
  <si>
    <t>512</t>
  </si>
  <si>
    <t>1469700395</t>
  </si>
  <si>
    <t>"  vytýčení  stávajících podzemních inženýrských sítí před zahájením zemních prací a přeložek"</t>
  </si>
  <si>
    <t>833800000</t>
  </si>
  <si>
    <t>Vyřízení povolení zvláštního užívání pozemní komunikace</t>
  </si>
  <si>
    <t>854031766</t>
  </si>
  <si>
    <t>1020 - VRN</t>
  </si>
  <si>
    <t>VRN - Vedlejší rozpočtové náklady</t>
  </si>
  <si>
    <t xml:space="preserve">    0 - Vedlejší rozpočtové náklady</t>
  </si>
  <si>
    <t>Vedlejší rozpočtové náklady</t>
  </si>
  <si>
    <t>030001000</t>
  </si>
  <si>
    <t>Zařízení staveniště</t>
  </si>
  <si>
    <t>Kč</t>
  </si>
  <si>
    <t>CS ÚRS 2013 01</t>
  </si>
  <si>
    <t>1024</t>
  </si>
  <si>
    <t>1084792355</t>
  </si>
  <si>
    <t>070001000</t>
  </si>
  <si>
    <t>Provozní vlivy</t>
  </si>
  <si>
    <t>-1721100033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</si>
</sst>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37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38</v>
      </c>
      <c r="E29" s="45"/>
      <c r="F29" s="31" t="s">
        <v>39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40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41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42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43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45</v>
      </c>
      <c r="U35" s="52"/>
      <c r="V35" s="52"/>
      <c r="W35" s="52"/>
      <c r="X35" s="54" t="s">
        <v>46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48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49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50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49</v>
      </c>
      <c r="AI60" s="40"/>
      <c r="AJ60" s="40"/>
      <c r="AK60" s="40"/>
      <c r="AL60" s="40"/>
      <c r="AM60" s="59" t="s">
        <v>50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52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49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50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49</v>
      </c>
      <c r="AI75" s="40"/>
      <c r="AJ75" s="40"/>
      <c r="AK75" s="40"/>
      <c r="AL75" s="40"/>
      <c r="AM75" s="59" t="s">
        <v>50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53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023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Oprava chodníku na ul. Lidická od p.č. 84 do 94 v Šumperku - II. etapa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Šumperk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4. 11. 2022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 xml:space="preserve"> </v>
      </c>
      <c r="AN89" s="65"/>
      <c r="AO89" s="65"/>
      <c r="AP89" s="65"/>
      <c r="AQ89" s="38"/>
      <c r="AR89" s="42"/>
      <c r="AS89" s="75" t="s">
        <v>54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32</v>
      </c>
      <c r="AJ90" s="38"/>
      <c r="AK90" s="38"/>
      <c r="AL90" s="38"/>
      <c r="AM90" s="74" t="str">
        <f>IF(E20="","",E20)</f>
        <v xml:space="preserve"> 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55</v>
      </c>
      <c r="D92" s="88"/>
      <c r="E92" s="88"/>
      <c r="F92" s="88"/>
      <c r="G92" s="88"/>
      <c r="H92" s="89"/>
      <c r="I92" s="90" t="s">
        <v>56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57</v>
      </c>
      <c r="AH92" s="88"/>
      <c r="AI92" s="88"/>
      <c r="AJ92" s="88"/>
      <c r="AK92" s="88"/>
      <c r="AL92" s="88"/>
      <c r="AM92" s="88"/>
      <c r="AN92" s="90" t="s">
        <v>58</v>
      </c>
      <c r="AO92" s="88"/>
      <c r="AP92" s="92"/>
      <c r="AQ92" s="93" t="s">
        <v>59</v>
      </c>
      <c r="AR92" s="42"/>
      <c r="AS92" s="94" t="s">
        <v>60</v>
      </c>
      <c r="AT92" s="95" t="s">
        <v>61</v>
      </c>
      <c r="AU92" s="95" t="s">
        <v>62</v>
      </c>
      <c r="AV92" s="95" t="s">
        <v>63</v>
      </c>
      <c r="AW92" s="95" t="s">
        <v>64</v>
      </c>
      <c r="AX92" s="95" t="s">
        <v>65</v>
      </c>
      <c r="AY92" s="95" t="s">
        <v>66</v>
      </c>
      <c r="AZ92" s="95" t="s">
        <v>67</v>
      </c>
      <c r="BA92" s="95" t="s">
        <v>68</v>
      </c>
      <c r="BB92" s="95" t="s">
        <v>69</v>
      </c>
      <c r="BC92" s="95" t="s">
        <v>70</v>
      </c>
      <c r="BD92" s="96" t="s">
        <v>71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72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ROUND(AG95+AG97+AG100+AG101,2)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ROUND(AS95+AS97+AS100+AS101,2)</f>
        <v>0</v>
      </c>
      <c r="AT94" s="108">
        <f>ROUND(SUM(AV94:AW94),2)</f>
        <v>0</v>
      </c>
      <c r="AU94" s="109">
        <f>ROUND(AU95+AU97+AU100+AU101,5)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ROUND(AZ95+AZ97+AZ100+AZ101,2)</f>
        <v>0</v>
      </c>
      <c r="BA94" s="108">
        <f>ROUND(BA95+BA97+BA100+BA101,2)</f>
        <v>0</v>
      </c>
      <c r="BB94" s="108">
        <f>ROUND(BB95+BB97+BB100+BB101,2)</f>
        <v>0</v>
      </c>
      <c r="BC94" s="108">
        <f>ROUND(BC95+BC97+BC100+BC101,2)</f>
        <v>0</v>
      </c>
      <c r="BD94" s="110">
        <f>ROUND(BD95+BD97+BD100+BD101,2)</f>
        <v>0</v>
      </c>
      <c r="BS94" s="111" t="s">
        <v>73</v>
      </c>
      <c r="BT94" s="111" t="s">
        <v>74</v>
      </c>
      <c r="BU94" s="112" t="s">
        <v>75</v>
      </c>
      <c r="BV94" s="111" t="s">
        <v>76</v>
      </c>
      <c r="BW94" s="111" t="s">
        <v>5</v>
      </c>
      <c r="BX94" s="111" t="s">
        <v>77</v>
      </c>
      <c r="CL94" s="111" t="s">
        <v>1</v>
      </c>
    </row>
    <row r="95" spans="2:91" s="6" customFormat="1" ht="27" customHeight="1">
      <c r="B95" s="113"/>
      <c r="C95" s="114"/>
      <c r="D95" s="115" t="s">
        <v>78</v>
      </c>
      <c r="E95" s="115"/>
      <c r="F95" s="115"/>
      <c r="G95" s="115"/>
      <c r="H95" s="115"/>
      <c r="I95" s="116"/>
      <c r="J95" s="115" t="s">
        <v>79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ROUND(AG96,2)</f>
        <v>0</v>
      </c>
      <c r="AH95" s="116"/>
      <c r="AI95" s="116"/>
      <c r="AJ95" s="116"/>
      <c r="AK95" s="116"/>
      <c r="AL95" s="116"/>
      <c r="AM95" s="116"/>
      <c r="AN95" s="118">
        <f>SUM(AG95,AT95)</f>
        <v>0</v>
      </c>
      <c r="AO95" s="116"/>
      <c r="AP95" s="116"/>
      <c r="AQ95" s="119" t="s">
        <v>80</v>
      </c>
      <c r="AR95" s="120"/>
      <c r="AS95" s="121">
        <f>ROUND(AS96,2)</f>
        <v>0</v>
      </c>
      <c r="AT95" s="122">
        <f>ROUND(SUM(AV95:AW95),2)</f>
        <v>0</v>
      </c>
      <c r="AU95" s="123">
        <f>ROUND(AU96,5)</f>
        <v>0</v>
      </c>
      <c r="AV95" s="122">
        <f>ROUND(AZ95*L29,2)</f>
        <v>0</v>
      </c>
      <c r="AW95" s="122">
        <f>ROUND(BA95*L30,2)</f>
        <v>0</v>
      </c>
      <c r="AX95" s="122">
        <f>ROUND(BB95*L29,2)</f>
        <v>0</v>
      </c>
      <c r="AY95" s="122">
        <f>ROUND(BC95*L30,2)</f>
        <v>0</v>
      </c>
      <c r="AZ95" s="122">
        <f>ROUND(AZ96,2)</f>
        <v>0</v>
      </c>
      <c r="BA95" s="122">
        <f>ROUND(BA96,2)</f>
        <v>0</v>
      </c>
      <c r="BB95" s="122">
        <f>ROUND(BB96,2)</f>
        <v>0</v>
      </c>
      <c r="BC95" s="122">
        <f>ROUND(BC96,2)</f>
        <v>0</v>
      </c>
      <c r="BD95" s="124">
        <f>ROUND(BD96,2)</f>
        <v>0</v>
      </c>
      <c r="BS95" s="125" t="s">
        <v>73</v>
      </c>
      <c r="BT95" s="125" t="s">
        <v>81</v>
      </c>
      <c r="BU95" s="125" t="s">
        <v>75</v>
      </c>
      <c r="BV95" s="125" t="s">
        <v>76</v>
      </c>
      <c r="BW95" s="125" t="s">
        <v>82</v>
      </c>
      <c r="BX95" s="125" t="s">
        <v>5</v>
      </c>
      <c r="CL95" s="125" t="s">
        <v>1</v>
      </c>
      <c r="CM95" s="125" t="s">
        <v>83</v>
      </c>
    </row>
    <row r="96" spans="1:90" s="3" customFormat="1" ht="25.5" customHeight="1">
      <c r="A96" s="126" t="s">
        <v>84</v>
      </c>
      <c r="B96" s="64"/>
      <c r="C96" s="127"/>
      <c r="D96" s="127"/>
      <c r="E96" s="128" t="s">
        <v>85</v>
      </c>
      <c r="F96" s="128"/>
      <c r="G96" s="128"/>
      <c r="H96" s="128"/>
      <c r="I96" s="128"/>
      <c r="J96" s="127"/>
      <c r="K96" s="128" t="s">
        <v>86</v>
      </c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9">
        <f>'SO 001 - Příprava území, ...'!J32</f>
        <v>0</v>
      </c>
      <c r="AH96" s="127"/>
      <c r="AI96" s="127"/>
      <c r="AJ96" s="127"/>
      <c r="AK96" s="127"/>
      <c r="AL96" s="127"/>
      <c r="AM96" s="127"/>
      <c r="AN96" s="129">
        <f>SUM(AG96,AT96)</f>
        <v>0</v>
      </c>
      <c r="AO96" s="127"/>
      <c r="AP96" s="127"/>
      <c r="AQ96" s="130" t="s">
        <v>87</v>
      </c>
      <c r="AR96" s="66"/>
      <c r="AS96" s="131">
        <v>0</v>
      </c>
      <c r="AT96" s="132">
        <f>ROUND(SUM(AV96:AW96),2)</f>
        <v>0</v>
      </c>
      <c r="AU96" s="133">
        <f>'SO 001 - Příprava území, ...'!P123</f>
        <v>0</v>
      </c>
      <c r="AV96" s="132">
        <f>'SO 001 - Příprava území, ...'!J35</f>
        <v>0</v>
      </c>
      <c r="AW96" s="132">
        <f>'SO 001 - Příprava území, ...'!J36</f>
        <v>0</v>
      </c>
      <c r="AX96" s="132">
        <f>'SO 001 - Příprava území, ...'!J37</f>
        <v>0</v>
      </c>
      <c r="AY96" s="132">
        <f>'SO 001 - Příprava území, ...'!J38</f>
        <v>0</v>
      </c>
      <c r="AZ96" s="132">
        <f>'SO 001 - Příprava území, ...'!F35</f>
        <v>0</v>
      </c>
      <c r="BA96" s="132">
        <f>'SO 001 - Příprava území, ...'!F36</f>
        <v>0</v>
      </c>
      <c r="BB96" s="132">
        <f>'SO 001 - Příprava území, ...'!F37</f>
        <v>0</v>
      </c>
      <c r="BC96" s="132">
        <f>'SO 001 - Příprava území, ...'!F38</f>
        <v>0</v>
      </c>
      <c r="BD96" s="134">
        <f>'SO 001 - Příprava území, ...'!F39</f>
        <v>0</v>
      </c>
      <c r="BT96" s="135" t="s">
        <v>83</v>
      </c>
      <c r="BV96" s="135" t="s">
        <v>76</v>
      </c>
      <c r="BW96" s="135" t="s">
        <v>88</v>
      </c>
      <c r="BX96" s="135" t="s">
        <v>82</v>
      </c>
      <c r="CL96" s="135" t="s">
        <v>1</v>
      </c>
    </row>
    <row r="97" spans="2:91" s="6" customFormat="1" ht="16.5" customHeight="1">
      <c r="B97" s="113"/>
      <c r="C97" s="114"/>
      <c r="D97" s="115" t="s">
        <v>89</v>
      </c>
      <c r="E97" s="115"/>
      <c r="F97" s="115"/>
      <c r="G97" s="115"/>
      <c r="H97" s="115"/>
      <c r="I97" s="116"/>
      <c r="J97" s="115" t="s">
        <v>90</v>
      </c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7">
        <f>ROUND(SUM(AG98:AG99),2)</f>
        <v>0</v>
      </c>
      <c r="AH97" s="116"/>
      <c r="AI97" s="116"/>
      <c r="AJ97" s="116"/>
      <c r="AK97" s="116"/>
      <c r="AL97" s="116"/>
      <c r="AM97" s="116"/>
      <c r="AN97" s="118">
        <f>SUM(AG97,AT97)</f>
        <v>0</v>
      </c>
      <c r="AO97" s="116"/>
      <c r="AP97" s="116"/>
      <c r="AQ97" s="119" t="s">
        <v>80</v>
      </c>
      <c r="AR97" s="120"/>
      <c r="AS97" s="121">
        <f>ROUND(SUM(AS98:AS99),2)</f>
        <v>0</v>
      </c>
      <c r="AT97" s="122">
        <f>ROUND(SUM(AV97:AW97),2)</f>
        <v>0</v>
      </c>
      <c r="AU97" s="123">
        <f>ROUND(SUM(AU98:AU99),5)</f>
        <v>0</v>
      </c>
      <c r="AV97" s="122">
        <f>ROUND(AZ97*L29,2)</f>
        <v>0</v>
      </c>
      <c r="AW97" s="122">
        <f>ROUND(BA97*L30,2)</f>
        <v>0</v>
      </c>
      <c r="AX97" s="122">
        <f>ROUND(BB97*L29,2)</f>
        <v>0</v>
      </c>
      <c r="AY97" s="122">
        <f>ROUND(BC97*L30,2)</f>
        <v>0</v>
      </c>
      <c r="AZ97" s="122">
        <f>ROUND(SUM(AZ98:AZ99),2)</f>
        <v>0</v>
      </c>
      <c r="BA97" s="122">
        <f>ROUND(SUM(BA98:BA99),2)</f>
        <v>0</v>
      </c>
      <c r="BB97" s="122">
        <f>ROUND(SUM(BB98:BB99),2)</f>
        <v>0</v>
      </c>
      <c r="BC97" s="122">
        <f>ROUND(SUM(BC98:BC99),2)</f>
        <v>0</v>
      </c>
      <c r="BD97" s="124">
        <f>ROUND(SUM(BD98:BD99),2)</f>
        <v>0</v>
      </c>
      <c r="BS97" s="125" t="s">
        <v>73</v>
      </c>
      <c r="BT97" s="125" t="s">
        <v>81</v>
      </c>
      <c r="BU97" s="125" t="s">
        <v>75</v>
      </c>
      <c r="BV97" s="125" t="s">
        <v>76</v>
      </c>
      <c r="BW97" s="125" t="s">
        <v>91</v>
      </c>
      <c r="BX97" s="125" t="s">
        <v>5</v>
      </c>
      <c r="CL97" s="125" t="s">
        <v>1</v>
      </c>
      <c r="CM97" s="125" t="s">
        <v>83</v>
      </c>
    </row>
    <row r="98" spans="1:90" s="3" customFormat="1" ht="16.5" customHeight="1">
      <c r="A98" s="126" t="s">
        <v>84</v>
      </c>
      <c r="B98" s="64"/>
      <c r="C98" s="127"/>
      <c r="D98" s="127"/>
      <c r="E98" s="128" t="s">
        <v>92</v>
      </c>
      <c r="F98" s="128"/>
      <c r="G98" s="128"/>
      <c r="H98" s="128"/>
      <c r="I98" s="128"/>
      <c r="J98" s="127"/>
      <c r="K98" s="128" t="s">
        <v>93</v>
      </c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9">
        <f>'SO 101 - Chodník'!J32</f>
        <v>0</v>
      </c>
      <c r="AH98" s="127"/>
      <c r="AI98" s="127"/>
      <c r="AJ98" s="127"/>
      <c r="AK98" s="127"/>
      <c r="AL98" s="127"/>
      <c r="AM98" s="127"/>
      <c r="AN98" s="129">
        <f>SUM(AG98,AT98)</f>
        <v>0</v>
      </c>
      <c r="AO98" s="127"/>
      <c r="AP98" s="127"/>
      <c r="AQ98" s="130" t="s">
        <v>87</v>
      </c>
      <c r="AR98" s="66"/>
      <c r="AS98" s="131">
        <v>0</v>
      </c>
      <c r="AT98" s="132">
        <f>ROUND(SUM(AV98:AW98),2)</f>
        <v>0</v>
      </c>
      <c r="AU98" s="133">
        <f>'SO 101 - Chodník'!P126</f>
        <v>0</v>
      </c>
      <c r="AV98" s="132">
        <f>'SO 101 - Chodník'!J35</f>
        <v>0</v>
      </c>
      <c r="AW98" s="132">
        <f>'SO 101 - Chodník'!J36</f>
        <v>0</v>
      </c>
      <c r="AX98" s="132">
        <f>'SO 101 - Chodník'!J37</f>
        <v>0</v>
      </c>
      <c r="AY98" s="132">
        <f>'SO 101 - Chodník'!J38</f>
        <v>0</v>
      </c>
      <c r="AZ98" s="132">
        <f>'SO 101 - Chodník'!F35</f>
        <v>0</v>
      </c>
      <c r="BA98" s="132">
        <f>'SO 101 - Chodník'!F36</f>
        <v>0</v>
      </c>
      <c r="BB98" s="132">
        <f>'SO 101 - Chodník'!F37</f>
        <v>0</v>
      </c>
      <c r="BC98" s="132">
        <f>'SO 101 - Chodník'!F38</f>
        <v>0</v>
      </c>
      <c r="BD98" s="134">
        <f>'SO 101 - Chodník'!F39</f>
        <v>0</v>
      </c>
      <c r="BT98" s="135" t="s">
        <v>83</v>
      </c>
      <c r="BV98" s="135" t="s">
        <v>76</v>
      </c>
      <c r="BW98" s="135" t="s">
        <v>94</v>
      </c>
      <c r="BX98" s="135" t="s">
        <v>91</v>
      </c>
      <c r="CL98" s="135" t="s">
        <v>1</v>
      </c>
    </row>
    <row r="99" spans="1:90" s="3" customFormat="1" ht="16.5" customHeight="1">
      <c r="A99" s="126" t="s">
        <v>84</v>
      </c>
      <c r="B99" s="64"/>
      <c r="C99" s="127"/>
      <c r="D99" s="127"/>
      <c r="E99" s="128" t="s">
        <v>95</v>
      </c>
      <c r="F99" s="128"/>
      <c r="G99" s="128"/>
      <c r="H99" s="128"/>
      <c r="I99" s="128"/>
      <c r="J99" s="127"/>
      <c r="K99" s="128" t="s">
        <v>96</v>
      </c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9">
        <f>'SO 192 - Dopravní značení...'!J32</f>
        <v>0</v>
      </c>
      <c r="AH99" s="127"/>
      <c r="AI99" s="127"/>
      <c r="AJ99" s="127"/>
      <c r="AK99" s="127"/>
      <c r="AL99" s="127"/>
      <c r="AM99" s="127"/>
      <c r="AN99" s="129">
        <f>SUM(AG99,AT99)</f>
        <v>0</v>
      </c>
      <c r="AO99" s="127"/>
      <c r="AP99" s="127"/>
      <c r="AQ99" s="130" t="s">
        <v>87</v>
      </c>
      <c r="AR99" s="66"/>
      <c r="AS99" s="131">
        <v>0</v>
      </c>
      <c r="AT99" s="132">
        <f>ROUND(SUM(AV99:AW99),2)</f>
        <v>0</v>
      </c>
      <c r="AU99" s="133">
        <f>'SO 192 - Dopravní značení...'!P122</f>
        <v>0</v>
      </c>
      <c r="AV99" s="132">
        <f>'SO 192 - Dopravní značení...'!J35</f>
        <v>0</v>
      </c>
      <c r="AW99" s="132">
        <f>'SO 192 - Dopravní značení...'!J36</f>
        <v>0</v>
      </c>
      <c r="AX99" s="132">
        <f>'SO 192 - Dopravní značení...'!J37</f>
        <v>0</v>
      </c>
      <c r="AY99" s="132">
        <f>'SO 192 - Dopravní značení...'!J38</f>
        <v>0</v>
      </c>
      <c r="AZ99" s="132">
        <f>'SO 192 - Dopravní značení...'!F35</f>
        <v>0</v>
      </c>
      <c r="BA99" s="132">
        <f>'SO 192 - Dopravní značení...'!F36</f>
        <v>0</v>
      </c>
      <c r="BB99" s="132">
        <f>'SO 192 - Dopravní značení...'!F37</f>
        <v>0</v>
      </c>
      <c r="BC99" s="132">
        <f>'SO 192 - Dopravní značení...'!F38</f>
        <v>0</v>
      </c>
      <c r="BD99" s="134">
        <f>'SO 192 - Dopravní značení...'!F39</f>
        <v>0</v>
      </c>
      <c r="BT99" s="135" t="s">
        <v>83</v>
      </c>
      <c r="BV99" s="135" t="s">
        <v>76</v>
      </c>
      <c r="BW99" s="135" t="s">
        <v>97</v>
      </c>
      <c r="BX99" s="135" t="s">
        <v>91</v>
      </c>
      <c r="CL99" s="135" t="s">
        <v>1</v>
      </c>
    </row>
    <row r="100" spans="1:91" s="6" customFormat="1" ht="16.5" customHeight="1">
      <c r="A100" s="126" t="s">
        <v>84</v>
      </c>
      <c r="B100" s="113"/>
      <c r="C100" s="114"/>
      <c r="D100" s="115" t="s">
        <v>98</v>
      </c>
      <c r="E100" s="115"/>
      <c r="F100" s="115"/>
      <c r="G100" s="115"/>
      <c r="H100" s="115"/>
      <c r="I100" s="116"/>
      <c r="J100" s="115" t="s">
        <v>99</v>
      </c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8">
        <f>'1000 - Ostatní náklady'!J30</f>
        <v>0</v>
      </c>
      <c r="AH100" s="116"/>
      <c r="AI100" s="116"/>
      <c r="AJ100" s="116"/>
      <c r="AK100" s="116"/>
      <c r="AL100" s="116"/>
      <c r="AM100" s="116"/>
      <c r="AN100" s="118">
        <f>SUM(AG100,AT100)</f>
        <v>0</v>
      </c>
      <c r="AO100" s="116"/>
      <c r="AP100" s="116"/>
      <c r="AQ100" s="119" t="s">
        <v>80</v>
      </c>
      <c r="AR100" s="120"/>
      <c r="AS100" s="121">
        <v>0</v>
      </c>
      <c r="AT100" s="122">
        <f>ROUND(SUM(AV100:AW100),2)</f>
        <v>0</v>
      </c>
      <c r="AU100" s="123">
        <f>'1000 - Ostatní náklady'!P118</f>
        <v>0</v>
      </c>
      <c r="AV100" s="122">
        <f>'1000 - Ostatní náklady'!J33</f>
        <v>0</v>
      </c>
      <c r="AW100" s="122">
        <f>'1000 - Ostatní náklady'!J34</f>
        <v>0</v>
      </c>
      <c r="AX100" s="122">
        <f>'1000 - Ostatní náklady'!J35</f>
        <v>0</v>
      </c>
      <c r="AY100" s="122">
        <f>'1000 - Ostatní náklady'!J36</f>
        <v>0</v>
      </c>
      <c r="AZ100" s="122">
        <f>'1000 - Ostatní náklady'!F33</f>
        <v>0</v>
      </c>
      <c r="BA100" s="122">
        <f>'1000 - Ostatní náklady'!F34</f>
        <v>0</v>
      </c>
      <c r="BB100" s="122">
        <f>'1000 - Ostatní náklady'!F35</f>
        <v>0</v>
      </c>
      <c r="BC100" s="122">
        <f>'1000 - Ostatní náklady'!F36</f>
        <v>0</v>
      </c>
      <c r="BD100" s="124">
        <f>'1000 - Ostatní náklady'!F37</f>
        <v>0</v>
      </c>
      <c r="BT100" s="125" t="s">
        <v>81</v>
      </c>
      <c r="BV100" s="125" t="s">
        <v>76</v>
      </c>
      <c r="BW100" s="125" t="s">
        <v>100</v>
      </c>
      <c r="BX100" s="125" t="s">
        <v>5</v>
      </c>
      <c r="CL100" s="125" t="s">
        <v>1</v>
      </c>
      <c r="CM100" s="125" t="s">
        <v>83</v>
      </c>
    </row>
    <row r="101" spans="1:91" s="6" customFormat="1" ht="16.5" customHeight="1">
      <c r="A101" s="126" t="s">
        <v>84</v>
      </c>
      <c r="B101" s="113"/>
      <c r="C101" s="114"/>
      <c r="D101" s="115" t="s">
        <v>101</v>
      </c>
      <c r="E101" s="115"/>
      <c r="F101" s="115"/>
      <c r="G101" s="115"/>
      <c r="H101" s="115"/>
      <c r="I101" s="116"/>
      <c r="J101" s="115" t="s">
        <v>102</v>
      </c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8">
        <f>'1020 - VRN'!J30</f>
        <v>0</v>
      </c>
      <c r="AH101" s="116"/>
      <c r="AI101" s="116"/>
      <c r="AJ101" s="116"/>
      <c r="AK101" s="116"/>
      <c r="AL101" s="116"/>
      <c r="AM101" s="116"/>
      <c r="AN101" s="118">
        <f>SUM(AG101,AT101)</f>
        <v>0</v>
      </c>
      <c r="AO101" s="116"/>
      <c r="AP101" s="116"/>
      <c r="AQ101" s="119" t="s">
        <v>80</v>
      </c>
      <c r="AR101" s="120"/>
      <c r="AS101" s="136">
        <v>0</v>
      </c>
      <c r="AT101" s="137">
        <f>ROUND(SUM(AV101:AW101),2)</f>
        <v>0</v>
      </c>
      <c r="AU101" s="138">
        <f>'1020 - VRN'!P118</f>
        <v>0</v>
      </c>
      <c r="AV101" s="137">
        <f>'1020 - VRN'!J33</f>
        <v>0</v>
      </c>
      <c r="AW101" s="137">
        <f>'1020 - VRN'!J34</f>
        <v>0</v>
      </c>
      <c r="AX101" s="137">
        <f>'1020 - VRN'!J35</f>
        <v>0</v>
      </c>
      <c r="AY101" s="137">
        <f>'1020 - VRN'!J36</f>
        <v>0</v>
      </c>
      <c r="AZ101" s="137">
        <f>'1020 - VRN'!F33</f>
        <v>0</v>
      </c>
      <c r="BA101" s="137">
        <f>'1020 - VRN'!F34</f>
        <v>0</v>
      </c>
      <c r="BB101" s="137">
        <f>'1020 - VRN'!F35</f>
        <v>0</v>
      </c>
      <c r="BC101" s="137">
        <f>'1020 - VRN'!F36</f>
        <v>0</v>
      </c>
      <c r="BD101" s="139">
        <f>'1020 - VRN'!F37</f>
        <v>0</v>
      </c>
      <c r="BT101" s="125" t="s">
        <v>81</v>
      </c>
      <c r="BV101" s="125" t="s">
        <v>76</v>
      </c>
      <c r="BW101" s="125" t="s">
        <v>103</v>
      </c>
      <c r="BX101" s="125" t="s">
        <v>5</v>
      </c>
      <c r="CL101" s="125" t="s">
        <v>1</v>
      </c>
      <c r="CM101" s="125" t="s">
        <v>83</v>
      </c>
    </row>
    <row r="102" spans="2:44" s="1" customFormat="1" ht="30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42"/>
    </row>
    <row r="103" spans="2:44" s="1" customFormat="1" ht="6.95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42"/>
    </row>
  </sheetData>
  <sheetProtection password="CC35" sheet="1" objects="1" scenarios="1" formatColumns="0" formatRows="0"/>
  <mergeCells count="6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C92:G92"/>
    <mergeCell ref="I92:AF92"/>
    <mergeCell ref="D95:H95"/>
    <mergeCell ref="J95:AF95"/>
    <mergeCell ref="E96:I96"/>
    <mergeCell ref="K96:AF96"/>
    <mergeCell ref="D97:H97"/>
    <mergeCell ref="J97:AF97"/>
    <mergeCell ref="E98:I98"/>
    <mergeCell ref="K98:AF98"/>
    <mergeCell ref="E99:I99"/>
    <mergeCell ref="K99:AF99"/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94:AM94"/>
    <mergeCell ref="AN94:AP94"/>
  </mergeCells>
  <hyperlinks>
    <hyperlink ref="A96" location="'SO 001 - Příprava území, ...'!C2" display="/"/>
    <hyperlink ref="A98" location="'SO 101 - Chodník'!C2" display="/"/>
    <hyperlink ref="A99" location="'SO 192 - Dopravní značení...'!C2" display="/"/>
    <hyperlink ref="A100" location="'1000 - Ostatní náklady'!C2" display="/"/>
    <hyperlink ref="A101" location="'10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88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104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chodníku na ul. Lidická od p.č. 84 do 94 v Šumperku - II. etapa</v>
      </c>
      <c r="F7" s="146"/>
      <c r="G7" s="146"/>
      <c r="H7" s="146"/>
      <c r="L7" s="19"/>
    </row>
    <row r="8" spans="2:12" ht="12" customHeight="1">
      <c r="B8" s="19"/>
      <c r="D8" s="146" t="s">
        <v>105</v>
      </c>
      <c r="L8" s="19"/>
    </row>
    <row r="9" spans="2:12" s="1" customFormat="1" ht="16.5" customHeight="1">
      <c r="B9" s="42"/>
      <c r="E9" s="147" t="s">
        <v>106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107</v>
      </c>
      <c r="I10" s="148"/>
      <c r="L10" s="42"/>
    </row>
    <row r="11" spans="2:12" s="1" customFormat="1" ht="36.95" customHeight="1">
      <c r="B11" s="42"/>
      <c r="E11" s="149" t="s">
        <v>108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4. 11. 2022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ROUND(J123,2)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ROUND((SUM(BE123:BE196)),2)</f>
        <v>0</v>
      </c>
      <c r="I35" s="162">
        <v>0.21</v>
      </c>
      <c r="J35" s="161">
        <f>ROUND(((SUM(BE123:BE196))*I35),2)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ROUND((SUM(BF123:BF196)),2)</f>
        <v>0</v>
      </c>
      <c r="I36" s="162">
        <v>0.15</v>
      </c>
      <c r="J36" s="161">
        <f>ROUND(((SUM(BF123:BF196))*I36),2)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ROUND((SUM(BG123:BG196)),2)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ROUND((SUM(BH123:BH196)),2)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ROUND((SUM(BI123:BI196)),2)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109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chodníku na ul. Lidická od p.č. 84 do 94 v Šumperku - II. etapa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105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106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107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001 - Příprava území, demolice stávajících zpevněných ploch - chodníku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4. 11. 2022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110</v>
      </c>
      <c r="D96" s="187"/>
      <c r="E96" s="187"/>
      <c r="F96" s="187"/>
      <c r="G96" s="187"/>
      <c r="H96" s="187"/>
      <c r="I96" s="188"/>
      <c r="J96" s="189" t="s">
        <v>111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112</v>
      </c>
      <c r="D98" s="38"/>
      <c r="E98" s="38"/>
      <c r="F98" s="38"/>
      <c r="G98" s="38"/>
      <c r="H98" s="38"/>
      <c r="I98" s="148"/>
      <c r="J98" s="104">
        <f>J123</f>
        <v>0</v>
      </c>
      <c r="K98" s="38"/>
      <c r="L98" s="42"/>
      <c r="AU98" s="16" t="s">
        <v>113</v>
      </c>
    </row>
    <row r="99" spans="2:12" s="8" customFormat="1" ht="24.95" customHeight="1">
      <c r="B99" s="191"/>
      <c r="C99" s="192"/>
      <c r="D99" s="193" t="s">
        <v>114</v>
      </c>
      <c r="E99" s="194"/>
      <c r="F99" s="194"/>
      <c r="G99" s="194"/>
      <c r="H99" s="194"/>
      <c r="I99" s="195"/>
      <c r="J99" s="196">
        <f>J124</f>
        <v>0</v>
      </c>
      <c r="K99" s="192"/>
      <c r="L99" s="197"/>
    </row>
    <row r="100" spans="2:12" s="9" customFormat="1" ht="19.9" customHeight="1">
      <c r="B100" s="198"/>
      <c r="C100" s="127"/>
      <c r="D100" s="199" t="s">
        <v>115</v>
      </c>
      <c r="E100" s="200"/>
      <c r="F100" s="200"/>
      <c r="G100" s="200"/>
      <c r="H100" s="200"/>
      <c r="I100" s="201"/>
      <c r="J100" s="202">
        <f>J125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116</v>
      </c>
      <c r="E101" s="200"/>
      <c r="F101" s="200"/>
      <c r="G101" s="200"/>
      <c r="H101" s="200"/>
      <c r="I101" s="201"/>
      <c r="J101" s="202">
        <f>J148</f>
        <v>0</v>
      </c>
      <c r="K101" s="127"/>
      <c r="L101" s="203"/>
    </row>
    <row r="102" spans="2:12" s="1" customFormat="1" ht="21.8" customHeight="1">
      <c r="B102" s="37"/>
      <c r="C102" s="38"/>
      <c r="D102" s="38"/>
      <c r="E102" s="38"/>
      <c r="F102" s="38"/>
      <c r="G102" s="38"/>
      <c r="H102" s="38"/>
      <c r="I102" s="148"/>
      <c r="J102" s="38"/>
      <c r="K102" s="38"/>
      <c r="L102" s="42"/>
    </row>
    <row r="103" spans="2:12" s="1" customFormat="1" ht="6.95" customHeight="1">
      <c r="B103" s="60"/>
      <c r="C103" s="61"/>
      <c r="D103" s="61"/>
      <c r="E103" s="61"/>
      <c r="F103" s="61"/>
      <c r="G103" s="61"/>
      <c r="H103" s="61"/>
      <c r="I103" s="181"/>
      <c r="J103" s="61"/>
      <c r="K103" s="61"/>
      <c r="L103" s="42"/>
    </row>
    <row r="107" spans="2:12" s="1" customFormat="1" ht="6.95" customHeight="1">
      <c r="B107" s="62"/>
      <c r="C107" s="63"/>
      <c r="D107" s="63"/>
      <c r="E107" s="63"/>
      <c r="F107" s="63"/>
      <c r="G107" s="63"/>
      <c r="H107" s="63"/>
      <c r="I107" s="184"/>
      <c r="J107" s="63"/>
      <c r="K107" s="63"/>
      <c r="L107" s="42"/>
    </row>
    <row r="108" spans="2:12" s="1" customFormat="1" ht="24.95" customHeight="1">
      <c r="B108" s="37"/>
      <c r="C108" s="22" t="s">
        <v>117</v>
      </c>
      <c r="D108" s="38"/>
      <c r="E108" s="38"/>
      <c r="F108" s="38"/>
      <c r="G108" s="38"/>
      <c r="H108" s="38"/>
      <c r="I108" s="148"/>
      <c r="J108" s="38"/>
      <c r="K108" s="38"/>
      <c r="L108" s="42"/>
    </row>
    <row r="109" spans="2:12" s="1" customFormat="1" ht="6.95" customHeight="1">
      <c r="B109" s="37"/>
      <c r="C109" s="38"/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2" customHeight="1">
      <c r="B110" s="37"/>
      <c r="C110" s="31" t="s">
        <v>16</v>
      </c>
      <c r="D110" s="38"/>
      <c r="E110" s="38"/>
      <c r="F110" s="38"/>
      <c r="G110" s="38"/>
      <c r="H110" s="38"/>
      <c r="I110" s="148"/>
      <c r="J110" s="38"/>
      <c r="K110" s="38"/>
      <c r="L110" s="42"/>
    </row>
    <row r="111" spans="2:12" s="1" customFormat="1" ht="16.5" customHeight="1">
      <c r="B111" s="37"/>
      <c r="C111" s="38"/>
      <c r="D111" s="38"/>
      <c r="E111" s="185" t="str">
        <f>E7</f>
        <v>Oprava chodníku na ul. Lidická od p.č. 84 do 94 v Šumperku - II. etapa</v>
      </c>
      <c r="F111" s="31"/>
      <c r="G111" s="31"/>
      <c r="H111" s="31"/>
      <c r="I111" s="148"/>
      <c r="J111" s="38"/>
      <c r="K111" s="38"/>
      <c r="L111" s="42"/>
    </row>
    <row r="112" spans="2:12" ht="12" customHeight="1">
      <c r="B112" s="20"/>
      <c r="C112" s="31" t="s">
        <v>105</v>
      </c>
      <c r="D112" s="21"/>
      <c r="E112" s="21"/>
      <c r="F112" s="21"/>
      <c r="G112" s="21"/>
      <c r="H112" s="21"/>
      <c r="I112" s="140"/>
      <c r="J112" s="21"/>
      <c r="K112" s="21"/>
      <c r="L112" s="19"/>
    </row>
    <row r="113" spans="2:12" s="1" customFormat="1" ht="16.5" customHeight="1">
      <c r="B113" s="37"/>
      <c r="C113" s="38"/>
      <c r="D113" s="38"/>
      <c r="E113" s="185" t="s">
        <v>106</v>
      </c>
      <c r="F113" s="38"/>
      <c r="G113" s="38"/>
      <c r="H113" s="38"/>
      <c r="I113" s="148"/>
      <c r="J113" s="38"/>
      <c r="K113" s="38"/>
      <c r="L113" s="42"/>
    </row>
    <row r="114" spans="2:12" s="1" customFormat="1" ht="12" customHeight="1">
      <c r="B114" s="37"/>
      <c r="C114" s="31" t="s">
        <v>107</v>
      </c>
      <c r="D114" s="38"/>
      <c r="E114" s="38"/>
      <c r="F114" s="38"/>
      <c r="G114" s="38"/>
      <c r="H114" s="38"/>
      <c r="I114" s="148"/>
      <c r="J114" s="38"/>
      <c r="K114" s="38"/>
      <c r="L114" s="42"/>
    </row>
    <row r="115" spans="2:12" s="1" customFormat="1" ht="16.5" customHeight="1">
      <c r="B115" s="37"/>
      <c r="C115" s="38"/>
      <c r="D115" s="38"/>
      <c r="E115" s="70" t="str">
        <f>E11</f>
        <v>SO 001 - Příprava území, demolice stávajících zpevněných ploch - chodníku</v>
      </c>
      <c r="F115" s="38"/>
      <c r="G115" s="38"/>
      <c r="H115" s="38"/>
      <c r="I115" s="148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12" s="1" customFormat="1" ht="12" customHeight="1">
      <c r="B117" s="37"/>
      <c r="C117" s="31" t="s">
        <v>20</v>
      </c>
      <c r="D117" s="38"/>
      <c r="E117" s="38"/>
      <c r="F117" s="26" t="str">
        <f>F14</f>
        <v>Šumperk</v>
      </c>
      <c r="G117" s="38"/>
      <c r="H117" s="38"/>
      <c r="I117" s="150" t="s">
        <v>22</v>
      </c>
      <c r="J117" s="73" t="str">
        <f>IF(J14="","",J14)</f>
        <v>4. 11. 2022</v>
      </c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48"/>
      <c r="J118" s="38"/>
      <c r="K118" s="38"/>
      <c r="L118" s="42"/>
    </row>
    <row r="119" spans="2:12" s="1" customFormat="1" ht="15.15" customHeight="1">
      <c r="B119" s="37"/>
      <c r="C119" s="31" t="s">
        <v>24</v>
      </c>
      <c r="D119" s="38"/>
      <c r="E119" s="38"/>
      <c r="F119" s="26" t="str">
        <f>E17</f>
        <v xml:space="preserve"> </v>
      </c>
      <c r="G119" s="38"/>
      <c r="H119" s="38"/>
      <c r="I119" s="150" t="s">
        <v>30</v>
      </c>
      <c r="J119" s="35" t="str">
        <f>E23</f>
        <v xml:space="preserve"> </v>
      </c>
      <c r="K119" s="38"/>
      <c r="L119" s="42"/>
    </row>
    <row r="120" spans="2:12" s="1" customFormat="1" ht="15.15" customHeight="1">
      <c r="B120" s="37"/>
      <c r="C120" s="31" t="s">
        <v>28</v>
      </c>
      <c r="D120" s="38"/>
      <c r="E120" s="38"/>
      <c r="F120" s="26" t="str">
        <f>IF(E20="","",E20)</f>
        <v>Vyplň údaj</v>
      </c>
      <c r="G120" s="38"/>
      <c r="H120" s="38"/>
      <c r="I120" s="150" t="s">
        <v>32</v>
      </c>
      <c r="J120" s="35" t="str">
        <f>E26</f>
        <v xml:space="preserve"> </v>
      </c>
      <c r="K120" s="38"/>
      <c r="L120" s="42"/>
    </row>
    <row r="121" spans="2:12" s="1" customFormat="1" ht="10.3" customHeight="1">
      <c r="B121" s="37"/>
      <c r="C121" s="38"/>
      <c r="D121" s="38"/>
      <c r="E121" s="38"/>
      <c r="F121" s="38"/>
      <c r="G121" s="38"/>
      <c r="H121" s="38"/>
      <c r="I121" s="148"/>
      <c r="J121" s="38"/>
      <c r="K121" s="38"/>
      <c r="L121" s="42"/>
    </row>
    <row r="122" spans="2:20" s="10" customFormat="1" ht="29.25" customHeight="1">
      <c r="B122" s="204"/>
      <c r="C122" s="205" t="s">
        <v>118</v>
      </c>
      <c r="D122" s="206" t="s">
        <v>59</v>
      </c>
      <c r="E122" s="206" t="s">
        <v>55</v>
      </c>
      <c r="F122" s="206" t="s">
        <v>56</v>
      </c>
      <c r="G122" s="206" t="s">
        <v>119</v>
      </c>
      <c r="H122" s="206" t="s">
        <v>120</v>
      </c>
      <c r="I122" s="207" t="s">
        <v>121</v>
      </c>
      <c r="J122" s="206" t="s">
        <v>111</v>
      </c>
      <c r="K122" s="208" t="s">
        <v>122</v>
      </c>
      <c r="L122" s="209"/>
      <c r="M122" s="94" t="s">
        <v>1</v>
      </c>
      <c r="N122" s="95" t="s">
        <v>38</v>
      </c>
      <c r="O122" s="95" t="s">
        <v>123</v>
      </c>
      <c r="P122" s="95" t="s">
        <v>124</v>
      </c>
      <c r="Q122" s="95" t="s">
        <v>125</v>
      </c>
      <c r="R122" s="95" t="s">
        <v>126</v>
      </c>
      <c r="S122" s="95" t="s">
        <v>127</v>
      </c>
      <c r="T122" s="96" t="s">
        <v>128</v>
      </c>
    </row>
    <row r="123" spans="2:63" s="1" customFormat="1" ht="22.8" customHeight="1">
      <c r="B123" s="37"/>
      <c r="C123" s="101" t="s">
        <v>129</v>
      </c>
      <c r="D123" s="38"/>
      <c r="E123" s="38"/>
      <c r="F123" s="38"/>
      <c r="G123" s="38"/>
      <c r="H123" s="38"/>
      <c r="I123" s="148"/>
      <c r="J123" s="210">
        <f>BK123</f>
        <v>0</v>
      </c>
      <c r="K123" s="38"/>
      <c r="L123" s="42"/>
      <c r="M123" s="97"/>
      <c r="N123" s="98"/>
      <c r="O123" s="98"/>
      <c r="P123" s="211">
        <f>P124</f>
        <v>0</v>
      </c>
      <c r="Q123" s="98"/>
      <c r="R123" s="211">
        <f>R124</f>
        <v>0</v>
      </c>
      <c r="S123" s="98"/>
      <c r="T123" s="212">
        <f>T124</f>
        <v>137.95600000000002</v>
      </c>
      <c r="AT123" s="16" t="s">
        <v>73</v>
      </c>
      <c r="AU123" s="16" t="s">
        <v>113</v>
      </c>
      <c r="BK123" s="213">
        <f>BK124</f>
        <v>0</v>
      </c>
    </row>
    <row r="124" spans="2:63" s="11" customFormat="1" ht="25.9" customHeight="1">
      <c r="B124" s="214"/>
      <c r="C124" s="215"/>
      <c r="D124" s="216" t="s">
        <v>73</v>
      </c>
      <c r="E124" s="217" t="s">
        <v>130</v>
      </c>
      <c r="F124" s="217" t="s">
        <v>131</v>
      </c>
      <c r="G124" s="215"/>
      <c r="H124" s="215"/>
      <c r="I124" s="218"/>
      <c r="J124" s="219">
        <f>BK124</f>
        <v>0</v>
      </c>
      <c r="K124" s="215"/>
      <c r="L124" s="220"/>
      <c r="M124" s="221"/>
      <c r="N124" s="222"/>
      <c r="O124" s="222"/>
      <c r="P124" s="223">
        <f>P125+P148</f>
        <v>0</v>
      </c>
      <c r="Q124" s="222"/>
      <c r="R124" s="223">
        <f>R125+R148</f>
        <v>0</v>
      </c>
      <c r="S124" s="222"/>
      <c r="T124" s="224">
        <f>T125+T148</f>
        <v>137.95600000000002</v>
      </c>
      <c r="AR124" s="225" t="s">
        <v>81</v>
      </c>
      <c r="AT124" s="226" t="s">
        <v>73</v>
      </c>
      <c r="AU124" s="226" t="s">
        <v>74</v>
      </c>
      <c r="AY124" s="225" t="s">
        <v>132</v>
      </c>
      <c r="BK124" s="227">
        <f>BK125+BK148</f>
        <v>0</v>
      </c>
    </row>
    <row r="125" spans="2:63" s="11" customFormat="1" ht="22.8" customHeight="1">
      <c r="B125" s="214"/>
      <c r="C125" s="215"/>
      <c r="D125" s="216" t="s">
        <v>73</v>
      </c>
      <c r="E125" s="228" t="s">
        <v>81</v>
      </c>
      <c r="F125" s="228" t="s">
        <v>133</v>
      </c>
      <c r="G125" s="215"/>
      <c r="H125" s="215"/>
      <c r="I125" s="218"/>
      <c r="J125" s="229">
        <f>BK125</f>
        <v>0</v>
      </c>
      <c r="K125" s="215"/>
      <c r="L125" s="220"/>
      <c r="M125" s="221"/>
      <c r="N125" s="222"/>
      <c r="O125" s="222"/>
      <c r="P125" s="223">
        <f>SUM(P126:P147)</f>
        <v>0</v>
      </c>
      <c r="Q125" s="222"/>
      <c r="R125" s="223">
        <f>SUM(R126:R147)</f>
        <v>0</v>
      </c>
      <c r="S125" s="222"/>
      <c r="T125" s="224">
        <f>SUM(T126:T147)</f>
        <v>137.95600000000002</v>
      </c>
      <c r="AR125" s="225" t="s">
        <v>81</v>
      </c>
      <c r="AT125" s="226" t="s">
        <v>73</v>
      </c>
      <c r="AU125" s="226" t="s">
        <v>81</v>
      </c>
      <c r="AY125" s="225" t="s">
        <v>132</v>
      </c>
      <c r="BK125" s="227">
        <f>SUM(BK126:BK147)</f>
        <v>0</v>
      </c>
    </row>
    <row r="126" spans="2:65" s="1" customFormat="1" ht="24" customHeight="1">
      <c r="B126" s="37"/>
      <c r="C126" s="230" t="s">
        <v>81</v>
      </c>
      <c r="D126" s="230" t="s">
        <v>134</v>
      </c>
      <c r="E126" s="231" t="s">
        <v>135</v>
      </c>
      <c r="F126" s="232" t="s">
        <v>136</v>
      </c>
      <c r="G126" s="233" t="s">
        <v>137</v>
      </c>
      <c r="H126" s="234">
        <v>119</v>
      </c>
      <c r="I126" s="235"/>
      <c r="J126" s="236">
        <f>ROUND(I126*H126,2)</f>
        <v>0</v>
      </c>
      <c r="K126" s="232" t="s">
        <v>138</v>
      </c>
      <c r="L126" s="42"/>
      <c r="M126" s="237" t="s">
        <v>1</v>
      </c>
      <c r="N126" s="238" t="s">
        <v>39</v>
      </c>
      <c r="O126" s="85"/>
      <c r="P126" s="239">
        <f>O126*H126</f>
        <v>0</v>
      </c>
      <c r="Q126" s="239">
        <v>0</v>
      </c>
      <c r="R126" s="239">
        <f>Q126*H126</f>
        <v>0</v>
      </c>
      <c r="S126" s="239">
        <v>0.255</v>
      </c>
      <c r="T126" s="240">
        <f>S126*H126</f>
        <v>30.345</v>
      </c>
      <c r="AR126" s="241" t="s">
        <v>139</v>
      </c>
      <c r="AT126" s="241" t="s">
        <v>134</v>
      </c>
      <c r="AU126" s="241" t="s">
        <v>83</v>
      </c>
      <c r="AY126" s="16" t="s">
        <v>132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6" t="s">
        <v>81</v>
      </c>
      <c r="BK126" s="242">
        <f>ROUND(I126*H126,2)</f>
        <v>0</v>
      </c>
      <c r="BL126" s="16" t="s">
        <v>139</v>
      </c>
      <c r="BM126" s="241" t="s">
        <v>140</v>
      </c>
    </row>
    <row r="127" spans="2:51" s="12" customFormat="1" ht="12">
      <c r="B127" s="243"/>
      <c r="C127" s="244"/>
      <c r="D127" s="245" t="s">
        <v>141</v>
      </c>
      <c r="E127" s="246" t="s">
        <v>1</v>
      </c>
      <c r="F127" s="247" t="s">
        <v>142</v>
      </c>
      <c r="G127" s="244"/>
      <c r="H127" s="246" t="s">
        <v>1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141</v>
      </c>
      <c r="AU127" s="253" t="s">
        <v>83</v>
      </c>
      <c r="AV127" s="12" t="s">
        <v>81</v>
      </c>
      <c r="AW127" s="12" t="s">
        <v>31</v>
      </c>
      <c r="AX127" s="12" t="s">
        <v>74</v>
      </c>
      <c r="AY127" s="253" t="s">
        <v>132</v>
      </c>
    </row>
    <row r="128" spans="2:51" s="13" customFormat="1" ht="12">
      <c r="B128" s="254"/>
      <c r="C128" s="255"/>
      <c r="D128" s="245" t="s">
        <v>141</v>
      </c>
      <c r="E128" s="256" t="s">
        <v>1</v>
      </c>
      <c r="F128" s="257" t="s">
        <v>143</v>
      </c>
      <c r="G128" s="255"/>
      <c r="H128" s="258">
        <v>119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AT128" s="264" t="s">
        <v>141</v>
      </c>
      <c r="AU128" s="264" t="s">
        <v>83</v>
      </c>
      <c r="AV128" s="13" t="s">
        <v>83</v>
      </c>
      <c r="AW128" s="13" t="s">
        <v>31</v>
      </c>
      <c r="AX128" s="13" t="s">
        <v>74</v>
      </c>
      <c r="AY128" s="264" t="s">
        <v>132</v>
      </c>
    </row>
    <row r="129" spans="2:51" s="14" customFormat="1" ht="12">
      <c r="B129" s="265"/>
      <c r="C129" s="266"/>
      <c r="D129" s="245" t="s">
        <v>141</v>
      </c>
      <c r="E129" s="267" t="s">
        <v>1</v>
      </c>
      <c r="F129" s="268" t="s">
        <v>144</v>
      </c>
      <c r="G129" s="266"/>
      <c r="H129" s="269">
        <v>119</v>
      </c>
      <c r="I129" s="270"/>
      <c r="J129" s="266"/>
      <c r="K129" s="266"/>
      <c r="L129" s="271"/>
      <c r="M129" s="272"/>
      <c r="N129" s="273"/>
      <c r="O129" s="273"/>
      <c r="P129" s="273"/>
      <c r="Q129" s="273"/>
      <c r="R129" s="273"/>
      <c r="S129" s="273"/>
      <c r="T129" s="274"/>
      <c r="AT129" s="275" t="s">
        <v>141</v>
      </c>
      <c r="AU129" s="275" t="s">
        <v>83</v>
      </c>
      <c r="AV129" s="14" t="s">
        <v>139</v>
      </c>
      <c r="AW129" s="14" t="s">
        <v>31</v>
      </c>
      <c r="AX129" s="14" t="s">
        <v>81</v>
      </c>
      <c r="AY129" s="275" t="s">
        <v>132</v>
      </c>
    </row>
    <row r="130" spans="2:65" s="1" customFormat="1" ht="24" customHeight="1">
      <c r="B130" s="37"/>
      <c r="C130" s="230" t="s">
        <v>83</v>
      </c>
      <c r="D130" s="230" t="s">
        <v>134</v>
      </c>
      <c r="E130" s="231" t="s">
        <v>145</v>
      </c>
      <c r="F130" s="232" t="s">
        <v>146</v>
      </c>
      <c r="G130" s="233" t="s">
        <v>137</v>
      </c>
      <c r="H130" s="234">
        <v>124.95</v>
      </c>
      <c r="I130" s="235"/>
      <c r="J130" s="236">
        <f>ROUND(I130*H130,2)</f>
        <v>0</v>
      </c>
      <c r="K130" s="232" t="s">
        <v>138</v>
      </c>
      <c r="L130" s="42"/>
      <c r="M130" s="237" t="s">
        <v>1</v>
      </c>
      <c r="N130" s="238" t="s">
        <v>39</v>
      </c>
      <c r="O130" s="85"/>
      <c r="P130" s="239">
        <f>O130*H130</f>
        <v>0</v>
      </c>
      <c r="Q130" s="239">
        <v>0</v>
      </c>
      <c r="R130" s="239">
        <f>Q130*H130</f>
        <v>0</v>
      </c>
      <c r="S130" s="239">
        <v>0.44</v>
      </c>
      <c r="T130" s="240">
        <f>S130*H130</f>
        <v>54.978</v>
      </c>
      <c r="AR130" s="241" t="s">
        <v>139</v>
      </c>
      <c r="AT130" s="241" t="s">
        <v>134</v>
      </c>
      <c r="AU130" s="241" t="s">
        <v>83</v>
      </c>
      <c r="AY130" s="16" t="s">
        <v>132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6" t="s">
        <v>81</v>
      </c>
      <c r="BK130" s="242">
        <f>ROUND(I130*H130,2)</f>
        <v>0</v>
      </c>
      <c r="BL130" s="16" t="s">
        <v>139</v>
      </c>
      <c r="BM130" s="241" t="s">
        <v>147</v>
      </c>
    </row>
    <row r="131" spans="2:51" s="12" customFormat="1" ht="12">
      <c r="B131" s="243"/>
      <c r="C131" s="244"/>
      <c r="D131" s="245" t="s">
        <v>141</v>
      </c>
      <c r="E131" s="246" t="s">
        <v>1</v>
      </c>
      <c r="F131" s="247" t="s">
        <v>148</v>
      </c>
      <c r="G131" s="244"/>
      <c r="H131" s="246" t="s">
        <v>1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141</v>
      </c>
      <c r="AU131" s="253" t="s">
        <v>83</v>
      </c>
      <c r="AV131" s="12" t="s">
        <v>81</v>
      </c>
      <c r="AW131" s="12" t="s">
        <v>31</v>
      </c>
      <c r="AX131" s="12" t="s">
        <v>74</v>
      </c>
      <c r="AY131" s="253" t="s">
        <v>132</v>
      </c>
    </row>
    <row r="132" spans="2:51" s="13" customFormat="1" ht="12">
      <c r="B132" s="254"/>
      <c r="C132" s="255"/>
      <c r="D132" s="245" t="s">
        <v>141</v>
      </c>
      <c r="E132" s="256" t="s">
        <v>1</v>
      </c>
      <c r="F132" s="257" t="s">
        <v>149</v>
      </c>
      <c r="G132" s="255"/>
      <c r="H132" s="258">
        <v>124.95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AT132" s="264" t="s">
        <v>141</v>
      </c>
      <c r="AU132" s="264" t="s">
        <v>83</v>
      </c>
      <c r="AV132" s="13" t="s">
        <v>83</v>
      </c>
      <c r="AW132" s="13" t="s">
        <v>31</v>
      </c>
      <c r="AX132" s="13" t="s">
        <v>74</v>
      </c>
      <c r="AY132" s="264" t="s">
        <v>132</v>
      </c>
    </row>
    <row r="133" spans="2:51" s="14" customFormat="1" ht="12">
      <c r="B133" s="265"/>
      <c r="C133" s="266"/>
      <c r="D133" s="245" t="s">
        <v>141</v>
      </c>
      <c r="E133" s="267" t="s">
        <v>1</v>
      </c>
      <c r="F133" s="268" t="s">
        <v>144</v>
      </c>
      <c r="G133" s="266"/>
      <c r="H133" s="269">
        <v>124.95</v>
      </c>
      <c r="I133" s="270"/>
      <c r="J133" s="266"/>
      <c r="K133" s="266"/>
      <c r="L133" s="271"/>
      <c r="M133" s="272"/>
      <c r="N133" s="273"/>
      <c r="O133" s="273"/>
      <c r="P133" s="273"/>
      <c r="Q133" s="273"/>
      <c r="R133" s="273"/>
      <c r="S133" s="273"/>
      <c r="T133" s="274"/>
      <c r="AT133" s="275" t="s">
        <v>141</v>
      </c>
      <c r="AU133" s="275" t="s">
        <v>83</v>
      </c>
      <c r="AV133" s="14" t="s">
        <v>139</v>
      </c>
      <c r="AW133" s="14" t="s">
        <v>31</v>
      </c>
      <c r="AX133" s="14" t="s">
        <v>81</v>
      </c>
      <c r="AY133" s="275" t="s">
        <v>132</v>
      </c>
    </row>
    <row r="134" spans="2:65" s="1" customFormat="1" ht="24" customHeight="1">
      <c r="B134" s="37"/>
      <c r="C134" s="230" t="s">
        <v>150</v>
      </c>
      <c r="D134" s="230" t="s">
        <v>134</v>
      </c>
      <c r="E134" s="231" t="s">
        <v>151</v>
      </c>
      <c r="F134" s="232" t="s">
        <v>152</v>
      </c>
      <c r="G134" s="233" t="s">
        <v>137</v>
      </c>
      <c r="H134" s="234">
        <v>53.55</v>
      </c>
      <c r="I134" s="235"/>
      <c r="J134" s="236">
        <f>ROUND(I134*H134,2)</f>
        <v>0</v>
      </c>
      <c r="K134" s="232" t="s">
        <v>138</v>
      </c>
      <c r="L134" s="42"/>
      <c r="M134" s="237" t="s">
        <v>1</v>
      </c>
      <c r="N134" s="238" t="s">
        <v>39</v>
      </c>
      <c r="O134" s="85"/>
      <c r="P134" s="239">
        <f>O134*H134</f>
        <v>0</v>
      </c>
      <c r="Q134" s="239">
        <v>0</v>
      </c>
      <c r="R134" s="239">
        <f>Q134*H134</f>
        <v>0</v>
      </c>
      <c r="S134" s="239">
        <v>0.3</v>
      </c>
      <c r="T134" s="240">
        <f>S134*H134</f>
        <v>16.064999999999998</v>
      </c>
      <c r="AR134" s="241" t="s">
        <v>139</v>
      </c>
      <c r="AT134" s="241" t="s">
        <v>134</v>
      </c>
      <c r="AU134" s="241" t="s">
        <v>83</v>
      </c>
      <c r="AY134" s="16" t="s">
        <v>132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6" t="s">
        <v>81</v>
      </c>
      <c r="BK134" s="242">
        <f>ROUND(I134*H134,2)</f>
        <v>0</v>
      </c>
      <c r="BL134" s="16" t="s">
        <v>139</v>
      </c>
      <c r="BM134" s="241" t="s">
        <v>153</v>
      </c>
    </row>
    <row r="135" spans="2:51" s="12" customFormat="1" ht="12">
      <c r="B135" s="243"/>
      <c r="C135" s="244"/>
      <c r="D135" s="245" t="s">
        <v>141</v>
      </c>
      <c r="E135" s="246" t="s">
        <v>1</v>
      </c>
      <c r="F135" s="247" t="s">
        <v>148</v>
      </c>
      <c r="G135" s="244"/>
      <c r="H135" s="246" t="s">
        <v>1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141</v>
      </c>
      <c r="AU135" s="253" t="s">
        <v>83</v>
      </c>
      <c r="AV135" s="12" t="s">
        <v>81</v>
      </c>
      <c r="AW135" s="12" t="s">
        <v>31</v>
      </c>
      <c r="AX135" s="12" t="s">
        <v>74</v>
      </c>
      <c r="AY135" s="253" t="s">
        <v>132</v>
      </c>
    </row>
    <row r="136" spans="2:51" s="13" customFormat="1" ht="12">
      <c r="B136" s="254"/>
      <c r="C136" s="255"/>
      <c r="D136" s="245" t="s">
        <v>141</v>
      </c>
      <c r="E136" s="256" t="s">
        <v>1</v>
      </c>
      <c r="F136" s="257" t="s">
        <v>154</v>
      </c>
      <c r="G136" s="255"/>
      <c r="H136" s="258">
        <v>53.55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AT136" s="264" t="s">
        <v>141</v>
      </c>
      <c r="AU136" s="264" t="s">
        <v>83</v>
      </c>
      <c r="AV136" s="13" t="s">
        <v>83</v>
      </c>
      <c r="AW136" s="13" t="s">
        <v>31</v>
      </c>
      <c r="AX136" s="13" t="s">
        <v>74</v>
      </c>
      <c r="AY136" s="264" t="s">
        <v>132</v>
      </c>
    </row>
    <row r="137" spans="2:51" s="14" customFormat="1" ht="12">
      <c r="B137" s="265"/>
      <c r="C137" s="266"/>
      <c r="D137" s="245" t="s">
        <v>141</v>
      </c>
      <c r="E137" s="267" t="s">
        <v>1</v>
      </c>
      <c r="F137" s="268" t="s">
        <v>144</v>
      </c>
      <c r="G137" s="266"/>
      <c r="H137" s="269">
        <v>53.55</v>
      </c>
      <c r="I137" s="270"/>
      <c r="J137" s="266"/>
      <c r="K137" s="266"/>
      <c r="L137" s="271"/>
      <c r="M137" s="272"/>
      <c r="N137" s="273"/>
      <c r="O137" s="273"/>
      <c r="P137" s="273"/>
      <c r="Q137" s="273"/>
      <c r="R137" s="273"/>
      <c r="S137" s="273"/>
      <c r="T137" s="274"/>
      <c r="AT137" s="275" t="s">
        <v>141</v>
      </c>
      <c r="AU137" s="275" t="s">
        <v>83</v>
      </c>
      <c r="AV137" s="14" t="s">
        <v>139</v>
      </c>
      <c r="AW137" s="14" t="s">
        <v>31</v>
      </c>
      <c r="AX137" s="14" t="s">
        <v>81</v>
      </c>
      <c r="AY137" s="275" t="s">
        <v>132</v>
      </c>
    </row>
    <row r="138" spans="2:65" s="1" customFormat="1" ht="24" customHeight="1">
      <c r="B138" s="37"/>
      <c r="C138" s="230" t="s">
        <v>139</v>
      </c>
      <c r="D138" s="230" t="s">
        <v>134</v>
      </c>
      <c r="E138" s="231" t="s">
        <v>155</v>
      </c>
      <c r="F138" s="232" t="s">
        <v>156</v>
      </c>
      <c r="G138" s="233" t="s">
        <v>137</v>
      </c>
      <c r="H138" s="234">
        <v>51</v>
      </c>
      <c r="I138" s="235"/>
      <c r="J138" s="236">
        <f>ROUND(I138*H138,2)</f>
        <v>0</v>
      </c>
      <c r="K138" s="232" t="s">
        <v>138</v>
      </c>
      <c r="L138" s="42"/>
      <c r="M138" s="237" t="s">
        <v>1</v>
      </c>
      <c r="N138" s="238" t="s">
        <v>39</v>
      </c>
      <c r="O138" s="85"/>
      <c r="P138" s="239">
        <f>O138*H138</f>
        <v>0</v>
      </c>
      <c r="Q138" s="239">
        <v>0</v>
      </c>
      <c r="R138" s="239">
        <f>Q138*H138</f>
        <v>0</v>
      </c>
      <c r="S138" s="239">
        <v>0.098</v>
      </c>
      <c r="T138" s="240">
        <f>S138*H138</f>
        <v>4.998</v>
      </c>
      <c r="AR138" s="241" t="s">
        <v>139</v>
      </c>
      <c r="AT138" s="241" t="s">
        <v>134</v>
      </c>
      <c r="AU138" s="241" t="s">
        <v>83</v>
      </c>
      <c r="AY138" s="16" t="s">
        <v>132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6" t="s">
        <v>81</v>
      </c>
      <c r="BK138" s="242">
        <f>ROUND(I138*H138,2)</f>
        <v>0</v>
      </c>
      <c r="BL138" s="16" t="s">
        <v>139</v>
      </c>
      <c r="BM138" s="241" t="s">
        <v>157</v>
      </c>
    </row>
    <row r="139" spans="2:51" s="12" customFormat="1" ht="12">
      <c r="B139" s="243"/>
      <c r="C139" s="244"/>
      <c r="D139" s="245" t="s">
        <v>141</v>
      </c>
      <c r="E139" s="246" t="s">
        <v>1</v>
      </c>
      <c r="F139" s="247" t="s">
        <v>148</v>
      </c>
      <c r="G139" s="244"/>
      <c r="H139" s="246" t="s">
        <v>1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141</v>
      </c>
      <c r="AU139" s="253" t="s">
        <v>83</v>
      </c>
      <c r="AV139" s="12" t="s">
        <v>81</v>
      </c>
      <c r="AW139" s="12" t="s">
        <v>31</v>
      </c>
      <c r="AX139" s="12" t="s">
        <v>74</v>
      </c>
      <c r="AY139" s="253" t="s">
        <v>132</v>
      </c>
    </row>
    <row r="140" spans="2:51" s="13" customFormat="1" ht="12">
      <c r="B140" s="254"/>
      <c r="C140" s="255"/>
      <c r="D140" s="245" t="s">
        <v>141</v>
      </c>
      <c r="E140" s="256" t="s">
        <v>1</v>
      </c>
      <c r="F140" s="257" t="s">
        <v>158</v>
      </c>
      <c r="G140" s="255"/>
      <c r="H140" s="258">
        <v>51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AT140" s="264" t="s">
        <v>141</v>
      </c>
      <c r="AU140" s="264" t="s">
        <v>83</v>
      </c>
      <c r="AV140" s="13" t="s">
        <v>83</v>
      </c>
      <c r="AW140" s="13" t="s">
        <v>31</v>
      </c>
      <c r="AX140" s="13" t="s">
        <v>74</v>
      </c>
      <c r="AY140" s="264" t="s">
        <v>132</v>
      </c>
    </row>
    <row r="141" spans="2:51" s="14" customFormat="1" ht="12">
      <c r="B141" s="265"/>
      <c r="C141" s="266"/>
      <c r="D141" s="245" t="s">
        <v>141</v>
      </c>
      <c r="E141" s="267" t="s">
        <v>1</v>
      </c>
      <c r="F141" s="268" t="s">
        <v>144</v>
      </c>
      <c r="G141" s="266"/>
      <c r="H141" s="269">
        <v>51</v>
      </c>
      <c r="I141" s="270"/>
      <c r="J141" s="266"/>
      <c r="K141" s="266"/>
      <c r="L141" s="271"/>
      <c r="M141" s="272"/>
      <c r="N141" s="273"/>
      <c r="O141" s="273"/>
      <c r="P141" s="273"/>
      <c r="Q141" s="273"/>
      <c r="R141" s="273"/>
      <c r="S141" s="273"/>
      <c r="T141" s="274"/>
      <c r="AT141" s="275" t="s">
        <v>141</v>
      </c>
      <c r="AU141" s="275" t="s">
        <v>83</v>
      </c>
      <c r="AV141" s="14" t="s">
        <v>139</v>
      </c>
      <c r="AW141" s="14" t="s">
        <v>31</v>
      </c>
      <c r="AX141" s="14" t="s">
        <v>81</v>
      </c>
      <c r="AY141" s="275" t="s">
        <v>132</v>
      </c>
    </row>
    <row r="142" spans="2:65" s="1" customFormat="1" ht="16.5" customHeight="1">
      <c r="B142" s="37"/>
      <c r="C142" s="230" t="s">
        <v>159</v>
      </c>
      <c r="D142" s="230" t="s">
        <v>134</v>
      </c>
      <c r="E142" s="231" t="s">
        <v>160</v>
      </c>
      <c r="F142" s="232" t="s">
        <v>161</v>
      </c>
      <c r="G142" s="233" t="s">
        <v>162</v>
      </c>
      <c r="H142" s="234">
        <v>154</v>
      </c>
      <c r="I142" s="235"/>
      <c r="J142" s="236">
        <f>ROUND(I142*H142,2)</f>
        <v>0</v>
      </c>
      <c r="K142" s="232" t="s">
        <v>138</v>
      </c>
      <c r="L142" s="42"/>
      <c r="M142" s="237" t="s">
        <v>1</v>
      </c>
      <c r="N142" s="238" t="s">
        <v>39</v>
      </c>
      <c r="O142" s="85"/>
      <c r="P142" s="239">
        <f>O142*H142</f>
        <v>0</v>
      </c>
      <c r="Q142" s="239">
        <v>0</v>
      </c>
      <c r="R142" s="239">
        <f>Q142*H142</f>
        <v>0</v>
      </c>
      <c r="S142" s="239">
        <v>0.205</v>
      </c>
      <c r="T142" s="240">
        <f>S142*H142</f>
        <v>31.569999999999997</v>
      </c>
      <c r="AR142" s="241" t="s">
        <v>139</v>
      </c>
      <c r="AT142" s="241" t="s">
        <v>134</v>
      </c>
      <c r="AU142" s="241" t="s">
        <v>83</v>
      </c>
      <c r="AY142" s="16" t="s">
        <v>132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6" t="s">
        <v>81</v>
      </c>
      <c r="BK142" s="242">
        <f>ROUND(I142*H142,2)</f>
        <v>0</v>
      </c>
      <c r="BL142" s="16" t="s">
        <v>139</v>
      </c>
      <c r="BM142" s="241" t="s">
        <v>163</v>
      </c>
    </row>
    <row r="143" spans="2:51" s="12" customFormat="1" ht="12">
      <c r="B143" s="243"/>
      <c r="C143" s="244"/>
      <c r="D143" s="245" t="s">
        <v>141</v>
      </c>
      <c r="E143" s="246" t="s">
        <v>1</v>
      </c>
      <c r="F143" s="247" t="s">
        <v>164</v>
      </c>
      <c r="G143" s="244"/>
      <c r="H143" s="246" t="s">
        <v>1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AT143" s="253" t="s">
        <v>141</v>
      </c>
      <c r="AU143" s="253" t="s">
        <v>83</v>
      </c>
      <c r="AV143" s="12" t="s">
        <v>81</v>
      </c>
      <c r="AW143" s="12" t="s">
        <v>31</v>
      </c>
      <c r="AX143" s="12" t="s">
        <v>74</v>
      </c>
      <c r="AY143" s="253" t="s">
        <v>132</v>
      </c>
    </row>
    <row r="144" spans="2:51" s="13" customFormat="1" ht="12">
      <c r="B144" s="254"/>
      <c r="C144" s="255"/>
      <c r="D144" s="245" t="s">
        <v>141</v>
      </c>
      <c r="E144" s="256" t="s">
        <v>1</v>
      </c>
      <c r="F144" s="257" t="s">
        <v>165</v>
      </c>
      <c r="G144" s="255"/>
      <c r="H144" s="258">
        <v>136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AT144" s="264" t="s">
        <v>141</v>
      </c>
      <c r="AU144" s="264" t="s">
        <v>83</v>
      </c>
      <c r="AV144" s="13" t="s">
        <v>83</v>
      </c>
      <c r="AW144" s="13" t="s">
        <v>31</v>
      </c>
      <c r="AX144" s="13" t="s">
        <v>74</v>
      </c>
      <c r="AY144" s="264" t="s">
        <v>132</v>
      </c>
    </row>
    <row r="145" spans="2:51" s="12" customFormat="1" ht="12">
      <c r="B145" s="243"/>
      <c r="C145" s="244"/>
      <c r="D145" s="245" t="s">
        <v>141</v>
      </c>
      <c r="E145" s="246" t="s">
        <v>1</v>
      </c>
      <c r="F145" s="247" t="s">
        <v>166</v>
      </c>
      <c r="G145" s="244"/>
      <c r="H145" s="246" t="s">
        <v>1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AT145" s="253" t="s">
        <v>141</v>
      </c>
      <c r="AU145" s="253" t="s">
        <v>83</v>
      </c>
      <c r="AV145" s="12" t="s">
        <v>81</v>
      </c>
      <c r="AW145" s="12" t="s">
        <v>31</v>
      </c>
      <c r="AX145" s="12" t="s">
        <v>74</v>
      </c>
      <c r="AY145" s="253" t="s">
        <v>132</v>
      </c>
    </row>
    <row r="146" spans="2:51" s="13" customFormat="1" ht="12">
      <c r="B146" s="254"/>
      <c r="C146" s="255"/>
      <c r="D146" s="245" t="s">
        <v>141</v>
      </c>
      <c r="E146" s="256" t="s">
        <v>1</v>
      </c>
      <c r="F146" s="257" t="s">
        <v>167</v>
      </c>
      <c r="G146" s="255"/>
      <c r="H146" s="258">
        <v>18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AT146" s="264" t="s">
        <v>141</v>
      </c>
      <c r="AU146" s="264" t="s">
        <v>83</v>
      </c>
      <c r="AV146" s="13" t="s">
        <v>83</v>
      </c>
      <c r="AW146" s="13" t="s">
        <v>31</v>
      </c>
      <c r="AX146" s="13" t="s">
        <v>74</v>
      </c>
      <c r="AY146" s="264" t="s">
        <v>132</v>
      </c>
    </row>
    <row r="147" spans="2:51" s="14" customFormat="1" ht="12">
      <c r="B147" s="265"/>
      <c r="C147" s="266"/>
      <c r="D147" s="245" t="s">
        <v>141</v>
      </c>
      <c r="E147" s="267" t="s">
        <v>1</v>
      </c>
      <c r="F147" s="268" t="s">
        <v>144</v>
      </c>
      <c r="G147" s="266"/>
      <c r="H147" s="269">
        <v>154</v>
      </c>
      <c r="I147" s="270"/>
      <c r="J147" s="266"/>
      <c r="K147" s="266"/>
      <c r="L147" s="271"/>
      <c r="M147" s="272"/>
      <c r="N147" s="273"/>
      <c r="O147" s="273"/>
      <c r="P147" s="273"/>
      <c r="Q147" s="273"/>
      <c r="R147" s="273"/>
      <c r="S147" s="273"/>
      <c r="T147" s="274"/>
      <c r="AT147" s="275" t="s">
        <v>141</v>
      </c>
      <c r="AU147" s="275" t="s">
        <v>83</v>
      </c>
      <c r="AV147" s="14" t="s">
        <v>139</v>
      </c>
      <c r="AW147" s="14" t="s">
        <v>31</v>
      </c>
      <c r="AX147" s="14" t="s">
        <v>81</v>
      </c>
      <c r="AY147" s="275" t="s">
        <v>132</v>
      </c>
    </row>
    <row r="148" spans="2:63" s="11" customFormat="1" ht="22.8" customHeight="1">
      <c r="B148" s="214"/>
      <c r="C148" s="215"/>
      <c r="D148" s="216" t="s">
        <v>73</v>
      </c>
      <c r="E148" s="228" t="s">
        <v>168</v>
      </c>
      <c r="F148" s="228" t="s">
        <v>169</v>
      </c>
      <c r="G148" s="215"/>
      <c r="H148" s="215"/>
      <c r="I148" s="218"/>
      <c r="J148" s="229">
        <f>BK148</f>
        <v>0</v>
      </c>
      <c r="K148" s="215"/>
      <c r="L148" s="220"/>
      <c r="M148" s="221"/>
      <c r="N148" s="222"/>
      <c r="O148" s="222"/>
      <c r="P148" s="223">
        <f>SUM(P149:P196)</f>
        <v>0</v>
      </c>
      <c r="Q148" s="222"/>
      <c r="R148" s="223">
        <f>SUM(R149:R196)</f>
        <v>0</v>
      </c>
      <c r="S148" s="222"/>
      <c r="T148" s="224">
        <f>SUM(T149:T196)</f>
        <v>0</v>
      </c>
      <c r="AR148" s="225" t="s">
        <v>81</v>
      </c>
      <c r="AT148" s="226" t="s">
        <v>73</v>
      </c>
      <c r="AU148" s="226" t="s">
        <v>81</v>
      </c>
      <c r="AY148" s="225" t="s">
        <v>132</v>
      </c>
      <c r="BK148" s="227">
        <f>SUM(BK149:BK196)</f>
        <v>0</v>
      </c>
    </row>
    <row r="149" spans="2:65" s="1" customFormat="1" ht="16.5" customHeight="1">
      <c r="B149" s="37"/>
      <c r="C149" s="230" t="s">
        <v>170</v>
      </c>
      <c r="D149" s="230" t="s">
        <v>134</v>
      </c>
      <c r="E149" s="231" t="s">
        <v>171</v>
      </c>
      <c r="F149" s="232" t="s">
        <v>172</v>
      </c>
      <c r="G149" s="233" t="s">
        <v>173</v>
      </c>
      <c r="H149" s="234">
        <v>71.043</v>
      </c>
      <c r="I149" s="235"/>
      <c r="J149" s="236">
        <f>ROUND(I149*H149,2)</f>
        <v>0</v>
      </c>
      <c r="K149" s="232" t="s">
        <v>138</v>
      </c>
      <c r="L149" s="42"/>
      <c r="M149" s="237" t="s">
        <v>1</v>
      </c>
      <c r="N149" s="238" t="s">
        <v>39</v>
      </c>
      <c r="O149" s="85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AR149" s="241" t="s">
        <v>139</v>
      </c>
      <c r="AT149" s="241" t="s">
        <v>134</v>
      </c>
      <c r="AU149" s="241" t="s">
        <v>83</v>
      </c>
      <c r="AY149" s="16" t="s">
        <v>132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6" t="s">
        <v>81</v>
      </c>
      <c r="BK149" s="242">
        <f>ROUND(I149*H149,2)</f>
        <v>0</v>
      </c>
      <c r="BL149" s="16" t="s">
        <v>139</v>
      </c>
      <c r="BM149" s="241" t="s">
        <v>174</v>
      </c>
    </row>
    <row r="150" spans="2:51" s="12" customFormat="1" ht="12">
      <c r="B150" s="243"/>
      <c r="C150" s="244"/>
      <c r="D150" s="245" t="s">
        <v>141</v>
      </c>
      <c r="E150" s="246" t="s">
        <v>1</v>
      </c>
      <c r="F150" s="247" t="s">
        <v>175</v>
      </c>
      <c r="G150" s="244"/>
      <c r="H150" s="246" t="s">
        <v>1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141</v>
      </c>
      <c r="AU150" s="253" t="s">
        <v>83</v>
      </c>
      <c r="AV150" s="12" t="s">
        <v>81</v>
      </c>
      <c r="AW150" s="12" t="s">
        <v>31</v>
      </c>
      <c r="AX150" s="12" t="s">
        <v>74</v>
      </c>
      <c r="AY150" s="253" t="s">
        <v>132</v>
      </c>
    </row>
    <row r="151" spans="2:51" s="13" customFormat="1" ht="12">
      <c r="B151" s="254"/>
      <c r="C151" s="255"/>
      <c r="D151" s="245" t="s">
        <v>141</v>
      </c>
      <c r="E151" s="256" t="s">
        <v>1</v>
      </c>
      <c r="F151" s="257" t="s">
        <v>176</v>
      </c>
      <c r="G151" s="255"/>
      <c r="H151" s="258">
        <v>71.043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AT151" s="264" t="s">
        <v>141</v>
      </c>
      <c r="AU151" s="264" t="s">
        <v>83</v>
      </c>
      <c r="AV151" s="13" t="s">
        <v>83</v>
      </c>
      <c r="AW151" s="13" t="s">
        <v>31</v>
      </c>
      <c r="AX151" s="13" t="s">
        <v>74</v>
      </c>
      <c r="AY151" s="264" t="s">
        <v>132</v>
      </c>
    </row>
    <row r="152" spans="2:51" s="14" customFormat="1" ht="12">
      <c r="B152" s="265"/>
      <c r="C152" s="266"/>
      <c r="D152" s="245" t="s">
        <v>141</v>
      </c>
      <c r="E152" s="267" t="s">
        <v>1</v>
      </c>
      <c r="F152" s="268" t="s">
        <v>144</v>
      </c>
      <c r="G152" s="266"/>
      <c r="H152" s="269">
        <v>71.043</v>
      </c>
      <c r="I152" s="270"/>
      <c r="J152" s="266"/>
      <c r="K152" s="266"/>
      <c r="L152" s="271"/>
      <c r="M152" s="272"/>
      <c r="N152" s="273"/>
      <c r="O152" s="273"/>
      <c r="P152" s="273"/>
      <c r="Q152" s="273"/>
      <c r="R152" s="273"/>
      <c r="S152" s="273"/>
      <c r="T152" s="274"/>
      <c r="AT152" s="275" t="s">
        <v>141</v>
      </c>
      <c r="AU152" s="275" t="s">
        <v>83</v>
      </c>
      <c r="AV152" s="14" t="s">
        <v>139</v>
      </c>
      <c r="AW152" s="14" t="s">
        <v>31</v>
      </c>
      <c r="AX152" s="14" t="s">
        <v>81</v>
      </c>
      <c r="AY152" s="275" t="s">
        <v>132</v>
      </c>
    </row>
    <row r="153" spans="2:65" s="1" customFormat="1" ht="24" customHeight="1">
      <c r="B153" s="37"/>
      <c r="C153" s="230" t="s">
        <v>177</v>
      </c>
      <c r="D153" s="230" t="s">
        <v>134</v>
      </c>
      <c r="E153" s="231" t="s">
        <v>178</v>
      </c>
      <c r="F153" s="232" t="s">
        <v>179</v>
      </c>
      <c r="G153" s="233" t="s">
        <v>173</v>
      </c>
      <c r="H153" s="234">
        <v>213.129</v>
      </c>
      <c r="I153" s="235"/>
      <c r="J153" s="236">
        <f>ROUND(I153*H153,2)</f>
        <v>0</v>
      </c>
      <c r="K153" s="232" t="s">
        <v>138</v>
      </c>
      <c r="L153" s="42"/>
      <c r="M153" s="237" t="s">
        <v>1</v>
      </c>
      <c r="N153" s="238" t="s">
        <v>39</v>
      </c>
      <c r="O153" s="85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AR153" s="241" t="s">
        <v>139</v>
      </c>
      <c r="AT153" s="241" t="s">
        <v>134</v>
      </c>
      <c r="AU153" s="241" t="s">
        <v>83</v>
      </c>
      <c r="AY153" s="16" t="s">
        <v>132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6" t="s">
        <v>81</v>
      </c>
      <c r="BK153" s="242">
        <f>ROUND(I153*H153,2)</f>
        <v>0</v>
      </c>
      <c r="BL153" s="16" t="s">
        <v>139</v>
      </c>
      <c r="BM153" s="241" t="s">
        <v>180</v>
      </c>
    </row>
    <row r="154" spans="2:51" s="12" customFormat="1" ht="12">
      <c r="B154" s="243"/>
      <c r="C154" s="244"/>
      <c r="D154" s="245" t="s">
        <v>141</v>
      </c>
      <c r="E154" s="246" t="s">
        <v>1</v>
      </c>
      <c r="F154" s="247" t="s">
        <v>175</v>
      </c>
      <c r="G154" s="244"/>
      <c r="H154" s="246" t="s">
        <v>1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141</v>
      </c>
      <c r="AU154" s="253" t="s">
        <v>83</v>
      </c>
      <c r="AV154" s="12" t="s">
        <v>81</v>
      </c>
      <c r="AW154" s="12" t="s">
        <v>31</v>
      </c>
      <c r="AX154" s="12" t="s">
        <v>74</v>
      </c>
      <c r="AY154" s="253" t="s">
        <v>132</v>
      </c>
    </row>
    <row r="155" spans="2:51" s="13" customFormat="1" ht="12">
      <c r="B155" s="254"/>
      <c r="C155" s="255"/>
      <c r="D155" s="245" t="s">
        <v>141</v>
      </c>
      <c r="E155" s="256" t="s">
        <v>1</v>
      </c>
      <c r="F155" s="257" t="s">
        <v>181</v>
      </c>
      <c r="G155" s="255"/>
      <c r="H155" s="258">
        <v>213.129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AT155" s="264" t="s">
        <v>141</v>
      </c>
      <c r="AU155" s="264" t="s">
        <v>83</v>
      </c>
      <c r="AV155" s="13" t="s">
        <v>83</v>
      </c>
      <c r="AW155" s="13" t="s">
        <v>31</v>
      </c>
      <c r="AX155" s="13" t="s">
        <v>74</v>
      </c>
      <c r="AY155" s="264" t="s">
        <v>132</v>
      </c>
    </row>
    <row r="156" spans="2:51" s="14" customFormat="1" ht="12">
      <c r="B156" s="265"/>
      <c r="C156" s="266"/>
      <c r="D156" s="245" t="s">
        <v>141</v>
      </c>
      <c r="E156" s="267" t="s">
        <v>1</v>
      </c>
      <c r="F156" s="268" t="s">
        <v>144</v>
      </c>
      <c r="G156" s="266"/>
      <c r="H156" s="269">
        <v>213.129</v>
      </c>
      <c r="I156" s="270"/>
      <c r="J156" s="266"/>
      <c r="K156" s="266"/>
      <c r="L156" s="271"/>
      <c r="M156" s="272"/>
      <c r="N156" s="273"/>
      <c r="O156" s="273"/>
      <c r="P156" s="273"/>
      <c r="Q156" s="273"/>
      <c r="R156" s="273"/>
      <c r="S156" s="273"/>
      <c r="T156" s="274"/>
      <c r="AT156" s="275" t="s">
        <v>141</v>
      </c>
      <c r="AU156" s="275" t="s">
        <v>83</v>
      </c>
      <c r="AV156" s="14" t="s">
        <v>139</v>
      </c>
      <c r="AW156" s="14" t="s">
        <v>31</v>
      </c>
      <c r="AX156" s="14" t="s">
        <v>81</v>
      </c>
      <c r="AY156" s="275" t="s">
        <v>132</v>
      </c>
    </row>
    <row r="157" spans="2:65" s="1" customFormat="1" ht="16.5" customHeight="1">
      <c r="B157" s="37"/>
      <c r="C157" s="230" t="s">
        <v>182</v>
      </c>
      <c r="D157" s="230" t="s">
        <v>134</v>
      </c>
      <c r="E157" s="231" t="s">
        <v>183</v>
      </c>
      <c r="F157" s="232" t="s">
        <v>184</v>
      </c>
      <c r="G157" s="233" t="s">
        <v>173</v>
      </c>
      <c r="H157" s="234">
        <v>66.913</v>
      </c>
      <c r="I157" s="235"/>
      <c r="J157" s="236">
        <f>ROUND(I157*H157,2)</f>
        <v>0</v>
      </c>
      <c r="K157" s="232" t="s">
        <v>138</v>
      </c>
      <c r="L157" s="42"/>
      <c r="M157" s="237" t="s">
        <v>1</v>
      </c>
      <c r="N157" s="238" t="s">
        <v>39</v>
      </c>
      <c r="O157" s="85"/>
      <c r="P157" s="239">
        <f>O157*H157</f>
        <v>0</v>
      </c>
      <c r="Q157" s="239">
        <v>0</v>
      </c>
      <c r="R157" s="239">
        <f>Q157*H157</f>
        <v>0</v>
      </c>
      <c r="S157" s="239">
        <v>0</v>
      </c>
      <c r="T157" s="240">
        <f>S157*H157</f>
        <v>0</v>
      </c>
      <c r="AR157" s="241" t="s">
        <v>139</v>
      </c>
      <c r="AT157" s="241" t="s">
        <v>134</v>
      </c>
      <c r="AU157" s="241" t="s">
        <v>83</v>
      </c>
      <c r="AY157" s="16" t="s">
        <v>132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6" t="s">
        <v>81</v>
      </c>
      <c r="BK157" s="242">
        <f>ROUND(I157*H157,2)</f>
        <v>0</v>
      </c>
      <c r="BL157" s="16" t="s">
        <v>139</v>
      </c>
      <c r="BM157" s="241" t="s">
        <v>185</v>
      </c>
    </row>
    <row r="158" spans="2:51" s="12" customFormat="1" ht="12">
      <c r="B158" s="243"/>
      <c r="C158" s="244"/>
      <c r="D158" s="245" t="s">
        <v>141</v>
      </c>
      <c r="E158" s="246" t="s">
        <v>1</v>
      </c>
      <c r="F158" s="247" t="s">
        <v>186</v>
      </c>
      <c r="G158" s="244"/>
      <c r="H158" s="246" t="s">
        <v>1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141</v>
      </c>
      <c r="AU158" s="253" t="s">
        <v>83</v>
      </c>
      <c r="AV158" s="12" t="s">
        <v>81</v>
      </c>
      <c r="AW158" s="12" t="s">
        <v>31</v>
      </c>
      <c r="AX158" s="12" t="s">
        <v>74</v>
      </c>
      <c r="AY158" s="253" t="s">
        <v>132</v>
      </c>
    </row>
    <row r="159" spans="2:51" s="13" customFormat="1" ht="12">
      <c r="B159" s="254"/>
      <c r="C159" s="255"/>
      <c r="D159" s="245" t="s">
        <v>141</v>
      </c>
      <c r="E159" s="256" t="s">
        <v>1</v>
      </c>
      <c r="F159" s="257" t="s">
        <v>187</v>
      </c>
      <c r="G159" s="255"/>
      <c r="H159" s="258">
        <v>31.57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AT159" s="264" t="s">
        <v>141</v>
      </c>
      <c r="AU159" s="264" t="s">
        <v>83</v>
      </c>
      <c r="AV159" s="13" t="s">
        <v>83</v>
      </c>
      <c r="AW159" s="13" t="s">
        <v>31</v>
      </c>
      <c r="AX159" s="13" t="s">
        <v>74</v>
      </c>
      <c r="AY159" s="264" t="s">
        <v>132</v>
      </c>
    </row>
    <row r="160" spans="2:51" s="12" customFormat="1" ht="12">
      <c r="B160" s="243"/>
      <c r="C160" s="244"/>
      <c r="D160" s="245" t="s">
        <v>141</v>
      </c>
      <c r="E160" s="246" t="s">
        <v>1</v>
      </c>
      <c r="F160" s="247" t="s">
        <v>188</v>
      </c>
      <c r="G160" s="244"/>
      <c r="H160" s="246" t="s">
        <v>1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141</v>
      </c>
      <c r="AU160" s="253" t="s">
        <v>83</v>
      </c>
      <c r="AV160" s="12" t="s">
        <v>81</v>
      </c>
      <c r="AW160" s="12" t="s">
        <v>31</v>
      </c>
      <c r="AX160" s="12" t="s">
        <v>74</v>
      </c>
      <c r="AY160" s="253" t="s">
        <v>132</v>
      </c>
    </row>
    <row r="161" spans="2:51" s="13" customFormat="1" ht="12">
      <c r="B161" s="254"/>
      <c r="C161" s="255"/>
      <c r="D161" s="245" t="s">
        <v>141</v>
      </c>
      <c r="E161" s="256" t="s">
        <v>1</v>
      </c>
      <c r="F161" s="257" t="s">
        <v>189</v>
      </c>
      <c r="G161" s="255"/>
      <c r="H161" s="258">
        <v>30.345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AT161" s="264" t="s">
        <v>141</v>
      </c>
      <c r="AU161" s="264" t="s">
        <v>83</v>
      </c>
      <c r="AV161" s="13" t="s">
        <v>83</v>
      </c>
      <c r="AW161" s="13" t="s">
        <v>31</v>
      </c>
      <c r="AX161" s="13" t="s">
        <v>74</v>
      </c>
      <c r="AY161" s="264" t="s">
        <v>132</v>
      </c>
    </row>
    <row r="162" spans="2:51" s="12" customFormat="1" ht="12">
      <c r="B162" s="243"/>
      <c r="C162" s="244"/>
      <c r="D162" s="245" t="s">
        <v>141</v>
      </c>
      <c r="E162" s="246" t="s">
        <v>1</v>
      </c>
      <c r="F162" s="247" t="s">
        <v>190</v>
      </c>
      <c r="G162" s="244"/>
      <c r="H162" s="246" t="s">
        <v>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141</v>
      </c>
      <c r="AU162" s="253" t="s">
        <v>83</v>
      </c>
      <c r="AV162" s="12" t="s">
        <v>81</v>
      </c>
      <c r="AW162" s="12" t="s">
        <v>31</v>
      </c>
      <c r="AX162" s="12" t="s">
        <v>74</v>
      </c>
      <c r="AY162" s="253" t="s">
        <v>132</v>
      </c>
    </row>
    <row r="163" spans="2:51" s="13" customFormat="1" ht="12">
      <c r="B163" s="254"/>
      <c r="C163" s="255"/>
      <c r="D163" s="245" t="s">
        <v>141</v>
      </c>
      <c r="E163" s="256" t="s">
        <v>1</v>
      </c>
      <c r="F163" s="257" t="s">
        <v>191</v>
      </c>
      <c r="G163" s="255"/>
      <c r="H163" s="258">
        <v>4.998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141</v>
      </c>
      <c r="AU163" s="264" t="s">
        <v>83</v>
      </c>
      <c r="AV163" s="13" t="s">
        <v>83</v>
      </c>
      <c r="AW163" s="13" t="s">
        <v>31</v>
      </c>
      <c r="AX163" s="13" t="s">
        <v>74</v>
      </c>
      <c r="AY163" s="264" t="s">
        <v>132</v>
      </c>
    </row>
    <row r="164" spans="2:51" s="14" customFormat="1" ht="12">
      <c r="B164" s="265"/>
      <c r="C164" s="266"/>
      <c r="D164" s="245" t="s">
        <v>141</v>
      </c>
      <c r="E164" s="267" t="s">
        <v>1</v>
      </c>
      <c r="F164" s="268" t="s">
        <v>144</v>
      </c>
      <c r="G164" s="266"/>
      <c r="H164" s="269">
        <v>66.913</v>
      </c>
      <c r="I164" s="270"/>
      <c r="J164" s="266"/>
      <c r="K164" s="266"/>
      <c r="L164" s="271"/>
      <c r="M164" s="272"/>
      <c r="N164" s="273"/>
      <c r="O164" s="273"/>
      <c r="P164" s="273"/>
      <c r="Q164" s="273"/>
      <c r="R164" s="273"/>
      <c r="S164" s="273"/>
      <c r="T164" s="274"/>
      <c r="AT164" s="275" t="s">
        <v>141</v>
      </c>
      <c r="AU164" s="275" t="s">
        <v>83</v>
      </c>
      <c r="AV164" s="14" t="s">
        <v>139</v>
      </c>
      <c r="AW164" s="14" t="s">
        <v>31</v>
      </c>
      <c r="AX164" s="14" t="s">
        <v>81</v>
      </c>
      <c r="AY164" s="275" t="s">
        <v>132</v>
      </c>
    </row>
    <row r="165" spans="2:65" s="1" customFormat="1" ht="24" customHeight="1">
      <c r="B165" s="37"/>
      <c r="C165" s="230" t="s">
        <v>192</v>
      </c>
      <c r="D165" s="230" t="s">
        <v>134</v>
      </c>
      <c r="E165" s="231" t="s">
        <v>193</v>
      </c>
      <c r="F165" s="232" t="s">
        <v>194</v>
      </c>
      <c r="G165" s="233" t="s">
        <v>173</v>
      </c>
      <c r="H165" s="234">
        <v>200.739</v>
      </c>
      <c r="I165" s="235"/>
      <c r="J165" s="236">
        <f>ROUND(I165*H165,2)</f>
        <v>0</v>
      </c>
      <c r="K165" s="232" t="s">
        <v>138</v>
      </c>
      <c r="L165" s="42"/>
      <c r="M165" s="237" t="s">
        <v>1</v>
      </c>
      <c r="N165" s="238" t="s">
        <v>39</v>
      </c>
      <c r="O165" s="85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AR165" s="241" t="s">
        <v>139</v>
      </c>
      <c r="AT165" s="241" t="s">
        <v>134</v>
      </c>
      <c r="AU165" s="241" t="s">
        <v>83</v>
      </c>
      <c r="AY165" s="16" t="s">
        <v>132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6" t="s">
        <v>81</v>
      </c>
      <c r="BK165" s="242">
        <f>ROUND(I165*H165,2)</f>
        <v>0</v>
      </c>
      <c r="BL165" s="16" t="s">
        <v>139</v>
      </c>
      <c r="BM165" s="241" t="s">
        <v>195</v>
      </c>
    </row>
    <row r="166" spans="2:51" s="12" customFormat="1" ht="12">
      <c r="B166" s="243"/>
      <c r="C166" s="244"/>
      <c r="D166" s="245" t="s">
        <v>141</v>
      </c>
      <c r="E166" s="246" t="s">
        <v>1</v>
      </c>
      <c r="F166" s="247" t="s">
        <v>186</v>
      </c>
      <c r="G166" s="244"/>
      <c r="H166" s="246" t="s">
        <v>1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141</v>
      </c>
      <c r="AU166" s="253" t="s">
        <v>83</v>
      </c>
      <c r="AV166" s="12" t="s">
        <v>81</v>
      </c>
      <c r="AW166" s="12" t="s">
        <v>31</v>
      </c>
      <c r="AX166" s="12" t="s">
        <v>74</v>
      </c>
      <c r="AY166" s="253" t="s">
        <v>132</v>
      </c>
    </row>
    <row r="167" spans="2:51" s="13" customFormat="1" ht="12">
      <c r="B167" s="254"/>
      <c r="C167" s="255"/>
      <c r="D167" s="245" t="s">
        <v>141</v>
      </c>
      <c r="E167" s="256" t="s">
        <v>1</v>
      </c>
      <c r="F167" s="257" t="s">
        <v>196</v>
      </c>
      <c r="G167" s="255"/>
      <c r="H167" s="258">
        <v>94.71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AT167" s="264" t="s">
        <v>141</v>
      </c>
      <c r="AU167" s="264" t="s">
        <v>83</v>
      </c>
      <c r="AV167" s="13" t="s">
        <v>83</v>
      </c>
      <c r="AW167" s="13" t="s">
        <v>31</v>
      </c>
      <c r="AX167" s="13" t="s">
        <v>74</v>
      </c>
      <c r="AY167" s="264" t="s">
        <v>132</v>
      </c>
    </row>
    <row r="168" spans="2:51" s="12" customFormat="1" ht="12">
      <c r="B168" s="243"/>
      <c r="C168" s="244"/>
      <c r="D168" s="245" t="s">
        <v>141</v>
      </c>
      <c r="E168" s="246" t="s">
        <v>1</v>
      </c>
      <c r="F168" s="247" t="s">
        <v>188</v>
      </c>
      <c r="G168" s="244"/>
      <c r="H168" s="246" t="s">
        <v>1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141</v>
      </c>
      <c r="AU168" s="253" t="s">
        <v>83</v>
      </c>
      <c r="AV168" s="12" t="s">
        <v>81</v>
      </c>
      <c r="AW168" s="12" t="s">
        <v>31</v>
      </c>
      <c r="AX168" s="12" t="s">
        <v>74</v>
      </c>
      <c r="AY168" s="253" t="s">
        <v>132</v>
      </c>
    </row>
    <row r="169" spans="2:51" s="13" customFormat="1" ht="12">
      <c r="B169" s="254"/>
      <c r="C169" s="255"/>
      <c r="D169" s="245" t="s">
        <v>141</v>
      </c>
      <c r="E169" s="256" t="s">
        <v>1</v>
      </c>
      <c r="F169" s="257" t="s">
        <v>197</v>
      </c>
      <c r="G169" s="255"/>
      <c r="H169" s="258">
        <v>91.035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AT169" s="264" t="s">
        <v>141</v>
      </c>
      <c r="AU169" s="264" t="s">
        <v>83</v>
      </c>
      <c r="AV169" s="13" t="s">
        <v>83</v>
      </c>
      <c r="AW169" s="13" t="s">
        <v>31</v>
      </c>
      <c r="AX169" s="13" t="s">
        <v>74</v>
      </c>
      <c r="AY169" s="264" t="s">
        <v>132</v>
      </c>
    </row>
    <row r="170" spans="2:51" s="12" customFormat="1" ht="12">
      <c r="B170" s="243"/>
      <c r="C170" s="244"/>
      <c r="D170" s="245" t="s">
        <v>141</v>
      </c>
      <c r="E170" s="246" t="s">
        <v>1</v>
      </c>
      <c r="F170" s="247" t="s">
        <v>190</v>
      </c>
      <c r="G170" s="244"/>
      <c r="H170" s="246" t="s">
        <v>1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141</v>
      </c>
      <c r="AU170" s="253" t="s">
        <v>83</v>
      </c>
      <c r="AV170" s="12" t="s">
        <v>81</v>
      </c>
      <c r="AW170" s="12" t="s">
        <v>31</v>
      </c>
      <c r="AX170" s="12" t="s">
        <v>74</v>
      </c>
      <c r="AY170" s="253" t="s">
        <v>132</v>
      </c>
    </row>
    <row r="171" spans="2:51" s="13" customFormat="1" ht="12">
      <c r="B171" s="254"/>
      <c r="C171" s="255"/>
      <c r="D171" s="245" t="s">
        <v>141</v>
      </c>
      <c r="E171" s="256" t="s">
        <v>1</v>
      </c>
      <c r="F171" s="257" t="s">
        <v>198</v>
      </c>
      <c r="G171" s="255"/>
      <c r="H171" s="258">
        <v>14.994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AT171" s="264" t="s">
        <v>141</v>
      </c>
      <c r="AU171" s="264" t="s">
        <v>83</v>
      </c>
      <c r="AV171" s="13" t="s">
        <v>83</v>
      </c>
      <c r="AW171" s="13" t="s">
        <v>31</v>
      </c>
      <c r="AX171" s="13" t="s">
        <v>74</v>
      </c>
      <c r="AY171" s="264" t="s">
        <v>132</v>
      </c>
    </row>
    <row r="172" spans="2:51" s="14" customFormat="1" ht="12">
      <c r="B172" s="265"/>
      <c r="C172" s="266"/>
      <c r="D172" s="245" t="s">
        <v>141</v>
      </c>
      <c r="E172" s="267" t="s">
        <v>1</v>
      </c>
      <c r="F172" s="268" t="s">
        <v>144</v>
      </c>
      <c r="G172" s="266"/>
      <c r="H172" s="269">
        <v>200.739</v>
      </c>
      <c r="I172" s="270"/>
      <c r="J172" s="266"/>
      <c r="K172" s="266"/>
      <c r="L172" s="271"/>
      <c r="M172" s="272"/>
      <c r="N172" s="273"/>
      <c r="O172" s="273"/>
      <c r="P172" s="273"/>
      <c r="Q172" s="273"/>
      <c r="R172" s="273"/>
      <c r="S172" s="273"/>
      <c r="T172" s="274"/>
      <c r="AT172" s="275" t="s">
        <v>141</v>
      </c>
      <c r="AU172" s="275" t="s">
        <v>83</v>
      </c>
      <c r="AV172" s="14" t="s">
        <v>139</v>
      </c>
      <c r="AW172" s="14" t="s">
        <v>31</v>
      </c>
      <c r="AX172" s="14" t="s">
        <v>81</v>
      </c>
      <c r="AY172" s="275" t="s">
        <v>132</v>
      </c>
    </row>
    <row r="173" spans="2:65" s="1" customFormat="1" ht="24" customHeight="1">
      <c r="B173" s="37"/>
      <c r="C173" s="230" t="s">
        <v>199</v>
      </c>
      <c r="D173" s="230" t="s">
        <v>134</v>
      </c>
      <c r="E173" s="231" t="s">
        <v>200</v>
      </c>
      <c r="F173" s="232" t="s">
        <v>201</v>
      </c>
      <c r="G173" s="233" t="s">
        <v>173</v>
      </c>
      <c r="H173" s="234">
        <v>137.956</v>
      </c>
      <c r="I173" s="235"/>
      <c r="J173" s="236">
        <f>ROUND(I173*H173,2)</f>
        <v>0</v>
      </c>
      <c r="K173" s="232" t="s">
        <v>138</v>
      </c>
      <c r="L173" s="42"/>
      <c r="M173" s="237" t="s">
        <v>1</v>
      </c>
      <c r="N173" s="238" t="s">
        <v>39</v>
      </c>
      <c r="O173" s="85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AR173" s="241" t="s">
        <v>139</v>
      </c>
      <c r="AT173" s="241" t="s">
        <v>134</v>
      </c>
      <c r="AU173" s="241" t="s">
        <v>83</v>
      </c>
      <c r="AY173" s="16" t="s">
        <v>132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6" t="s">
        <v>81</v>
      </c>
      <c r="BK173" s="242">
        <f>ROUND(I173*H173,2)</f>
        <v>0</v>
      </c>
      <c r="BL173" s="16" t="s">
        <v>139</v>
      </c>
      <c r="BM173" s="241" t="s">
        <v>202</v>
      </c>
    </row>
    <row r="174" spans="2:51" s="12" customFormat="1" ht="12">
      <c r="B174" s="243"/>
      <c r="C174" s="244"/>
      <c r="D174" s="245" t="s">
        <v>141</v>
      </c>
      <c r="E174" s="246" t="s">
        <v>1</v>
      </c>
      <c r="F174" s="247" t="s">
        <v>175</v>
      </c>
      <c r="G174" s="244"/>
      <c r="H174" s="246" t="s">
        <v>1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141</v>
      </c>
      <c r="AU174" s="253" t="s">
        <v>83</v>
      </c>
      <c r="AV174" s="12" t="s">
        <v>81</v>
      </c>
      <c r="AW174" s="12" t="s">
        <v>31</v>
      </c>
      <c r="AX174" s="12" t="s">
        <v>74</v>
      </c>
      <c r="AY174" s="253" t="s">
        <v>132</v>
      </c>
    </row>
    <row r="175" spans="2:51" s="13" customFormat="1" ht="12">
      <c r="B175" s="254"/>
      <c r="C175" s="255"/>
      <c r="D175" s="245" t="s">
        <v>141</v>
      </c>
      <c r="E175" s="256" t="s">
        <v>1</v>
      </c>
      <c r="F175" s="257" t="s">
        <v>176</v>
      </c>
      <c r="G175" s="255"/>
      <c r="H175" s="258">
        <v>71.043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AT175" s="264" t="s">
        <v>141</v>
      </c>
      <c r="AU175" s="264" t="s">
        <v>83</v>
      </c>
      <c r="AV175" s="13" t="s">
        <v>83</v>
      </c>
      <c r="AW175" s="13" t="s">
        <v>31</v>
      </c>
      <c r="AX175" s="13" t="s">
        <v>74</v>
      </c>
      <c r="AY175" s="264" t="s">
        <v>132</v>
      </c>
    </row>
    <row r="176" spans="2:51" s="12" customFormat="1" ht="12">
      <c r="B176" s="243"/>
      <c r="C176" s="244"/>
      <c r="D176" s="245" t="s">
        <v>141</v>
      </c>
      <c r="E176" s="246" t="s">
        <v>1</v>
      </c>
      <c r="F176" s="247" t="s">
        <v>186</v>
      </c>
      <c r="G176" s="244"/>
      <c r="H176" s="246" t="s">
        <v>1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141</v>
      </c>
      <c r="AU176" s="253" t="s">
        <v>83</v>
      </c>
      <c r="AV176" s="12" t="s">
        <v>81</v>
      </c>
      <c r="AW176" s="12" t="s">
        <v>31</v>
      </c>
      <c r="AX176" s="12" t="s">
        <v>74</v>
      </c>
      <c r="AY176" s="253" t="s">
        <v>132</v>
      </c>
    </row>
    <row r="177" spans="2:51" s="13" customFormat="1" ht="12">
      <c r="B177" s="254"/>
      <c r="C177" s="255"/>
      <c r="D177" s="245" t="s">
        <v>141</v>
      </c>
      <c r="E177" s="256" t="s">
        <v>1</v>
      </c>
      <c r="F177" s="257" t="s">
        <v>187</v>
      </c>
      <c r="G177" s="255"/>
      <c r="H177" s="258">
        <v>31.57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AT177" s="264" t="s">
        <v>141</v>
      </c>
      <c r="AU177" s="264" t="s">
        <v>83</v>
      </c>
      <c r="AV177" s="13" t="s">
        <v>83</v>
      </c>
      <c r="AW177" s="13" t="s">
        <v>31</v>
      </c>
      <c r="AX177" s="13" t="s">
        <v>74</v>
      </c>
      <c r="AY177" s="264" t="s">
        <v>132</v>
      </c>
    </row>
    <row r="178" spans="2:51" s="12" customFormat="1" ht="12">
      <c r="B178" s="243"/>
      <c r="C178" s="244"/>
      <c r="D178" s="245" t="s">
        <v>141</v>
      </c>
      <c r="E178" s="246" t="s">
        <v>1</v>
      </c>
      <c r="F178" s="247" t="s">
        <v>188</v>
      </c>
      <c r="G178" s="244"/>
      <c r="H178" s="246" t="s">
        <v>1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141</v>
      </c>
      <c r="AU178" s="253" t="s">
        <v>83</v>
      </c>
      <c r="AV178" s="12" t="s">
        <v>81</v>
      </c>
      <c r="AW178" s="12" t="s">
        <v>31</v>
      </c>
      <c r="AX178" s="12" t="s">
        <v>74</v>
      </c>
      <c r="AY178" s="253" t="s">
        <v>132</v>
      </c>
    </row>
    <row r="179" spans="2:51" s="13" customFormat="1" ht="12">
      <c r="B179" s="254"/>
      <c r="C179" s="255"/>
      <c r="D179" s="245" t="s">
        <v>141</v>
      </c>
      <c r="E179" s="256" t="s">
        <v>1</v>
      </c>
      <c r="F179" s="257" t="s">
        <v>189</v>
      </c>
      <c r="G179" s="255"/>
      <c r="H179" s="258">
        <v>30.345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AT179" s="264" t="s">
        <v>141</v>
      </c>
      <c r="AU179" s="264" t="s">
        <v>83</v>
      </c>
      <c r="AV179" s="13" t="s">
        <v>83</v>
      </c>
      <c r="AW179" s="13" t="s">
        <v>31</v>
      </c>
      <c r="AX179" s="13" t="s">
        <v>74</v>
      </c>
      <c r="AY179" s="264" t="s">
        <v>132</v>
      </c>
    </row>
    <row r="180" spans="2:51" s="12" customFormat="1" ht="12">
      <c r="B180" s="243"/>
      <c r="C180" s="244"/>
      <c r="D180" s="245" t="s">
        <v>141</v>
      </c>
      <c r="E180" s="246" t="s">
        <v>1</v>
      </c>
      <c r="F180" s="247" t="s">
        <v>190</v>
      </c>
      <c r="G180" s="244"/>
      <c r="H180" s="246" t="s">
        <v>1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141</v>
      </c>
      <c r="AU180" s="253" t="s">
        <v>83</v>
      </c>
      <c r="AV180" s="12" t="s">
        <v>81</v>
      </c>
      <c r="AW180" s="12" t="s">
        <v>31</v>
      </c>
      <c r="AX180" s="12" t="s">
        <v>74</v>
      </c>
      <c r="AY180" s="253" t="s">
        <v>132</v>
      </c>
    </row>
    <row r="181" spans="2:51" s="13" customFormat="1" ht="12">
      <c r="B181" s="254"/>
      <c r="C181" s="255"/>
      <c r="D181" s="245" t="s">
        <v>141</v>
      </c>
      <c r="E181" s="256" t="s">
        <v>1</v>
      </c>
      <c r="F181" s="257" t="s">
        <v>191</v>
      </c>
      <c r="G181" s="255"/>
      <c r="H181" s="258">
        <v>4.998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AT181" s="264" t="s">
        <v>141</v>
      </c>
      <c r="AU181" s="264" t="s">
        <v>83</v>
      </c>
      <c r="AV181" s="13" t="s">
        <v>83</v>
      </c>
      <c r="AW181" s="13" t="s">
        <v>31</v>
      </c>
      <c r="AX181" s="13" t="s">
        <v>74</v>
      </c>
      <c r="AY181" s="264" t="s">
        <v>132</v>
      </c>
    </row>
    <row r="182" spans="2:51" s="14" customFormat="1" ht="12">
      <c r="B182" s="265"/>
      <c r="C182" s="266"/>
      <c r="D182" s="245" t="s">
        <v>141</v>
      </c>
      <c r="E182" s="267" t="s">
        <v>1</v>
      </c>
      <c r="F182" s="268" t="s">
        <v>144</v>
      </c>
      <c r="G182" s="266"/>
      <c r="H182" s="269">
        <v>137.956</v>
      </c>
      <c r="I182" s="270"/>
      <c r="J182" s="266"/>
      <c r="K182" s="266"/>
      <c r="L182" s="271"/>
      <c r="M182" s="272"/>
      <c r="N182" s="273"/>
      <c r="O182" s="273"/>
      <c r="P182" s="273"/>
      <c r="Q182" s="273"/>
      <c r="R182" s="273"/>
      <c r="S182" s="273"/>
      <c r="T182" s="274"/>
      <c r="AT182" s="275" t="s">
        <v>141</v>
      </c>
      <c r="AU182" s="275" t="s">
        <v>83</v>
      </c>
      <c r="AV182" s="14" t="s">
        <v>139</v>
      </c>
      <c r="AW182" s="14" t="s">
        <v>31</v>
      </c>
      <c r="AX182" s="14" t="s">
        <v>81</v>
      </c>
      <c r="AY182" s="275" t="s">
        <v>132</v>
      </c>
    </row>
    <row r="183" spans="2:65" s="1" customFormat="1" ht="24" customHeight="1">
      <c r="B183" s="37"/>
      <c r="C183" s="230" t="s">
        <v>203</v>
      </c>
      <c r="D183" s="230" t="s">
        <v>134</v>
      </c>
      <c r="E183" s="231" t="s">
        <v>204</v>
      </c>
      <c r="F183" s="232" t="s">
        <v>205</v>
      </c>
      <c r="G183" s="233" t="s">
        <v>173</v>
      </c>
      <c r="H183" s="234">
        <v>61.915</v>
      </c>
      <c r="I183" s="235"/>
      <c r="J183" s="236">
        <f>ROUND(I183*H183,2)</f>
        <v>0</v>
      </c>
      <c r="K183" s="232" t="s">
        <v>138</v>
      </c>
      <c r="L183" s="42"/>
      <c r="M183" s="237" t="s">
        <v>1</v>
      </c>
      <c r="N183" s="238" t="s">
        <v>39</v>
      </c>
      <c r="O183" s="85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AR183" s="241" t="s">
        <v>139</v>
      </c>
      <c r="AT183" s="241" t="s">
        <v>134</v>
      </c>
      <c r="AU183" s="241" t="s">
        <v>83</v>
      </c>
      <c r="AY183" s="16" t="s">
        <v>132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6" t="s">
        <v>81</v>
      </c>
      <c r="BK183" s="242">
        <f>ROUND(I183*H183,2)</f>
        <v>0</v>
      </c>
      <c r="BL183" s="16" t="s">
        <v>139</v>
      </c>
      <c r="BM183" s="241" t="s">
        <v>206</v>
      </c>
    </row>
    <row r="184" spans="2:51" s="12" customFormat="1" ht="12">
      <c r="B184" s="243"/>
      <c r="C184" s="244"/>
      <c r="D184" s="245" t="s">
        <v>141</v>
      </c>
      <c r="E184" s="246" t="s">
        <v>1</v>
      </c>
      <c r="F184" s="247" t="s">
        <v>186</v>
      </c>
      <c r="G184" s="244"/>
      <c r="H184" s="246" t="s">
        <v>1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AT184" s="253" t="s">
        <v>141</v>
      </c>
      <c r="AU184" s="253" t="s">
        <v>83</v>
      </c>
      <c r="AV184" s="12" t="s">
        <v>81</v>
      </c>
      <c r="AW184" s="12" t="s">
        <v>31</v>
      </c>
      <c r="AX184" s="12" t="s">
        <v>74</v>
      </c>
      <c r="AY184" s="253" t="s">
        <v>132</v>
      </c>
    </row>
    <row r="185" spans="2:51" s="13" customFormat="1" ht="12">
      <c r="B185" s="254"/>
      <c r="C185" s="255"/>
      <c r="D185" s="245" t="s">
        <v>141</v>
      </c>
      <c r="E185" s="256" t="s">
        <v>1</v>
      </c>
      <c r="F185" s="257" t="s">
        <v>187</v>
      </c>
      <c r="G185" s="255"/>
      <c r="H185" s="258">
        <v>31.57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AT185" s="264" t="s">
        <v>141</v>
      </c>
      <c r="AU185" s="264" t="s">
        <v>83</v>
      </c>
      <c r="AV185" s="13" t="s">
        <v>83</v>
      </c>
      <c r="AW185" s="13" t="s">
        <v>31</v>
      </c>
      <c r="AX185" s="13" t="s">
        <v>74</v>
      </c>
      <c r="AY185" s="264" t="s">
        <v>132</v>
      </c>
    </row>
    <row r="186" spans="2:51" s="12" customFormat="1" ht="12">
      <c r="B186" s="243"/>
      <c r="C186" s="244"/>
      <c r="D186" s="245" t="s">
        <v>141</v>
      </c>
      <c r="E186" s="246" t="s">
        <v>1</v>
      </c>
      <c r="F186" s="247" t="s">
        <v>188</v>
      </c>
      <c r="G186" s="244"/>
      <c r="H186" s="246" t="s">
        <v>1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141</v>
      </c>
      <c r="AU186" s="253" t="s">
        <v>83</v>
      </c>
      <c r="AV186" s="12" t="s">
        <v>81</v>
      </c>
      <c r="AW186" s="12" t="s">
        <v>31</v>
      </c>
      <c r="AX186" s="12" t="s">
        <v>74</v>
      </c>
      <c r="AY186" s="253" t="s">
        <v>132</v>
      </c>
    </row>
    <row r="187" spans="2:51" s="13" customFormat="1" ht="12">
      <c r="B187" s="254"/>
      <c r="C187" s="255"/>
      <c r="D187" s="245" t="s">
        <v>141</v>
      </c>
      <c r="E187" s="256" t="s">
        <v>1</v>
      </c>
      <c r="F187" s="257" t="s">
        <v>189</v>
      </c>
      <c r="G187" s="255"/>
      <c r="H187" s="258">
        <v>30.345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AT187" s="264" t="s">
        <v>141</v>
      </c>
      <c r="AU187" s="264" t="s">
        <v>83</v>
      </c>
      <c r="AV187" s="13" t="s">
        <v>83</v>
      </c>
      <c r="AW187" s="13" t="s">
        <v>31</v>
      </c>
      <c r="AX187" s="13" t="s">
        <v>74</v>
      </c>
      <c r="AY187" s="264" t="s">
        <v>132</v>
      </c>
    </row>
    <row r="188" spans="2:51" s="14" customFormat="1" ht="12">
      <c r="B188" s="265"/>
      <c r="C188" s="266"/>
      <c r="D188" s="245" t="s">
        <v>141</v>
      </c>
      <c r="E188" s="267" t="s">
        <v>1</v>
      </c>
      <c r="F188" s="268" t="s">
        <v>144</v>
      </c>
      <c r="G188" s="266"/>
      <c r="H188" s="269">
        <v>61.915</v>
      </c>
      <c r="I188" s="270"/>
      <c r="J188" s="266"/>
      <c r="K188" s="266"/>
      <c r="L188" s="271"/>
      <c r="M188" s="272"/>
      <c r="N188" s="273"/>
      <c r="O188" s="273"/>
      <c r="P188" s="273"/>
      <c r="Q188" s="273"/>
      <c r="R188" s="273"/>
      <c r="S188" s="273"/>
      <c r="T188" s="274"/>
      <c r="AT188" s="275" t="s">
        <v>141</v>
      </c>
      <c r="AU188" s="275" t="s">
        <v>83</v>
      </c>
      <c r="AV188" s="14" t="s">
        <v>139</v>
      </c>
      <c r="AW188" s="14" t="s">
        <v>31</v>
      </c>
      <c r="AX188" s="14" t="s">
        <v>81</v>
      </c>
      <c r="AY188" s="275" t="s">
        <v>132</v>
      </c>
    </row>
    <row r="189" spans="2:65" s="1" customFormat="1" ht="24" customHeight="1">
      <c r="B189" s="37"/>
      <c r="C189" s="230" t="s">
        <v>207</v>
      </c>
      <c r="D189" s="230" t="s">
        <v>134</v>
      </c>
      <c r="E189" s="231" t="s">
        <v>208</v>
      </c>
      <c r="F189" s="232" t="s">
        <v>209</v>
      </c>
      <c r="G189" s="233" t="s">
        <v>173</v>
      </c>
      <c r="H189" s="234">
        <v>4.998</v>
      </c>
      <c r="I189" s="235"/>
      <c r="J189" s="236">
        <f>ROUND(I189*H189,2)</f>
        <v>0</v>
      </c>
      <c r="K189" s="232" t="s">
        <v>138</v>
      </c>
      <c r="L189" s="42"/>
      <c r="M189" s="237" t="s">
        <v>1</v>
      </c>
      <c r="N189" s="238" t="s">
        <v>39</v>
      </c>
      <c r="O189" s="85"/>
      <c r="P189" s="239">
        <f>O189*H189</f>
        <v>0</v>
      </c>
      <c r="Q189" s="239">
        <v>0</v>
      </c>
      <c r="R189" s="239">
        <f>Q189*H189</f>
        <v>0</v>
      </c>
      <c r="S189" s="239">
        <v>0</v>
      </c>
      <c r="T189" s="240">
        <f>S189*H189</f>
        <v>0</v>
      </c>
      <c r="AR189" s="241" t="s">
        <v>139</v>
      </c>
      <c r="AT189" s="241" t="s">
        <v>134</v>
      </c>
      <c r="AU189" s="241" t="s">
        <v>83</v>
      </c>
      <c r="AY189" s="16" t="s">
        <v>132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6" t="s">
        <v>81</v>
      </c>
      <c r="BK189" s="242">
        <f>ROUND(I189*H189,2)</f>
        <v>0</v>
      </c>
      <c r="BL189" s="16" t="s">
        <v>139</v>
      </c>
      <c r="BM189" s="241" t="s">
        <v>210</v>
      </c>
    </row>
    <row r="190" spans="2:51" s="12" customFormat="1" ht="12">
      <c r="B190" s="243"/>
      <c r="C190" s="244"/>
      <c r="D190" s="245" t="s">
        <v>141</v>
      </c>
      <c r="E190" s="246" t="s">
        <v>1</v>
      </c>
      <c r="F190" s="247" t="s">
        <v>211</v>
      </c>
      <c r="G190" s="244"/>
      <c r="H190" s="246" t="s">
        <v>1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AT190" s="253" t="s">
        <v>141</v>
      </c>
      <c r="AU190" s="253" t="s">
        <v>83</v>
      </c>
      <c r="AV190" s="12" t="s">
        <v>81</v>
      </c>
      <c r="AW190" s="12" t="s">
        <v>31</v>
      </c>
      <c r="AX190" s="12" t="s">
        <v>74</v>
      </c>
      <c r="AY190" s="253" t="s">
        <v>132</v>
      </c>
    </row>
    <row r="191" spans="2:51" s="13" customFormat="1" ht="12">
      <c r="B191" s="254"/>
      <c r="C191" s="255"/>
      <c r="D191" s="245" t="s">
        <v>141</v>
      </c>
      <c r="E191" s="256" t="s">
        <v>1</v>
      </c>
      <c r="F191" s="257" t="s">
        <v>191</v>
      </c>
      <c r="G191" s="255"/>
      <c r="H191" s="258">
        <v>4.998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AT191" s="264" t="s">
        <v>141</v>
      </c>
      <c r="AU191" s="264" t="s">
        <v>83</v>
      </c>
      <c r="AV191" s="13" t="s">
        <v>83</v>
      </c>
      <c r="AW191" s="13" t="s">
        <v>31</v>
      </c>
      <c r="AX191" s="13" t="s">
        <v>74</v>
      </c>
      <c r="AY191" s="264" t="s">
        <v>132</v>
      </c>
    </row>
    <row r="192" spans="2:51" s="14" customFormat="1" ht="12">
      <c r="B192" s="265"/>
      <c r="C192" s="266"/>
      <c r="D192" s="245" t="s">
        <v>141</v>
      </c>
      <c r="E192" s="267" t="s">
        <v>1</v>
      </c>
      <c r="F192" s="268" t="s">
        <v>144</v>
      </c>
      <c r="G192" s="266"/>
      <c r="H192" s="269">
        <v>4.998</v>
      </c>
      <c r="I192" s="270"/>
      <c r="J192" s="266"/>
      <c r="K192" s="266"/>
      <c r="L192" s="271"/>
      <c r="M192" s="272"/>
      <c r="N192" s="273"/>
      <c r="O192" s="273"/>
      <c r="P192" s="273"/>
      <c r="Q192" s="273"/>
      <c r="R192" s="273"/>
      <c r="S192" s="273"/>
      <c r="T192" s="274"/>
      <c r="AT192" s="275" t="s">
        <v>141</v>
      </c>
      <c r="AU192" s="275" t="s">
        <v>83</v>
      </c>
      <c r="AV192" s="14" t="s">
        <v>139</v>
      </c>
      <c r="AW192" s="14" t="s">
        <v>31</v>
      </c>
      <c r="AX192" s="14" t="s">
        <v>81</v>
      </c>
      <c r="AY192" s="275" t="s">
        <v>132</v>
      </c>
    </row>
    <row r="193" spans="2:65" s="1" customFormat="1" ht="24" customHeight="1">
      <c r="B193" s="37"/>
      <c r="C193" s="230" t="s">
        <v>212</v>
      </c>
      <c r="D193" s="230" t="s">
        <v>134</v>
      </c>
      <c r="E193" s="231" t="s">
        <v>213</v>
      </c>
      <c r="F193" s="232" t="s">
        <v>214</v>
      </c>
      <c r="G193" s="233" t="s">
        <v>173</v>
      </c>
      <c r="H193" s="234">
        <v>71.043</v>
      </c>
      <c r="I193" s="235"/>
      <c r="J193" s="236">
        <f>ROUND(I193*H193,2)</f>
        <v>0</v>
      </c>
      <c r="K193" s="232" t="s">
        <v>138</v>
      </c>
      <c r="L193" s="42"/>
      <c r="M193" s="237" t="s">
        <v>1</v>
      </c>
      <c r="N193" s="238" t="s">
        <v>39</v>
      </c>
      <c r="O193" s="85"/>
      <c r="P193" s="239">
        <f>O193*H193</f>
        <v>0</v>
      </c>
      <c r="Q193" s="239">
        <v>0</v>
      </c>
      <c r="R193" s="239">
        <f>Q193*H193</f>
        <v>0</v>
      </c>
      <c r="S193" s="239">
        <v>0</v>
      </c>
      <c r="T193" s="240">
        <f>S193*H193</f>
        <v>0</v>
      </c>
      <c r="AR193" s="241" t="s">
        <v>139</v>
      </c>
      <c r="AT193" s="241" t="s">
        <v>134</v>
      </c>
      <c r="AU193" s="241" t="s">
        <v>83</v>
      </c>
      <c r="AY193" s="16" t="s">
        <v>132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6" t="s">
        <v>81</v>
      </c>
      <c r="BK193" s="242">
        <f>ROUND(I193*H193,2)</f>
        <v>0</v>
      </c>
      <c r="BL193" s="16" t="s">
        <v>139</v>
      </c>
      <c r="BM193" s="241" t="s">
        <v>215</v>
      </c>
    </row>
    <row r="194" spans="2:51" s="12" customFormat="1" ht="12">
      <c r="B194" s="243"/>
      <c r="C194" s="244"/>
      <c r="D194" s="245" t="s">
        <v>141</v>
      </c>
      <c r="E194" s="246" t="s">
        <v>1</v>
      </c>
      <c r="F194" s="247" t="s">
        <v>175</v>
      </c>
      <c r="G194" s="244"/>
      <c r="H194" s="246" t="s">
        <v>1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AT194" s="253" t="s">
        <v>141</v>
      </c>
      <c r="AU194" s="253" t="s">
        <v>83</v>
      </c>
      <c r="AV194" s="12" t="s">
        <v>81</v>
      </c>
      <c r="AW194" s="12" t="s">
        <v>31</v>
      </c>
      <c r="AX194" s="12" t="s">
        <v>74</v>
      </c>
      <c r="AY194" s="253" t="s">
        <v>132</v>
      </c>
    </row>
    <row r="195" spans="2:51" s="13" customFormat="1" ht="12">
      <c r="B195" s="254"/>
      <c r="C195" s="255"/>
      <c r="D195" s="245" t="s">
        <v>141</v>
      </c>
      <c r="E195" s="256" t="s">
        <v>1</v>
      </c>
      <c r="F195" s="257" t="s">
        <v>176</v>
      </c>
      <c r="G195" s="255"/>
      <c r="H195" s="258">
        <v>71.043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AT195" s="264" t="s">
        <v>141</v>
      </c>
      <c r="AU195" s="264" t="s">
        <v>83</v>
      </c>
      <c r="AV195" s="13" t="s">
        <v>83</v>
      </c>
      <c r="AW195" s="13" t="s">
        <v>31</v>
      </c>
      <c r="AX195" s="13" t="s">
        <v>74</v>
      </c>
      <c r="AY195" s="264" t="s">
        <v>132</v>
      </c>
    </row>
    <row r="196" spans="2:51" s="14" customFormat="1" ht="12">
      <c r="B196" s="265"/>
      <c r="C196" s="266"/>
      <c r="D196" s="245" t="s">
        <v>141</v>
      </c>
      <c r="E196" s="267" t="s">
        <v>1</v>
      </c>
      <c r="F196" s="268" t="s">
        <v>144</v>
      </c>
      <c r="G196" s="266"/>
      <c r="H196" s="269">
        <v>71.043</v>
      </c>
      <c r="I196" s="270"/>
      <c r="J196" s="266"/>
      <c r="K196" s="266"/>
      <c r="L196" s="271"/>
      <c r="M196" s="276"/>
      <c r="N196" s="277"/>
      <c r="O196" s="277"/>
      <c r="P196" s="277"/>
      <c r="Q196" s="277"/>
      <c r="R196" s="277"/>
      <c r="S196" s="277"/>
      <c r="T196" s="278"/>
      <c r="AT196" s="275" t="s">
        <v>141</v>
      </c>
      <c r="AU196" s="275" t="s">
        <v>83</v>
      </c>
      <c r="AV196" s="14" t="s">
        <v>139</v>
      </c>
      <c r="AW196" s="14" t="s">
        <v>31</v>
      </c>
      <c r="AX196" s="14" t="s">
        <v>81</v>
      </c>
      <c r="AY196" s="275" t="s">
        <v>132</v>
      </c>
    </row>
    <row r="197" spans="2:12" s="1" customFormat="1" ht="6.95" customHeight="1">
      <c r="B197" s="60"/>
      <c r="C197" s="61"/>
      <c r="D197" s="61"/>
      <c r="E197" s="61"/>
      <c r="F197" s="61"/>
      <c r="G197" s="61"/>
      <c r="H197" s="61"/>
      <c r="I197" s="181"/>
      <c r="J197" s="61"/>
      <c r="K197" s="61"/>
      <c r="L197" s="42"/>
    </row>
  </sheetData>
  <sheetProtection password="CC35" sheet="1" objects="1" scenarios="1" formatColumns="0" formatRows="0" autoFilter="0"/>
  <autoFilter ref="C122:K1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94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104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chodníku na ul. Lidická od p.č. 84 do 94 v Šumperku - II. etapa</v>
      </c>
      <c r="F7" s="146"/>
      <c r="G7" s="146"/>
      <c r="H7" s="146"/>
      <c r="L7" s="19"/>
    </row>
    <row r="8" spans="2:12" ht="12" customHeight="1">
      <c r="B8" s="19"/>
      <c r="D8" s="146" t="s">
        <v>105</v>
      </c>
      <c r="L8" s="19"/>
    </row>
    <row r="9" spans="2:12" s="1" customFormat="1" ht="16.5" customHeight="1">
      <c r="B9" s="42"/>
      <c r="E9" s="147" t="s">
        <v>216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107</v>
      </c>
      <c r="I10" s="148"/>
      <c r="L10" s="42"/>
    </row>
    <row r="11" spans="2:12" s="1" customFormat="1" ht="36.95" customHeight="1">
      <c r="B11" s="42"/>
      <c r="E11" s="149" t="s">
        <v>217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4. 11. 2022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ROUND(J126,2)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ROUND((SUM(BE126:BE196)),2)</f>
        <v>0</v>
      </c>
      <c r="I35" s="162">
        <v>0.21</v>
      </c>
      <c r="J35" s="161">
        <f>ROUND(((SUM(BE126:BE196))*I35),2)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ROUND((SUM(BF126:BF196)),2)</f>
        <v>0</v>
      </c>
      <c r="I36" s="162">
        <v>0.15</v>
      </c>
      <c r="J36" s="161">
        <f>ROUND(((SUM(BF126:BF196))*I36),2)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ROUND((SUM(BG126:BG196)),2)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ROUND((SUM(BH126:BH196)),2)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ROUND((SUM(BI126:BI196)),2)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109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chodníku na ul. Lidická od p.č. 84 do 94 v Šumperku - II. etapa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105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216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107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101 - Chodník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4. 11. 2022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110</v>
      </c>
      <c r="D96" s="187"/>
      <c r="E96" s="187"/>
      <c r="F96" s="187"/>
      <c r="G96" s="187"/>
      <c r="H96" s="187"/>
      <c r="I96" s="188"/>
      <c r="J96" s="189" t="s">
        <v>111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112</v>
      </c>
      <c r="D98" s="38"/>
      <c r="E98" s="38"/>
      <c r="F98" s="38"/>
      <c r="G98" s="38"/>
      <c r="H98" s="38"/>
      <c r="I98" s="148"/>
      <c r="J98" s="104">
        <f>J126</f>
        <v>0</v>
      </c>
      <c r="K98" s="38"/>
      <c r="L98" s="42"/>
      <c r="AU98" s="16" t="s">
        <v>113</v>
      </c>
    </row>
    <row r="99" spans="2:12" s="8" customFormat="1" ht="24.95" customHeight="1">
      <c r="B99" s="191"/>
      <c r="C99" s="192"/>
      <c r="D99" s="193" t="s">
        <v>114</v>
      </c>
      <c r="E99" s="194"/>
      <c r="F99" s="194"/>
      <c r="G99" s="194"/>
      <c r="H99" s="194"/>
      <c r="I99" s="195"/>
      <c r="J99" s="196">
        <f>J127</f>
        <v>0</v>
      </c>
      <c r="K99" s="192"/>
      <c r="L99" s="197"/>
    </row>
    <row r="100" spans="2:12" s="9" customFormat="1" ht="19.9" customHeight="1">
      <c r="B100" s="198"/>
      <c r="C100" s="127"/>
      <c r="D100" s="199" t="s">
        <v>218</v>
      </c>
      <c r="E100" s="200"/>
      <c r="F100" s="200"/>
      <c r="G100" s="200"/>
      <c r="H100" s="200"/>
      <c r="I100" s="201"/>
      <c r="J100" s="202">
        <f>J128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219</v>
      </c>
      <c r="E101" s="200"/>
      <c r="F101" s="200"/>
      <c r="G101" s="200"/>
      <c r="H101" s="200"/>
      <c r="I101" s="201"/>
      <c r="J101" s="202">
        <f>J135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220</v>
      </c>
      <c r="E102" s="200"/>
      <c r="F102" s="200"/>
      <c r="G102" s="200"/>
      <c r="H102" s="200"/>
      <c r="I102" s="201"/>
      <c r="J102" s="202">
        <f>J158</f>
        <v>0</v>
      </c>
      <c r="K102" s="127"/>
      <c r="L102" s="203"/>
    </row>
    <row r="103" spans="2:12" s="9" customFormat="1" ht="19.9" customHeight="1">
      <c r="B103" s="198"/>
      <c r="C103" s="127"/>
      <c r="D103" s="199" t="s">
        <v>221</v>
      </c>
      <c r="E103" s="200"/>
      <c r="F103" s="200"/>
      <c r="G103" s="200"/>
      <c r="H103" s="200"/>
      <c r="I103" s="201"/>
      <c r="J103" s="202">
        <f>J167</f>
        <v>0</v>
      </c>
      <c r="K103" s="127"/>
      <c r="L103" s="203"/>
    </row>
    <row r="104" spans="2:12" s="9" customFormat="1" ht="19.9" customHeight="1">
      <c r="B104" s="198"/>
      <c r="C104" s="127"/>
      <c r="D104" s="199" t="s">
        <v>222</v>
      </c>
      <c r="E104" s="200"/>
      <c r="F104" s="200"/>
      <c r="G104" s="200"/>
      <c r="H104" s="200"/>
      <c r="I104" s="201"/>
      <c r="J104" s="202">
        <f>J195</f>
        <v>0</v>
      </c>
      <c r="K104" s="127"/>
      <c r="L104" s="203"/>
    </row>
    <row r="105" spans="2:12" s="1" customFormat="1" ht="21.8" customHeight="1">
      <c r="B105" s="37"/>
      <c r="C105" s="38"/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60"/>
      <c r="C106" s="61"/>
      <c r="D106" s="61"/>
      <c r="E106" s="61"/>
      <c r="F106" s="61"/>
      <c r="G106" s="61"/>
      <c r="H106" s="61"/>
      <c r="I106" s="181"/>
      <c r="J106" s="61"/>
      <c r="K106" s="61"/>
      <c r="L106" s="42"/>
    </row>
    <row r="110" spans="2:12" s="1" customFormat="1" ht="6.95" customHeight="1">
      <c r="B110" s="62"/>
      <c r="C110" s="63"/>
      <c r="D110" s="63"/>
      <c r="E110" s="63"/>
      <c r="F110" s="63"/>
      <c r="G110" s="63"/>
      <c r="H110" s="63"/>
      <c r="I110" s="184"/>
      <c r="J110" s="63"/>
      <c r="K110" s="63"/>
      <c r="L110" s="42"/>
    </row>
    <row r="111" spans="2:12" s="1" customFormat="1" ht="24.95" customHeight="1">
      <c r="B111" s="37"/>
      <c r="C111" s="22" t="s">
        <v>117</v>
      </c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48"/>
      <c r="J112" s="38"/>
      <c r="K112" s="38"/>
      <c r="L112" s="42"/>
    </row>
    <row r="113" spans="2:12" s="1" customFormat="1" ht="12" customHeight="1">
      <c r="B113" s="37"/>
      <c r="C113" s="31" t="s">
        <v>16</v>
      </c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6.5" customHeight="1">
      <c r="B114" s="37"/>
      <c r="C114" s="38"/>
      <c r="D114" s="38"/>
      <c r="E114" s="185" t="str">
        <f>E7</f>
        <v>Oprava chodníku na ul. Lidická od p.č. 84 do 94 v Šumperku - II. etapa</v>
      </c>
      <c r="F114" s="31"/>
      <c r="G114" s="31"/>
      <c r="H114" s="31"/>
      <c r="I114" s="148"/>
      <c r="J114" s="38"/>
      <c r="K114" s="38"/>
      <c r="L114" s="42"/>
    </row>
    <row r="115" spans="2:12" ht="12" customHeight="1">
      <c r="B115" s="20"/>
      <c r="C115" s="31" t="s">
        <v>105</v>
      </c>
      <c r="D115" s="21"/>
      <c r="E115" s="21"/>
      <c r="F115" s="21"/>
      <c r="G115" s="21"/>
      <c r="H115" s="21"/>
      <c r="I115" s="140"/>
      <c r="J115" s="21"/>
      <c r="K115" s="21"/>
      <c r="L115" s="19"/>
    </row>
    <row r="116" spans="2:12" s="1" customFormat="1" ht="16.5" customHeight="1">
      <c r="B116" s="37"/>
      <c r="C116" s="38"/>
      <c r="D116" s="38"/>
      <c r="E116" s="185" t="s">
        <v>216</v>
      </c>
      <c r="F116" s="38"/>
      <c r="G116" s="38"/>
      <c r="H116" s="38"/>
      <c r="I116" s="148"/>
      <c r="J116" s="38"/>
      <c r="K116" s="38"/>
      <c r="L116" s="42"/>
    </row>
    <row r="117" spans="2:12" s="1" customFormat="1" ht="12" customHeight="1">
      <c r="B117" s="37"/>
      <c r="C117" s="31" t="s">
        <v>107</v>
      </c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6.5" customHeight="1">
      <c r="B118" s="37"/>
      <c r="C118" s="38"/>
      <c r="D118" s="38"/>
      <c r="E118" s="70" t="str">
        <f>E11</f>
        <v>SO 101 - Chodník</v>
      </c>
      <c r="F118" s="38"/>
      <c r="G118" s="38"/>
      <c r="H118" s="38"/>
      <c r="I118" s="148"/>
      <c r="J118" s="38"/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48"/>
      <c r="J119" s="38"/>
      <c r="K119" s="38"/>
      <c r="L119" s="42"/>
    </row>
    <row r="120" spans="2:12" s="1" customFormat="1" ht="12" customHeight="1">
      <c r="B120" s="37"/>
      <c r="C120" s="31" t="s">
        <v>20</v>
      </c>
      <c r="D120" s="38"/>
      <c r="E120" s="38"/>
      <c r="F120" s="26" t="str">
        <f>F14</f>
        <v>Šumperk</v>
      </c>
      <c r="G120" s="38"/>
      <c r="H120" s="38"/>
      <c r="I120" s="150" t="s">
        <v>22</v>
      </c>
      <c r="J120" s="73" t="str">
        <f>IF(J14="","",J14)</f>
        <v>4. 11. 2022</v>
      </c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48"/>
      <c r="J121" s="38"/>
      <c r="K121" s="38"/>
      <c r="L121" s="42"/>
    </row>
    <row r="122" spans="2:12" s="1" customFormat="1" ht="15.15" customHeight="1">
      <c r="B122" s="37"/>
      <c r="C122" s="31" t="s">
        <v>24</v>
      </c>
      <c r="D122" s="38"/>
      <c r="E122" s="38"/>
      <c r="F122" s="26" t="str">
        <f>E17</f>
        <v xml:space="preserve"> </v>
      </c>
      <c r="G122" s="38"/>
      <c r="H122" s="38"/>
      <c r="I122" s="150" t="s">
        <v>30</v>
      </c>
      <c r="J122" s="35" t="str">
        <f>E23</f>
        <v xml:space="preserve"> </v>
      </c>
      <c r="K122" s="38"/>
      <c r="L122" s="42"/>
    </row>
    <row r="123" spans="2:12" s="1" customFormat="1" ht="15.15" customHeight="1">
      <c r="B123" s="37"/>
      <c r="C123" s="31" t="s">
        <v>28</v>
      </c>
      <c r="D123" s="38"/>
      <c r="E123" s="38"/>
      <c r="F123" s="26" t="str">
        <f>IF(E20="","",E20)</f>
        <v>Vyplň údaj</v>
      </c>
      <c r="G123" s="38"/>
      <c r="H123" s="38"/>
      <c r="I123" s="150" t="s">
        <v>32</v>
      </c>
      <c r="J123" s="35" t="str">
        <f>E26</f>
        <v xml:space="preserve"> </v>
      </c>
      <c r="K123" s="38"/>
      <c r="L123" s="42"/>
    </row>
    <row r="124" spans="2:12" s="1" customFormat="1" ht="10.3" customHeight="1">
      <c r="B124" s="37"/>
      <c r="C124" s="38"/>
      <c r="D124" s="38"/>
      <c r="E124" s="38"/>
      <c r="F124" s="38"/>
      <c r="G124" s="38"/>
      <c r="H124" s="38"/>
      <c r="I124" s="148"/>
      <c r="J124" s="38"/>
      <c r="K124" s="38"/>
      <c r="L124" s="42"/>
    </row>
    <row r="125" spans="2:20" s="10" customFormat="1" ht="29.25" customHeight="1">
      <c r="B125" s="204"/>
      <c r="C125" s="205" t="s">
        <v>118</v>
      </c>
      <c r="D125" s="206" t="s">
        <v>59</v>
      </c>
      <c r="E125" s="206" t="s">
        <v>55</v>
      </c>
      <c r="F125" s="206" t="s">
        <v>56</v>
      </c>
      <c r="G125" s="206" t="s">
        <v>119</v>
      </c>
      <c r="H125" s="206" t="s">
        <v>120</v>
      </c>
      <c r="I125" s="207" t="s">
        <v>121</v>
      </c>
      <c r="J125" s="206" t="s">
        <v>111</v>
      </c>
      <c r="K125" s="208" t="s">
        <v>122</v>
      </c>
      <c r="L125" s="209"/>
      <c r="M125" s="94" t="s">
        <v>1</v>
      </c>
      <c r="N125" s="95" t="s">
        <v>38</v>
      </c>
      <c r="O125" s="95" t="s">
        <v>123</v>
      </c>
      <c r="P125" s="95" t="s">
        <v>124</v>
      </c>
      <c r="Q125" s="95" t="s">
        <v>125</v>
      </c>
      <c r="R125" s="95" t="s">
        <v>126</v>
      </c>
      <c r="S125" s="95" t="s">
        <v>127</v>
      </c>
      <c r="T125" s="96" t="s">
        <v>128</v>
      </c>
    </row>
    <row r="126" spans="2:63" s="1" customFormat="1" ht="22.8" customHeight="1">
      <c r="B126" s="37"/>
      <c r="C126" s="101" t="s">
        <v>129</v>
      </c>
      <c r="D126" s="38"/>
      <c r="E126" s="38"/>
      <c r="F126" s="38"/>
      <c r="G126" s="38"/>
      <c r="H126" s="38"/>
      <c r="I126" s="148"/>
      <c r="J126" s="210">
        <f>BK126</f>
        <v>0</v>
      </c>
      <c r="K126" s="38"/>
      <c r="L126" s="42"/>
      <c r="M126" s="97"/>
      <c r="N126" s="98"/>
      <c r="O126" s="98"/>
      <c r="P126" s="211">
        <f>P127</f>
        <v>0</v>
      </c>
      <c r="Q126" s="98"/>
      <c r="R126" s="211">
        <f>R127</f>
        <v>71.48548160000001</v>
      </c>
      <c r="S126" s="98"/>
      <c r="T126" s="212">
        <f>T127</f>
        <v>0</v>
      </c>
      <c r="AT126" s="16" t="s">
        <v>73</v>
      </c>
      <c r="AU126" s="16" t="s">
        <v>113</v>
      </c>
      <c r="BK126" s="213">
        <f>BK127</f>
        <v>0</v>
      </c>
    </row>
    <row r="127" spans="2:63" s="11" customFormat="1" ht="25.9" customHeight="1">
      <c r="B127" s="214"/>
      <c r="C127" s="215"/>
      <c r="D127" s="216" t="s">
        <v>73</v>
      </c>
      <c r="E127" s="217" t="s">
        <v>130</v>
      </c>
      <c r="F127" s="217" t="s">
        <v>131</v>
      </c>
      <c r="G127" s="215"/>
      <c r="H127" s="215"/>
      <c r="I127" s="218"/>
      <c r="J127" s="219">
        <f>BK127</f>
        <v>0</v>
      </c>
      <c r="K127" s="215"/>
      <c r="L127" s="220"/>
      <c r="M127" s="221"/>
      <c r="N127" s="222"/>
      <c r="O127" s="222"/>
      <c r="P127" s="223">
        <f>P128+P135+P158+P167+P195</f>
        <v>0</v>
      </c>
      <c r="Q127" s="222"/>
      <c r="R127" s="223">
        <f>R128+R135+R158+R167+R195</f>
        <v>71.48548160000001</v>
      </c>
      <c r="S127" s="222"/>
      <c r="T127" s="224">
        <f>T128+T135+T158+T167+T195</f>
        <v>0</v>
      </c>
      <c r="AR127" s="225" t="s">
        <v>81</v>
      </c>
      <c r="AT127" s="226" t="s">
        <v>73</v>
      </c>
      <c r="AU127" s="226" t="s">
        <v>74</v>
      </c>
      <c r="AY127" s="225" t="s">
        <v>132</v>
      </c>
      <c r="BK127" s="227">
        <f>BK128+BK135+BK158+BK167+BK195</f>
        <v>0</v>
      </c>
    </row>
    <row r="128" spans="2:63" s="11" customFormat="1" ht="22.8" customHeight="1">
      <c r="B128" s="214"/>
      <c r="C128" s="215"/>
      <c r="D128" s="216" t="s">
        <v>73</v>
      </c>
      <c r="E128" s="228" t="s">
        <v>83</v>
      </c>
      <c r="F128" s="228" t="s">
        <v>223</v>
      </c>
      <c r="G128" s="215"/>
      <c r="H128" s="215"/>
      <c r="I128" s="218"/>
      <c r="J128" s="229">
        <f>BK128</f>
        <v>0</v>
      </c>
      <c r="K128" s="215"/>
      <c r="L128" s="220"/>
      <c r="M128" s="221"/>
      <c r="N128" s="222"/>
      <c r="O128" s="222"/>
      <c r="P128" s="223">
        <f>SUM(P129:P134)</f>
        <v>0</v>
      </c>
      <c r="Q128" s="222"/>
      <c r="R128" s="223">
        <f>SUM(R129:R134)</f>
        <v>0</v>
      </c>
      <c r="S128" s="222"/>
      <c r="T128" s="224">
        <f>SUM(T129:T134)</f>
        <v>0</v>
      </c>
      <c r="AR128" s="225" t="s">
        <v>81</v>
      </c>
      <c r="AT128" s="226" t="s">
        <v>73</v>
      </c>
      <c r="AU128" s="226" t="s">
        <v>81</v>
      </c>
      <c r="AY128" s="225" t="s">
        <v>132</v>
      </c>
      <c r="BK128" s="227">
        <f>SUM(BK129:BK134)</f>
        <v>0</v>
      </c>
    </row>
    <row r="129" spans="2:65" s="1" customFormat="1" ht="24" customHeight="1">
      <c r="B129" s="37"/>
      <c r="C129" s="230" t="s">
        <v>81</v>
      </c>
      <c r="D129" s="230" t="s">
        <v>134</v>
      </c>
      <c r="E129" s="231" t="s">
        <v>224</v>
      </c>
      <c r="F129" s="232" t="s">
        <v>225</v>
      </c>
      <c r="G129" s="233" t="s">
        <v>137</v>
      </c>
      <c r="H129" s="234">
        <v>178.5</v>
      </c>
      <c r="I129" s="235"/>
      <c r="J129" s="236">
        <f>ROUND(I129*H129,2)</f>
        <v>0</v>
      </c>
      <c r="K129" s="232" t="s">
        <v>138</v>
      </c>
      <c r="L129" s="42"/>
      <c r="M129" s="237" t="s">
        <v>1</v>
      </c>
      <c r="N129" s="238" t="s">
        <v>39</v>
      </c>
      <c r="O129" s="85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AR129" s="241" t="s">
        <v>139</v>
      </c>
      <c r="AT129" s="241" t="s">
        <v>134</v>
      </c>
      <c r="AU129" s="241" t="s">
        <v>83</v>
      </c>
      <c r="AY129" s="16" t="s">
        <v>132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6" t="s">
        <v>81</v>
      </c>
      <c r="BK129" s="242">
        <f>ROUND(I129*H129,2)</f>
        <v>0</v>
      </c>
      <c r="BL129" s="16" t="s">
        <v>139</v>
      </c>
      <c r="BM129" s="241" t="s">
        <v>226</v>
      </c>
    </row>
    <row r="130" spans="2:51" s="12" customFormat="1" ht="12">
      <c r="B130" s="243"/>
      <c r="C130" s="244"/>
      <c r="D130" s="245" t="s">
        <v>141</v>
      </c>
      <c r="E130" s="246" t="s">
        <v>1</v>
      </c>
      <c r="F130" s="247" t="s">
        <v>227</v>
      </c>
      <c r="G130" s="244"/>
      <c r="H130" s="246" t="s">
        <v>1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141</v>
      </c>
      <c r="AU130" s="253" t="s">
        <v>83</v>
      </c>
      <c r="AV130" s="12" t="s">
        <v>81</v>
      </c>
      <c r="AW130" s="12" t="s">
        <v>31</v>
      </c>
      <c r="AX130" s="12" t="s">
        <v>74</v>
      </c>
      <c r="AY130" s="253" t="s">
        <v>132</v>
      </c>
    </row>
    <row r="131" spans="2:51" s="13" customFormat="1" ht="12">
      <c r="B131" s="254"/>
      <c r="C131" s="255"/>
      <c r="D131" s="245" t="s">
        <v>141</v>
      </c>
      <c r="E131" s="256" t="s">
        <v>1</v>
      </c>
      <c r="F131" s="257" t="s">
        <v>228</v>
      </c>
      <c r="G131" s="255"/>
      <c r="H131" s="258">
        <v>174.3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AT131" s="264" t="s">
        <v>141</v>
      </c>
      <c r="AU131" s="264" t="s">
        <v>83</v>
      </c>
      <c r="AV131" s="13" t="s">
        <v>83</v>
      </c>
      <c r="AW131" s="13" t="s">
        <v>31</v>
      </c>
      <c r="AX131" s="13" t="s">
        <v>74</v>
      </c>
      <c r="AY131" s="264" t="s">
        <v>132</v>
      </c>
    </row>
    <row r="132" spans="2:51" s="12" customFormat="1" ht="12">
      <c r="B132" s="243"/>
      <c r="C132" s="244"/>
      <c r="D132" s="245" t="s">
        <v>141</v>
      </c>
      <c r="E132" s="246" t="s">
        <v>1</v>
      </c>
      <c r="F132" s="247" t="s">
        <v>229</v>
      </c>
      <c r="G132" s="244"/>
      <c r="H132" s="246" t="s">
        <v>1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141</v>
      </c>
      <c r="AU132" s="253" t="s">
        <v>83</v>
      </c>
      <c r="AV132" s="12" t="s">
        <v>81</v>
      </c>
      <c r="AW132" s="12" t="s">
        <v>31</v>
      </c>
      <c r="AX132" s="12" t="s">
        <v>74</v>
      </c>
      <c r="AY132" s="253" t="s">
        <v>132</v>
      </c>
    </row>
    <row r="133" spans="2:51" s="13" customFormat="1" ht="12">
      <c r="B133" s="254"/>
      <c r="C133" s="255"/>
      <c r="D133" s="245" t="s">
        <v>141</v>
      </c>
      <c r="E133" s="256" t="s">
        <v>1</v>
      </c>
      <c r="F133" s="257" t="s">
        <v>230</v>
      </c>
      <c r="G133" s="255"/>
      <c r="H133" s="258">
        <v>4.2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AT133" s="264" t="s">
        <v>141</v>
      </c>
      <c r="AU133" s="264" t="s">
        <v>83</v>
      </c>
      <c r="AV133" s="13" t="s">
        <v>83</v>
      </c>
      <c r="AW133" s="13" t="s">
        <v>31</v>
      </c>
      <c r="AX133" s="13" t="s">
        <v>74</v>
      </c>
      <c r="AY133" s="264" t="s">
        <v>132</v>
      </c>
    </row>
    <row r="134" spans="2:51" s="14" customFormat="1" ht="12">
      <c r="B134" s="265"/>
      <c r="C134" s="266"/>
      <c r="D134" s="245" t="s">
        <v>141</v>
      </c>
      <c r="E134" s="267" t="s">
        <v>1</v>
      </c>
      <c r="F134" s="268" t="s">
        <v>144</v>
      </c>
      <c r="G134" s="266"/>
      <c r="H134" s="269">
        <v>178.5</v>
      </c>
      <c r="I134" s="270"/>
      <c r="J134" s="266"/>
      <c r="K134" s="266"/>
      <c r="L134" s="271"/>
      <c r="M134" s="272"/>
      <c r="N134" s="273"/>
      <c r="O134" s="273"/>
      <c r="P134" s="273"/>
      <c r="Q134" s="273"/>
      <c r="R134" s="273"/>
      <c r="S134" s="273"/>
      <c r="T134" s="274"/>
      <c r="AT134" s="275" t="s">
        <v>141</v>
      </c>
      <c r="AU134" s="275" t="s">
        <v>83</v>
      </c>
      <c r="AV134" s="14" t="s">
        <v>139</v>
      </c>
      <c r="AW134" s="14" t="s">
        <v>31</v>
      </c>
      <c r="AX134" s="14" t="s">
        <v>81</v>
      </c>
      <c r="AY134" s="275" t="s">
        <v>132</v>
      </c>
    </row>
    <row r="135" spans="2:63" s="11" customFormat="1" ht="22.8" customHeight="1">
      <c r="B135" s="214"/>
      <c r="C135" s="215"/>
      <c r="D135" s="216" t="s">
        <v>73</v>
      </c>
      <c r="E135" s="228" t="s">
        <v>159</v>
      </c>
      <c r="F135" s="228" t="s">
        <v>90</v>
      </c>
      <c r="G135" s="215"/>
      <c r="H135" s="215"/>
      <c r="I135" s="218"/>
      <c r="J135" s="229">
        <f>BK135</f>
        <v>0</v>
      </c>
      <c r="K135" s="215"/>
      <c r="L135" s="220"/>
      <c r="M135" s="221"/>
      <c r="N135" s="222"/>
      <c r="O135" s="222"/>
      <c r="P135" s="223">
        <f>SUM(P136:P157)</f>
        <v>0</v>
      </c>
      <c r="Q135" s="222"/>
      <c r="R135" s="223">
        <f>SUM(R136:R157)</f>
        <v>37.0991</v>
      </c>
      <c r="S135" s="222"/>
      <c r="T135" s="224">
        <f>SUM(T136:T157)</f>
        <v>0</v>
      </c>
      <c r="AR135" s="225" t="s">
        <v>81</v>
      </c>
      <c r="AT135" s="226" t="s">
        <v>73</v>
      </c>
      <c r="AU135" s="226" t="s">
        <v>81</v>
      </c>
      <c r="AY135" s="225" t="s">
        <v>132</v>
      </c>
      <c r="BK135" s="227">
        <f>SUM(BK136:BK157)</f>
        <v>0</v>
      </c>
    </row>
    <row r="136" spans="2:65" s="1" customFormat="1" ht="16.5" customHeight="1">
      <c r="B136" s="37"/>
      <c r="C136" s="230" t="s">
        <v>83</v>
      </c>
      <c r="D136" s="230" t="s">
        <v>134</v>
      </c>
      <c r="E136" s="231" t="s">
        <v>231</v>
      </c>
      <c r="F136" s="232" t="s">
        <v>232</v>
      </c>
      <c r="G136" s="233" t="s">
        <v>137</v>
      </c>
      <c r="H136" s="234">
        <v>178.5</v>
      </c>
      <c r="I136" s="235"/>
      <c r="J136" s="236">
        <f>ROUND(I136*H136,2)</f>
        <v>0</v>
      </c>
      <c r="K136" s="232" t="s">
        <v>138</v>
      </c>
      <c r="L136" s="42"/>
      <c r="M136" s="237" t="s">
        <v>1</v>
      </c>
      <c r="N136" s="238" t="s">
        <v>39</v>
      </c>
      <c r="O136" s="85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AR136" s="241" t="s">
        <v>139</v>
      </c>
      <c r="AT136" s="241" t="s">
        <v>134</v>
      </c>
      <c r="AU136" s="241" t="s">
        <v>83</v>
      </c>
      <c r="AY136" s="16" t="s">
        <v>132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6" t="s">
        <v>81</v>
      </c>
      <c r="BK136" s="242">
        <f>ROUND(I136*H136,2)</f>
        <v>0</v>
      </c>
      <c r="BL136" s="16" t="s">
        <v>139</v>
      </c>
      <c r="BM136" s="241" t="s">
        <v>233</v>
      </c>
    </row>
    <row r="137" spans="2:51" s="12" customFormat="1" ht="12">
      <c r="B137" s="243"/>
      <c r="C137" s="244"/>
      <c r="D137" s="245" t="s">
        <v>141</v>
      </c>
      <c r="E137" s="246" t="s">
        <v>1</v>
      </c>
      <c r="F137" s="247" t="s">
        <v>227</v>
      </c>
      <c r="G137" s="244"/>
      <c r="H137" s="246" t="s">
        <v>1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AT137" s="253" t="s">
        <v>141</v>
      </c>
      <c r="AU137" s="253" t="s">
        <v>83</v>
      </c>
      <c r="AV137" s="12" t="s">
        <v>81</v>
      </c>
      <c r="AW137" s="12" t="s">
        <v>31</v>
      </c>
      <c r="AX137" s="12" t="s">
        <v>74</v>
      </c>
      <c r="AY137" s="253" t="s">
        <v>132</v>
      </c>
    </row>
    <row r="138" spans="2:51" s="13" customFormat="1" ht="12">
      <c r="B138" s="254"/>
      <c r="C138" s="255"/>
      <c r="D138" s="245" t="s">
        <v>141</v>
      </c>
      <c r="E138" s="256" t="s">
        <v>1</v>
      </c>
      <c r="F138" s="257" t="s">
        <v>228</v>
      </c>
      <c r="G138" s="255"/>
      <c r="H138" s="258">
        <v>174.3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AT138" s="264" t="s">
        <v>141</v>
      </c>
      <c r="AU138" s="264" t="s">
        <v>83</v>
      </c>
      <c r="AV138" s="13" t="s">
        <v>83</v>
      </c>
      <c r="AW138" s="13" t="s">
        <v>31</v>
      </c>
      <c r="AX138" s="13" t="s">
        <v>74</v>
      </c>
      <c r="AY138" s="264" t="s">
        <v>132</v>
      </c>
    </row>
    <row r="139" spans="2:51" s="12" customFormat="1" ht="12">
      <c r="B139" s="243"/>
      <c r="C139" s="244"/>
      <c r="D139" s="245" t="s">
        <v>141</v>
      </c>
      <c r="E139" s="246" t="s">
        <v>1</v>
      </c>
      <c r="F139" s="247" t="s">
        <v>229</v>
      </c>
      <c r="G139" s="244"/>
      <c r="H139" s="246" t="s">
        <v>1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141</v>
      </c>
      <c r="AU139" s="253" t="s">
        <v>83</v>
      </c>
      <c r="AV139" s="12" t="s">
        <v>81</v>
      </c>
      <c r="AW139" s="12" t="s">
        <v>31</v>
      </c>
      <c r="AX139" s="12" t="s">
        <v>74</v>
      </c>
      <c r="AY139" s="253" t="s">
        <v>132</v>
      </c>
    </row>
    <row r="140" spans="2:51" s="13" customFormat="1" ht="12">
      <c r="B140" s="254"/>
      <c r="C140" s="255"/>
      <c r="D140" s="245" t="s">
        <v>141</v>
      </c>
      <c r="E140" s="256" t="s">
        <v>1</v>
      </c>
      <c r="F140" s="257" t="s">
        <v>230</v>
      </c>
      <c r="G140" s="255"/>
      <c r="H140" s="258">
        <v>4.2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AT140" s="264" t="s">
        <v>141</v>
      </c>
      <c r="AU140" s="264" t="s">
        <v>83</v>
      </c>
      <c r="AV140" s="13" t="s">
        <v>83</v>
      </c>
      <c r="AW140" s="13" t="s">
        <v>31</v>
      </c>
      <c r="AX140" s="13" t="s">
        <v>74</v>
      </c>
      <c r="AY140" s="264" t="s">
        <v>132</v>
      </c>
    </row>
    <row r="141" spans="2:51" s="14" customFormat="1" ht="12">
      <c r="B141" s="265"/>
      <c r="C141" s="266"/>
      <c r="D141" s="245" t="s">
        <v>141</v>
      </c>
      <c r="E141" s="267" t="s">
        <v>1</v>
      </c>
      <c r="F141" s="268" t="s">
        <v>144</v>
      </c>
      <c r="G141" s="266"/>
      <c r="H141" s="269">
        <v>178.5</v>
      </c>
      <c r="I141" s="270"/>
      <c r="J141" s="266"/>
      <c r="K141" s="266"/>
      <c r="L141" s="271"/>
      <c r="M141" s="272"/>
      <c r="N141" s="273"/>
      <c r="O141" s="273"/>
      <c r="P141" s="273"/>
      <c r="Q141" s="273"/>
      <c r="R141" s="273"/>
      <c r="S141" s="273"/>
      <c r="T141" s="274"/>
      <c r="AT141" s="275" t="s">
        <v>141</v>
      </c>
      <c r="AU141" s="275" t="s">
        <v>83</v>
      </c>
      <c r="AV141" s="14" t="s">
        <v>139</v>
      </c>
      <c r="AW141" s="14" t="s">
        <v>31</v>
      </c>
      <c r="AX141" s="14" t="s">
        <v>81</v>
      </c>
      <c r="AY141" s="275" t="s">
        <v>132</v>
      </c>
    </row>
    <row r="142" spans="2:65" s="1" customFormat="1" ht="24" customHeight="1">
      <c r="B142" s="37"/>
      <c r="C142" s="230" t="s">
        <v>150</v>
      </c>
      <c r="D142" s="230" t="s">
        <v>134</v>
      </c>
      <c r="E142" s="231" t="s">
        <v>234</v>
      </c>
      <c r="F142" s="232" t="s">
        <v>235</v>
      </c>
      <c r="G142" s="233" t="s">
        <v>137</v>
      </c>
      <c r="H142" s="234">
        <v>4</v>
      </c>
      <c r="I142" s="235"/>
      <c r="J142" s="236">
        <f>ROUND(I142*H142,2)</f>
        <v>0</v>
      </c>
      <c r="K142" s="232" t="s">
        <v>138</v>
      </c>
      <c r="L142" s="42"/>
      <c r="M142" s="237" t="s">
        <v>1</v>
      </c>
      <c r="N142" s="238" t="s">
        <v>39</v>
      </c>
      <c r="O142" s="85"/>
      <c r="P142" s="239">
        <f>O142*H142</f>
        <v>0</v>
      </c>
      <c r="Q142" s="239">
        <v>0.08425</v>
      </c>
      <c r="R142" s="239">
        <f>Q142*H142</f>
        <v>0.337</v>
      </c>
      <c r="S142" s="239">
        <v>0</v>
      </c>
      <c r="T142" s="240">
        <f>S142*H142</f>
        <v>0</v>
      </c>
      <c r="AR142" s="241" t="s">
        <v>139</v>
      </c>
      <c r="AT142" s="241" t="s">
        <v>134</v>
      </c>
      <c r="AU142" s="241" t="s">
        <v>83</v>
      </c>
      <c r="AY142" s="16" t="s">
        <v>132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6" t="s">
        <v>81</v>
      </c>
      <c r="BK142" s="242">
        <f>ROUND(I142*H142,2)</f>
        <v>0</v>
      </c>
      <c r="BL142" s="16" t="s">
        <v>139</v>
      </c>
      <c r="BM142" s="241" t="s">
        <v>236</v>
      </c>
    </row>
    <row r="143" spans="2:51" s="12" customFormat="1" ht="12">
      <c r="B143" s="243"/>
      <c r="C143" s="244"/>
      <c r="D143" s="245" t="s">
        <v>141</v>
      </c>
      <c r="E143" s="246" t="s">
        <v>1</v>
      </c>
      <c r="F143" s="247" t="s">
        <v>229</v>
      </c>
      <c r="G143" s="244"/>
      <c r="H143" s="246" t="s">
        <v>1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AT143" s="253" t="s">
        <v>141</v>
      </c>
      <c r="AU143" s="253" t="s">
        <v>83</v>
      </c>
      <c r="AV143" s="12" t="s">
        <v>81</v>
      </c>
      <c r="AW143" s="12" t="s">
        <v>31</v>
      </c>
      <c r="AX143" s="12" t="s">
        <v>74</v>
      </c>
      <c r="AY143" s="253" t="s">
        <v>132</v>
      </c>
    </row>
    <row r="144" spans="2:51" s="13" customFormat="1" ht="12">
      <c r="B144" s="254"/>
      <c r="C144" s="255"/>
      <c r="D144" s="245" t="s">
        <v>141</v>
      </c>
      <c r="E144" s="256" t="s">
        <v>1</v>
      </c>
      <c r="F144" s="257" t="s">
        <v>139</v>
      </c>
      <c r="G144" s="255"/>
      <c r="H144" s="258">
        <v>4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AT144" s="264" t="s">
        <v>141</v>
      </c>
      <c r="AU144" s="264" t="s">
        <v>83</v>
      </c>
      <c r="AV144" s="13" t="s">
        <v>83</v>
      </c>
      <c r="AW144" s="13" t="s">
        <v>31</v>
      </c>
      <c r="AX144" s="13" t="s">
        <v>74</v>
      </c>
      <c r="AY144" s="264" t="s">
        <v>132</v>
      </c>
    </row>
    <row r="145" spans="2:51" s="14" customFormat="1" ht="12">
      <c r="B145" s="265"/>
      <c r="C145" s="266"/>
      <c r="D145" s="245" t="s">
        <v>141</v>
      </c>
      <c r="E145" s="267" t="s">
        <v>1</v>
      </c>
      <c r="F145" s="268" t="s">
        <v>144</v>
      </c>
      <c r="G145" s="266"/>
      <c r="H145" s="269">
        <v>4</v>
      </c>
      <c r="I145" s="270"/>
      <c r="J145" s="266"/>
      <c r="K145" s="266"/>
      <c r="L145" s="271"/>
      <c r="M145" s="272"/>
      <c r="N145" s="273"/>
      <c r="O145" s="273"/>
      <c r="P145" s="273"/>
      <c r="Q145" s="273"/>
      <c r="R145" s="273"/>
      <c r="S145" s="273"/>
      <c r="T145" s="274"/>
      <c r="AT145" s="275" t="s">
        <v>141</v>
      </c>
      <c r="AU145" s="275" t="s">
        <v>83</v>
      </c>
      <c r="AV145" s="14" t="s">
        <v>139</v>
      </c>
      <c r="AW145" s="14" t="s">
        <v>31</v>
      </c>
      <c r="AX145" s="14" t="s">
        <v>81</v>
      </c>
      <c r="AY145" s="275" t="s">
        <v>132</v>
      </c>
    </row>
    <row r="146" spans="2:65" s="1" customFormat="1" ht="16.5" customHeight="1">
      <c r="B146" s="37"/>
      <c r="C146" s="279" t="s">
        <v>139</v>
      </c>
      <c r="D146" s="279" t="s">
        <v>237</v>
      </c>
      <c r="E146" s="280" t="s">
        <v>238</v>
      </c>
      <c r="F146" s="281" t="s">
        <v>239</v>
      </c>
      <c r="G146" s="282" t="s">
        <v>137</v>
      </c>
      <c r="H146" s="283">
        <v>4.08</v>
      </c>
      <c r="I146" s="284"/>
      <c r="J146" s="285">
        <f>ROUND(I146*H146,2)</f>
        <v>0</v>
      </c>
      <c r="K146" s="281" t="s">
        <v>138</v>
      </c>
      <c r="L146" s="286"/>
      <c r="M146" s="287" t="s">
        <v>1</v>
      </c>
      <c r="N146" s="288" t="s">
        <v>39</v>
      </c>
      <c r="O146" s="85"/>
      <c r="P146" s="239">
        <f>O146*H146</f>
        <v>0</v>
      </c>
      <c r="Q146" s="239">
        <v>0.146</v>
      </c>
      <c r="R146" s="239">
        <f>Q146*H146</f>
        <v>0.59568</v>
      </c>
      <c r="S146" s="239">
        <v>0</v>
      </c>
      <c r="T146" s="240">
        <f>S146*H146</f>
        <v>0</v>
      </c>
      <c r="AR146" s="241" t="s">
        <v>182</v>
      </c>
      <c r="AT146" s="241" t="s">
        <v>237</v>
      </c>
      <c r="AU146" s="241" t="s">
        <v>83</v>
      </c>
      <c r="AY146" s="16" t="s">
        <v>132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6" t="s">
        <v>81</v>
      </c>
      <c r="BK146" s="242">
        <f>ROUND(I146*H146,2)</f>
        <v>0</v>
      </c>
      <c r="BL146" s="16" t="s">
        <v>139</v>
      </c>
      <c r="BM146" s="241" t="s">
        <v>240</v>
      </c>
    </row>
    <row r="147" spans="2:51" s="12" customFormat="1" ht="12">
      <c r="B147" s="243"/>
      <c r="C147" s="244"/>
      <c r="D147" s="245" t="s">
        <v>141</v>
      </c>
      <c r="E147" s="246" t="s">
        <v>1</v>
      </c>
      <c r="F147" s="247" t="s">
        <v>229</v>
      </c>
      <c r="G147" s="244"/>
      <c r="H147" s="246" t="s">
        <v>1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141</v>
      </c>
      <c r="AU147" s="253" t="s">
        <v>83</v>
      </c>
      <c r="AV147" s="12" t="s">
        <v>81</v>
      </c>
      <c r="AW147" s="12" t="s">
        <v>31</v>
      </c>
      <c r="AX147" s="12" t="s">
        <v>74</v>
      </c>
      <c r="AY147" s="253" t="s">
        <v>132</v>
      </c>
    </row>
    <row r="148" spans="2:51" s="13" customFormat="1" ht="12">
      <c r="B148" s="254"/>
      <c r="C148" s="255"/>
      <c r="D148" s="245" t="s">
        <v>141</v>
      </c>
      <c r="E148" s="256" t="s">
        <v>1</v>
      </c>
      <c r="F148" s="257" t="s">
        <v>241</v>
      </c>
      <c r="G148" s="255"/>
      <c r="H148" s="258">
        <v>4.08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AT148" s="264" t="s">
        <v>141</v>
      </c>
      <c r="AU148" s="264" t="s">
        <v>83</v>
      </c>
      <c r="AV148" s="13" t="s">
        <v>83</v>
      </c>
      <c r="AW148" s="13" t="s">
        <v>31</v>
      </c>
      <c r="AX148" s="13" t="s">
        <v>74</v>
      </c>
      <c r="AY148" s="264" t="s">
        <v>132</v>
      </c>
    </row>
    <row r="149" spans="2:51" s="14" customFormat="1" ht="12">
      <c r="B149" s="265"/>
      <c r="C149" s="266"/>
      <c r="D149" s="245" t="s">
        <v>141</v>
      </c>
      <c r="E149" s="267" t="s">
        <v>1</v>
      </c>
      <c r="F149" s="268" t="s">
        <v>144</v>
      </c>
      <c r="G149" s="266"/>
      <c r="H149" s="269">
        <v>4.08</v>
      </c>
      <c r="I149" s="270"/>
      <c r="J149" s="266"/>
      <c r="K149" s="266"/>
      <c r="L149" s="271"/>
      <c r="M149" s="272"/>
      <c r="N149" s="273"/>
      <c r="O149" s="273"/>
      <c r="P149" s="273"/>
      <c r="Q149" s="273"/>
      <c r="R149" s="273"/>
      <c r="S149" s="273"/>
      <c r="T149" s="274"/>
      <c r="AT149" s="275" t="s">
        <v>141</v>
      </c>
      <c r="AU149" s="275" t="s">
        <v>83</v>
      </c>
      <c r="AV149" s="14" t="s">
        <v>139</v>
      </c>
      <c r="AW149" s="14" t="s">
        <v>31</v>
      </c>
      <c r="AX149" s="14" t="s">
        <v>81</v>
      </c>
      <c r="AY149" s="275" t="s">
        <v>132</v>
      </c>
    </row>
    <row r="150" spans="2:65" s="1" customFormat="1" ht="24" customHeight="1">
      <c r="B150" s="37"/>
      <c r="C150" s="230" t="s">
        <v>159</v>
      </c>
      <c r="D150" s="230" t="s">
        <v>134</v>
      </c>
      <c r="E150" s="231" t="s">
        <v>242</v>
      </c>
      <c r="F150" s="232" t="s">
        <v>243</v>
      </c>
      <c r="G150" s="233" t="s">
        <v>137</v>
      </c>
      <c r="H150" s="234">
        <v>166</v>
      </c>
      <c r="I150" s="235"/>
      <c r="J150" s="236">
        <f>ROUND(I150*H150,2)</f>
        <v>0</v>
      </c>
      <c r="K150" s="232" t="s">
        <v>138</v>
      </c>
      <c r="L150" s="42"/>
      <c r="M150" s="237" t="s">
        <v>1</v>
      </c>
      <c r="N150" s="238" t="s">
        <v>39</v>
      </c>
      <c r="O150" s="85"/>
      <c r="P150" s="239">
        <f>O150*H150</f>
        <v>0</v>
      </c>
      <c r="Q150" s="239">
        <v>0.08425</v>
      </c>
      <c r="R150" s="239">
        <f>Q150*H150</f>
        <v>13.9855</v>
      </c>
      <c r="S150" s="239">
        <v>0</v>
      </c>
      <c r="T150" s="240">
        <f>S150*H150</f>
        <v>0</v>
      </c>
      <c r="AR150" s="241" t="s">
        <v>139</v>
      </c>
      <c r="AT150" s="241" t="s">
        <v>134</v>
      </c>
      <c r="AU150" s="241" t="s">
        <v>83</v>
      </c>
      <c r="AY150" s="16" t="s">
        <v>132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6" t="s">
        <v>81</v>
      </c>
      <c r="BK150" s="242">
        <f>ROUND(I150*H150,2)</f>
        <v>0</v>
      </c>
      <c r="BL150" s="16" t="s">
        <v>139</v>
      </c>
      <c r="BM150" s="241" t="s">
        <v>244</v>
      </c>
    </row>
    <row r="151" spans="2:51" s="12" customFormat="1" ht="12">
      <c r="B151" s="243"/>
      <c r="C151" s="244"/>
      <c r="D151" s="245" t="s">
        <v>141</v>
      </c>
      <c r="E151" s="246" t="s">
        <v>1</v>
      </c>
      <c r="F151" s="247" t="s">
        <v>245</v>
      </c>
      <c r="G151" s="244"/>
      <c r="H151" s="246" t="s">
        <v>1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AT151" s="253" t="s">
        <v>141</v>
      </c>
      <c r="AU151" s="253" t="s">
        <v>83</v>
      </c>
      <c r="AV151" s="12" t="s">
        <v>81</v>
      </c>
      <c r="AW151" s="12" t="s">
        <v>31</v>
      </c>
      <c r="AX151" s="12" t="s">
        <v>74</v>
      </c>
      <c r="AY151" s="253" t="s">
        <v>132</v>
      </c>
    </row>
    <row r="152" spans="2:51" s="13" customFormat="1" ht="12">
      <c r="B152" s="254"/>
      <c r="C152" s="255"/>
      <c r="D152" s="245" t="s">
        <v>141</v>
      </c>
      <c r="E152" s="256" t="s">
        <v>1</v>
      </c>
      <c r="F152" s="257" t="s">
        <v>246</v>
      </c>
      <c r="G152" s="255"/>
      <c r="H152" s="258">
        <v>166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AT152" s="264" t="s">
        <v>141</v>
      </c>
      <c r="AU152" s="264" t="s">
        <v>83</v>
      </c>
      <c r="AV152" s="13" t="s">
        <v>83</v>
      </c>
      <c r="AW152" s="13" t="s">
        <v>31</v>
      </c>
      <c r="AX152" s="13" t="s">
        <v>74</v>
      </c>
      <c r="AY152" s="264" t="s">
        <v>132</v>
      </c>
    </row>
    <row r="153" spans="2:51" s="14" customFormat="1" ht="12">
      <c r="B153" s="265"/>
      <c r="C153" s="266"/>
      <c r="D153" s="245" t="s">
        <v>141</v>
      </c>
      <c r="E153" s="267" t="s">
        <v>1</v>
      </c>
      <c r="F153" s="268" t="s">
        <v>144</v>
      </c>
      <c r="G153" s="266"/>
      <c r="H153" s="269">
        <v>166</v>
      </c>
      <c r="I153" s="270"/>
      <c r="J153" s="266"/>
      <c r="K153" s="266"/>
      <c r="L153" s="271"/>
      <c r="M153" s="272"/>
      <c r="N153" s="273"/>
      <c r="O153" s="273"/>
      <c r="P153" s="273"/>
      <c r="Q153" s="273"/>
      <c r="R153" s="273"/>
      <c r="S153" s="273"/>
      <c r="T153" s="274"/>
      <c r="AT153" s="275" t="s">
        <v>141</v>
      </c>
      <c r="AU153" s="275" t="s">
        <v>83</v>
      </c>
      <c r="AV153" s="14" t="s">
        <v>139</v>
      </c>
      <c r="AW153" s="14" t="s">
        <v>31</v>
      </c>
      <c r="AX153" s="14" t="s">
        <v>81</v>
      </c>
      <c r="AY153" s="275" t="s">
        <v>132</v>
      </c>
    </row>
    <row r="154" spans="2:65" s="1" customFormat="1" ht="16.5" customHeight="1">
      <c r="B154" s="37"/>
      <c r="C154" s="279" t="s">
        <v>170</v>
      </c>
      <c r="D154" s="279" t="s">
        <v>237</v>
      </c>
      <c r="E154" s="280" t="s">
        <v>247</v>
      </c>
      <c r="F154" s="281" t="s">
        <v>248</v>
      </c>
      <c r="G154" s="282" t="s">
        <v>137</v>
      </c>
      <c r="H154" s="283">
        <v>169.32</v>
      </c>
      <c r="I154" s="284"/>
      <c r="J154" s="285">
        <f>ROUND(I154*H154,2)</f>
        <v>0</v>
      </c>
      <c r="K154" s="281" t="s">
        <v>138</v>
      </c>
      <c r="L154" s="286"/>
      <c r="M154" s="287" t="s">
        <v>1</v>
      </c>
      <c r="N154" s="288" t="s">
        <v>39</v>
      </c>
      <c r="O154" s="85"/>
      <c r="P154" s="239">
        <f>O154*H154</f>
        <v>0</v>
      </c>
      <c r="Q154" s="239">
        <v>0.131</v>
      </c>
      <c r="R154" s="239">
        <f>Q154*H154</f>
        <v>22.18092</v>
      </c>
      <c r="S154" s="239">
        <v>0</v>
      </c>
      <c r="T154" s="240">
        <f>S154*H154</f>
        <v>0</v>
      </c>
      <c r="AR154" s="241" t="s">
        <v>182</v>
      </c>
      <c r="AT154" s="241" t="s">
        <v>237</v>
      </c>
      <c r="AU154" s="241" t="s">
        <v>83</v>
      </c>
      <c r="AY154" s="16" t="s">
        <v>132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6" t="s">
        <v>81</v>
      </c>
      <c r="BK154" s="242">
        <f>ROUND(I154*H154,2)</f>
        <v>0</v>
      </c>
      <c r="BL154" s="16" t="s">
        <v>139</v>
      </c>
      <c r="BM154" s="241" t="s">
        <v>249</v>
      </c>
    </row>
    <row r="155" spans="2:51" s="12" customFormat="1" ht="12">
      <c r="B155" s="243"/>
      <c r="C155" s="244"/>
      <c r="D155" s="245" t="s">
        <v>141</v>
      </c>
      <c r="E155" s="246" t="s">
        <v>1</v>
      </c>
      <c r="F155" s="247" t="s">
        <v>250</v>
      </c>
      <c r="G155" s="244"/>
      <c r="H155" s="246" t="s">
        <v>1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AT155" s="253" t="s">
        <v>141</v>
      </c>
      <c r="AU155" s="253" t="s">
        <v>83</v>
      </c>
      <c r="AV155" s="12" t="s">
        <v>81</v>
      </c>
      <c r="AW155" s="12" t="s">
        <v>31</v>
      </c>
      <c r="AX155" s="12" t="s">
        <v>74</v>
      </c>
      <c r="AY155" s="253" t="s">
        <v>132</v>
      </c>
    </row>
    <row r="156" spans="2:51" s="13" customFormat="1" ht="12">
      <c r="B156" s="254"/>
      <c r="C156" s="255"/>
      <c r="D156" s="245" t="s">
        <v>141</v>
      </c>
      <c r="E156" s="256" t="s">
        <v>1</v>
      </c>
      <c r="F156" s="257" t="s">
        <v>251</v>
      </c>
      <c r="G156" s="255"/>
      <c r="H156" s="258">
        <v>169.32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AT156" s="264" t="s">
        <v>141</v>
      </c>
      <c r="AU156" s="264" t="s">
        <v>83</v>
      </c>
      <c r="AV156" s="13" t="s">
        <v>83</v>
      </c>
      <c r="AW156" s="13" t="s">
        <v>31</v>
      </c>
      <c r="AX156" s="13" t="s">
        <v>74</v>
      </c>
      <c r="AY156" s="264" t="s">
        <v>132</v>
      </c>
    </row>
    <row r="157" spans="2:51" s="14" customFormat="1" ht="12">
      <c r="B157" s="265"/>
      <c r="C157" s="266"/>
      <c r="D157" s="245" t="s">
        <v>141</v>
      </c>
      <c r="E157" s="267" t="s">
        <v>1</v>
      </c>
      <c r="F157" s="268" t="s">
        <v>144</v>
      </c>
      <c r="G157" s="266"/>
      <c r="H157" s="269">
        <v>169.32</v>
      </c>
      <c r="I157" s="270"/>
      <c r="J157" s="266"/>
      <c r="K157" s="266"/>
      <c r="L157" s="271"/>
      <c r="M157" s="272"/>
      <c r="N157" s="273"/>
      <c r="O157" s="273"/>
      <c r="P157" s="273"/>
      <c r="Q157" s="273"/>
      <c r="R157" s="273"/>
      <c r="S157" s="273"/>
      <c r="T157" s="274"/>
      <c r="AT157" s="275" t="s">
        <v>141</v>
      </c>
      <c r="AU157" s="275" t="s">
        <v>83</v>
      </c>
      <c r="AV157" s="14" t="s">
        <v>139</v>
      </c>
      <c r="AW157" s="14" t="s">
        <v>31</v>
      </c>
      <c r="AX157" s="14" t="s">
        <v>81</v>
      </c>
      <c r="AY157" s="275" t="s">
        <v>132</v>
      </c>
    </row>
    <row r="158" spans="2:63" s="11" customFormat="1" ht="22.8" customHeight="1">
      <c r="B158" s="214"/>
      <c r="C158" s="215"/>
      <c r="D158" s="216" t="s">
        <v>73</v>
      </c>
      <c r="E158" s="228" t="s">
        <v>182</v>
      </c>
      <c r="F158" s="228" t="s">
        <v>252</v>
      </c>
      <c r="G158" s="215"/>
      <c r="H158" s="215"/>
      <c r="I158" s="218"/>
      <c r="J158" s="229">
        <f>BK158</f>
        <v>0</v>
      </c>
      <c r="K158" s="215"/>
      <c r="L158" s="220"/>
      <c r="M158" s="221"/>
      <c r="N158" s="222"/>
      <c r="O158" s="222"/>
      <c r="P158" s="223">
        <f>SUM(P159:P166)</f>
        <v>0</v>
      </c>
      <c r="Q158" s="222"/>
      <c r="R158" s="223">
        <f>SUM(R159:R166)</f>
        <v>1.04296</v>
      </c>
      <c r="S158" s="222"/>
      <c r="T158" s="224">
        <f>SUM(T159:T166)</f>
        <v>0</v>
      </c>
      <c r="AR158" s="225" t="s">
        <v>81</v>
      </c>
      <c r="AT158" s="226" t="s">
        <v>73</v>
      </c>
      <c r="AU158" s="226" t="s">
        <v>81</v>
      </c>
      <c r="AY158" s="225" t="s">
        <v>132</v>
      </c>
      <c r="BK158" s="227">
        <f>SUM(BK159:BK166)</f>
        <v>0</v>
      </c>
    </row>
    <row r="159" spans="2:65" s="1" customFormat="1" ht="24" customHeight="1">
      <c r="B159" s="37"/>
      <c r="C159" s="230" t="s">
        <v>177</v>
      </c>
      <c r="D159" s="230" t="s">
        <v>134</v>
      </c>
      <c r="E159" s="231" t="s">
        <v>253</v>
      </c>
      <c r="F159" s="232" t="s">
        <v>254</v>
      </c>
      <c r="G159" s="233" t="s">
        <v>255</v>
      </c>
      <c r="H159" s="234">
        <v>1</v>
      </c>
      <c r="I159" s="235"/>
      <c r="J159" s="236">
        <f>ROUND(I159*H159,2)</f>
        <v>0</v>
      </c>
      <c r="K159" s="232" t="s">
        <v>138</v>
      </c>
      <c r="L159" s="42"/>
      <c r="M159" s="237" t="s">
        <v>1</v>
      </c>
      <c r="N159" s="238" t="s">
        <v>39</v>
      </c>
      <c r="O159" s="85"/>
      <c r="P159" s="239">
        <f>O159*H159</f>
        <v>0</v>
      </c>
      <c r="Q159" s="239">
        <v>0.4208</v>
      </c>
      <c r="R159" s="239">
        <f>Q159*H159</f>
        <v>0.4208</v>
      </c>
      <c r="S159" s="239">
        <v>0</v>
      </c>
      <c r="T159" s="240">
        <f>S159*H159</f>
        <v>0</v>
      </c>
      <c r="AR159" s="241" t="s">
        <v>139</v>
      </c>
      <c r="AT159" s="241" t="s">
        <v>134</v>
      </c>
      <c r="AU159" s="241" t="s">
        <v>83</v>
      </c>
      <c r="AY159" s="16" t="s">
        <v>132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6" t="s">
        <v>81</v>
      </c>
      <c r="BK159" s="242">
        <f>ROUND(I159*H159,2)</f>
        <v>0</v>
      </c>
      <c r="BL159" s="16" t="s">
        <v>139</v>
      </c>
      <c r="BM159" s="241" t="s">
        <v>256</v>
      </c>
    </row>
    <row r="160" spans="2:51" s="12" customFormat="1" ht="12">
      <c r="B160" s="243"/>
      <c r="C160" s="244"/>
      <c r="D160" s="245" t="s">
        <v>141</v>
      </c>
      <c r="E160" s="246" t="s">
        <v>1</v>
      </c>
      <c r="F160" s="247" t="s">
        <v>257</v>
      </c>
      <c r="G160" s="244"/>
      <c r="H160" s="246" t="s">
        <v>1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141</v>
      </c>
      <c r="AU160" s="253" t="s">
        <v>83</v>
      </c>
      <c r="AV160" s="12" t="s">
        <v>81</v>
      </c>
      <c r="AW160" s="12" t="s">
        <v>31</v>
      </c>
      <c r="AX160" s="12" t="s">
        <v>74</v>
      </c>
      <c r="AY160" s="253" t="s">
        <v>132</v>
      </c>
    </row>
    <row r="161" spans="2:51" s="13" customFormat="1" ht="12">
      <c r="B161" s="254"/>
      <c r="C161" s="255"/>
      <c r="D161" s="245" t="s">
        <v>141</v>
      </c>
      <c r="E161" s="256" t="s">
        <v>1</v>
      </c>
      <c r="F161" s="257" t="s">
        <v>81</v>
      </c>
      <c r="G161" s="255"/>
      <c r="H161" s="258">
        <v>1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AT161" s="264" t="s">
        <v>141</v>
      </c>
      <c r="AU161" s="264" t="s">
        <v>83</v>
      </c>
      <c r="AV161" s="13" t="s">
        <v>83</v>
      </c>
      <c r="AW161" s="13" t="s">
        <v>31</v>
      </c>
      <c r="AX161" s="13" t="s">
        <v>74</v>
      </c>
      <c r="AY161" s="264" t="s">
        <v>132</v>
      </c>
    </row>
    <row r="162" spans="2:51" s="14" customFormat="1" ht="12">
      <c r="B162" s="265"/>
      <c r="C162" s="266"/>
      <c r="D162" s="245" t="s">
        <v>141</v>
      </c>
      <c r="E162" s="267" t="s">
        <v>1</v>
      </c>
      <c r="F162" s="268" t="s">
        <v>144</v>
      </c>
      <c r="G162" s="266"/>
      <c r="H162" s="269">
        <v>1</v>
      </c>
      <c r="I162" s="270"/>
      <c r="J162" s="266"/>
      <c r="K162" s="266"/>
      <c r="L162" s="271"/>
      <c r="M162" s="272"/>
      <c r="N162" s="273"/>
      <c r="O162" s="273"/>
      <c r="P162" s="273"/>
      <c r="Q162" s="273"/>
      <c r="R162" s="273"/>
      <c r="S162" s="273"/>
      <c r="T162" s="274"/>
      <c r="AT162" s="275" t="s">
        <v>141</v>
      </c>
      <c r="AU162" s="275" t="s">
        <v>83</v>
      </c>
      <c r="AV162" s="14" t="s">
        <v>139</v>
      </c>
      <c r="AW162" s="14" t="s">
        <v>31</v>
      </c>
      <c r="AX162" s="14" t="s">
        <v>81</v>
      </c>
      <c r="AY162" s="275" t="s">
        <v>132</v>
      </c>
    </row>
    <row r="163" spans="2:65" s="1" customFormat="1" ht="24" customHeight="1">
      <c r="B163" s="37"/>
      <c r="C163" s="230" t="s">
        <v>182</v>
      </c>
      <c r="D163" s="230" t="s">
        <v>134</v>
      </c>
      <c r="E163" s="231" t="s">
        <v>258</v>
      </c>
      <c r="F163" s="232" t="s">
        <v>259</v>
      </c>
      <c r="G163" s="233" t="s">
        <v>255</v>
      </c>
      <c r="H163" s="234">
        <v>2</v>
      </c>
      <c r="I163" s="235"/>
      <c r="J163" s="236">
        <f>ROUND(I163*H163,2)</f>
        <v>0</v>
      </c>
      <c r="K163" s="232" t="s">
        <v>138</v>
      </c>
      <c r="L163" s="42"/>
      <c r="M163" s="237" t="s">
        <v>1</v>
      </c>
      <c r="N163" s="238" t="s">
        <v>39</v>
      </c>
      <c r="O163" s="85"/>
      <c r="P163" s="239">
        <f>O163*H163</f>
        <v>0</v>
      </c>
      <c r="Q163" s="239">
        <v>0.31108</v>
      </c>
      <c r="R163" s="239">
        <f>Q163*H163</f>
        <v>0.62216</v>
      </c>
      <c r="S163" s="239">
        <v>0</v>
      </c>
      <c r="T163" s="240">
        <f>S163*H163</f>
        <v>0</v>
      </c>
      <c r="AR163" s="241" t="s">
        <v>139</v>
      </c>
      <c r="AT163" s="241" t="s">
        <v>134</v>
      </c>
      <c r="AU163" s="241" t="s">
        <v>83</v>
      </c>
      <c r="AY163" s="16" t="s">
        <v>132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6" t="s">
        <v>81</v>
      </c>
      <c r="BK163" s="242">
        <f>ROUND(I163*H163,2)</f>
        <v>0</v>
      </c>
      <c r="BL163" s="16" t="s">
        <v>139</v>
      </c>
      <c r="BM163" s="241" t="s">
        <v>260</v>
      </c>
    </row>
    <row r="164" spans="2:51" s="12" customFormat="1" ht="12">
      <c r="B164" s="243"/>
      <c r="C164" s="244"/>
      <c r="D164" s="245" t="s">
        <v>141</v>
      </c>
      <c r="E164" s="246" t="s">
        <v>1</v>
      </c>
      <c r="F164" s="247" t="s">
        <v>261</v>
      </c>
      <c r="G164" s="244"/>
      <c r="H164" s="246" t="s">
        <v>1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141</v>
      </c>
      <c r="AU164" s="253" t="s">
        <v>83</v>
      </c>
      <c r="AV164" s="12" t="s">
        <v>81</v>
      </c>
      <c r="AW164" s="12" t="s">
        <v>31</v>
      </c>
      <c r="AX164" s="12" t="s">
        <v>74</v>
      </c>
      <c r="AY164" s="253" t="s">
        <v>132</v>
      </c>
    </row>
    <row r="165" spans="2:51" s="13" customFormat="1" ht="12">
      <c r="B165" s="254"/>
      <c r="C165" s="255"/>
      <c r="D165" s="245" t="s">
        <v>141</v>
      </c>
      <c r="E165" s="256" t="s">
        <v>1</v>
      </c>
      <c r="F165" s="257" t="s">
        <v>83</v>
      </c>
      <c r="G165" s="255"/>
      <c r="H165" s="258">
        <v>2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AT165" s="264" t="s">
        <v>141</v>
      </c>
      <c r="AU165" s="264" t="s">
        <v>83</v>
      </c>
      <c r="AV165" s="13" t="s">
        <v>83</v>
      </c>
      <c r="AW165" s="13" t="s">
        <v>31</v>
      </c>
      <c r="AX165" s="13" t="s">
        <v>74</v>
      </c>
      <c r="AY165" s="264" t="s">
        <v>132</v>
      </c>
    </row>
    <row r="166" spans="2:51" s="14" customFormat="1" ht="12">
      <c r="B166" s="265"/>
      <c r="C166" s="266"/>
      <c r="D166" s="245" t="s">
        <v>141</v>
      </c>
      <c r="E166" s="267" t="s">
        <v>1</v>
      </c>
      <c r="F166" s="268" t="s">
        <v>144</v>
      </c>
      <c r="G166" s="266"/>
      <c r="H166" s="269">
        <v>2</v>
      </c>
      <c r="I166" s="270"/>
      <c r="J166" s="266"/>
      <c r="K166" s="266"/>
      <c r="L166" s="271"/>
      <c r="M166" s="272"/>
      <c r="N166" s="273"/>
      <c r="O166" s="273"/>
      <c r="P166" s="273"/>
      <c r="Q166" s="273"/>
      <c r="R166" s="273"/>
      <c r="S166" s="273"/>
      <c r="T166" s="274"/>
      <c r="AT166" s="275" t="s">
        <v>141</v>
      </c>
      <c r="AU166" s="275" t="s">
        <v>83</v>
      </c>
      <c r="AV166" s="14" t="s">
        <v>139</v>
      </c>
      <c r="AW166" s="14" t="s">
        <v>31</v>
      </c>
      <c r="AX166" s="14" t="s">
        <v>81</v>
      </c>
      <c r="AY166" s="275" t="s">
        <v>132</v>
      </c>
    </row>
    <row r="167" spans="2:63" s="11" customFormat="1" ht="22.8" customHeight="1">
      <c r="B167" s="214"/>
      <c r="C167" s="215"/>
      <c r="D167" s="216" t="s">
        <v>73</v>
      </c>
      <c r="E167" s="228" t="s">
        <v>192</v>
      </c>
      <c r="F167" s="228" t="s">
        <v>262</v>
      </c>
      <c r="G167" s="215"/>
      <c r="H167" s="215"/>
      <c r="I167" s="218"/>
      <c r="J167" s="229">
        <f>BK167</f>
        <v>0</v>
      </c>
      <c r="K167" s="215"/>
      <c r="L167" s="220"/>
      <c r="M167" s="221"/>
      <c r="N167" s="222"/>
      <c r="O167" s="222"/>
      <c r="P167" s="223">
        <f>SUM(P168:P194)</f>
        <v>0</v>
      </c>
      <c r="Q167" s="222"/>
      <c r="R167" s="223">
        <f>SUM(R168:R194)</f>
        <v>33.343421600000006</v>
      </c>
      <c r="S167" s="222"/>
      <c r="T167" s="224">
        <f>SUM(T168:T194)</f>
        <v>0</v>
      </c>
      <c r="AR167" s="225" t="s">
        <v>81</v>
      </c>
      <c r="AT167" s="226" t="s">
        <v>73</v>
      </c>
      <c r="AU167" s="226" t="s">
        <v>81</v>
      </c>
      <c r="AY167" s="225" t="s">
        <v>132</v>
      </c>
      <c r="BK167" s="227">
        <f>SUM(BK168:BK194)</f>
        <v>0</v>
      </c>
    </row>
    <row r="168" spans="2:65" s="1" customFormat="1" ht="16.5" customHeight="1">
      <c r="B168" s="37"/>
      <c r="C168" s="230" t="s">
        <v>192</v>
      </c>
      <c r="D168" s="230" t="s">
        <v>134</v>
      </c>
      <c r="E168" s="231" t="s">
        <v>263</v>
      </c>
      <c r="F168" s="232" t="s">
        <v>264</v>
      </c>
      <c r="G168" s="233" t="s">
        <v>265</v>
      </c>
      <c r="H168" s="234">
        <v>20</v>
      </c>
      <c r="I168" s="235"/>
      <c r="J168" s="236">
        <f>ROUND(I168*H168,2)</f>
        <v>0</v>
      </c>
      <c r="K168" s="232" t="s">
        <v>1</v>
      </c>
      <c r="L168" s="42"/>
      <c r="M168" s="237" t="s">
        <v>1</v>
      </c>
      <c r="N168" s="238" t="s">
        <v>39</v>
      </c>
      <c r="O168" s="85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AR168" s="241" t="s">
        <v>139</v>
      </c>
      <c r="AT168" s="241" t="s">
        <v>134</v>
      </c>
      <c r="AU168" s="241" t="s">
        <v>83</v>
      </c>
      <c r="AY168" s="16" t="s">
        <v>132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6" t="s">
        <v>81</v>
      </c>
      <c r="BK168" s="242">
        <f>ROUND(I168*H168,2)</f>
        <v>0</v>
      </c>
      <c r="BL168" s="16" t="s">
        <v>139</v>
      </c>
      <c r="BM168" s="241" t="s">
        <v>266</v>
      </c>
    </row>
    <row r="169" spans="2:51" s="12" customFormat="1" ht="12">
      <c r="B169" s="243"/>
      <c r="C169" s="244"/>
      <c r="D169" s="245" t="s">
        <v>141</v>
      </c>
      <c r="E169" s="246" t="s">
        <v>1</v>
      </c>
      <c r="F169" s="247" t="s">
        <v>267</v>
      </c>
      <c r="G169" s="244"/>
      <c r="H169" s="246" t="s">
        <v>1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141</v>
      </c>
      <c r="AU169" s="253" t="s">
        <v>83</v>
      </c>
      <c r="AV169" s="12" t="s">
        <v>81</v>
      </c>
      <c r="AW169" s="12" t="s">
        <v>31</v>
      </c>
      <c r="AX169" s="12" t="s">
        <v>74</v>
      </c>
      <c r="AY169" s="253" t="s">
        <v>132</v>
      </c>
    </row>
    <row r="170" spans="2:51" s="13" customFormat="1" ht="12">
      <c r="B170" s="254"/>
      <c r="C170" s="255"/>
      <c r="D170" s="245" t="s">
        <v>141</v>
      </c>
      <c r="E170" s="256" t="s">
        <v>1</v>
      </c>
      <c r="F170" s="257" t="s">
        <v>268</v>
      </c>
      <c r="G170" s="255"/>
      <c r="H170" s="258">
        <v>14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AT170" s="264" t="s">
        <v>141</v>
      </c>
      <c r="AU170" s="264" t="s">
        <v>83</v>
      </c>
      <c r="AV170" s="13" t="s">
        <v>83</v>
      </c>
      <c r="AW170" s="13" t="s">
        <v>31</v>
      </c>
      <c r="AX170" s="13" t="s">
        <v>74</v>
      </c>
      <c r="AY170" s="264" t="s">
        <v>132</v>
      </c>
    </row>
    <row r="171" spans="2:51" s="12" customFormat="1" ht="12">
      <c r="B171" s="243"/>
      <c r="C171" s="244"/>
      <c r="D171" s="245" t="s">
        <v>141</v>
      </c>
      <c r="E171" s="246" t="s">
        <v>1</v>
      </c>
      <c r="F171" s="247" t="s">
        <v>269</v>
      </c>
      <c r="G171" s="244"/>
      <c r="H171" s="246" t="s">
        <v>1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141</v>
      </c>
      <c r="AU171" s="253" t="s">
        <v>83</v>
      </c>
      <c r="AV171" s="12" t="s">
        <v>81</v>
      </c>
      <c r="AW171" s="12" t="s">
        <v>31</v>
      </c>
      <c r="AX171" s="12" t="s">
        <v>74</v>
      </c>
      <c r="AY171" s="253" t="s">
        <v>132</v>
      </c>
    </row>
    <row r="172" spans="2:51" s="13" customFormat="1" ht="12">
      <c r="B172" s="254"/>
      <c r="C172" s="255"/>
      <c r="D172" s="245" t="s">
        <v>141</v>
      </c>
      <c r="E172" s="256" t="s">
        <v>1</v>
      </c>
      <c r="F172" s="257" t="s">
        <v>170</v>
      </c>
      <c r="G172" s="255"/>
      <c r="H172" s="258">
        <v>6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AT172" s="264" t="s">
        <v>141</v>
      </c>
      <c r="AU172" s="264" t="s">
        <v>83</v>
      </c>
      <c r="AV172" s="13" t="s">
        <v>83</v>
      </c>
      <c r="AW172" s="13" t="s">
        <v>31</v>
      </c>
      <c r="AX172" s="13" t="s">
        <v>74</v>
      </c>
      <c r="AY172" s="264" t="s">
        <v>132</v>
      </c>
    </row>
    <row r="173" spans="2:51" s="14" customFormat="1" ht="12">
      <c r="B173" s="265"/>
      <c r="C173" s="266"/>
      <c r="D173" s="245" t="s">
        <v>141</v>
      </c>
      <c r="E173" s="267" t="s">
        <v>1</v>
      </c>
      <c r="F173" s="268" t="s">
        <v>144</v>
      </c>
      <c r="G173" s="266"/>
      <c r="H173" s="269">
        <v>20</v>
      </c>
      <c r="I173" s="270"/>
      <c r="J173" s="266"/>
      <c r="K173" s="266"/>
      <c r="L173" s="271"/>
      <c r="M173" s="272"/>
      <c r="N173" s="273"/>
      <c r="O173" s="273"/>
      <c r="P173" s="273"/>
      <c r="Q173" s="273"/>
      <c r="R173" s="273"/>
      <c r="S173" s="273"/>
      <c r="T173" s="274"/>
      <c r="AT173" s="275" t="s">
        <v>141</v>
      </c>
      <c r="AU173" s="275" t="s">
        <v>83</v>
      </c>
      <c r="AV173" s="14" t="s">
        <v>139</v>
      </c>
      <c r="AW173" s="14" t="s">
        <v>31</v>
      </c>
      <c r="AX173" s="14" t="s">
        <v>81</v>
      </c>
      <c r="AY173" s="275" t="s">
        <v>132</v>
      </c>
    </row>
    <row r="174" spans="2:65" s="1" customFormat="1" ht="24" customHeight="1">
      <c r="B174" s="37"/>
      <c r="C174" s="230" t="s">
        <v>199</v>
      </c>
      <c r="D174" s="230" t="s">
        <v>134</v>
      </c>
      <c r="E174" s="231" t="s">
        <v>270</v>
      </c>
      <c r="F174" s="232" t="s">
        <v>271</v>
      </c>
      <c r="G174" s="233" t="s">
        <v>162</v>
      </c>
      <c r="H174" s="234">
        <v>18</v>
      </c>
      <c r="I174" s="235"/>
      <c r="J174" s="236">
        <f>ROUND(I174*H174,2)</f>
        <v>0</v>
      </c>
      <c r="K174" s="232" t="s">
        <v>138</v>
      </c>
      <c r="L174" s="42"/>
      <c r="M174" s="237" t="s">
        <v>1</v>
      </c>
      <c r="N174" s="238" t="s">
        <v>39</v>
      </c>
      <c r="O174" s="85"/>
      <c r="P174" s="239">
        <f>O174*H174</f>
        <v>0</v>
      </c>
      <c r="Q174" s="239">
        <v>0.1554</v>
      </c>
      <c r="R174" s="239">
        <f>Q174*H174</f>
        <v>2.7972</v>
      </c>
      <c r="S174" s="239">
        <v>0</v>
      </c>
      <c r="T174" s="240">
        <f>S174*H174</f>
        <v>0</v>
      </c>
      <c r="AR174" s="241" t="s">
        <v>139</v>
      </c>
      <c r="AT174" s="241" t="s">
        <v>134</v>
      </c>
      <c r="AU174" s="241" t="s">
        <v>83</v>
      </c>
      <c r="AY174" s="16" t="s">
        <v>132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6" t="s">
        <v>81</v>
      </c>
      <c r="BK174" s="242">
        <f>ROUND(I174*H174,2)</f>
        <v>0</v>
      </c>
      <c r="BL174" s="16" t="s">
        <v>139</v>
      </c>
      <c r="BM174" s="241" t="s">
        <v>272</v>
      </c>
    </row>
    <row r="175" spans="2:51" s="12" customFormat="1" ht="12">
      <c r="B175" s="243"/>
      <c r="C175" s="244"/>
      <c r="D175" s="245" t="s">
        <v>141</v>
      </c>
      <c r="E175" s="246" t="s">
        <v>1</v>
      </c>
      <c r="F175" s="247" t="s">
        <v>269</v>
      </c>
      <c r="G175" s="244"/>
      <c r="H175" s="246" t="s">
        <v>1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141</v>
      </c>
      <c r="AU175" s="253" t="s">
        <v>83</v>
      </c>
      <c r="AV175" s="12" t="s">
        <v>81</v>
      </c>
      <c r="AW175" s="12" t="s">
        <v>31</v>
      </c>
      <c r="AX175" s="12" t="s">
        <v>74</v>
      </c>
      <c r="AY175" s="253" t="s">
        <v>132</v>
      </c>
    </row>
    <row r="176" spans="2:51" s="13" customFormat="1" ht="12">
      <c r="B176" s="254"/>
      <c r="C176" s="255"/>
      <c r="D176" s="245" t="s">
        <v>141</v>
      </c>
      <c r="E176" s="256" t="s">
        <v>1</v>
      </c>
      <c r="F176" s="257" t="s">
        <v>167</v>
      </c>
      <c r="G176" s="255"/>
      <c r="H176" s="258">
        <v>18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AT176" s="264" t="s">
        <v>141</v>
      </c>
      <c r="AU176" s="264" t="s">
        <v>83</v>
      </c>
      <c r="AV176" s="13" t="s">
        <v>83</v>
      </c>
      <c r="AW176" s="13" t="s">
        <v>31</v>
      </c>
      <c r="AX176" s="13" t="s">
        <v>74</v>
      </c>
      <c r="AY176" s="264" t="s">
        <v>132</v>
      </c>
    </row>
    <row r="177" spans="2:51" s="14" customFormat="1" ht="12">
      <c r="B177" s="265"/>
      <c r="C177" s="266"/>
      <c r="D177" s="245" t="s">
        <v>141</v>
      </c>
      <c r="E177" s="267" t="s">
        <v>1</v>
      </c>
      <c r="F177" s="268" t="s">
        <v>144</v>
      </c>
      <c r="G177" s="266"/>
      <c r="H177" s="269">
        <v>18</v>
      </c>
      <c r="I177" s="270"/>
      <c r="J177" s="266"/>
      <c r="K177" s="266"/>
      <c r="L177" s="271"/>
      <c r="M177" s="272"/>
      <c r="N177" s="273"/>
      <c r="O177" s="273"/>
      <c r="P177" s="273"/>
      <c r="Q177" s="273"/>
      <c r="R177" s="273"/>
      <c r="S177" s="273"/>
      <c r="T177" s="274"/>
      <c r="AT177" s="275" t="s">
        <v>141</v>
      </c>
      <c r="AU177" s="275" t="s">
        <v>83</v>
      </c>
      <c r="AV177" s="14" t="s">
        <v>139</v>
      </c>
      <c r="AW177" s="14" t="s">
        <v>31</v>
      </c>
      <c r="AX177" s="14" t="s">
        <v>81</v>
      </c>
      <c r="AY177" s="275" t="s">
        <v>132</v>
      </c>
    </row>
    <row r="178" spans="2:65" s="1" customFormat="1" ht="16.5" customHeight="1">
      <c r="B178" s="37"/>
      <c r="C178" s="279" t="s">
        <v>203</v>
      </c>
      <c r="D178" s="279" t="s">
        <v>237</v>
      </c>
      <c r="E178" s="280" t="s">
        <v>273</v>
      </c>
      <c r="F178" s="281" t="s">
        <v>274</v>
      </c>
      <c r="G178" s="282" t="s">
        <v>255</v>
      </c>
      <c r="H178" s="283">
        <v>18.18</v>
      </c>
      <c r="I178" s="284"/>
      <c r="J178" s="285">
        <f>ROUND(I178*H178,2)</f>
        <v>0</v>
      </c>
      <c r="K178" s="281" t="s">
        <v>138</v>
      </c>
      <c r="L178" s="286"/>
      <c r="M178" s="287" t="s">
        <v>1</v>
      </c>
      <c r="N178" s="288" t="s">
        <v>39</v>
      </c>
      <c r="O178" s="85"/>
      <c r="P178" s="239">
        <f>O178*H178</f>
        <v>0</v>
      </c>
      <c r="Q178" s="239">
        <v>0.0821</v>
      </c>
      <c r="R178" s="239">
        <f>Q178*H178</f>
        <v>1.4925780000000002</v>
      </c>
      <c r="S178" s="239">
        <v>0</v>
      </c>
      <c r="T178" s="240">
        <f>S178*H178</f>
        <v>0</v>
      </c>
      <c r="AR178" s="241" t="s">
        <v>182</v>
      </c>
      <c r="AT178" s="241" t="s">
        <v>237</v>
      </c>
      <c r="AU178" s="241" t="s">
        <v>83</v>
      </c>
      <c r="AY178" s="16" t="s">
        <v>132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6" t="s">
        <v>81</v>
      </c>
      <c r="BK178" s="242">
        <f>ROUND(I178*H178,2)</f>
        <v>0</v>
      </c>
      <c r="BL178" s="16" t="s">
        <v>139</v>
      </c>
      <c r="BM178" s="241" t="s">
        <v>275</v>
      </c>
    </row>
    <row r="179" spans="2:51" s="12" customFormat="1" ht="12">
      <c r="B179" s="243"/>
      <c r="C179" s="244"/>
      <c r="D179" s="245" t="s">
        <v>141</v>
      </c>
      <c r="E179" s="246" t="s">
        <v>1</v>
      </c>
      <c r="F179" s="247" t="s">
        <v>269</v>
      </c>
      <c r="G179" s="244"/>
      <c r="H179" s="246" t="s">
        <v>1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141</v>
      </c>
      <c r="AU179" s="253" t="s">
        <v>83</v>
      </c>
      <c r="AV179" s="12" t="s">
        <v>81</v>
      </c>
      <c r="AW179" s="12" t="s">
        <v>31</v>
      </c>
      <c r="AX179" s="12" t="s">
        <v>74</v>
      </c>
      <c r="AY179" s="253" t="s">
        <v>132</v>
      </c>
    </row>
    <row r="180" spans="2:51" s="13" customFormat="1" ht="12">
      <c r="B180" s="254"/>
      <c r="C180" s="255"/>
      <c r="D180" s="245" t="s">
        <v>141</v>
      </c>
      <c r="E180" s="256" t="s">
        <v>1</v>
      </c>
      <c r="F180" s="257" t="s">
        <v>276</v>
      </c>
      <c r="G180" s="255"/>
      <c r="H180" s="258">
        <v>18.18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AT180" s="264" t="s">
        <v>141</v>
      </c>
      <c r="AU180" s="264" t="s">
        <v>83</v>
      </c>
      <c r="AV180" s="13" t="s">
        <v>83</v>
      </c>
      <c r="AW180" s="13" t="s">
        <v>31</v>
      </c>
      <c r="AX180" s="13" t="s">
        <v>74</v>
      </c>
      <c r="AY180" s="264" t="s">
        <v>132</v>
      </c>
    </row>
    <row r="181" spans="2:51" s="14" customFormat="1" ht="12">
      <c r="B181" s="265"/>
      <c r="C181" s="266"/>
      <c r="D181" s="245" t="s">
        <v>141</v>
      </c>
      <c r="E181" s="267" t="s">
        <v>1</v>
      </c>
      <c r="F181" s="268" t="s">
        <v>144</v>
      </c>
      <c r="G181" s="266"/>
      <c r="H181" s="269">
        <v>18.18</v>
      </c>
      <c r="I181" s="270"/>
      <c r="J181" s="266"/>
      <c r="K181" s="266"/>
      <c r="L181" s="271"/>
      <c r="M181" s="272"/>
      <c r="N181" s="273"/>
      <c r="O181" s="273"/>
      <c r="P181" s="273"/>
      <c r="Q181" s="273"/>
      <c r="R181" s="273"/>
      <c r="S181" s="273"/>
      <c r="T181" s="274"/>
      <c r="AT181" s="275" t="s">
        <v>141</v>
      </c>
      <c r="AU181" s="275" t="s">
        <v>83</v>
      </c>
      <c r="AV181" s="14" t="s">
        <v>139</v>
      </c>
      <c r="AW181" s="14" t="s">
        <v>31</v>
      </c>
      <c r="AX181" s="14" t="s">
        <v>81</v>
      </c>
      <c r="AY181" s="275" t="s">
        <v>132</v>
      </c>
    </row>
    <row r="182" spans="2:65" s="1" customFormat="1" ht="24" customHeight="1">
      <c r="B182" s="37"/>
      <c r="C182" s="230" t="s">
        <v>207</v>
      </c>
      <c r="D182" s="230" t="s">
        <v>134</v>
      </c>
      <c r="E182" s="231" t="s">
        <v>277</v>
      </c>
      <c r="F182" s="232" t="s">
        <v>278</v>
      </c>
      <c r="G182" s="233" t="s">
        <v>162</v>
      </c>
      <c r="H182" s="234">
        <v>136</v>
      </c>
      <c r="I182" s="235"/>
      <c r="J182" s="236">
        <f>ROUND(I182*H182,2)</f>
        <v>0</v>
      </c>
      <c r="K182" s="232" t="s">
        <v>138</v>
      </c>
      <c r="L182" s="42"/>
      <c r="M182" s="237" t="s">
        <v>1</v>
      </c>
      <c r="N182" s="238" t="s">
        <v>39</v>
      </c>
      <c r="O182" s="85"/>
      <c r="P182" s="239">
        <f>O182*H182</f>
        <v>0</v>
      </c>
      <c r="Q182" s="239">
        <v>0.1295</v>
      </c>
      <c r="R182" s="239">
        <f>Q182*H182</f>
        <v>17.612000000000002</v>
      </c>
      <c r="S182" s="239">
        <v>0</v>
      </c>
      <c r="T182" s="240">
        <f>S182*H182</f>
        <v>0</v>
      </c>
      <c r="AR182" s="241" t="s">
        <v>139</v>
      </c>
      <c r="AT182" s="241" t="s">
        <v>134</v>
      </c>
      <c r="AU182" s="241" t="s">
        <v>83</v>
      </c>
      <c r="AY182" s="16" t="s">
        <v>132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6" t="s">
        <v>81</v>
      </c>
      <c r="BK182" s="242">
        <f>ROUND(I182*H182,2)</f>
        <v>0</v>
      </c>
      <c r="BL182" s="16" t="s">
        <v>139</v>
      </c>
      <c r="BM182" s="241" t="s">
        <v>279</v>
      </c>
    </row>
    <row r="183" spans="2:51" s="12" customFormat="1" ht="12">
      <c r="B183" s="243"/>
      <c r="C183" s="244"/>
      <c r="D183" s="245" t="s">
        <v>141</v>
      </c>
      <c r="E183" s="246" t="s">
        <v>1</v>
      </c>
      <c r="F183" s="247" t="s">
        <v>280</v>
      </c>
      <c r="G183" s="244"/>
      <c r="H183" s="246" t="s">
        <v>1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141</v>
      </c>
      <c r="AU183" s="253" t="s">
        <v>83</v>
      </c>
      <c r="AV183" s="12" t="s">
        <v>81</v>
      </c>
      <c r="AW183" s="12" t="s">
        <v>31</v>
      </c>
      <c r="AX183" s="12" t="s">
        <v>74</v>
      </c>
      <c r="AY183" s="253" t="s">
        <v>132</v>
      </c>
    </row>
    <row r="184" spans="2:51" s="13" customFormat="1" ht="12">
      <c r="B184" s="254"/>
      <c r="C184" s="255"/>
      <c r="D184" s="245" t="s">
        <v>141</v>
      </c>
      <c r="E184" s="256" t="s">
        <v>1</v>
      </c>
      <c r="F184" s="257" t="s">
        <v>165</v>
      </c>
      <c r="G184" s="255"/>
      <c r="H184" s="258">
        <v>136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AT184" s="264" t="s">
        <v>141</v>
      </c>
      <c r="AU184" s="264" t="s">
        <v>83</v>
      </c>
      <c r="AV184" s="13" t="s">
        <v>83</v>
      </c>
      <c r="AW184" s="13" t="s">
        <v>31</v>
      </c>
      <c r="AX184" s="13" t="s">
        <v>74</v>
      </c>
      <c r="AY184" s="264" t="s">
        <v>132</v>
      </c>
    </row>
    <row r="185" spans="2:51" s="14" customFormat="1" ht="12">
      <c r="B185" s="265"/>
      <c r="C185" s="266"/>
      <c r="D185" s="245" t="s">
        <v>141</v>
      </c>
      <c r="E185" s="267" t="s">
        <v>1</v>
      </c>
      <c r="F185" s="268" t="s">
        <v>144</v>
      </c>
      <c r="G185" s="266"/>
      <c r="H185" s="269">
        <v>136</v>
      </c>
      <c r="I185" s="270"/>
      <c r="J185" s="266"/>
      <c r="K185" s="266"/>
      <c r="L185" s="271"/>
      <c r="M185" s="272"/>
      <c r="N185" s="273"/>
      <c r="O185" s="273"/>
      <c r="P185" s="273"/>
      <c r="Q185" s="273"/>
      <c r="R185" s="273"/>
      <c r="S185" s="273"/>
      <c r="T185" s="274"/>
      <c r="AT185" s="275" t="s">
        <v>141</v>
      </c>
      <c r="AU185" s="275" t="s">
        <v>83</v>
      </c>
      <c r="AV185" s="14" t="s">
        <v>139</v>
      </c>
      <c r="AW185" s="14" t="s">
        <v>31</v>
      </c>
      <c r="AX185" s="14" t="s">
        <v>81</v>
      </c>
      <c r="AY185" s="275" t="s">
        <v>132</v>
      </c>
    </row>
    <row r="186" spans="2:65" s="1" customFormat="1" ht="16.5" customHeight="1">
      <c r="B186" s="37"/>
      <c r="C186" s="279" t="s">
        <v>212</v>
      </c>
      <c r="D186" s="279" t="s">
        <v>237</v>
      </c>
      <c r="E186" s="280" t="s">
        <v>281</v>
      </c>
      <c r="F186" s="281" t="s">
        <v>282</v>
      </c>
      <c r="G186" s="282" t="s">
        <v>162</v>
      </c>
      <c r="H186" s="283">
        <v>137.36</v>
      </c>
      <c r="I186" s="284"/>
      <c r="J186" s="285">
        <f>ROUND(I186*H186,2)</f>
        <v>0</v>
      </c>
      <c r="K186" s="281" t="s">
        <v>138</v>
      </c>
      <c r="L186" s="286"/>
      <c r="M186" s="287" t="s">
        <v>1</v>
      </c>
      <c r="N186" s="288" t="s">
        <v>39</v>
      </c>
      <c r="O186" s="85"/>
      <c r="P186" s="239">
        <f>O186*H186</f>
        <v>0</v>
      </c>
      <c r="Q186" s="239">
        <v>0.058</v>
      </c>
      <c r="R186" s="239">
        <f>Q186*H186</f>
        <v>7.9668800000000015</v>
      </c>
      <c r="S186" s="239">
        <v>0</v>
      </c>
      <c r="T186" s="240">
        <f>S186*H186</f>
        <v>0</v>
      </c>
      <c r="AR186" s="241" t="s">
        <v>182</v>
      </c>
      <c r="AT186" s="241" t="s">
        <v>237</v>
      </c>
      <c r="AU186" s="241" t="s">
        <v>83</v>
      </c>
      <c r="AY186" s="16" t="s">
        <v>132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6" t="s">
        <v>81</v>
      </c>
      <c r="BK186" s="242">
        <f>ROUND(I186*H186,2)</f>
        <v>0</v>
      </c>
      <c r="BL186" s="16" t="s">
        <v>139</v>
      </c>
      <c r="BM186" s="241" t="s">
        <v>283</v>
      </c>
    </row>
    <row r="187" spans="2:51" s="13" customFormat="1" ht="12">
      <c r="B187" s="254"/>
      <c r="C187" s="255"/>
      <c r="D187" s="245" t="s">
        <v>141</v>
      </c>
      <c r="E187" s="256" t="s">
        <v>1</v>
      </c>
      <c r="F187" s="257" t="s">
        <v>284</v>
      </c>
      <c r="G187" s="255"/>
      <c r="H187" s="258">
        <v>137.36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AT187" s="264" t="s">
        <v>141</v>
      </c>
      <c r="AU187" s="264" t="s">
        <v>83</v>
      </c>
      <c r="AV187" s="13" t="s">
        <v>83</v>
      </c>
      <c r="AW187" s="13" t="s">
        <v>31</v>
      </c>
      <c r="AX187" s="13" t="s">
        <v>74</v>
      </c>
      <c r="AY187" s="264" t="s">
        <v>132</v>
      </c>
    </row>
    <row r="188" spans="2:51" s="14" customFormat="1" ht="12">
      <c r="B188" s="265"/>
      <c r="C188" s="266"/>
      <c r="D188" s="245" t="s">
        <v>141</v>
      </c>
      <c r="E188" s="267" t="s">
        <v>1</v>
      </c>
      <c r="F188" s="268" t="s">
        <v>144</v>
      </c>
      <c r="G188" s="266"/>
      <c r="H188" s="269">
        <v>137.36</v>
      </c>
      <c r="I188" s="270"/>
      <c r="J188" s="266"/>
      <c r="K188" s="266"/>
      <c r="L188" s="271"/>
      <c r="M188" s="272"/>
      <c r="N188" s="273"/>
      <c r="O188" s="273"/>
      <c r="P188" s="273"/>
      <c r="Q188" s="273"/>
      <c r="R188" s="273"/>
      <c r="S188" s="273"/>
      <c r="T188" s="274"/>
      <c r="AT188" s="275" t="s">
        <v>141</v>
      </c>
      <c r="AU188" s="275" t="s">
        <v>83</v>
      </c>
      <c r="AV188" s="14" t="s">
        <v>139</v>
      </c>
      <c r="AW188" s="14" t="s">
        <v>31</v>
      </c>
      <c r="AX188" s="14" t="s">
        <v>81</v>
      </c>
      <c r="AY188" s="275" t="s">
        <v>132</v>
      </c>
    </row>
    <row r="189" spans="2:65" s="1" customFormat="1" ht="24" customHeight="1">
      <c r="B189" s="37"/>
      <c r="C189" s="230" t="s">
        <v>268</v>
      </c>
      <c r="D189" s="230" t="s">
        <v>134</v>
      </c>
      <c r="E189" s="231" t="s">
        <v>285</v>
      </c>
      <c r="F189" s="232" t="s">
        <v>286</v>
      </c>
      <c r="G189" s="233" t="s">
        <v>287</v>
      </c>
      <c r="H189" s="234">
        <v>1.54</v>
      </c>
      <c r="I189" s="235"/>
      <c r="J189" s="236">
        <f>ROUND(I189*H189,2)</f>
        <v>0</v>
      </c>
      <c r="K189" s="232" t="s">
        <v>138</v>
      </c>
      <c r="L189" s="42"/>
      <c r="M189" s="237" t="s">
        <v>1</v>
      </c>
      <c r="N189" s="238" t="s">
        <v>39</v>
      </c>
      <c r="O189" s="85"/>
      <c r="P189" s="239">
        <f>O189*H189</f>
        <v>0</v>
      </c>
      <c r="Q189" s="239">
        <v>2.25634</v>
      </c>
      <c r="R189" s="239">
        <f>Q189*H189</f>
        <v>3.4747635999999997</v>
      </c>
      <c r="S189" s="239">
        <v>0</v>
      </c>
      <c r="T189" s="240">
        <f>S189*H189</f>
        <v>0</v>
      </c>
      <c r="AR189" s="241" t="s">
        <v>139</v>
      </c>
      <c r="AT189" s="241" t="s">
        <v>134</v>
      </c>
      <c r="AU189" s="241" t="s">
        <v>83</v>
      </c>
      <c r="AY189" s="16" t="s">
        <v>132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6" t="s">
        <v>81</v>
      </c>
      <c r="BK189" s="242">
        <f>ROUND(I189*H189,2)</f>
        <v>0</v>
      </c>
      <c r="BL189" s="16" t="s">
        <v>139</v>
      </c>
      <c r="BM189" s="241" t="s">
        <v>288</v>
      </c>
    </row>
    <row r="190" spans="2:51" s="12" customFormat="1" ht="12">
      <c r="B190" s="243"/>
      <c r="C190" s="244"/>
      <c r="D190" s="245" t="s">
        <v>141</v>
      </c>
      <c r="E190" s="246" t="s">
        <v>1</v>
      </c>
      <c r="F190" s="247" t="s">
        <v>267</v>
      </c>
      <c r="G190" s="244"/>
      <c r="H190" s="246" t="s">
        <v>1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AT190" s="253" t="s">
        <v>141</v>
      </c>
      <c r="AU190" s="253" t="s">
        <v>83</v>
      </c>
      <c r="AV190" s="12" t="s">
        <v>81</v>
      </c>
      <c r="AW190" s="12" t="s">
        <v>31</v>
      </c>
      <c r="AX190" s="12" t="s">
        <v>74</v>
      </c>
      <c r="AY190" s="253" t="s">
        <v>132</v>
      </c>
    </row>
    <row r="191" spans="2:51" s="13" customFormat="1" ht="12">
      <c r="B191" s="254"/>
      <c r="C191" s="255"/>
      <c r="D191" s="245" t="s">
        <v>141</v>
      </c>
      <c r="E191" s="256" t="s">
        <v>1</v>
      </c>
      <c r="F191" s="257" t="s">
        <v>289</v>
      </c>
      <c r="G191" s="255"/>
      <c r="H191" s="258">
        <v>1.36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AT191" s="264" t="s">
        <v>141</v>
      </c>
      <c r="AU191" s="264" t="s">
        <v>83</v>
      </c>
      <c r="AV191" s="13" t="s">
        <v>83</v>
      </c>
      <c r="AW191" s="13" t="s">
        <v>31</v>
      </c>
      <c r="AX191" s="13" t="s">
        <v>74</v>
      </c>
      <c r="AY191" s="264" t="s">
        <v>132</v>
      </c>
    </row>
    <row r="192" spans="2:51" s="12" customFormat="1" ht="12">
      <c r="B192" s="243"/>
      <c r="C192" s="244"/>
      <c r="D192" s="245" t="s">
        <v>141</v>
      </c>
      <c r="E192" s="246" t="s">
        <v>1</v>
      </c>
      <c r="F192" s="247" t="s">
        <v>269</v>
      </c>
      <c r="G192" s="244"/>
      <c r="H192" s="246" t="s">
        <v>1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AT192" s="253" t="s">
        <v>141</v>
      </c>
      <c r="AU192" s="253" t="s">
        <v>83</v>
      </c>
      <c r="AV192" s="12" t="s">
        <v>81</v>
      </c>
      <c r="AW192" s="12" t="s">
        <v>31</v>
      </c>
      <c r="AX192" s="12" t="s">
        <v>74</v>
      </c>
      <c r="AY192" s="253" t="s">
        <v>132</v>
      </c>
    </row>
    <row r="193" spans="2:51" s="13" customFormat="1" ht="12">
      <c r="B193" s="254"/>
      <c r="C193" s="255"/>
      <c r="D193" s="245" t="s">
        <v>141</v>
      </c>
      <c r="E193" s="256" t="s">
        <v>1</v>
      </c>
      <c r="F193" s="257" t="s">
        <v>290</v>
      </c>
      <c r="G193" s="255"/>
      <c r="H193" s="258">
        <v>0.18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AT193" s="264" t="s">
        <v>141</v>
      </c>
      <c r="AU193" s="264" t="s">
        <v>83</v>
      </c>
      <c r="AV193" s="13" t="s">
        <v>83</v>
      </c>
      <c r="AW193" s="13" t="s">
        <v>31</v>
      </c>
      <c r="AX193" s="13" t="s">
        <v>74</v>
      </c>
      <c r="AY193" s="264" t="s">
        <v>132</v>
      </c>
    </row>
    <row r="194" spans="2:51" s="14" customFormat="1" ht="12">
      <c r="B194" s="265"/>
      <c r="C194" s="266"/>
      <c r="D194" s="245" t="s">
        <v>141</v>
      </c>
      <c r="E194" s="267" t="s">
        <v>1</v>
      </c>
      <c r="F194" s="268" t="s">
        <v>144</v>
      </c>
      <c r="G194" s="266"/>
      <c r="H194" s="269">
        <v>1.54</v>
      </c>
      <c r="I194" s="270"/>
      <c r="J194" s="266"/>
      <c r="K194" s="266"/>
      <c r="L194" s="271"/>
      <c r="M194" s="272"/>
      <c r="N194" s="273"/>
      <c r="O194" s="273"/>
      <c r="P194" s="273"/>
      <c r="Q194" s="273"/>
      <c r="R194" s="273"/>
      <c r="S194" s="273"/>
      <c r="T194" s="274"/>
      <c r="AT194" s="275" t="s">
        <v>141</v>
      </c>
      <c r="AU194" s="275" t="s">
        <v>83</v>
      </c>
      <c r="AV194" s="14" t="s">
        <v>139</v>
      </c>
      <c r="AW194" s="14" t="s">
        <v>31</v>
      </c>
      <c r="AX194" s="14" t="s">
        <v>81</v>
      </c>
      <c r="AY194" s="275" t="s">
        <v>132</v>
      </c>
    </row>
    <row r="195" spans="2:63" s="11" customFormat="1" ht="22.8" customHeight="1">
      <c r="B195" s="214"/>
      <c r="C195" s="215"/>
      <c r="D195" s="216" t="s">
        <v>73</v>
      </c>
      <c r="E195" s="228" t="s">
        <v>291</v>
      </c>
      <c r="F195" s="228" t="s">
        <v>292</v>
      </c>
      <c r="G195" s="215"/>
      <c r="H195" s="215"/>
      <c r="I195" s="218"/>
      <c r="J195" s="229">
        <f>BK195</f>
        <v>0</v>
      </c>
      <c r="K195" s="215"/>
      <c r="L195" s="220"/>
      <c r="M195" s="221"/>
      <c r="N195" s="222"/>
      <c r="O195" s="222"/>
      <c r="P195" s="223">
        <f>P196</f>
        <v>0</v>
      </c>
      <c r="Q195" s="222"/>
      <c r="R195" s="223">
        <f>R196</f>
        <v>0</v>
      </c>
      <c r="S195" s="222"/>
      <c r="T195" s="224">
        <f>T196</f>
        <v>0</v>
      </c>
      <c r="AR195" s="225" t="s">
        <v>81</v>
      </c>
      <c r="AT195" s="226" t="s">
        <v>73</v>
      </c>
      <c r="AU195" s="226" t="s">
        <v>81</v>
      </c>
      <c r="AY195" s="225" t="s">
        <v>132</v>
      </c>
      <c r="BK195" s="227">
        <f>BK196</f>
        <v>0</v>
      </c>
    </row>
    <row r="196" spans="2:65" s="1" customFormat="1" ht="24" customHeight="1">
      <c r="B196" s="37"/>
      <c r="C196" s="230" t="s">
        <v>8</v>
      </c>
      <c r="D196" s="230" t="s">
        <v>134</v>
      </c>
      <c r="E196" s="231" t="s">
        <v>293</v>
      </c>
      <c r="F196" s="232" t="s">
        <v>294</v>
      </c>
      <c r="G196" s="233" t="s">
        <v>173</v>
      </c>
      <c r="H196" s="234">
        <v>71.485</v>
      </c>
      <c r="I196" s="235"/>
      <c r="J196" s="236">
        <f>ROUND(I196*H196,2)</f>
        <v>0</v>
      </c>
      <c r="K196" s="232" t="s">
        <v>138</v>
      </c>
      <c r="L196" s="42"/>
      <c r="M196" s="289" t="s">
        <v>1</v>
      </c>
      <c r="N196" s="290" t="s">
        <v>39</v>
      </c>
      <c r="O196" s="291"/>
      <c r="P196" s="292">
        <f>O196*H196</f>
        <v>0</v>
      </c>
      <c r="Q196" s="292">
        <v>0</v>
      </c>
      <c r="R196" s="292">
        <f>Q196*H196</f>
        <v>0</v>
      </c>
      <c r="S196" s="292">
        <v>0</v>
      </c>
      <c r="T196" s="293">
        <f>S196*H196</f>
        <v>0</v>
      </c>
      <c r="AR196" s="241" t="s">
        <v>139</v>
      </c>
      <c r="AT196" s="241" t="s">
        <v>134</v>
      </c>
      <c r="AU196" s="241" t="s">
        <v>83</v>
      </c>
      <c r="AY196" s="16" t="s">
        <v>132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6" t="s">
        <v>81</v>
      </c>
      <c r="BK196" s="242">
        <f>ROUND(I196*H196,2)</f>
        <v>0</v>
      </c>
      <c r="BL196" s="16" t="s">
        <v>139</v>
      </c>
      <c r="BM196" s="241" t="s">
        <v>295</v>
      </c>
    </row>
    <row r="197" spans="2:12" s="1" customFormat="1" ht="6.95" customHeight="1">
      <c r="B197" s="60"/>
      <c r="C197" s="61"/>
      <c r="D197" s="61"/>
      <c r="E197" s="61"/>
      <c r="F197" s="61"/>
      <c r="G197" s="61"/>
      <c r="H197" s="61"/>
      <c r="I197" s="181"/>
      <c r="J197" s="61"/>
      <c r="K197" s="61"/>
      <c r="L197" s="42"/>
    </row>
  </sheetData>
  <sheetProtection password="CC35" sheet="1" objects="1" scenarios="1" formatColumns="0" formatRows="0" autoFilter="0"/>
  <autoFilter ref="C125:K1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97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104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chodníku na ul. Lidická od p.č. 84 do 94 v Šumperku - II. etapa</v>
      </c>
      <c r="F7" s="146"/>
      <c r="G7" s="146"/>
      <c r="H7" s="146"/>
      <c r="L7" s="19"/>
    </row>
    <row r="8" spans="2:12" ht="12" customHeight="1">
      <c r="B8" s="19"/>
      <c r="D8" s="146" t="s">
        <v>105</v>
      </c>
      <c r="L8" s="19"/>
    </row>
    <row r="9" spans="2:12" s="1" customFormat="1" ht="16.5" customHeight="1">
      <c r="B9" s="42"/>
      <c r="E9" s="147" t="s">
        <v>216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107</v>
      </c>
      <c r="I10" s="148"/>
      <c r="L10" s="42"/>
    </row>
    <row r="11" spans="2:12" s="1" customFormat="1" ht="36.95" customHeight="1">
      <c r="B11" s="42"/>
      <c r="E11" s="149" t="s">
        <v>296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4. 11. 2022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ROUND(J122,2)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ROUND((SUM(BE122:BE130)),2)</f>
        <v>0</v>
      </c>
      <c r="I35" s="162">
        <v>0.21</v>
      </c>
      <c r="J35" s="161">
        <f>ROUND(((SUM(BE122:BE130))*I35),2)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ROUND((SUM(BF122:BF130)),2)</f>
        <v>0</v>
      </c>
      <c r="I36" s="162">
        <v>0.15</v>
      </c>
      <c r="J36" s="161">
        <f>ROUND(((SUM(BF122:BF130))*I36),2)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ROUND((SUM(BG122:BG130)),2)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ROUND((SUM(BH122:BH130)),2)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ROUND((SUM(BI122:BI130)),2)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109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chodníku na ul. Lidická od p.č. 84 do 94 v Šumperku - II. etapa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105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216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107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192 - Dopravní značení dočasné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4. 11. 2022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110</v>
      </c>
      <c r="D96" s="187"/>
      <c r="E96" s="187"/>
      <c r="F96" s="187"/>
      <c r="G96" s="187"/>
      <c r="H96" s="187"/>
      <c r="I96" s="188"/>
      <c r="J96" s="189" t="s">
        <v>111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112</v>
      </c>
      <c r="D98" s="38"/>
      <c r="E98" s="38"/>
      <c r="F98" s="38"/>
      <c r="G98" s="38"/>
      <c r="H98" s="38"/>
      <c r="I98" s="148"/>
      <c r="J98" s="104">
        <f>J122</f>
        <v>0</v>
      </c>
      <c r="K98" s="38"/>
      <c r="L98" s="42"/>
      <c r="AU98" s="16" t="s">
        <v>113</v>
      </c>
    </row>
    <row r="99" spans="2:12" s="8" customFormat="1" ht="24.95" customHeight="1">
      <c r="B99" s="191"/>
      <c r="C99" s="192"/>
      <c r="D99" s="193" t="s">
        <v>114</v>
      </c>
      <c r="E99" s="194"/>
      <c r="F99" s="194"/>
      <c r="G99" s="194"/>
      <c r="H99" s="194"/>
      <c r="I99" s="195"/>
      <c r="J99" s="196">
        <f>J123</f>
        <v>0</v>
      </c>
      <c r="K99" s="192"/>
      <c r="L99" s="197"/>
    </row>
    <row r="100" spans="2:12" s="9" customFormat="1" ht="19.9" customHeight="1">
      <c r="B100" s="198"/>
      <c r="C100" s="127"/>
      <c r="D100" s="199" t="s">
        <v>221</v>
      </c>
      <c r="E100" s="200"/>
      <c r="F100" s="200"/>
      <c r="G100" s="200"/>
      <c r="H100" s="200"/>
      <c r="I100" s="201"/>
      <c r="J100" s="202">
        <f>J124</f>
        <v>0</v>
      </c>
      <c r="K100" s="127"/>
      <c r="L100" s="203"/>
    </row>
    <row r="101" spans="2:12" s="1" customFormat="1" ht="21.8" customHeight="1">
      <c r="B101" s="37"/>
      <c r="C101" s="38"/>
      <c r="D101" s="38"/>
      <c r="E101" s="38"/>
      <c r="F101" s="38"/>
      <c r="G101" s="38"/>
      <c r="H101" s="38"/>
      <c r="I101" s="148"/>
      <c r="J101" s="38"/>
      <c r="K101" s="38"/>
      <c r="L101" s="42"/>
    </row>
    <row r="102" spans="2:12" s="1" customFormat="1" ht="6.95" customHeight="1">
      <c r="B102" s="60"/>
      <c r="C102" s="61"/>
      <c r="D102" s="61"/>
      <c r="E102" s="61"/>
      <c r="F102" s="61"/>
      <c r="G102" s="61"/>
      <c r="H102" s="61"/>
      <c r="I102" s="181"/>
      <c r="J102" s="61"/>
      <c r="K102" s="61"/>
      <c r="L102" s="42"/>
    </row>
    <row r="106" spans="2:12" s="1" customFormat="1" ht="6.95" customHeight="1">
      <c r="B106" s="62"/>
      <c r="C106" s="63"/>
      <c r="D106" s="63"/>
      <c r="E106" s="63"/>
      <c r="F106" s="63"/>
      <c r="G106" s="63"/>
      <c r="H106" s="63"/>
      <c r="I106" s="184"/>
      <c r="J106" s="63"/>
      <c r="K106" s="63"/>
      <c r="L106" s="42"/>
    </row>
    <row r="107" spans="2:12" s="1" customFormat="1" ht="24.95" customHeight="1">
      <c r="B107" s="37"/>
      <c r="C107" s="22" t="s">
        <v>117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6.95" customHeight="1">
      <c r="B108" s="37"/>
      <c r="C108" s="38"/>
      <c r="D108" s="38"/>
      <c r="E108" s="38"/>
      <c r="F108" s="38"/>
      <c r="G108" s="38"/>
      <c r="H108" s="38"/>
      <c r="I108" s="148"/>
      <c r="J108" s="38"/>
      <c r="K108" s="38"/>
      <c r="L108" s="42"/>
    </row>
    <row r="109" spans="2:12" s="1" customFormat="1" ht="12" customHeight="1">
      <c r="B109" s="37"/>
      <c r="C109" s="31" t="s">
        <v>16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185" t="str">
        <f>E7</f>
        <v>Oprava chodníku na ul. Lidická od p.č. 84 do 94 v Šumperku - II. etapa</v>
      </c>
      <c r="F110" s="31"/>
      <c r="G110" s="31"/>
      <c r="H110" s="31"/>
      <c r="I110" s="148"/>
      <c r="J110" s="38"/>
      <c r="K110" s="38"/>
      <c r="L110" s="42"/>
    </row>
    <row r="111" spans="2:12" ht="12" customHeight="1">
      <c r="B111" s="20"/>
      <c r="C111" s="31" t="s">
        <v>105</v>
      </c>
      <c r="D111" s="21"/>
      <c r="E111" s="21"/>
      <c r="F111" s="21"/>
      <c r="G111" s="21"/>
      <c r="H111" s="21"/>
      <c r="I111" s="140"/>
      <c r="J111" s="21"/>
      <c r="K111" s="21"/>
      <c r="L111" s="19"/>
    </row>
    <row r="112" spans="2:12" s="1" customFormat="1" ht="16.5" customHeight="1">
      <c r="B112" s="37"/>
      <c r="C112" s="38"/>
      <c r="D112" s="38"/>
      <c r="E112" s="185" t="s">
        <v>216</v>
      </c>
      <c r="F112" s="38"/>
      <c r="G112" s="38"/>
      <c r="H112" s="38"/>
      <c r="I112" s="148"/>
      <c r="J112" s="38"/>
      <c r="K112" s="38"/>
      <c r="L112" s="42"/>
    </row>
    <row r="113" spans="2:12" s="1" customFormat="1" ht="12" customHeight="1">
      <c r="B113" s="37"/>
      <c r="C113" s="31" t="s">
        <v>107</v>
      </c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6.5" customHeight="1">
      <c r="B114" s="37"/>
      <c r="C114" s="38"/>
      <c r="D114" s="38"/>
      <c r="E114" s="70" t="str">
        <f>E11</f>
        <v>SO 192 - Dopravní značení dočasné</v>
      </c>
      <c r="F114" s="38"/>
      <c r="G114" s="38"/>
      <c r="H114" s="38"/>
      <c r="I114" s="148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48"/>
      <c r="J115" s="38"/>
      <c r="K115" s="38"/>
      <c r="L115" s="42"/>
    </row>
    <row r="116" spans="2:12" s="1" customFormat="1" ht="12" customHeight="1">
      <c r="B116" s="37"/>
      <c r="C116" s="31" t="s">
        <v>20</v>
      </c>
      <c r="D116" s="38"/>
      <c r="E116" s="38"/>
      <c r="F116" s="26" t="str">
        <f>F14</f>
        <v>Šumperk</v>
      </c>
      <c r="G116" s="38"/>
      <c r="H116" s="38"/>
      <c r="I116" s="150" t="s">
        <v>22</v>
      </c>
      <c r="J116" s="73" t="str">
        <f>IF(J14="","",J14)</f>
        <v>4. 11. 2022</v>
      </c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5.15" customHeight="1">
      <c r="B118" s="37"/>
      <c r="C118" s="31" t="s">
        <v>24</v>
      </c>
      <c r="D118" s="38"/>
      <c r="E118" s="38"/>
      <c r="F118" s="26" t="str">
        <f>E17</f>
        <v xml:space="preserve"> </v>
      </c>
      <c r="G118" s="38"/>
      <c r="H118" s="38"/>
      <c r="I118" s="150" t="s">
        <v>30</v>
      </c>
      <c r="J118" s="35" t="str">
        <f>E23</f>
        <v xml:space="preserve"> </v>
      </c>
      <c r="K118" s="38"/>
      <c r="L118" s="42"/>
    </row>
    <row r="119" spans="2:12" s="1" customFormat="1" ht="15.15" customHeight="1">
      <c r="B119" s="37"/>
      <c r="C119" s="31" t="s">
        <v>28</v>
      </c>
      <c r="D119" s="38"/>
      <c r="E119" s="38"/>
      <c r="F119" s="26" t="str">
        <f>IF(E20="","",E20)</f>
        <v>Vyplň údaj</v>
      </c>
      <c r="G119" s="38"/>
      <c r="H119" s="38"/>
      <c r="I119" s="150" t="s">
        <v>32</v>
      </c>
      <c r="J119" s="35" t="str">
        <f>E26</f>
        <v xml:space="preserve"> </v>
      </c>
      <c r="K119" s="38"/>
      <c r="L119" s="42"/>
    </row>
    <row r="120" spans="2:12" s="1" customFormat="1" ht="10.3" customHeight="1">
      <c r="B120" s="37"/>
      <c r="C120" s="38"/>
      <c r="D120" s="38"/>
      <c r="E120" s="38"/>
      <c r="F120" s="38"/>
      <c r="G120" s="38"/>
      <c r="H120" s="38"/>
      <c r="I120" s="148"/>
      <c r="J120" s="38"/>
      <c r="K120" s="38"/>
      <c r="L120" s="42"/>
    </row>
    <row r="121" spans="2:20" s="10" customFormat="1" ht="29.25" customHeight="1">
      <c r="B121" s="204"/>
      <c r="C121" s="205" t="s">
        <v>118</v>
      </c>
      <c r="D121" s="206" t="s">
        <v>59</v>
      </c>
      <c r="E121" s="206" t="s">
        <v>55</v>
      </c>
      <c r="F121" s="206" t="s">
        <v>56</v>
      </c>
      <c r="G121" s="206" t="s">
        <v>119</v>
      </c>
      <c r="H121" s="206" t="s">
        <v>120</v>
      </c>
      <c r="I121" s="207" t="s">
        <v>121</v>
      </c>
      <c r="J121" s="206" t="s">
        <v>111</v>
      </c>
      <c r="K121" s="208" t="s">
        <v>122</v>
      </c>
      <c r="L121" s="209"/>
      <c r="M121" s="94" t="s">
        <v>1</v>
      </c>
      <c r="N121" s="95" t="s">
        <v>38</v>
      </c>
      <c r="O121" s="95" t="s">
        <v>123</v>
      </c>
      <c r="P121" s="95" t="s">
        <v>124</v>
      </c>
      <c r="Q121" s="95" t="s">
        <v>125</v>
      </c>
      <c r="R121" s="95" t="s">
        <v>126</v>
      </c>
      <c r="S121" s="95" t="s">
        <v>127</v>
      </c>
      <c r="T121" s="96" t="s">
        <v>128</v>
      </c>
    </row>
    <row r="122" spans="2:63" s="1" customFormat="1" ht="22.8" customHeight="1">
      <c r="B122" s="37"/>
      <c r="C122" s="101" t="s">
        <v>129</v>
      </c>
      <c r="D122" s="38"/>
      <c r="E122" s="38"/>
      <c r="F122" s="38"/>
      <c r="G122" s="38"/>
      <c r="H122" s="38"/>
      <c r="I122" s="148"/>
      <c r="J122" s="210">
        <f>BK122</f>
        <v>0</v>
      </c>
      <c r="K122" s="38"/>
      <c r="L122" s="42"/>
      <c r="M122" s="97"/>
      <c r="N122" s="98"/>
      <c r="O122" s="98"/>
      <c r="P122" s="211">
        <f>P123</f>
        <v>0</v>
      </c>
      <c r="Q122" s="98"/>
      <c r="R122" s="211">
        <f>R123</f>
        <v>0</v>
      </c>
      <c r="S122" s="98"/>
      <c r="T122" s="212">
        <f>T123</f>
        <v>0</v>
      </c>
      <c r="AT122" s="16" t="s">
        <v>73</v>
      </c>
      <c r="AU122" s="16" t="s">
        <v>113</v>
      </c>
      <c r="BK122" s="213">
        <f>BK123</f>
        <v>0</v>
      </c>
    </row>
    <row r="123" spans="2:63" s="11" customFormat="1" ht="25.9" customHeight="1">
      <c r="B123" s="214"/>
      <c r="C123" s="215"/>
      <c r="D123" s="216" t="s">
        <v>73</v>
      </c>
      <c r="E123" s="217" t="s">
        <v>130</v>
      </c>
      <c r="F123" s="217" t="s">
        <v>131</v>
      </c>
      <c r="G123" s="215"/>
      <c r="H123" s="215"/>
      <c r="I123" s="218"/>
      <c r="J123" s="219">
        <f>BK123</f>
        <v>0</v>
      </c>
      <c r="K123" s="215"/>
      <c r="L123" s="220"/>
      <c r="M123" s="221"/>
      <c r="N123" s="222"/>
      <c r="O123" s="222"/>
      <c r="P123" s="223">
        <f>P124</f>
        <v>0</v>
      </c>
      <c r="Q123" s="222"/>
      <c r="R123" s="223">
        <f>R124</f>
        <v>0</v>
      </c>
      <c r="S123" s="222"/>
      <c r="T123" s="224">
        <f>T124</f>
        <v>0</v>
      </c>
      <c r="AR123" s="225" t="s">
        <v>81</v>
      </c>
      <c r="AT123" s="226" t="s">
        <v>73</v>
      </c>
      <c r="AU123" s="226" t="s">
        <v>74</v>
      </c>
      <c r="AY123" s="225" t="s">
        <v>132</v>
      </c>
      <c r="BK123" s="227">
        <f>BK124</f>
        <v>0</v>
      </c>
    </row>
    <row r="124" spans="2:63" s="11" customFormat="1" ht="22.8" customHeight="1">
      <c r="B124" s="214"/>
      <c r="C124" s="215"/>
      <c r="D124" s="216" t="s">
        <v>73</v>
      </c>
      <c r="E124" s="228" t="s">
        <v>192</v>
      </c>
      <c r="F124" s="228" t="s">
        <v>262</v>
      </c>
      <c r="G124" s="215"/>
      <c r="H124" s="215"/>
      <c r="I124" s="218"/>
      <c r="J124" s="229">
        <f>BK124</f>
        <v>0</v>
      </c>
      <c r="K124" s="215"/>
      <c r="L124" s="220"/>
      <c r="M124" s="221"/>
      <c r="N124" s="222"/>
      <c r="O124" s="222"/>
      <c r="P124" s="223">
        <f>SUM(P125:P130)</f>
        <v>0</v>
      </c>
      <c r="Q124" s="222"/>
      <c r="R124" s="223">
        <f>SUM(R125:R130)</f>
        <v>0</v>
      </c>
      <c r="S124" s="222"/>
      <c r="T124" s="224">
        <f>SUM(T125:T130)</f>
        <v>0</v>
      </c>
      <c r="AR124" s="225" t="s">
        <v>81</v>
      </c>
      <c r="AT124" s="226" t="s">
        <v>73</v>
      </c>
      <c r="AU124" s="226" t="s">
        <v>81</v>
      </c>
      <c r="AY124" s="225" t="s">
        <v>132</v>
      </c>
      <c r="BK124" s="227">
        <f>SUM(BK125:BK130)</f>
        <v>0</v>
      </c>
    </row>
    <row r="125" spans="2:65" s="1" customFormat="1" ht="24" customHeight="1">
      <c r="B125" s="37"/>
      <c r="C125" s="230" t="s">
        <v>81</v>
      </c>
      <c r="D125" s="230" t="s">
        <v>134</v>
      </c>
      <c r="E125" s="231" t="s">
        <v>297</v>
      </c>
      <c r="F125" s="232" t="s">
        <v>298</v>
      </c>
      <c r="G125" s="233" t="s">
        <v>255</v>
      </c>
      <c r="H125" s="234">
        <v>8</v>
      </c>
      <c r="I125" s="235"/>
      <c r="J125" s="236">
        <f>ROUND(I125*H125,2)</f>
        <v>0</v>
      </c>
      <c r="K125" s="232" t="s">
        <v>1</v>
      </c>
      <c r="L125" s="42"/>
      <c r="M125" s="237" t="s">
        <v>1</v>
      </c>
      <c r="N125" s="238" t="s">
        <v>39</v>
      </c>
      <c r="O125" s="85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AR125" s="241" t="s">
        <v>139</v>
      </c>
      <c r="AT125" s="241" t="s">
        <v>134</v>
      </c>
      <c r="AU125" s="241" t="s">
        <v>83</v>
      </c>
      <c r="AY125" s="16" t="s">
        <v>132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6" t="s">
        <v>81</v>
      </c>
      <c r="BK125" s="242">
        <f>ROUND(I125*H125,2)</f>
        <v>0</v>
      </c>
      <c r="BL125" s="16" t="s">
        <v>139</v>
      </c>
      <c r="BM125" s="241" t="s">
        <v>299</v>
      </c>
    </row>
    <row r="126" spans="2:51" s="12" customFormat="1" ht="12">
      <c r="B126" s="243"/>
      <c r="C126" s="244"/>
      <c r="D126" s="245" t="s">
        <v>141</v>
      </c>
      <c r="E126" s="246" t="s">
        <v>1</v>
      </c>
      <c r="F126" s="247" t="s">
        <v>300</v>
      </c>
      <c r="G126" s="244"/>
      <c r="H126" s="246" t="s">
        <v>1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AT126" s="253" t="s">
        <v>141</v>
      </c>
      <c r="AU126" s="253" t="s">
        <v>83</v>
      </c>
      <c r="AV126" s="12" t="s">
        <v>81</v>
      </c>
      <c r="AW126" s="12" t="s">
        <v>31</v>
      </c>
      <c r="AX126" s="12" t="s">
        <v>74</v>
      </c>
      <c r="AY126" s="253" t="s">
        <v>132</v>
      </c>
    </row>
    <row r="127" spans="2:51" s="13" customFormat="1" ht="12">
      <c r="B127" s="254"/>
      <c r="C127" s="255"/>
      <c r="D127" s="245" t="s">
        <v>141</v>
      </c>
      <c r="E127" s="256" t="s">
        <v>1</v>
      </c>
      <c r="F127" s="257" t="s">
        <v>83</v>
      </c>
      <c r="G127" s="255"/>
      <c r="H127" s="258">
        <v>2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AT127" s="264" t="s">
        <v>141</v>
      </c>
      <c r="AU127" s="264" t="s">
        <v>83</v>
      </c>
      <c r="AV127" s="13" t="s">
        <v>83</v>
      </c>
      <c r="AW127" s="13" t="s">
        <v>31</v>
      </c>
      <c r="AX127" s="13" t="s">
        <v>74</v>
      </c>
      <c r="AY127" s="264" t="s">
        <v>132</v>
      </c>
    </row>
    <row r="128" spans="2:51" s="12" customFormat="1" ht="12">
      <c r="B128" s="243"/>
      <c r="C128" s="244"/>
      <c r="D128" s="245" t="s">
        <v>141</v>
      </c>
      <c r="E128" s="246" t="s">
        <v>1</v>
      </c>
      <c r="F128" s="247" t="s">
        <v>301</v>
      </c>
      <c r="G128" s="244"/>
      <c r="H128" s="246" t="s">
        <v>1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141</v>
      </c>
      <c r="AU128" s="253" t="s">
        <v>83</v>
      </c>
      <c r="AV128" s="12" t="s">
        <v>81</v>
      </c>
      <c r="AW128" s="12" t="s">
        <v>31</v>
      </c>
      <c r="AX128" s="12" t="s">
        <v>74</v>
      </c>
      <c r="AY128" s="253" t="s">
        <v>132</v>
      </c>
    </row>
    <row r="129" spans="2:51" s="13" customFormat="1" ht="12">
      <c r="B129" s="254"/>
      <c r="C129" s="255"/>
      <c r="D129" s="245" t="s">
        <v>141</v>
      </c>
      <c r="E129" s="256" t="s">
        <v>1</v>
      </c>
      <c r="F129" s="257" t="s">
        <v>170</v>
      </c>
      <c r="G129" s="255"/>
      <c r="H129" s="258">
        <v>6</v>
      </c>
      <c r="I129" s="259"/>
      <c r="J129" s="255"/>
      <c r="K129" s="255"/>
      <c r="L129" s="260"/>
      <c r="M129" s="261"/>
      <c r="N129" s="262"/>
      <c r="O129" s="262"/>
      <c r="P129" s="262"/>
      <c r="Q129" s="262"/>
      <c r="R129" s="262"/>
      <c r="S129" s="262"/>
      <c r="T129" s="263"/>
      <c r="AT129" s="264" t="s">
        <v>141</v>
      </c>
      <c r="AU129" s="264" t="s">
        <v>83</v>
      </c>
      <c r="AV129" s="13" t="s">
        <v>83</v>
      </c>
      <c r="AW129" s="13" t="s">
        <v>31</v>
      </c>
      <c r="AX129" s="13" t="s">
        <v>74</v>
      </c>
      <c r="AY129" s="264" t="s">
        <v>132</v>
      </c>
    </row>
    <row r="130" spans="2:51" s="14" customFormat="1" ht="12">
      <c r="B130" s="265"/>
      <c r="C130" s="266"/>
      <c r="D130" s="245" t="s">
        <v>141</v>
      </c>
      <c r="E130" s="267" t="s">
        <v>1</v>
      </c>
      <c r="F130" s="268" t="s">
        <v>144</v>
      </c>
      <c r="G130" s="266"/>
      <c r="H130" s="269">
        <v>8</v>
      </c>
      <c r="I130" s="270"/>
      <c r="J130" s="266"/>
      <c r="K130" s="266"/>
      <c r="L130" s="271"/>
      <c r="M130" s="276"/>
      <c r="N130" s="277"/>
      <c r="O130" s="277"/>
      <c r="P130" s="277"/>
      <c r="Q130" s="277"/>
      <c r="R130" s="277"/>
      <c r="S130" s="277"/>
      <c r="T130" s="278"/>
      <c r="AT130" s="275" t="s">
        <v>141</v>
      </c>
      <c r="AU130" s="275" t="s">
        <v>83</v>
      </c>
      <c r="AV130" s="14" t="s">
        <v>139</v>
      </c>
      <c r="AW130" s="14" t="s">
        <v>31</v>
      </c>
      <c r="AX130" s="14" t="s">
        <v>81</v>
      </c>
      <c r="AY130" s="275" t="s">
        <v>132</v>
      </c>
    </row>
    <row r="131" spans="2:12" s="1" customFormat="1" ht="6.95" customHeight="1">
      <c r="B131" s="60"/>
      <c r="C131" s="61"/>
      <c r="D131" s="61"/>
      <c r="E131" s="61"/>
      <c r="F131" s="61"/>
      <c r="G131" s="61"/>
      <c r="H131" s="61"/>
      <c r="I131" s="181"/>
      <c r="J131" s="61"/>
      <c r="K131" s="61"/>
      <c r="L131" s="42"/>
    </row>
  </sheetData>
  <sheetProtection password="CC35" sheet="1" objects="1" scenarios="1" formatColumns="0" formatRows="0" autoFilter="0"/>
  <autoFilter ref="C121:K1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100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104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chodníku na ul. Lidická od p.č. 84 do 94 v Šumperku - II. etapa</v>
      </c>
      <c r="F7" s="146"/>
      <c r="G7" s="146"/>
      <c r="H7" s="146"/>
      <c r="L7" s="19"/>
    </row>
    <row r="8" spans="2:12" s="1" customFormat="1" ht="12" customHeight="1">
      <c r="B8" s="42"/>
      <c r="D8" s="146" t="s">
        <v>105</v>
      </c>
      <c r="I8" s="148"/>
      <c r="L8" s="42"/>
    </row>
    <row r="9" spans="2:12" s="1" customFormat="1" ht="36.95" customHeight="1">
      <c r="B9" s="42"/>
      <c r="E9" s="149" t="s">
        <v>302</v>
      </c>
      <c r="F9" s="1"/>
      <c r="G9" s="1"/>
      <c r="H9" s="1"/>
      <c r="I9" s="148"/>
      <c r="L9" s="42"/>
    </row>
    <row r="10" spans="2:12" s="1" customFormat="1" ht="12">
      <c r="B10" s="42"/>
      <c r="I10" s="148"/>
      <c r="L10" s="42"/>
    </row>
    <row r="11" spans="2:12" s="1" customFormat="1" ht="12" customHeight="1">
      <c r="B11" s="42"/>
      <c r="D11" s="146" t="s">
        <v>18</v>
      </c>
      <c r="F11" s="135" t="s">
        <v>1</v>
      </c>
      <c r="I11" s="150" t="s">
        <v>19</v>
      </c>
      <c r="J11" s="135" t="s">
        <v>1</v>
      </c>
      <c r="L11" s="42"/>
    </row>
    <row r="12" spans="2:12" s="1" customFormat="1" ht="12" customHeight="1">
      <c r="B12" s="42"/>
      <c r="D12" s="146" t="s">
        <v>20</v>
      </c>
      <c r="F12" s="135" t="s">
        <v>21</v>
      </c>
      <c r="I12" s="150" t="s">
        <v>22</v>
      </c>
      <c r="J12" s="151" t="str">
        <f>'Rekapitulace stavby'!AN8</f>
        <v>4. 11. 2022</v>
      </c>
      <c r="L12" s="42"/>
    </row>
    <row r="13" spans="2:12" s="1" customFormat="1" ht="10.8" customHeight="1">
      <c r="B13" s="42"/>
      <c r="I13" s="148"/>
      <c r="L13" s="42"/>
    </row>
    <row r="14" spans="2:12" s="1" customFormat="1" ht="12" customHeight="1">
      <c r="B14" s="42"/>
      <c r="D14" s="146" t="s">
        <v>24</v>
      </c>
      <c r="I14" s="150" t="s">
        <v>25</v>
      </c>
      <c r="J14" s="135" t="str">
        <f>IF('Rekapitulace stavby'!AN10="","",'Rekapitulace stavby'!AN10)</f>
        <v/>
      </c>
      <c r="L14" s="42"/>
    </row>
    <row r="15" spans="2:12" s="1" customFormat="1" ht="18" customHeight="1">
      <c r="B15" s="42"/>
      <c r="E15" s="135" t="str">
        <f>IF('Rekapitulace stavby'!E11="","",'Rekapitulace stavby'!E11)</f>
        <v xml:space="preserve"> </v>
      </c>
      <c r="I15" s="150" t="s">
        <v>27</v>
      </c>
      <c r="J15" s="135" t="str">
        <f>IF('Rekapitulace stavby'!AN11="","",'Rekapitulace stavby'!AN11)</f>
        <v/>
      </c>
      <c r="L15" s="42"/>
    </row>
    <row r="16" spans="2:12" s="1" customFormat="1" ht="6.95" customHeight="1">
      <c r="B16" s="42"/>
      <c r="I16" s="148"/>
      <c r="L16" s="42"/>
    </row>
    <row r="17" spans="2:12" s="1" customFormat="1" ht="12" customHeight="1">
      <c r="B17" s="42"/>
      <c r="D17" s="146" t="s">
        <v>28</v>
      </c>
      <c r="I17" s="150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0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8"/>
      <c r="L19" s="42"/>
    </row>
    <row r="20" spans="2:12" s="1" customFormat="1" ht="12" customHeight="1">
      <c r="B20" s="42"/>
      <c r="D20" s="146" t="s">
        <v>30</v>
      </c>
      <c r="I20" s="150" t="s">
        <v>25</v>
      </c>
      <c r="J20" s="135" t="str">
        <f>IF('Rekapitulace stavby'!AN16="","",'Rekapitulace stavby'!AN16)</f>
        <v/>
      </c>
      <c r="L20" s="42"/>
    </row>
    <row r="21" spans="2:12" s="1" customFormat="1" ht="18" customHeight="1">
      <c r="B21" s="42"/>
      <c r="E21" s="135" t="str">
        <f>IF('Rekapitulace stavby'!E17="","",'Rekapitulace stavby'!E17)</f>
        <v xml:space="preserve"> </v>
      </c>
      <c r="I21" s="150" t="s">
        <v>27</v>
      </c>
      <c r="J21" s="135" t="str">
        <f>IF('Rekapitulace stavby'!AN17="","",'Rekapitulace stavby'!AN17)</f>
        <v/>
      </c>
      <c r="L21" s="42"/>
    </row>
    <row r="22" spans="2:12" s="1" customFormat="1" ht="6.95" customHeight="1">
      <c r="B22" s="42"/>
      <c r="I22" s="148"/>
      <c r="L22" s="42"/>
    </row>
    <row r="23" spans="2:12" s="1" customFormat="1" ht="12" customHeight="1">
      <c r="B23" s="42"/>
      <c r="D23" s="146" t="s">
        <v>32</v>
      </c>
      <c r="I23" s="150" t="s">
        <v>25</v>
      </c>
      <c r="J23" s="135" t="str">
        <f>IF('Rekapitulace stavby'!AN19="","",'Rekapitulace stavby'!AN19)</f>
        <v/>
      </c>
      <c r="L23" s="42"/>
    </row>
    <row r="24" spans="2:12" s="1" customFormat="1" ht="18" customHeight="1">
      <c r="B24" s="42"/>
      <c r="E24" s="135" t="str">
        <f>IF('Rekapitulace stavby'!E20="","",'Rekapitulace stavby'!E20)</f>
        <v xml:space="preserve"> </v>
      </c>
      <c r="I24" s="150" t="s">
        <v>27</v>
      </c>
      <c r="J24" s="135" t="str">
        <f>IF('Rekapitulace stavby'!AN20="","",'Rekapitulace stavby'!AN20)</f>
        <v/>
      </c>
      <c r="L24" s="42"/>
    </row>
    <row r="25" spans="2:12" s="1" customFormat="1" ht="6.95" customHeight="1">
      <c r="B25" s="42"/>
      <c r="I25" s="148"/>
      <c r="L25" s="42"/>
    </row>
    <row r="26" spans="2:12" s="1" customFormat="1" ht="12" customHeight="1">
      <c r="B26" s="42"/>
      <c r="D26" s="146" t="s">
        <v>33</v>
      </c>
      <c r="I26" s="148"/>
      <c r="L26" s="42"/>
    </row>
    <row r="27" spans="2:12" s="7" customFormat="1" ht="16.5" customHeight="1">
      <c r="B27" s="152"/>
      <c r="E27" s="153" t="s">
        <v>1</v>
      </c>
      <c r="F27" s="153"/>
      <c r="G27" s="153"/>
      <c r="H27" s="153"/>
      <c r="I27" s="154"/>
      <c r="L27" s="152"/>
    </row>
    <row r="28" spans="2:12" s="1" customFormat="1" ht="6.95" customHeight="1">
      <c r="B28" s="42"/>
      <c r="I28" s="14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5"/>
      <c r="J29" s="77"/>
      <c r="K29" s="77"/>
      <c r="L29" s="42"/>
    </row>
    <row r="30" spans="2:12" s="1" customFormat="1" ht="25.4" customHeight="1">
      <c r="B30" s="42"/>
      <c r="D30" s="156" t="s">
        <v>34</v>
      </c>
      <c r="I30" s="148"/>
      <c r="J30" s="157">
        <f>ROUND(J118,2)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14.4" customHeight="1">
      <c r="B32" s="42"/>
      <c r="F32" s="158" t="s">
        <v>36</v>
      </c>
      <c r="I32" s="159" t="s">
        <v>35</v>
      </c>
      <c r="J32" s="158" t="s">
        <v>37</v>
      </c>
      <c r="L32" s="42"/>
    </row>
    <row r="33" spans="2:12" s="1" customFormat="1" ht="14.4" customHeight="1">
      <c r="B33" s="42"/>
      <c r="D33" s="160" t="s">
        <v>38</v>
      </c>
      <c r="E33" s="146" t="s">
        <v>39</v>
      </c>
      <c r="F33" s="161">
        <f>ROUND((SUM(BE118:BE125)),2)</f>
        <v>0</v>
      </c>
      <c r="I33" s="162">
        <v>0.21</v>
      </c>
      <c r="J33" s="161">
        <f>ROUND(((SUM(BE118:BE125))*I33),2)</f>
        <v>0</v>
      </c>
      <c r="L33" s="42"/>
    </row>
    <row r="34" spans="2:12" s="1" customFormat="1" ht="14.4" customHeight="1">
      <c r="B34" s="42"/>
      <c r="E34" s="146" t="s">
        <v>40</v>
      </c>
      <c r="F34" s="161">
        <f>ROUND((SUM(BF118:BF125)),2)</f>
        <v>0</v>
      </c>
      <c r="I34" s="162">
        <v>0.15</v>
      </c>
      <c r="J34" s="161">
        <f>ROUND(((SUM(BF118:BF125))*I34),2)</f>
        <v>0</v>
      </c>
      <c r="L34" s="42"/>
    </row>
    <row r="35" spans="2:12" s="1" customFormat="1" ht="14.4" customHeight="1" hidden="1">
      <c r="B35" s="42"/>
      <c r="E35" s="146" t="s">
        <v>41</v>
      </c>
      <c r="F35" s="161">
        <f>ROUND((SUM(BG118:BG125)),2)</f>
        <v>0</v>
      </c>
      <c r="I35" s="162">
        <v>0.21</v>
      </c>
      <c r="J35" s="161">
        <f>0</f>
        <v>0</v>
      </c>
      <c r="L35" s="42"/>
    </row>
    <row r="36" spans="2:12" s="1" customFormat="1" ht="14.4" customHeight="1" hidden="1">
      <c r="B36" s="42"/>
      <c r="E36" s="146" t="s">
        <v>42</v>
      </c>
      <c r="F36" s="161">
        <f>ROUND((SUM(BH118:BH125)),2)</f>
        <v>0</v>
      </c>
      <c r="I36" s="162">
        <v>0.15</v>
      </c>
      <c r="J36" s="161">
        <f>0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ROUND((SUM(BI118:BI125)),2)</f>
        <v>0</v>
      </c>
      <c r="I37" s="162">
        <v>0</v>
      </c>
      <c r="J37" s="161">
        <f>0</f>
        <v>0</v>
      </c>
      <c r="L37" s="42"/>
    </row>
    <row r="38" spans="2:12" s="1" customFormat="1" ht="6.95" customHeight="1">
      <c r="B38" s="42"/>
      <c r="I38" s="148"/>
      <c r="L38" s="42"/>
    </row>
    <row r="39" spans="2:12" s="1" customFormat="1" ht="25.4" customHeight="1">
      <c r="B39" s="42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42"/>
    </row>
    <row r="40" spans="2:12" s="1" customFormat="1" ht="14.4" customHeight="1">
      <c r="B40" s="42"/>
      <c r="I40" s="14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109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chodníku na ul. Lidická od p.č. 84 do 94 v Šumperku - II. etapa</v>
      </c>
      <c r="F85" s="31"/>
      <c r="G85" s="31"/>
      <c r="H85" s="31"/>
      <c r="I85" s="148"/>
      <c r="J85" s="38"/>
      <c r="K85" s="38"/>
      <c r="L85" s="42"/>
    </row>
    <row r="86" spans="2:12" s="1" customFormat="1" ht="12" customHeight="1">
      <c r="B86" s="37"/>
      <c r="C86" s="31" t="s">
        <v>105</v>
      </c>
      <c r="D86" s="38"/>
      <c r="E86" s="38"/>
      <c r="F86" s="38"/>
      <c r="G86" s="38"/>
      <c r="H86" s="38"/>
      <c r="I86" s="14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1000 - Ostatní náklady</v>
      </c>
      <c r="F87" s="38"/>
      <c r="G87" s="38"/>
      <c r="H87" s="38"/>
      <c r="I87" s="14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Šumperk</v>
      </c>
      <c r="G89" s="38"/>
      <c r="H89" s="38"/>
      <c r="I89" s="150" t="s">
        <v>22</v>
      </c>
      <c r="J89" s="73" t="str">
        <f>IF(J12="","",J12)</f>
        <v>4. 11. 2022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50" t="s">
        <v>30</v>
      </c>
      <c r="J91" s="35" t="str">
        <f>E21</f>
        <v xml:space="preserve"> 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0" t="s">
        <v>32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8"/>
      <c r="J93" s="38"/>
      <c r="K93" s="38"/>
      <c r="L93" s="42"/>
    </row>
    <row r="94" spans="2:12" s="1" customFormat="1" ht="29.25" customHeight="1">
      <c r="B94" s="37"/>
      <c r="C94" s="186" t="s">
        <v>110</v>
      </c>
      <c r="D94" s="187"/>
      <c r="E94" s="187"/>
      <c r="F94" s="187"/>
      <c r="G94" s="187"/>
      <c r="H94" s="187"/>
      <c r="I94" s="188"/>
      <c r="J94" s="189" t="s">
        <v>111</v>
      </c>
      <c r="K94" s="187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47" s="1" customFormat="1" ht="22.8" customHeight="1">
      <c r="B96" s="37"/>
      <c r="C96" s="190" t="s">
        <v>112</v>
      </c>
      <c r="D96" s="38"/>
      <c r="E96" s="38"/>
      <c r="F96" s="38"/>
      <c r="G96" s="38"/>
      <c r="H96" s="38"/>
      <c r="I96" s="148"/>
      <c r="J96" s="104">
        <f>J118</f>
        <v>0</v>
      </c>
      <c r="K96" s="38"/>
      <c r="L96" s="42"/>
      <c r="AU96" s="16" t="s">
        <v>113</v>
      </c>
    </row>
    <row r="97" spans="2:12" s="8" customFormat="1" ht="24.95" customHeight="1">
      <c r="B97" s="191"/>
      <c r="C97" s="192"/>
      <c r="D97" s="193" t="s">
        <v>303</v>
      </c>
      <c r="E97" s="194"/>
      <c r="F97" s="194"/>
      <c r="G97" s="194"/>
      <c r="H97" s="194"/>
      <c r="I97" s="195"/>
      <c r="J97" s="196">
        <f>J119</f>
        <v>0</v>
      </c>
      <c r="K97" s="192"/>
      <c r="L97" s="197"/>
    </row>
    <row r="98" spans="2:12" s="9" customFormat="1" ht="19.9" customHeight="1">
      <c r="B98" s="198"/>
      <c r="C98" s="127"/>
      <c r="D98" s="199" t="s">
        <v>304</v>
      </c>
      <c r="E98" s="200"/>
      <c r="F98" s="200"/>
      <c r="G98" s="200"/>
      <c r="H98" s="200"/>
      <c r="I98" s="201"/>
      <c r="J98" s="202">
        <f>J120</f>
        <v>0</v>
      </c>
      <c r="K98" s="127"/>
      <c r="L98" s="203"/>
    </row>
    <row r="99" spans="2:12" s="1" customFormat="1" ht="21.8" customHeight="1">
      <c r="B99" s="37"/>
      <c r="C99" s="38"/>
      <c r="D99" s="38"/>
      <c r="E99" s="38"/>
      <c r="F99" s="38"/>
      <c r="G99" s="38"/>
      <c r="H99" s="38"/>
      <c r="I99" s="148"/>
      <c r="J99" s="38"/>
      <c r="K99" s="38"/>
      <c r="L99" s="42"/>
    </row>
    <row r="100" spans="2:12" s="1" customFormat="1" ht="6.95" customHeight="1">
      <c r="B100" s="60"/>
      <c r="C100" s="61"/>
      <c r="D100" s="61"/>
      <c r="E100" s="61"/>
      <c r="F100" s="61"/>
      <c r="G100" s="61"/>
      <c r="H100" s="61"/>
      <c r="I100" s="181"/>
      <c r="J100" s="61"/>
      <c r="K100" s="61"/>
      <c r="L100" s="42"/>
    </row>
    <row r="104" spans="2:12" s="1" customFormat="1" ht="6.95" customHeight="1">
      <c r="B104" s="62"/>
      <c r="C104" s="63"/>
      <c r="D104" s="63"/>
      <c r="E104" s="63"/>
      <c r="F104" s="63"/>
      <c r="G104" s="63"/>
      <c r="H104" s="63"/>
      <c r="I104" s="184"/>
      <c r="J104" s="63"/>
      <c r="K104" s="63"/>
      <c r="L104" s="42"/>
    </row>
    <row r="105" spans="2:12" s="1" customFormat="1" ht="24.95" customHeight="1">
      <c r="B105" s="37"/>
      <c r="C105" s="22" t="s">
        <v>117</v>
      </c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148"/>
      <c r="J106" s="38"/>
      <c r="K106" s="38"/>
      <c r="L106" s="42"/>
    </row>
    <row r="107" spans="2:12" s="1" customFormat="1" ht="12" customHeight="1">
      <c r="B107" s="37"/>
      <c r="C107" s="31" t="s">
        <v>16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16.5" customHeight="1">
      <c r="B108" s="37"/>
      <c r="C108" s="38"/>
      <c r="D108" s="38"/>
      <c r="E108" s="185" t="str">
        <f>E7</f>
        <v>Oprava chodníku na ul. Lidická od p.č. 84 do 94 v Šumperku - II. etapa</v>
      </c>
      <c r="F108" s="31"/>
      <c r="G108" s="31"/>
      <c r="H108" s="31"/>
      <c r="I108" s="148"/>
      <c r="J108" s="38"/>
      <c r="K108" s="38"/>
      <c r="L108" s="42"/>
    </row>
    <row r="109" spans="2:12" s="1" customFormat="1" ht="12" customHeight="1">
      <c r="B109" s="37"/>
      <c r="C109" s="31" t="s">
        <v>105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70" t="str">
        <f>E9</f>
        <v>1000 - Ostatní náklady</v>
      </c>
      <c r="F110" s="38"/>
      <c r="G110" s="38"/>
      <c r="H110" s="38"/>
      <c r="I110" s="14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2" customHeight="1">
      <c r="B112" s="37"/>
      <c r="C112" s="31" t="s">
        <v>20</v>
      </c>
      <c r="D112" s="38"/>
      <c r="E112" s="38"/>
      <c r="F112" s="26" t="str">
        <f>F12</f>
        <v>Šumperk</v>
      </c>
      <c r="G112" s="38"/>
      <c r="H112" s="38"/>
      <c r="I112" s="150" t="s">
        <v>22</v>
      </c>
      <c r="J112" s="73" t="str">
        <f>IF(J12="","",J12)</f>
        <v>4. 11. 2022</v>
      </c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5.15" customHeight="1">
      <c r="B114" s="37"/>
      <c r="C114" s="31" t="s">
        <v>24</v>
      </c>
      <c r="D114" s="38"/>
      <c r="E114" s="38"/>
      <c r="F114" s="26" t="str">
        <f>E15</f>
        <v xml:space="preserve"> </v>
      </c>
      <c r="G114" s="38"/>
      <c r="H114" s="38"/>
      <c r="I114" s="150" t="s">
        <v>30</v>
      </c>
      <c r="J114" s="35" t="str">
        <f>E21</f>
        <v xml:space="preserve"> </v>
      </c>
      <c r="K114" s="38"/>
      <c r="L114" s="42"/>
    </row>
    <row r="115" spans="2:12" s="1" customFormat="1" ht="15.15" customHeight="1">
      <c r="B115" s="37"/>
      <c r="C115" s="31" t="s">
        <v>28</v>
      </c>
      <c r="D115" s="38"/>
      <c r="E115" s="38"/>
      <c r="F115" s="26" t="str">
        <f>IF(E18="","",E18)</f>
        <v>Vyplň údaj</v>
      </c>
      <c r="G115" s="38"/>
      <c r="H115" s="38"/>
      <c r="I115" s="150" t="s">
        <v>32</v>
      </c>
      <c r="J115" s="35" t="str">
        <f>E24</f>
        <v xml:space="preserve"> </v>
      </c>
      <c r="K115" s="38"/>
      <c r="L115" s="42"/>
    </row>
    <row r="116" spans="2:12" s="1" customFormat="1" ht="10.3" customHeight="1">
      <c r="B116" s="37"/>
      <c r="C116" s="38"/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20" s="10" customFormat="1" ht="29.25" customHeight="1">
      <c r="B117" s="204"/>
      <c r="C117" s="205" t="s">
        <v>118</v>
      </c>
      <c r="D117" s="206" t="s">
        <v>59</v>
      </c>
      <c r="E117" s="206" t="s">
        <v>55</v>
      </c>
      <c r="F117" s="206" t="s">
        <v>56</v>
      </c>
      <c r="G117" s="206" t="s">
        <v>119</v>
      </c>
      <c r="H117" s="206" t="s">
        <v>120</v>
      </c>
      <c r="I117" s="207" t="s">
        <v>121</v>
      </c>
      <c r="J117" s="206" t="s">
        <v>111</v>
      </c>
      <c r="K117" s="208" t="s">
        <v>122</v>
      </c>
      <c r="L117" s="209"/>
      <c r="M117" s="94" t="s">
        <v>1</v>
      </c>
      <c r="N117" s="95" t="s">
        <v>38</v>
      </c>
      <c r="O117" s="95" t="s">
        <v>123</v>
      </c>
      <c r="P117" s="95" t="s">
        <v>124</v>
      </c>
      <c r="Q117" s="95" t="s">
        <v>125</v>
      </c>
      <c r="R117" s="95" t="s">
        <v>126</v>
      </c>
      <c r="S117" s="95" t="s">
        <v>127</v>
      </c>
      <c r="T117" s="96" t="s">
        <v>128</v>
      </c>
    </row>
    <row r="118" spans="2:63" s="1" customFormat="1" ht="22.8" customHeight="1">
      <c r="B118" s="37"/>
      <c r="C118" s="101" t="s">
        <v>129</v>
      </c>
      <c r="D118" s="38"/>
      <c r="E118" s="38"/>
      <c r="F118" s="38"/>
      <c r="G118" s="38"/>
      <c r="H118" s="38"/>
      <c r="I118" s="148"/>
      <c r="J118" s="210">
        <f>BK118</f>
        <v>0</v>
      </c>
      <c r="K118" s="38"/>
      <c r="L118" s="42"/>
      <c r="M118" s="97"/>
      <c r="N118" s="98"/>
      <c r="O118" s="98"/>
      <c r="P118" s="211">
        <f>P119</f>
        <v>0</v>
      </c>
      <c r="Q118" s="98"/>
      <c r="R118" s="211">
        <f>R119</f>
        <v>0</v>
      </c>
      <c r="S118" s="98"/>
      <c r="T118" s="212">
        <f>T119</f>
        <v>0</v>
      </c>
      <c r="AT118" s="16" t="s">
        <v>73</v>
      </c>
      <c r="AU118" s="16" t="s">
        <v>113</v>
      </c>
      <c r="BK118" s="213">
        <f>BK119</f>
        <v>0</v>
      </c>
    </row>
    <row r="119" spans="2:63" s="11" customFormat="1" ht="25.9" customHeight="1">
      <c r="B119" s="214"/>
      <c r="C119" s="215"/>
      <c r="D119" s="216" t="s">
        <v>73</v>
      </c>
      <c r="E119" s="217" t="s">
        <v>305</v>
      </c>
      <c r="F119" s="217" t="s">
        <v>306</v>
      </c>
      <c r="G119" s="215"/>
      <c r="H119" s="215"/>
      <c r="I119" s="218"/>
      <c r="J119" s="219">
        <f>BK119</f>
        <v>0</v>
      </c>
      <c r="K119" s="215"/>
      <c r="L119" s="220"/>
      <c r="M119" s="221"/>
      <c r="N119" s="222"/>
      <c r="O119" s="222"/>
      <c r="P119" s="223">
        <f>P120</f>
        <v>0</v>
      </c>
      <c r="Q119" s="222"/>
      <c r="R119" s="223">
        <f>R120</f>
        <v>0</v>
      </c>
      <c r="S119" s="222"/>
      <c r="T119" s="224">
        <f>T120</f>
        <v>0</v>
      </c>
      <c r="AR119" s="225" t="s">
        <v>139</v>
      </c>
      <c r="AT119" s="226" t="s">
        <v>73</v>
      </c>
      <c r="AU119" s="226" t="s">
        <v>74</v>
      </c>
      <c r="AY119" s="225" t="s">
        <v>132</v>
      </c>
      <c r="BK119" s="227">
        <f>BK120</f>
        <v>0</v>
      </c>
    </row>
    <row r="120" spans="2:63" s="11" customFormat="1" ht="22.8" customHeight="1">
      <c r="B120" s="214"/>
      <c r="C120" s="215"/>
      <c r="D120" s="216" t="s">
        <v>73</v>
      </c>
      <c r="E120" s="228" t="s">
        <v>307</v>
      </c>
      <c r="F120" s="228" t="s">
        <v>306</v>
      </c>
      <c r="G120" s="215"/>
      <c r="H120" s="215"/>
      <c r="I120" s="218"/>
      <c r="J120" s="229">
        <f>BK120</f>
        <v>0</v>
      </c>
      <c r="K120" s="215"/>
      <c r="L120" s="220"/>
      <c r="M120" s="221"/>
      <c r="N120" s="222"/>
      <c r="O120" s="222"/>
      <c r="P120" s="223">
        <f>SUM(P121:P125)</f>
        <v>0</v>
      </c>
      <c r="Q120" s="222"/>
      <c r="R120" s="223">
        <f>SUM(R121:R125)</f>
        <v>0</v>
      </c>
      <c r="S120" s="222"/>
      <c r="T120" s="224">
        <f>SUM(T121:T125)</f>
        <v>0</v>
      </c>
      <c r="AR120" s="225" t="s">
        <v>139</v>
      </c>
      <c r="AT120" s="226" t="s">
        <v>73</v>
      </c>
      <c r="AU120" s="226" t="s">
        <v>81</v>
      </c>
      <c r="AY120" s="225" t="s">
        <v>132</v>
      </c>
      <c r="BK120" s="227">
        <f>SUM(BK121:BK125)</f>
        <v>0</v>
      </c>
    </row>
    <row r="121" spans="2:65" s="1" customFormat="1" ht="16.5" customHeight="1">
      <c r="B121" s="37"/>
      <c r="C121" s="230" t="s">
        <v>81</v>
      </c>
      <c r="D121" s="230" t="s">
        <v>134</v>
      </c>
      <c r="E121" s="231" t="s">
        <v>308</v>
      </c>
      <c r="F121" s="232" t="s">
        <v>309</v>
      </c>
      <c r="G121" s="233" t="s">
        <v>310</v>
      </c>
      <c r="H121" s="234">
        <v>1</v>
      </c>
      <c r="I121" s="235"/>
      <c r="J121" s="236">
        <f>ROUND(I121*H121,2)</f>
        <v>0</v>
      </c>
      <c r="K121" s="232" t="s">
        <v>1</v>
      </c>
      <c r="L121" s="42"/>
      <c r="M121" s="237" t="s">
        <v>1</v>
      </c>
      <c r="N121" s="238" t="s">
        <v>39</v>
      </c>
      <c r="O121" s="85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AR121" s="241" t="s">
        <v>311</v>
      </c>
      <c r="AT121" s="241" t="s">
        <v>134</v>
      </c>
      <c r="AU121" s="241" t="s">
        <v>83</v>
      </c>
      <c r="AY121" s="16" t="s">
        <v>132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6" t="s">
        <v>81</v>
      </c>
      <c r="BK121" s="242">
        <f>ROUND(I121*H121,2)</f>
        <v>0</v>
      </c>
      <c r="BL121" s="16" t="s">
        <v>311</v>
      </c>
      <c r="BM121" s="241" t="s">
        <v>312</v>
      </c>
    </row>
    <row r="122" spans="2:51" s="12" customFormat="1" ht="12">
      <c r="B122" s="243"/>
      <c r="C122" s="244"/>
      <c r="D122" s="245" t="s">
        <v>141</v>
      </c>
      <c r="E122" s="246" t="s">
        <v>1</v>
      </c>
      <c r="F122" s="247" t="s">
        <v>313</v>
      </c>
      <c r="G122" s="244"/>
      <c r="H122" s="246" t="s">
        <v>1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141</v>
      </c>
      <c r="AU122" s="253" t="s">
        <v>83</v>
      </c>
      <c r="AV122" s="12" t="s">
        <v>81</v>
      </c>
      <c r="AW122" s="12" t="s">
        <v>31</v>
      </c>
      <c r="AX122" s="12" t="s">
        <v>74</v>
      </c>
      <c r="AY122" s="253" t="s">
        <v>132</v>
      </c>
    </row>
    <row r="123" spans="2:51" s="13" customFormat="1" ht="12">
      <c r="B123" s="254"/>
      <c r="C123" s="255"/>
      <c r="D123" s="245" t="s">
        <v>141</v>
      </c>
      <c r="E123" s="256" t="s">
        <v>1</v>
      </c>
      <c r="F123" s="257" t="s">
        <v>81</v>
      </c>
      <c r="G123" s="255"/>
      <c r="H123" s="258">
        <v>1</v>
      </c>
      <c r="I123" s="259"/>
      <c r="J123" s="255"/>
      <c r="K123" s="255"/>
      <c r="L123" s="260"/>
      <c r="M123" s="261"/>
      <c r="N123" s="262"/>
      <c r="O123" s="262"/>
      <c r="P123" s="262"/>
      <c r="Q123" s="262"/>
      <c r="R123" s="262"/>
      <c r="S123" s="262"/>
      <c r="T123" s="263"/>
      <c r="AT123" s="264" t="s">
        <v>141</v>
      </c>
      <c r="AU123" s="264" t="s">
        <v>83</v>
      </c>
      <c r="AV123" s="13" t="s">
        <v>83</v>
      </c>
      <c r="AW123" s="13" t="s">
        <v>31</v>
      </c>
      <c r="AX123" s="13" t="s">
        <v>81</v>
      </c>
      <c r="AY123" s="264" t="s">
        <v>132</v>
      </c>
    </row>
    <row r="124" spans="2:65" s="1" customFormat="1" ht="24" customHeight="1">
      <c r="B124" s="37"/>
      <c r="C124" s="230" t="s">
        <v>83</v>
      </c>
      <c r="D124" s="230" t="s">
        <v>134</v>
      </c>
      <c r="E124" s="231" t="s">
        <v>314</v>
      </c>
      <c r="F124" s="232" t="s">
        <v>315</v>
      </c>
      <c r="G124" s="233" t="s">
        <v>310</v>
      </c>
      <c r="H124" s="234">
        <v>1</v>
      </c>
      <c r="I124" s="235"/>
      <c r="J124" s="236">
        <f>ROUND(I124*H124,2)</f>
        <v>0</v>
      </c>
      <c r="K124" s="232" t="s">
        <v>1</v>
      </c>
      <c r="L124" s="42"/>
      <c r="M124" s="237" t="s">
        <v>1</v>
      </c>
      <c r="N124" s="238" t="s">
        <v>39</v>
      </c>
      <c r="O124" s="85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AR124" s="241" t="s">
        <v>311</v>
      </c>
      <c r="AT124" s="241" t="s">
        <v>134</v>
      </c>
      <c r="AU124" s="241" t="s">
        <v>83</v>
      </c>
      <c r="AY124" s="16" t="s">
        <v>132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6" t="s">
        <v>81</v>
      </c>
      <c r="BK124" s="242">
        <f>ROUND(I124*H124,2)</f>
        <v>0</v>
      </c>
      <c r="BL124" s="16" t="s">
        <v>311</v>
      </c>
      <c r="BM124" s="241" t="s">
        <v>316</v>
      </c>
    </row>
    <row r="125" spans="2:51" s="13" customFormat="1" ht="12">
      <c r="B125" s="254"/>
      <c r="C125" s="255"/>
      <c r="D125" s="245" t="s">
        <v>141</v>
      </c>
      <c r="E125" s="256" t="s">
        <v>1</v>
      </c>
      <c r="F125" s="257" t="s">
        <v>81</v>
      </c>
      <c r="G125" s="255"/>
      <c r="H125" s="258">
        <v>1</v>
      </c>
      <c r="I125" s="259"/>
      <c r="J125" s="255"/>
      <c r="K125" s="255"/>
      <c r="L125" s="260"/>
      <c r="M125" s="294"/>
      <c r="N125" s="295"/>
      <c r="O125" s="295"/>
      <c r="P125" s="295"/>
      <c r="Q125" s="295"/>
      <c r="R125" s="295"/>
      <c r="S125" s="295"/>
      <c r="T125" s="296"/>
      <c r="AT125" s="264" t="s">
        <v>141</v>
      </c>
      <c r="AU125" s="264" t="s">
        <v>83</v>
      </c>
      <c r="AV125" s="13" t="s">
        <v>83</v>
      </c>
      <c r="AW125" s="13" t="s">
        <v>31</v>
      </c>
      <c r="AX125" s="13" t="s">
        <v>81</v>
      </c>
      <c r="AY125" s="264" t="s">
        <v>132</v>
      </c>
    </row>
    <row r="126" spans="2:12" s="1" customFormat="1" ht="6.95" customHeight="1">
      <c r="B126" s="60"/>
      <c r="C126" s="61"/>
      <c r="D126" s="61"/>
      <c r="E126" s="61"/>
      <c r="F126" s="61"/>
      <c r="G126" s="61"/>
      <c r="H126" s="61"/>
      <c r="I126" s="181"/>
      <c r="J126" s="61"/>
      <c r="K126" s="61"/>
      <c r="L126" s="42"/>
    </row>
  </sheetData>
  <sheetProtection password="CC35" sheet="1" objects="1" scenarios="1" formatColumns="0" formatRows="0" autoFilter="0"/>
  <autoFilter ref="C117:K12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103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104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chodníku na ul. Lidická od p.č. 84 do 94 v Šumperku - II. etapa</v>
      </c>
      <c r="F7" s="146"/>
      <c r="G7" s="146"/>
      <c r="H7" s="146"/>
      <c r="L7" s="19"/>
    </row>
    <row r="8" spans="2:12" s="1" customFormat="1" ht="12" customHeight="1">
      <c r="B8" s="42"/>
      <c r="D8" s="146" t="s">
        <v>105</v>
      </c>
      <c r="I8" s="148"/>
      <c r="L8" s="42"/>
    </row>
    <row r="9" spans="2:12" s="1" customFormat="1" ht="36.95" customHeight="1">
      <c r="B9" s="42"/>
      <c r="E9" s="149" t="s">
        <v>317</v>
      </c>
      <c r="F9" s="1"/>
      <c r="G9" s="1"/>
      <c r="H9" s="1"/>
      <c r="I9" s="148"/>
      <c r="L9" s="42"/>
    </row>
    <row r="10" spans="2:12" s="1" customFormat="1" ht="12">
      <c r="B10" s="42"/>
      <c r="I10" s="148"/>
      <c r="L10" s="42"/>
    </row>
    <row r="11" spans="2:12" s="1" customFormat="1" ht="12" customHeight="1">
      <c r="B11" s="42"/>
      <c r="D11" s="146" t="s">
        <v>18</v>
      </c>
      <c r="F11" s="135" t="s">
        <v>1</v>
      </c>
      <c r="I11" s="150" t="s">
        <v>19</v>
      </c>
      <c r="J11" s="135" t="s">
        <v>1</v>
      </c>
      <c r="L11" s="42"/>
    </row>
    <row r="12" spans="2:12" s="1" customFormat="1" ht="12" customHeight="1">
      <c r="B12" s="42"/>
      <c r="D12" s="146" t="s">
        <v>20</v>
      </c>
      <c r="F12" s="135" t="s">
        <v>21</v>
      </c>
      <c r="I12" s="150" t="s">
        <v>22</v>
      </c>
      <c r="J12" s="151" t="str">
        <f>'Rekapitulace stavby'!AN8</f>
        <v>4. 11. 2022</v>
      </c>
      <c r="L12" s="42"/>
    </row>
    <row r="13" spans="2:12" s="1" customFormat="1" ht="10.8" customHeight="1">
      <c r="B13" s="42"/>
      <c r="I13" s="148"/>
      <c r="L13" s="42"/>
    </row>
    <row r="14" spans="2:12" s="1" customFormat="1" ht="12" customHeight="1">
      <c r="B14" s="42"/>
      <c r="D14" s="146" t="s">
        <v>24</v>
      </c>
      <c r="I14" s="150" t="s">
        <v>25</v>
      </c>
      <c r="J14" s="135" t="str">
        <f>IF('Rekapitulace stavby'!AN10="","",'Rekapitulace stavby'!AN10)</f>
        <v/>
      </c>
      <c r="L14" s="42"/>
    </row>
    <row r="15" spans="2:12" s="1" customFormat="1" ht="18" customHeight="1">
      <c r="B15" s="42"/>
      <c r="E15" s="135" t="str">
        <f>IF('Rekapitulace stavby'!E11="","",'Rekapitulace stavby'!E11)</f>
        <v xml:space="preserve"> </v>
      </c>
      <c r="I15" s="150" t="s">
        <v>27</v>
      </c>
      <c r="J15" s="135" t="str">
        <f>IF('Rekapitulace stavby'!AN11="","",'Rekapitulace stavby'!AN11)</f>
        <v/>
      </c>
      <c r="L15" s="42"/>
    </row>
    <row r="16" spans="2:12" s="1" customFormat="1" ht="6.95" customHeight="1">
      <c r="B16" s="42"/>
      <c r="I16" s="148"/>
      <c r="L16" s="42"/>
    </row>
    <row r="17" spans="2:12" s="1" customFormat="1" ht="12" customHeight="1">
      <c r="B17" s="42"/>
      <c r="D17" s="146" t="s">
        <v>28</v>
      </c>
      <c r="I17" s="150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0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8"/>
      <c r="L19" s="42"/>
    </row>
    <row r="20" spans="2:12" s="1" customFormat="1" ht="12" customHeight="1">
      <c r="B20" s="42"/>
      <c r="D20" s="146" t="s">
        <v>30</v>
      </c>
      <c r="I20" s="150" t="s">
        <v>25</v>
      </c>
      <c r="J20" s="135" t="str">
        <f>IF('Rekapitulace stavby'!AN16="","",'Rekapitulace stavby'!AN16)</f>
        <v/>
      </c>
      <c r="L20" s="42"/>
    </row>
    <row r="21" spans="2:12" s="1" customFormat="1" ht="18" customHeight="1">
      <c r="B21" s="42"/>
      <c r="E21" s="135" t="str">
        <f>IF('Rekapitulace stavby'!E17="","",'Rekapitulace stavby'!E17)</f>
        <v xml:space="preserve"> </v>
      </c>
      <c r="I21" s="150" t="s">
        <v>27</v>
      </c>
      <c r="J21" s="135" t="str">
        <f>IF('Rekapitulace stavby'!AN17="","",'Rekapitulace stavby'!AN17)</f>
        <v/>
      </c>
      <c r="L21" s="42"/>
    </row>
    <row r="22" spans="2:12" s="1" customFormat="1" ht="6.95" customHeight="1">
      <c r="B22" s="42"/>
      <c r="I22" s="148"/>
      <c r="L22" s="42"/>
    </row>
    <row r="23" spans="2:12" s="1" customFormat="1" ht="12" customHeight="1">
      <c r="B23" s="42"/>
      <c r="D23" s="146" t="s">
        <v>32</v>
      </c>
      <c r="I23" s="150" t="s">
        <v>25</v>
      </c>
      <c r="J23" s="135" t="str">
        <f>IF('Rekapitulace stavby'!AN19="","",'Rekapitulace stavby'!AN19)</f>
        <v/>
      </c>
      <c r="L23" s="42"/>
    </row>
    <row r="24" spans="2:12" s="1" customFormat="1" ht="18" customHeight="1">
      <c r="B24" s="42"/>
      <c r="E24" s="135" t="str">
        <f>IF('Rekapitulace stavby'!E20="","",'Rekapitulace stavby'!E20)</f>
        <v xml:space="preserve"> </v>
      </c>
      <c r="I24" s="150" t="s">
        <v>27</v>
      </c>
      <c r="J24" s="135" t="str">
        <f>IF('Rekapitulace stavby'!AN20="","",'Rekapitulace stavby'!AN20)</f>
        <v/>
      </c>
      <c r="L24" s="42"/>
    </row>
    <row r="25" spans="2:12" s="1" customFormat="1" ht="6.95" customHeight="1">
      <c r="B25" s="42"/>
      <c r="I25" s="148"/>
      <c r="L25" s="42"/>
    </row>
    <row r="26" spans="2:12" s="1" customFormat="1" ht="12" customHeight="1">
      <c r="B26" s="42"/>
      <c r="D26" s="146" t="s">
        <v>33</v>
      </c>
      <c r="I26" s="148"/>
      <c r="L26" s="42"/>
    </row>
    <row r="27" spans="2:12" s="7" customFormat="1" ht="16.5" customHeight="1">
      <c r="B27" s="152"/>
      <c r="E27" s="153" t="s">
        <v>1</v>
      </c>
      <c r="F27" s="153"/>
      <c r="G27" s="153"/>
      <c r="H27" s="153"/>
      <c r="I27" s="154"/>
      <c r="L27" s="152"/>
    </row>
    <row r="28" spans="2:12" s="1" customFormat="1" ht="6.95" customHeight="1">
      <c r="B28" s="42"/>
      <c r="I28" s="14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5"/>
      <c r="J29" s="77"/>
      <c r="K29" s="77"/>
      <c r="L29" s="42"/>
    </row>
    <row r="30" spans="2:12" s="1" customFormat="1" ht="25.4" customHeight="1">
      <c r="B30" s="42"/>
      <c r="D30" s="156" t="s">
        <v>34</v>
      </c>
      <c r="I30" s="148"/>
      <c r="J30" s="157">
        <f>ROUND(J118,2)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14.4" customHeight="1">
      <c r="B32" s="42"/>
      <c r="F32" s="158" t="s">
        <v>36</v>
      </c>
      <c r="I32" s="159" t="s">
        <v>35</v>
      </c>
      <c r="J32" s="158" t="s">
        <v>37</v>
      </c>
      <c r="L32" s="42"/>
    </row>
    <row r="33" spans="2:12" s="1" customFormat="1" ht="14.4" customHeight="1">
      <c r="B33" s="42"/>
      <c r="D33" s="160" t="s">
        <v>38</v>
      </c>
      <c r="E33" s="146" t="s">
        <v>39</v>
      </c>
      <c r="F33" s="161">
        <f>ROUND((SUM(BE118:BE122)),2)</f>
        <v>0</v>
      </c>
      <c r="I33" s="162">
        <v>0.21</v>
      </c>
      <c r="J33" s="161">
        <f>ROUND(((SUM(BE118:BE122))*I33),2)</f>
        <v>0</v>
      </c>
      <c r="L33" s="42"/>
    </row>
    <row r="34" spans="2:12" s="1" customFormat="1" ht="14.4" customHeight="1">
      <c r="B34" s="42"/>
      <c r="E34" s="146" t="s">
        <v>40</v>
      </c>
      <c r="F34" s="161">
        <f>ROUND((SUM(BF118:BF122)),2)</f>
        <v>0</v>
      </c>
      <c r="I34" s="162">
        <v>0.15</v>
      </c>
      <c r="J34" s="161">
        <f>ROUND(((SUM(BF118:BF122))*I34),2)</f>
        <v>0</v>
      </c>
      <c r="L34" s="42"/>
    </row>
    <row r="35" spans="2:12" s="1" customFormat="1" ht="14.4" customHeight="1" hidden="1">
      <c r="B35" s="42"/>
      <c r="E35" s="146" t="s">
        <v>41</v>
      </c>
      <c r="F35" s="161">
        <f>ROUND((SUM(BG118:BG122)),2)</f>
        <v>0</v>
      </c>
      <c r="I35" s="162">
        <v>0.21</v>
      </c>
      <c r="J35" s="161">
        <f>0</f>
        <v>0</v>
      </c>
      <c r="L35" s="42"/>
    </row>
    <row r="36" spans="2:12" s="1" customFormat="1" ht="14.4" customHeight="1" hidden="1">
      <c r="B36" s="42"/>
      <c r="E36" s="146" t="s">
        <v>42</v>
      </c>
      <c r="F36" s="161">
        <f>ROUND((SUM(BH118:BH122)),2)</f>
        <v>0</v>
      </c>
      <c r="I36" s="162">
        <v>0.15</v>
      </c>
      <c r="J36" s="161">
        <f>0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ROUND((SUM(BI118:BI122)),2)</f>
        <v>0</v>
      </c>
      <c r="I37" s="162">
        <v>0</v>
      </c>
      <c r="J37" s="161">
        <f>0</f>
        <v>0</v>
      </c>
      <c r="L37" s="42"/>
    </row>
    <row r="38" spans="2:12" s="1" customFormat="1" ht="6.95" customHeight="1">
      <c r="B38" s="42"/>
      <c r="I38" s="148"/>
      <c r="L38" s="42"/>
    </row>
    <row r="39" spans="2:12" s="1" customFormat="1" ht="25.4" customHeight="1">
      <c r="B39" s="42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42"/>
    </row>
    <row r="40" spans="2:12" s="1" customFormat="1" ht="14.4" customHeight="1">
      <c r="B40" s="42"/>
      <c r="I40" s="14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109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chodníku na ul. Lidická od p.č. 84 do 94 v Šumperku - II. etapa</v>
      </c>
      <c r="F85" s="31"/>
      <c r="G85" s="31"/>
      <c r="H85" s="31"/>
      <c r="I85" s="148"/>
      <c r="J85" s="38"/>
      <c r="K85" s="38"/>
      <c r="L85" s="42"/>
    </row>
    <row r="86" spans="2:12" s="1" customFormat="1" ht="12" customHeight="1">
      <c r="B86" s="37"/>
      <c r="C86" s="31" t="s">
        <v>105</v>
      </c>
      <c r="D86" s="38"/>
      <c r="E86" s="38"/>
      <c r="F86" s="38"/>
      <c r="G86" s="38"/>
      <c r="H86" s="38"/>
      <c r="I86" s="14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1020 - VRN</v>
      </c>
      <c r="F87" s="38"/>
      <c r="G87" s="38"/>
      <c r="H87" s="38"/>
      <c r="I87" s="14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Šumperk</v>
      </c>
      <c r="G89" s="38"/>
      <c r="H89" s="38"/>
      <c r="I89" s="150" t="s">
        <v>22</v>
      </c>
      <c r="J89" s="73" t="str">
        <f>IF(J12="","",J12)</f>
        <v>4. 11. 2022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50" t="s">
        <v>30</v>
      </c>
      <c r="J91" s="35" t="str">
        <f>E21</f>
        <v xml:space="preserve"> 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0" t="s">
        <v>32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8"/>
      <c r="J93" s="38"/>
      <c r="K93" s="38"/>
      <c r="L93" s="42"/>
    </row>
    <row r="94" spans="2:12" s="1" customFormat="1" ht="29.25" customHeight="1">
      <c r="B94" s="37"/>
      <c r="C94" s="186" t="s">
        <v>110</v>
      </c>
      <c r="D94" s="187"/>
      <c r="E94" s="187"/>
      <c r="F94" s="187"/>
      <c r="G94" s="187"/>
      <c r="H94" s="187"/>
      <c r="I94" s="188"/>
      <c r="J94" s="189" t="s">
        <v>111</v>
      </c>
      <c r="K94" s="187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47" s="1" customFormat="1" ht="22.8" customHeight="1">
      <c r="B96" s="37"/>
      <c r="C96" s="190" t="s">
        <v>112</v>
      </c>
      <c r="D96" s="38"/>
      <c r="E96" s="38"/>
      <c r="F96" s="38"/>
      <c r="G96" s="38"/>
      <c r="H96" s="38"/>
      <c r="I96" s="148"/>
      <c r="J96" s="104">
        <f>J118</f>
        <v>0</v>
      </c>
      <c r="K96" s="38"/>
      <c r="L96" s="42"/>
      <c r="AU96" s="16" t="s">
        <v>113</v>
      </c>
    </row>
    <row r="97" spans="2:12" s="8" customFormat="1" ht="24.95" customHeight="1">
      <c r="B97" s="191"/>
      <c r="C97" s="192"/>
      <c r="D97" s="193" t="s">
        <v>318</v>
      </c>
      <c r="E97" s="194"/>
      <c r="F97" s="194"/>
      <c r="G97" s="194"/>
      <c r="H97" s="194"/>
      <c r="I97" s="195"/>
      <c r="J97" s="196">
        <f>J119</f>
        <v>0</v>
      </c>
      <c r="K97" s="192"/>
      <c r="L97" s="197"/>
    </row>
    <row r="98" spans="2:12" s="9" customFormat="1" ht="19.9" customHeight="1">
      <c r="B98" s="198"/>
      <c r="C98" s="127"/>
      <c r="D98" s="199" t="s">
        <v>319</v>
      </c>
      <c r="E98" s="200"/>
      <c r="F98" s="200"/>
      <c r="G98" s="200"/>
      <c r="H98" s="200"/>
      <c r="I98" s="201"/>
      <c r="J98" s="202">
        <f>J120</f>
        <v>0</v>
      </c>
      <c r="K98" s="127"/>
      <c r="L98" s="203"/>
    </row>
    <row r="99" spans="2:12" s="1" customFormat="1" ht="21.8" customHeight="1">
      <c r="B99" s="37"/>
      <c r="C99" s="38"/>
      <c r="D99" s="38"/>
      <c r="E99" s="38"/>
      <c r="F99" s="38"/>
      <c r="G99" s="38"/>
      <c r="H99" s="38"/>
      <c r="I99" s="148"/>
      <c r="J99" s="38"/>
      <c r="K99" s="38"/>
      <c r="L99" s="42"/>
    </row>
    <row r="100" spans="2:12" s="1" customFormat="1" ht="6.95" customHeight="1">
      <c r="B100" s="60"/>
      <c r="C100" s="61"/>
      <c r="D100" s="61"/>
      <c r="E100" s="61"/>
      <c r="F100" s="61"/>
      <c r="G100" s="61"/>
      <c r="H100" s="61"/>
      <c r="I100" s="181"/>
      <c r="J100" s="61"/>
      <c r="K100" s="61"/>
      <c r="L100" s="42"/>
    </row>
    <row r="104" spans="2:12" s="1" customFormat="1" ht="6.95" customHeight="1">
      <c r="B104" s="62"/>
      <c r="C104" s="63"/>
      <c r="D104" s="63"/>
      <c r="E104" s="63"/>
      <c r="F104" s="63"/>
      <c r="G104" s="63"/>
      <c r="H104" s="63"/>
      <c r="I104" s="184"/>
      <c r="J104" s="63"/>
      <c r="K104" s="63"/>
      <c r="L104" s="42"/>
    </row>
    <row r="105" spans="2:12" s="1" customFormat="1" ht="24.95" customHeight="1">
      <c r="B105" s="37"/>
      <c r="C105" s="22" t="s">
        <v>117</v>
      </c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148"/>
      <c r="J106" s="38"/>
      <c r="K106" s="38"/>
      <c r="L106" s="42"/>
    </row>
    <row r="107" spans="2:12" s="1" customFormat="1" ht="12" customHeight="1">
      <c r="B107" s="37"/>
      <c r="C107" s="31" t="s">
        <v>16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16.5" customHeight="1">
      <c r="B108" s="37"/>
      <c r="C108" s="38"/>
      <c r="D108" s="38"/>
      <c r="E108" s="185" t="str">
        <f>E7</f>
        <v>Oprava chodníku na ul. Lidická od p.č. 84 do 94 v Šumperku - II. etapa</v>
      </c>
      <c r="F108" s="31"/>
      <c r="G108" s="31"/>
      <c r="H108" s="31"/>
      <c r="I108" s="148"/>
      <c r="J108" s="38"/>
      <c r="K108" s="38"/>
      <c r="L108" s="42"/>
    </row>
    <row r="109" spans="2:12" s="1" customFormat="1" ht="12" customHeight="1">
      <c r="B109" s="37"/>
      <c r="C109" s="31" t="s">
        <v>105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70" t="str">
        <f>E9</f>
        <v>1020 - VRN</v>
      </c>
      <c r="F110" s="38"/>
      <c r="G110" s="38"/>
      <c r="H110" s="38"/>
      <c r="I110" s="14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2" customHeight="1">
      <c r="B112" s="37"/>
      <c r="C112" s="31" t="s">
        <v>20</v>
      </c>
      <c r="D112" s="38"/>
      <c r="E112" s="38"/>
      <c r="F112" s="26" t="str">
        <f>F12</f>
        <v>Šumperk</v>
      </c>
      <c r="G112" s="38"/>
      <c r="H112" s="38"/>
      <c r="I112" s="150" t="s">
        <v>22</v>
      </c>
      <c r="J112" s="73" t="str">
        <f>IF(J12="","",J12)</f>
        <v>4. 11. 2022</v>
      </c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5.15" customHeight="1">
      <c r="B114" s="37"/>
      <c r="C114" s="31" t="s">
        <v>24</v>
      </c>
      <c r="D114" s="38"/>
      <c r="E114" s="38"/>
      <c r="F114" s="26" t="str">
        <f>E15</f>
        <v xml:space="preserve"> </v>
      </c>
      <c r="G114" s="38"/>
      <c r="H114" s="38"/>
      <c r="I114" s="150" t="s">
        <v>30</v>
      </c>
      <c r="J114" s="35" t="str">
        <f>E21</f>
        <v xml:space="preserve"> </v>
      </c>
      <c r="K114" s="38"/>
      <c r="L114" s="42"/>
    </row>
    <row r="115" spans="2:12" s="1" customFormat="1" ht="15.15" customHeight="1">
      <c r="B115" s="37"/>
      <c r="C115" s="31" t="s">
        <v>28</v>
      </c>
      <c r="D115" s="38"/>
      <c r="E115" s="38"/>
      <c r="F115" s="26" t="str">
        <f>IF(E18="","",E18)</f>
        <v>Vyplň údaj</v>
      </c>
      <c r="G115" s="38"/>
      <c r="H115" s="38"/>
      <c r="I115" s="150" t="s">
        <v>32</v>
      </c>
      <c r="J115" s="35" t="str">
        <f>E24</f>
        <v xml:space="preserve"> </v>
      </c>
      <c r="K115" s="38"/>
      <c r="L115" s="42"/>
    </row>
    <row r="116" spans="2:12" s="1" customFormat="1" ht="10.3" customHeight="1">
      <c r="B116" s="37"/>
      <c r="C116" s="38"/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20" s="10" customFormat="1" ht="29.25" customHeight="1">
      <c r="B117" s="204"/>
      <c r="C117" s="205" t="s">
        <v>118</v>
      </c>
      <c r="D117" s="206" t="s">
        <v>59</v>
      </c>
      <c r="E117" s="206" t="s">
        <v>55</v>
      </c>
      <c r="F117" s="206" t="s">
        <v>56</v>
      </c>
      <c r="G117" s="206" t="s">
        <v>119</v>
      </c>
      <c r="H117" s="206" t="s">
        <v>120</v>
      </c>
      <c r="I117" s="207" t="s">
        <v>121</v>
      </c>
      <c r="J117" s="206" t="s">
        <v>111</v>
      </c>
      <c r="K117" s="208" t="s">
        <v>122</v>
      </c>
      <c r="L117" s="209"/>
      <c r="M117" s="94" t="s">
        <v>1</v>
      </c>
      <c r="N117" s="95" t="s">
        <v>38</v>
      </c>
      <c r="O117" s="95" t="s">
        <v>123</v>
      </c>
      <c r="P117" s="95" t="s">
        <v>124</v>
      </c>
      <c r="Q117" s="95" t="s">
        <v>125</v>
      </c>
      <c r="R117" s="95" t="s">
        <v>126</v>
      </c>
      <c r="S117" s="95" t="s">
        <v>127</v>
      </c>
      <c r="T117" s="96" t="s">
        <v>128</v>
      </c>
    </row>
    <row r="118" spans="2:63" s="1" customFormat="1" ht="22.8" customHeight="1">
      <c r="B118" s="37"/>
      <c r="C118" s="101" t="s">
        <v>129</v>
      </c>
      <c r="D118" s="38"/>
      <c r="E118" s="38"/>
      <c r="F118" s="38"/>
      <c r="G118" s="38"/>
      <c r="H118" s="38"/>
      <c r="I118" s="148"/>
      <c r="J118" s="210">
        <f>BK118</f>
        <v>0</v>
      </c>
      <c r="K118" s="38"/>
      <c r="L118" s="42"/>
      <c r="M118" s="97"/>
      <c r="N118" s="98"/>
      <c r="O118" s="98"/>
      <c r="P118" s="211">
        <f>P119</f>
        <v>0</v>
      </c>
      <c r="Q118" s="98"/>
      <c r="R118" s="211">
        <f>R119</f>
        <v>0</v>
      </c>
      <c r="S118" s="98"/>
      <c r="T118" s="212">
        <f>T119</f>
        <v>0</v>
      </c>
      <c r="AT118" s="16" t="s">
        <v>73</v>
      </c>
      <c r="AU118" s="16" t="s">
        <v>113</v>
      </c>
      <c r="BK118" s="213">
        <f>BK119</f>
        <v>0</v>
      </c>
    </row>
    <row r="119" spans="2:63" s="11" customFormat="1" ht="25.9" customHeight="1">
      <c r="B119" s="214"/>
      <c r="C119" s="215"/>
      <c r="D119" s="216" t="s">
        <v>73</v>
      </c>
      <c r="E119" s="217" t="s">
        <v>102</v>
      </c>
      <c r="F119" s="217" t="s">
        <v>320</v>
      </c>
      <c r="G119" s="215"/>
      <c r="H119" s="215"/>
      <c r="I119" s="218"/>
      <c r="J119" s="219">
        <f>BK119</f>
        <v>0</v>
      </c>
      <c r="K119" s="215"/>
      <c r="L119" s="220"/>
      <c r="M119" s="221"/>
      <c r="N119" s="222"/>
      <c r="O119" s="222"/>
      <c r="P119" s="223">
        <f>P120</f>
        <v>0</v>
      </c>
      <c r="Q119" s="222"/>
      <c r="R119" s="223">
        <f>R120</f>
        <v>0</v>
      </c>
      <c r="S119" s="222"/>
      <c r="T119" s="224">
        <f>T120</f>
        <v>0</v>
      </c>
      <c r="AR119" s="225" t="s">
        <v>159</v>
      </c>
      <c r="AT119" s="226" t="s">
        <v>73</v>
      </c>
      <c r="AU119" s="226" t="s">
        <v>74</v>
      </c>
      <c r="AY119" s="225" t="s">
        <v>132</v>
      </c>
      <c r="BK119" s="227">
        <f>BK120</f>
        <v>0</v>
      </c>
    </row>
    <row r="120" spans="2:63" s="11" customFormat="1" ht="22.8" customHeight="1">
      <c r="B120" s="214"/>
      <c r="C120" s="215"/>
      <c r="D120" s="216" t="s">
        <v>73</v>
      </c>
      <c r="E120" s="228" t="s">
        <v>74</v>
      </c>
      <c r="F120" s="228" t="s">
        <v>320</v>
      </c>
      <c r="G120" s="215"/>
      <c r="H120" s="215"/>
      <c r="I120" s="218"/>
      <c r="J120" s="229">
        <f>BK120</f>
        <v>0</v>
      </c>
      <c r="K120" s="215"/>
      <c r="L120" s="220"/>
      <c r="M120" s="221"/>
      <c r="N120" s="222"/>
      <c r="O120" s="222"/>
      <c r="P120" s="223">
        <f>SUM(P121:P122)</f>
        <v>0</v>
      </c>
      <c r="Q120" s="222"/>
      <c r="R120" s="223">
        <f>SUM(R121:R122)</f>
        <v>0</v>
      </c>
      <c r="S120" s="222"/>
      <c r="T120" s="224">
        <f>SUM(T121:T122)</f>
        <v>0</v>
      </c>
      <c r="AR120" s="225" t="s">
        <v>159</v>
      </c>
      <c r="AT120" s="226" t="s">
        <v>73</v>
      </c>
      <c r="AU120" s="226" t="s">
        <v>81</v>
      </c>
      <c r="AY120" s="225" t="s">
        <v>132</v>
      </c>
      <c r="BK120" s="227">
        <f>SUM(BK121:BK122)</f>
        <v>0</v>
      </c>
    </row>
    <row r="121" spans="2:65" s="1" customFormat="1" ht="16.5" customHeight="1">
      <c r="B121" s="37"/>
      <c r="C121" s="230" t="s">
        <v>81</v>
      </c>
      <c r="D121" s="230" t="s">
        <v>134</v>
      </c>
      <c r="E121" s="231" t="s">
        <v>321</v>
      </c>
      <c r="F121" s="232" t="s">
        <v>322</v>
      </c>
      <c r="G121" s="233" t="s">
        <v>323</v>
      </c>
      <c r="H121" s="234">
        <v>1</v>
      </c>
      <c r="I121" s="235"/>
      <c r="J121" s="236">
        <f>ROUND(I121*H121,2)</f>
        <v>0</v>
      </c>
      <c r="K121" s="232" t="s">
        <v>324</v>
      </c>
      <c r="L121" s="42"/>
      <c r="M121" s="237" t="s">
        <v>1</v>
      </c>
      <c r="N121" s="238" t="s">
        <v>39</v>
      </c>
      <c r="O121" s="85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AR121" s="241" t="s">
        <v>325</v>
      </c>
      <c r="AT121" s="241" t="s">
        <v>134</v>
      </c>
      <c r="AU121" s="241" t="s">
        <v>83</v>
      </c>
      <c r="AY121" s="16" t="s">
        <v>132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6" t="s">
        <v>81</v>
      </c>
      <c r="BK121" s="242">
        <f>ROUND(I121*H121,2)</f>
        <v>0</v>
      </c>
      <c r="BL121" s="16" t="s">
        <v>325</v>
      </c>
      <c r="BM121" s="241" t="s">
        <v>326</v>
      </c>
    </row>
    <row r="122" spans="2:65" s="1" customFormat="1" ht="16.5" customHeight="1">
      <c r="B122" s="37"/>
      <c r="C122" s="230" t="s">
        <v>83</v>
      </c>
      <c r="D122" s="230" t="s">
        <v>134</v>
      </c>
      <c r="E122" s="231" t="s">
        <v>327</v>
      </c>
      <c r="F122" s="232" t="s">
        <v>328</v>
      </c>
      <c r="G122" s="233" t="s">
        <v>323</v>
      </c>
      <c r="H122" s="234">
        <v>1</v>
      </c>
      <c r="I122" s="235"/>
      <c r="J122" s="236">
        <f>ROUND(I122*H122,2)</f>
        <v>0</v>
      </c>
      <c r="K122" s="232" t="s">
        <v>324</v>
      </c>
      <c r="L122" s="42"/>
      <c r="M122" s="289" t="s">
        <v>1</v>
      </c>
      <c r="N122" s="290" t="s">
        <v>39</v>
      </c>
      <c r="O122" s="291"/>
      <c r="P122" s="292">
        <f>O122*H122</f>
        <v>0</v>
      </c>
      <c r="Q122" s="292">
        <v>0</v>
      </c>
      <c r="R122" s="292">
        <f>Q122*H122</f>
        <v>0</v>
      </c>
      <c r="S122" s="292">
        <v>0</v>
      </c>
      <c r="T122" s="293">
        <f>S122*H122</f>
        <v>0</v>
      </c>
      <c r="AR122" s="241" t="s">
        <v>325</v>
      </c>
      <c r="AT122" s="241" t="s">
        <v>134</v>
      </c>
      <c r="AU122" s="241" t="s">
        <v>83</v>
      </c>
      <c r="AY122" s="16" t="s">
        <v>132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6" t="s">
        <v>81</v>
      </c>
      <c r="BK122" s="242">
        <f>ROUND(I122*H122,2)</f>
        <v>0</v>
      </c>
      <c r="BL122" s="16" t="s">
        <v>325</v>
      </c>
      <c r="BM122" s="241" t="s">
        <v>329</v>
      </c>
    </row>
    <row r="123" spans="2:12" s="1" customFormat="1" ht="6.95" customHeight="1">
      <c r="B123" s="60"/>
      <c r="C123" s="61"/>
      <c r="D123" s="61"/>
      <c r="E123" s="61"/>
      <c r="F123" s="61"/>
      <c r="G123" s="61"/>
      <c r="H123" s="61"/>
      <c r="I123" s="181"/>
      <c r="J123" s="61"/>
      <c r="K123" s="61"/>
      <c r="L123" s="42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DESKTOP-LR3EJNP\Sváťa</dc:creator>
  <cp:keywords/>
  <dc:description/>
  <cp:lastModifiedBy>DESKTOP-LR3EJNP\Sváťa</cp:lastModifiedBy>
  <dcterms:created xsi:type="dcterms:W3CDTF">2022-11-06T11:02:33Z</dcterms:created>
  <dcterms:modified xsi:type="dcterms:W3CDTF">2022-11-06T11:02:38Z</dcterms:modified>
  <cp:category/>
  <cp:version/>
  <cp:contentType/>
  <cp:contentStatus/>
</cp:coreProperties>
</file>