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01 - Příprava území, ..." sheetId="2" r:id="rId2"/>
    <sheet name="SO 101 - Chodník" sheetId="3" r:id="rId3"/>
    <sheet name="SO 192 - Dopravní značení..." sheetId="4" r:id="rId4"/>
    <sheet name="1000 - Ostatní náklady" sheetId="5" r:id="rId5"/>
    <sheet name="1020 - VRN" sheetId="6" r:id="rId6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001 - Příprava území, ...'!$C$122:$K$196</definedName>
    <definedName name="_xlnm.Print_Area" localSheetId="1">'SO 001 - Příprava území, ...'!$C$4:$J$76,'SO 001 - Příprava území, ...'!$C$82:$J$102,'SO 001 - Příprava území, ...'!$C$108:$K$196</definedName>
    <definedName name="_xlnm.Print_Titles" localSheetId="1">'SO 001 - Příprava území, ...'!$122:$122</definedName>
    <definedName name="_xlnm._FilterDatabase" localSheetId="2" hidden="1">'SO 101 - Chodník'!$C$125:$K$191</definedName>
    <definedName name="_xlnm.Print_Area" localSheetId="2">'SO 101 - Chodník'!$C$4:$J$76,'SO 101 - Chodník'!$C$82:$J$105,'SO 101 - Chodník'!$C$111:$K$191</definedName>
    <definedName name="_xlnm.Print_Titles" localSheetId="2">'SO 101 - Chodník'!$125:$125</definedName>
    <definedName name="_xlnm._FilterDatabase" localSheetId="3" hidden="1">'SO 192 - Dopravní značení...'!$C$121:$K$130</definedName>
    <definedName name="_xlnm.Print_Area" localSheetId="3">'SO 192 - Dopravní značení...'!$C$4:$J$76,'SO 192 - Dopravní značení...'!$C$82:$J$101,'SO 192 - Dopravní značení...'!$C$107:$K$130</definedName>
    <definedName name="_xlnm.Print_Titles" localSheetId="3">'SO 192 - Dopravní značení...'!$121:$121</definedName>
    <definedName name="_xlnm._FilterDatabase" localSheetId="4" hidden="1">'1000 - Ostatní náklady'!$C$117:$K$125</definedName>
    <definedName name="_xlnm.Print_Area" localSheetId="4">'1000 - Ostatní náklady'!$C$4:$J$76,'1000 - Ostatní náklady'!$C$82:$J$99,'1000 - Ostatní náklady'!$C$105:$K$125</definedName>
    <definedName name="_xlnm.Print_Titles" localSheetId="4">'1000 - Ostatní náklady'!$117:$117</definedName>
    <definedName name="_xlnm._FilterDatabase" localSheetId="5" hidden="1">'1020 - VRN'!$C$117:$K$122</definedName>
    <definedName name="_xlnm.Print_Area" localSheetId="5">'1020 - VRN'!$C$4:$J$76,'1020 - VRN'!$C$82:$J$99,'1020 - VRN'!$C$105:$K$122</definedName>
    <definedName name="_xlnm.Print_Titles" localSheetId="5">'1020 - VRN'!$117:$117</definedName>
  </definedNames>
  <calcPr/>
</workbook>
</file>

<file path=xl/calcChain.xml><?xml version="1.0" encoding="utf-8"?>
<calcChain xmlns="http://schemas.openxmlformats.org/spreadsheetml/2006/main">
  <c i="6" r="J37"/>
  <c r="J36"/>
  <c i="1" r="AY101"/>
  <c i="6" r="J35"/>
  <c i="1" r="AX101"/>
  <c i="6" r="BI122"/>
  <c r="BH122"/>
  <c r="BG122"/>
  <c r="BF122"/>
  <c r="T122"/>
  <c r="R122"/>
  <c r="P122"/>
  <c r="BK122"/>
  <c r="J122"/>
  <c r="BE122"/>
  <c r="BI121"/>
  <c r="F37"/>
  <c i="1" r="BD101"/>
  <c i="6" r="BH121"/>
  <c r="F36"/>
  <c i="1" r="BC101"/>
  <c i="6" r="BG121"/>
  <c r="F35"/>
  <c i="1" r="BB101"/>
  <c i="6" r="BF121"/>
  <c r="J34"/>
  <c i="1" r="AW101"/>
  <c i="6" r="F34"/>
  <c i="1" r="BA101"/>
  <c i="6" r="T121"/>
  <c r="T120"/>
  <c r="T119"/>
  <c r="T118"/>
  <c r="R121"/>
  <c r="R120"/>
  <c r="R119"/>
  <c r="R118"/>
  <c r="P121"/>
  <c r="P120"/>
  <c r="P119"/>
  <c r="P118"/>
  <c i="1" r="AU101"/>
  <c i="6" r="BK121"/>
  <c r="BK120"/>
  <c r="J120"/>
  <c r="BK119"/>
  <c r="J119"/>
  <c r="BK118"/>
  <c r="J118"/>
  <c r="J96"/>
  <c r="J30"/>
  <c i="1" r="AG101"/>
  <c i="6" r="J121"/>
  <c r="BE121"/>
  <c r="J33"/>
  <c i="1" r="AV101"/>
  <c i="6" r="F33"/>
  <c i="1" r="AZ101"/>
  <c i="6" r="J98"/>
  <c r="J97"/>
  <c r="F112"/>
  <c r="E110"/>
  <c r="F89"/>
  <c r="E87"/>
  <c r="J39"/>
  <c r="J24"/>
  <c r="E24"/>
  <c r="J115"/>
  <c r="J92"/>
  <c r="J23"/>
  <c r="J21"/>
  <c r="E21"/>
  <c r="J114"/>
  <c r="J91"/>
  <c r="J20"/>
  <c r="J18"/>
  <c r="E18"/>
  <c r="F115"/>
  <c r="F92"/>
  <c r="J17"/>
  <c r="J15"/>
  <c r="E15"/>
  <c r="F114"/>
  <c r="F91"/>
  <c r="J14"/>
  <c r="J12"/>
  <c r="J112"/>
  <c r="J89"/>
  <c r="E7"/>
  <c r="E108"/>
  <c r="E85"/>
  <c i="5" r="J37"/>
  <c r="J36"/>
  <c i="1" r="AY100"/>
  <c i="5" r="J35"/>
  <c i="1" r="AX100"/>
  <c i="5" r="BI124"/>
  <c r="BH124"/>
  <c r="BG124"/>
  <c r="BF124"/>
  <c r="T124"/>
  <c r="R124"/>
  <c r="P124"/>
  <c r="BK124"/>
  <c r="J124"/>
  <c r="BE124"/>
  <c r="BI121"/>
  <c r="F37"/>
  <c i="1" r="BD100"/>
  <c i="5" r="BH121"/>
  <c r="F36"/>
  <c i="1" r="BC100"/>
  <c i="5" r="BG121"/>
  <c r="F35"/>
  <c i="1" r="BB100"/>
  <c i="5" r="BF121"/>
  <c r="J34"/>
  <c i="1" r="AW100"/>
  <c i="5" r="F34"/>
  <c i="1" r="BA100"/>
  <c i="5" r="T121"/>
  <c r="T120"/>
  <c r="T119"/>
  <c r="T118"/>
  <c r="R121"/>
  <c r="R120"/>
  <c r="R119"/>
  <c r="R118"/>
  <c r="P121"/>
  <c r="P120"/>
  <c r="P119"/>
  <c r="P118"/>
  <c i="1" r="AU100"/>
  <c i="5" r="BK121"/>
  <c r="BK120"/>
  <c r="J120"/>
  <c r="BK119"/>
  <c r="J119"/>
  <c r="BK118"/>
  <c r="J118"/>
  <c r="J96"/>
  <c r="J30"/>
  <c i="1" r="AG100"/>
  <c i="5" r="J121"/>
  <c r="BE121"/>
  <c r="J33"/>
  <c i="1" r="AV100"/>
  <c i="5" r="F33"/>
  <c i="1" r="AZ100"/>
  <c i="5" r="J98"/>
  <c r="J97"/>
  <c r="F112"/>
  <c r="E110"/>
  <c r="F89"/>
  <c r="E87"/>
  <c r="J39"/>
  <c r="J24"/>
  <c r="E24"/>
  <c r="J115"/>
  <c r="J92"/>
  <c r="J23"/>
  <c r="J21"/>
  <c r="E21"/>
  <c r="J114"/>
  <c r="J91"/>
  <c r="J20"/>
  <c r="J18"/>
  <c r="E18"/>
  <c r="F115"/>
  <c r="F92"/>
  <c r="J17"/>
  <c r="J15"/>
  <c r="E15"/>
  <c r="F114"/>
  <c r="F91"/>
  <c r="J14"/>
  <c r="J12"/>
  <c r="J112"/>
  <c r="J89"/>
  <c r="E7"/>
  <c r="E108"/>
  <c r="E85"/>
  <c i="4" r="J39"/>
  <c r="J38"/>
  <c i="1" r="AY99"/>
  <c i="4" r="J37"/>
  <c i="1" r="AX99"/>
  <c i="4" r="BI125"/>
  <c r="F39"/>
  <c i="1" r="BD99"/>
  <c i="4" r="BH125"/>
  <c r="F38"/>
  <c i="1" r="BC99"/>
  <c i="4" r="BG125"/>
  <c r="F37"/>
  <c i="1" r="BB99"/>
  <c i="4" r="BF125"/>
  <c r="J36"/>
  <c i="1" r="AW99"/>
  <c i="4" r="F36"/>
  <c i="1" r="BA99"/>
  <c i="4" r="T125"/>
  <c r="T124"/>
  <c r="T123"/>
  <c r="T122"/>
  <c r="R125"/>
  <c r="R124"/>
  <c r="R123"/>
  <c r="R122"/>
  <c r="P125"/>
  <c r="P124"/>
  <c r="P123"/>
  <c r="P122"/>
  <c i="1" r="AU99"/>
  <c i="4" r="BK125"/>
  <c r="BK124"/>
  <c r="J124"/>
  <c r="BK123"/>
  <c r="J123"/>
  <c r="BK122"/>
  <c r="J122"/>
  <c r="J98"/>
  <c r="J32"/>
  <c i="1" r="AG99"/>
  <c i="4" r="J125"/>
  <c r="BE125"/>
  <c r="J35"/>
  <c i="1" r="AV99"/>
  <c i="4" r="F35"/>
  <c i="1" r="AZ99"/>
  <c i="4" r="J100"/>
  <c r="J99"/>
  <c r="F116"/>
  <c r="E114"/>
  <c r="F91"/>
  <c r="E89"/>
  <c r="J41"/>
  <c r="J26"/>
  <c r="E26"/>
  <c r="J119"/>
  <c r="J94"/>
  <c r="J25"/>
  <c r="J23"/>
  <c r="E23"/>
  <c r="J118"/>
  <c r="J93"/>
  <c r="J22"/>
  <c r="J20"/>
  <c r="E20"/>
  <c r="F119"/>
  <c r="F94"/>
  <c r="J19"/>
  <c r="J17"/>
  <c r="E17"/>
  <c r="F118"/>
  <c r="F93"/>
  <c r="J16"/>
  <c r="J14"/>
  <c r="J116"/>
  <c r="J91"/>
  <c r="E7"/>
  <c r="E110"/>
  <c r="E85"/>
  <c i="3" r="J39"/>
  <c r="J38"/>
  <c i="1" r="AY98"/>
  <c i="3" r="J37"/>
  <c i="1" r="AX98"/>
  <c i="3" r="BI191"/>
  <c r="BH191"/>
  <c r="BG191"/>
  <c r="BF191"/>
  <c r="T191"/>
  <c r="T190"/>
  <c r="R191"/>
  <c r="R190"/>
  <c r="P191"/>
  <c r="P190"/>
  <c r="BK191"/>
  <c r="BK190"/>
  <c r="J190"/>
  <c r="J191"/>
  <c r="BE191"/>
  <c r="J104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4"/>
  <c r="BH164"/>
  <c r="BG164"/>
  <c r="BF164"/>
  <c r="T164"/>
  <c r="T163"/>
  <c r="R164"/>
  <c r="R163"/>
  <c r="P164"/>
  <c r="P163"/>
  <c r="BK164"/>
  <c r="BK163"/>
  <c r="J163"/>
  <c r="J164"/>
  <c r="BE164"/>
  <c r="J103"/>
  <c r="BI159"/>
  <c r="BH159"/>
  <c r="BG159"/>
  <c r="BF159"/>
  <c r="T159"/>
  <c r="R159"/>
  <c r="P159"/>
  <c r="BK159"/>
  <c r="J159"/>
  <c r="BE159"/>
  <c r="BI156"/>
  <c r="BH156"/>
  <c r="BG156"/>
  <c r="BF156"/>
  <c r="T156"/>
  <c r="T155"/>
  <c r="R156"/>
  <c r="R155"/>
  <c r="P156"/>
  <c r="P155"/>
  <c r="BK156"/>
  <c r="BK155"/>
  <c r="J155"/>
  <c r="J156"/>
  <c r="BE156"/>
  <c r="J102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6"/>
  <c r="BH136"/>
  <c r="BG136"/>
  <c r="BF136"/>
  <c r="T136"/>
  <c r="T135"/>
  <c r="R136"/>
  <c r="R135"/>
  <c r="P136"/>
  <c r="P135"/>
  <c r="BK136"/>
  <c r="BK135"/>
  <c r="J135"/>
  <c r="J136"/>
  <c r="BE136"/>
  <c r="J101"/>
  <c r="BI129"/>
  <c r="F39"/>
  <c i="1" r="BD98"/>
  <c i="3" r="BH129"/>
  <c r="F38"/>
  <c i="1" r="BC98"/>
  <c i="3" r="BG129"/>
  <c r="F37"/>
  <c i="1" r="BB98"/>
  <c i="3" r="BF129"/>
  <c r="J36"/>
  <c i="1" r="AW98"/>
  <c i="3" r="F36"/>
  <c i="1" r="BA98"/>
  <c i="3" r="T129"/>
  <c r="T128"/>
  <c r="T127"/>
  <c r="T126"/>
  <c r="R129"/>
  <c r="R128"/>
  <c r="R127"/>
  <c r="R126"/>
  <c r="P129"/>
  <c r="P128"/>
  <c r="P127"/>
  <c r="P126"/>
  <c i="1" r="AU98"/>
  <c i="3" r="BK129"/>
  <c r="BK128"/>
  <c r="J128"/>
  <c r="BK127"/>
  <c r="J127"/>
  <c r="BK126"/>
  <c r="J126"/>
  <c r="J98"/>
  <c r="J32"/>
  <c i="1" r="AG98"/>
  <c i="3" r="J129"/>
  <c r="BE129"/>
  <c r="J35"/>
  <c i="1" r="AV98"/>
  <c i="3" r="F35"/>
  <c i="1" r="AZ98"/>
  <c i="3" r="J100"/>
  <c r="J99"/>
  <c r="F120"/>
  <c r="E118"/>
  <c r="F91"/>
  <c r="E89"/>
  <c r="J41"/>
  <c r="J26"/>
  <c r="E26"/>
  <c r="J123"/>
  <c r="J94"/>
  <c r="J25"/>
  <c r="J23"/>
  <c r="E23"/>
  <c r="J122"/>
  <c r="J93"/>
  <c r="J22"/>
  <c r="J20"/>
  <c r="E20"/>
  <c r="F123"/>
  <c r="F94"/>
  <c r="J19"/>
  <c r="J17"/>
  <c r="E17"/>
  <c r="F122"/>
  <c r="F93"/>
  <c r="J16"/>
  <c r="J14"/>
  <c r="J120"/>
  <c r="J91"/>
  <c r="E7"/>
  <c r="E114"/>
  <c r="E85"/>
  <c i="2" r="J39"/>
  <c r="J38"/>
  <c i="1" r="AY96"/>
  <c i="2" r="J37"/>
  <c i="1" r="AX96"/>
  <c i="2" r="BI193"/>
  <c r="BH193"/>
  <c r="BG193"/>
  <c r="BF193"/>
  <c r="T193"/>
  <c r="R193"/>
  <c r="P193"/>
  <c r="BK193"/>
  <c r="J193"/>
  <c r="BE193"/>
  <c r="BI189"/>
  <c r="BH189"/>
  <c r="BG189"/>
  <c r="BF189"/>
  <c r="T189"/>
  <c r="R189"/>
  <c r="P189"/>
  <c r="BK189"/>
  <c r="J189"/>
  <c r="BE189"/>
  <c r="BI183"/>
  <c r="BH183"/>
  <c r="BG183"/>
  <c r="BF183"/>
  <c r="T183"/>
  <c r="R183"/>
  <c r="P183"/>
  <c r="BK183"/>
  <c r="J183"/>
  <c r="BE183"/>
  <c r="BI173"/>
  <c r="BH173"/>
  <c r="BG173"/>
  <c r="BF173"/>
  <c r="T173"/>
  <c r="R173"/>
  <c r="P173"/>
  <c r="BK173"/>
  <c r="J173"/>
  <c r="BE173"/>
  <c r="BI165"/>
  <c r="BH165"/>
  <c r="BG165"/>
  <c r="BF165"/>
  <c r="T165"/>
  <c r="R165"/>
  <c r="P165"/>
  <c r="BK165"/>
  <c r="J165"/>
  <c r="BE165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49"/>
  <c r="BH149"/>
  <c r="BG149"/>
  <c r="BF149"/>
  <c r="T149"/>
  <c r="T148"/>
  <c r="R149"/>
  <c r="R148"/>
  <c r="P149"/>
  <c r="P148"/>
  <c r="BK149"/>
  <c r="BK148"/>
  <c r="J148"/>
  <c r="J149"/>
  <c r="BE149"/>
  <c r="J101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6"/>
  <c r="F39"/>
  <c i="1" r="BD96"/>
  <c i="2" r="BH126"/>
  <c r="F38"/>
  <c i="1" r="BC96"/>
  <c i="2" r="BG126"/>
  <c r="F37"/>
  <c i="1" r="BB96"/>
  <c i="2" r="BF126"/>
  <c r="J36"/>
  <c i="1" r="AW96"/>
  <c i="2" r="F36"/>
  <c i="1" r="BA96"/>
  <c i="2" r="T126"/>
  <c r="T125"/>
  <c r="T124"/>
  <c r="T123"/>
  <c r="R126"/>
  <c r="R125"/>
  <c r="R124"/>
  <c r="R123"/>
  <c r="P126"/>
  <c r="P125"/>
  <c r="P124"/>
  <c r="P123"/>
  <c i="1" r="AU96"/>
  <c i="2" r="BK126"/>
  <c r="BK125"/>
  <c r="J125"/>
  <c r="BK124"/>
  <c r="J124"/>
  <c r="BK123"/>
  <c r="J123"/>
  <c r="J98"/>
  <c r="J32"/>
  <c i="1" r="AG96"/>
  <c i="2" r="J126"/>
  <c r="BE126"/>
  <c r="J35"/>
  <c i="1" r="AV96"/>
  <c i="2" r="F35"/>
  <c i="1" r="AZ96"/>
  <c i="2" r="J100"/>
  <c r="J99"/>
  <c r="F117"/>
  <c r="E115"/>
  <c r="F91"/>
  <c r="E89"/>
  <c r="J41"/>
  <c r="J26"/>
  <c r="E26"/>
  <c r="J120"/>
  <c r="J94"/>
  <c r="J25"/>
  <c r="J23"/>
  <c r="E23"/>
  <c r="J119"/>
  <c r="J93"/>
  <c r="J22"/>
  <c r="J20"/>
  <c r="E20"/>
  <c r="F120"/>
  <c r="F94"/>
  <c r="J19"/>
  <c r="J17"/>
  <c r="E17"/>
  <c r="F119"/>
  <c r="F93"/>
  <c r="J16"/>
  <c r="J14"/>
  <c r="J117"/>
  <c r="J91"/>
  <c r="E7"/>
  <c r="E111"/>
  <c r="E85"/>
  <c i="1" r="BD97"/>
  <c r="BC97"/>
  <c r="BB97"/>
  <c r="BA97"/>
  <c r="AZ97"/>
  <c r="AY97"/>
  <c r="AX97"/>
  <c r="AW97"/>
  <c r="AV97"/>
  <c r="AU97"/>
  <c r="AT97"/>
  <c r="AS97"/>
  <c r="AG97"/>
  <c r="BD95"/>
  <c r="BC95"/>
  <c r="BB95"/>
  <c r="BA95"/>
  <c r="AZ95"/>
  <c r="AY95"/>
  <c r="AX95"/>
  <c r="AW95"/>
  <c r="AV95"/>
  <c r="AU95"/>
  <c r="AT95"/>
  <c r="AS95"/>
  <c r="AG95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1"/>
  <c r="AN101"/>
  <c r="AT100"/>
  <c r="AN100"/>
  <c r="AT99"/>
  <c r="AN99"/>
  <c r="AT98"/>
  <c r="AN98"/>
  <c r="AN97"/>
  <c r="AT96"/>
  <c r="AN96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<sst xmlns="http://schemas.openxmlformats.org/spreadsheetml/2006/main">
  <si>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</si>
  <si>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</si>
  <si>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</si>
  <si>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</si>
  <si>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</si>
  <si>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{c59472b7-e5fb-4c46-b42a-16b7c467bfc8}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</si>
  <si>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</si>
  <si>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</si>
  <si>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</si>
  <si>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</si>
  <si>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</si>
  <si>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</si>
  <si>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</si>
  <si>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</si>
  <si>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</si>
  <si>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</si>
  <si>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</si>
  <si>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stávajícího chodníku na ul. Pod Senovou v Šumperku</t>
  </si>
  <si>
    <t>KSO:</t>
  </si>
  <si>
    <t>CC-CZ:</t>
  </si>
  <si>
    <t>Místo:</t>
  </si>
  <si>
    <t>Šumperk</t>
  </si>
  <si>
    <t>Datum:</t>
  </si>
  <si>
    <t>1. 9. 2022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</si>
  <si>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</si>
  <si>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</si>
  <si>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</si>
  <si>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</si>
  <si>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</si>
  <si>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</si>
  <si>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</si>
  <si>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</si>
  <si>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</si>
  <si>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</si>
  <si>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</si>
  <si>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</si>
  <si>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</si>
  <si>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</si>
  <si>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</si>
  <si>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</si>
  <si>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</si>
  <si>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</si>
  <si>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</si>
  <si>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</si>
  <si>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</si>
  <si>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</si>
  <si>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</si>
  <si>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</si>
  <si>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</si>
  <si>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</si>
  <si>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</si>
  <si>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</si>
  <si>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</si>
  <si>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</si>
  <si>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</si>
  <si>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</si>
  <si>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</si>
  <si>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</si>
  <si>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</si>
  <si>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</si>
  <si>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</si>
  <si>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</si>
  <si>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</si>
  <si>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</si>
  <si>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</si>
  <si>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</si>
  <si>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</si>
  <si>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</si>
  <si>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</si>
  <si>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</si>
  <si>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</si>
  <si>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</si>
  <si>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</si>
  <si>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</si>
  <si>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</si>
  <si>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</si>
  <si>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</si>
  <si>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</si>
  <si>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000</t>
  </si>
  <si>
    <t>Příprava území, demolice</t>
  </si>
  <si>
    <t>STA</t>
  </si>
  <si>
    <t>1</t>
  </si>
  <si>
    <t>{504b5c79-c805-486c-9303-6fbcabd11e29}</t>
  </si>
  <si>
    <t>2</t>
  </si>
  <si>
    <t>/</t>
  </si>
  <si>
    <t>SO 001</t>
  </si>
  <si>
    <t>Soupis</t>
  </si>
  <si>
    <t>{d0ea7bab-329b-4b8f-928d-0590e7693ee9}</t>
  </si>
  <si>
    <t>100</t>
  </si>
  <si>
    <t>Komunikace</t>
  </si>
  <si>
    <t>{93b8aac0-67d6-4f87-bae9-fed287971aad}</t>
  </si>
  <si>
    <t>SO 101</t>
  </si>
  <si>
    <t>Chodník</t>
  </si>
  <si>
    <t>{7f43b1c6-da19-48b8-be96-750d0af9e40f}</t>
  </si>
  <si>
    <t>SO 192</t>
  </si>
  <si>
    <t>Dopravní značení provizorní - DIO</t>
  </si>
  <si>
    <t>{6939332a-86b8-4505-8118-c5c39e6ba709}</t>
  </si>
  <si>
    <t>1000</t>
  </si>
  <si>
    <t>Ostatní náklady</t>
  </si>
  <si>
    <t>{50db9280-0937-412c-890d-af8ae84fa69e}</t>
  </si>
  <si>
    <t>1020</t>
  </si>
  <si>
    <t>VRN</t>
  </si>
  <si>
    <t>{d9905cdd-792e-4562-8eb4-17f433c4571d}</t>
  </si>
  <si>
    <t>KRYCÍ LIST SOUPISU PRACÍ</t>
  </si>
  <si>
    <t>Objekt:</t>
  </si>
  <si>
    <t>000 - Příprava území, demolice</t>
  </si>
  <si>
    <t>Soupis:</t>
  </si>
  <si>
    <t>SO 001 - Příprava území, demolice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</si>
  <si>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</si>
  <si>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</si>
  <si>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</si>
  <si>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</si>
  <si>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</si>
  <si>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</si>
  <si>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</si>
  <si>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</si>
  <si>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</si>
  <si>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</si>
  <si>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</si>
  <si>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</si>
  <si>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</si>
  <si>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</si>
  <si>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</si>
  <si>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</si>
  <si>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</si>
  <si>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</si>
  <si>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</si>
  <si>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</si>
  <si>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</si>
  <si>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</si>
  <si>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</si>
  <si>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</si>
  <si>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</si>
  <si>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</si>
  <si>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113106132</t>
  </si>
  <si>
    <t>Rozebrání dlažeb z betonových nebo kamenných dlaždic komunikací pro pěší strojně pl do 50 m2</t>
  </si>
  <si>
    <t>m2</t>
  </si>
  <si>
    <t>CS ÚRS 2022 01</t>
  </si>
  <si>
    <t>4</t>
  </si>
  <si>
    <t>-458018955</t>
  </si>
  <si>
    <t>VV</t>
  </si>
  <si>
    <t>" betonová dlažba"</t>
  </si>
  <si>
    <t>16</t>
  </si>
  <si>
    <t>Součet</t>
  </si>
  <si>
    <t>113107222</t>
  </si>
  <si>
    <t>Odstranění podkladu z kameniva drceného tl 200 mm strojně pl přes 200 m2</t>
  </si>
  <si>
    <t>-2015570992</t>
  </si>
  <si>
    <t>" původní skladba chodníku"</t>
  </si>
  <si>
    <t>290*1,05</t>
  </si>
  <si>
    <t>3</t>
  </si>
  <si>
    <t>113107241</t>
  </si>
  <si>
    <t>Odstranění podkladu živičného tl 50 mm strojně pl přes 200 m2</t>
  </si>
  <si>
    <t>-2066058343</t>
  </si>
  <si>
    <t>290</t>
  </si>
  <si>
    <t>113107321</t>
  </si>
  <si>
    <t>Odstranění podkladu z kameniva drceného tl 100 mm strojně pl do 50 m2</t>
  </si>
  <si>
    <t>1904546065</t>
  </si>
  <si>
    <t>" podklad pod betonovou dlažbou"</t>
  </si>
  <si>
    <t>5</t>
  </si>
  <si>
    <t>113202111</t>
  </si>
  <si>
    <t>Vytrhání obrub krajníků obrubníků stojatých</t>
  </si>
  <si>
    <t>m</t>
  </si>
  <si>
    <t>1810135492</t>
  </si>
  <si>
    <t>" betonové obrubníky silniční"</t>
  </si>
  <si>
    <t>95</t>
  </si>
  <si>
    <t>" betonové obrubníky chodníkové"</t>
  </si>
  <si>
    <t>150</t>
  </si>
  <si>
    <t>997</t>
  </si>
  <si>
    <t>Přesun sutě</t>
  </si>
  <si>
    <t>6</t>
  </si>
  <si>
    <t>997221551</t>
  </si>
  <si>
    <t>Vodorovná doprava suti ze sypkých materiálů do 1 km</t>
  </si>
  <si>
    <t>t</t>
  </si>
  <si>
    <t>552280683</t>
  </si>
  <si>
    <t>" kamenivo"</t>
  </si>
  <si>
    <t>(88,305+2,72)</t>
  </si>
  <si>
    <t>7</t>
  </si>
  <si>
    <t>997221559</t>
  </si>
  <si>
    <t>Příplatek ZKD 1 km u vodorovné dopravy suti ze sypkých materiálů</t>
  </si>
  <si>
    <t>141485167</t>
  </si>
  <si>
    <t>(88,305+2,72)*3</t>
  </si>
  <si>
    <t>8</t>
  </si>
  <si>
    <t>997221561</t>
  </si>
  <si>
    <t>Vodorovná doprava suti z kusových materiálů do 1 km</t>
  </si>
  <si>
    <t>-970498494</t>
  </si>
  <si>
    <t>" betonové obrubníky"</t>
  </si>
  <si>
    <t>50,225</t>
  </si>
  <si>
    <t>" bouraný asfalt"</t>
  </si>
  <si>
    <t>28,42</t>
  </si>
  <si>
    <t>4,08</t>
  </si>
  <si>
    <t>9</t>
  </si>
  <si>
    <t>997221569</t>
  </si>
  <si>
    <t>Příplatek ZKD 1 km u vodorovné dopravy suti z kusových materiálů</t>
  </si>
  <si>
    <t>-1889923029</t>
  </si>
  <si>
    <t>50,225*3</t>
  </si>
  <si>
    <t>28,42*3</t>
  </si>
  <si>
    <t>4,08*3</t>
  </si>
  <si>
    <t>10</t>
  </si>
  <si>
    <t>997221611</t>
  </si>
  <si>
    <t>Nakládání suti na dopravní prostředky pro vodorovnou dopravu</t>
  </si>
  <si>
    <t>-488739911</t>
  </si>
  <si>
    <t>11</t>
  </si>
  <si>
    <t>997221815</t>
  </si>
  <si>
    <t>Poplatek za uložení betonového odpadu na skládce (skládkovné)</t>
  </si>
  <si>
    <t>-1894718192</t>
  </si>
  <si>
    <t>12</t>
  </si>
  <si>
    <t>997221845</t>
  </si>
  <si>
    <t>Poplatek za uložení odpadu z asfaltových povrchů na skládce (skládkovné)</t>
  </si>
  <si>
    <t>-1925319397</t>
  </si>
  <si>
    <t>13</t>
  </si>
  <si>
    <t>997221855</t>
  </si>
  <si>
    <t>Poplatek za uložení na skládce (skládkovné) zeminy a kameniva kód odpadu 170 504</t>
  </si>
  <si>
    <t>680894877</t>
  </si>
  <si>
    <t>100 - Komunikace</t>
  </si>
  <si>
    <t>SO 101 - Chodník</t>
  </si>
  <si>
    <t xml:space="preserve">    2 - Zakládání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</si>
  <si>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</si>
  <si>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</si>
  <si>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</si>
  <si>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998 - Přesun hmot</t>
  </si>
  <si>
    <t>Zakládání</t>
  </si>
  <si>
    <t>215901101</t>
  </si>
  <si>
    <t>Zhutnění podloží z hornin soudržných do 92% PS nebo nesoudržných sypkých I(d) do 0,8</t>
  </si>
  <si>
    <t>-2040442488</t>
  </si>
  <si>
    <t>" skladba nového chodníku ze zámkové dlažby "</t>
  </si>
  <si>
    <t>" pod skladbu zatravňovacích tvárnic"</t>
  </si>
  <si>
    <t>16*1,1</t>
  </si>
  <si>
    <t>564851111</t>
  </si>
  <si>
    <t>Podklad ze štěrkodrtě ŠD tl 150 mm</t>
  </si>
  <si>
    <t>927786969</t>
  </si>
  <si>
    <t>596211112</t>
  </si>
  <si>
    <t>Kladení zámkové dlažby komunikací pro pěší tl 60 mm skupiny A pl do 300 m2</t>
  </si>
  <si>
    <t>-1416534556</t>
  </si>
  <si>
    <t>M</t>
  </si>
  <si>
    <t>59245018</t>
  </si>
  <si>
    <t>dlažba skladebná betonová 200x100x60mm přírodní</t>
  </si>
  <si>
    <t>1860408799</t>
  </si>
  <si>
    <t>" skladba nového chodníku"</t>
  </si>
  <si>
    <t>290*1,02</t>
  </si>
  <si>
    <t>596412312</t>
  </si>
  <si>
    <t>Kladení dlažby z vegetačních tvárnic pozemních komunikací tl 100 mm do 300 m2</t>
  </si>
  <si>
    <t>-990315475</t>
  </si>
  <si>
    <t>59245031</t>
  </si>
  <si>
    <t>dlažba plošná betonová vegetační 600x400x100mm</t>
  </si>
  <si>
    <t>-526311592</t>
  </si>
  <si>
    <t>" zatravňovací tvárnice"</t>
  </si>
  <si>
    <t>16*1,02</t>
  </si>
  <si>
    <t>Trubní vedení</t>
  </si>
  <si>
    <t>899331111</t>
  </si>
  <si>
    <t>Výšková úprava uličního vstupu nebo vpusti do 200 mm zvýšením poklopu</t>
  </si>
  <si>
    <t>kus</t>
  </si>
  <si>
    <t>-1142435848</t>
  </si>
  <si>
    <t>899431111</t>
  </si>
  <si>
    <t>Výšková úprava uličního vstupu nebo vpusti do 200 mm zvýšením krycího hrnce, šoupěte nebo hydrantu</t>
  </si>
  <si>
    <t>-593520980</t>
  </si>
  <si>
    <t>" šoupě"</t>
  </si>
  <si>
    <t>Ostatní konstrukce a práce-bourání</t>
  </si>
  <si>
    <t>113451240</t>
  </si>
  <si>
    <t>Příplatek za řezání betonových obrubníků</t>
  </si>
  <si>
    <t>ks</t>
  </si>
  <si>
    <t>1346257515</t>
  </si>
  <si>
    <t>" silniční obrubník"</t>
  </si>
  <si>
    <t>" chodníkový obrubník"</t>
  </si>
  <si>
    <t>916131213</t>
  </si>
  <si>
    <t>Osazení silničního obrubníku betonového stojatého s boční opěrou do lože z betonu prostého</t>
  </si>
  <si>
    <t>-384139914</t>
  </si>
  <si>
    <t>" silniční betonový obrubník "</t>
  </si>
  <si>
    <t>59217031</t>
  </si>
  <si>
    <t>obrubník betonový silniční 1000x150x250mm</t>
  </si>
  <si>
    <t>-520015796</t>
  </si>
  <si>
    <t>95*1,01</t>
  </si>
  <si>
    <t>916231213</t>
  </si>
  <si>
    <t>Osazení chodníkového obrubníku betonového stojatého s boční opěrou do lože z betonu prostého</t>
  </si>
  <si>
    <t>-1174345311</t>
  </si>
  <si>
    <t>" obrubník chodníkový"</t>
  </si>
  <si>
    <t>59217016</t>
  </si>
  <si>
    <t>obrubník betonový chodníkový 1000x80x250mm</t>
  </si>
  <si>
    <t>1547788356</t>
  </si>
  <si>
    <t>150*1,01</t>
  </si>
  <si>
    <t>14</t>
  </si>
  <si>
    <t>916991121</t>
  </si>
  <si>
    <t>Lože pod obrubníky, krajníky nebo obruby z dlažebních kostek z betonu prostého</t>
  </si>
  <si>
    <t>m3</t>
  </si>
  <si>
    <t>-1476206378</t>
  </si>
  <si>
    <t>150*0,01</t>
  </si>
  <si>
    <t>95*0,01</t>
  </si>
  <si>
    <t>998</t>
  </si>
  <si>
    <t>Přesun hmot</t>
  </si>
  <si>
    <t>998223011</t>
  </si>
  <si>
    <t>Přesun hmot pro pozemní komunikace s krytem dlážděným</t>
  </si>
  <si>
    <t>617301862</t>
  </si>
  <si>
    <t>SO 192 - Dopravní značení provizorní - DIO</t>
  </si>
  <si>
    <t>913911116h</t>
  </si>
  <si>
    <t xml:space="preserve">Montáž a demontáž  dočasného dopravního značení na 8 týdnů</t>
  </si>
  <si>
    <t>-1302440749</t>
  </si>
  <si>
    <t>" A15+B 20a komplet"</t>
  </si>
  <si>
    <t>" Z4a"</t>
  </si>
  <si>
    <t>1000 - Ostatní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</si>
  <si>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</si>
  <si>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</si>
  <si>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</si>
  <si>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</si>
  <si>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</si>
  <si>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</si>
  <si>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sítí</t>
  </si>
  <si>
    <t>soubor</t>
  </si>
  <si>
    <t>512</t>
  </si>
  <si>
    <t>1893819014</t>
  </si>
  <si>
    <t xml:space="preserve">"  vytýčení  stávajících podzemních inženýrských sítí před zahájením zemních prací a přeložek"</t>
  </si>
  <si>
    <t>833800000</t>
  </si>
  <si>
    <t>Vyřízení povolení zvláštního užívání pozemní komunikace</t>
  </si>
  <si>
    <t>-1376418925</t>
  </si>
  <si>
    <t>1020 - VRN</t>
  </si>
  <si>
    <t>VRN - Vedlejší rozpočtové náklady</t>
  </si>
  <si>
    <t xml:space="preserve">    0 - Vedlejší rozpočtové náklady</t>
  </si>
  <si>
    <t>Vedlejší rozpočtové náklady</t>
  </si>
  <si>
    <t>030001000</t>
  </si>
  <si>
    <t>Zařízení staveniště</t>
  </si>
  <si>
    <t>Kč</t>
  </si>
  <si>
    <t>CS ÚRS 2013 01</t>
  </si>
  <si>
    <t>1024</t>
  </si>
  <si>
    <t>-1641924785</t>
  </si>
  <si>
    <t>070001000</t>
  </si>
  <si>
    <t>Provozní vlivy</t>
  </si>
  <si>
    <t>-1558115495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</si>
</sst>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38</v>
      </c>
      <c r="E29" s="45"/>
      <c r="F29" s="31" t="s">
        <v>39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45</v>
      </c>
      <c r="U35" s="52"/>
      <c r="V35" s="52"/>
      <c r="W35" s="52"/>
      <c r="X35" s="54" t="s">
        <v>46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49</v>
      </c>
      <c r="AI60" s="40"/>
      <c r="AJ60" s="40"/>
      <c r="AK60" s="40"/>
      <c r="AL60" s="40"/>
      <c r="AM60" s="59" t="s">
        <v>50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52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49</v>
      </c>
      <c r="AI75" s="40"/>
      <c r="AJ75" s="40"/>
      <c r="AK75" s="40"/>
      <c r="AL75" s="40"/>
      <c r="AM75" s="59" t="s">
        <v>50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016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Oprava stávajícího chodníku na ul. Pod Senovou v Šumperku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Šumperk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1. 9. 2022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 xml:space="preserve"> </v>
      </c>
      <c r="AN89" s="65"/>
      <c r="AO89" s="65"/>
      <c r="AP89" s="65"/>
      <c r="AQ89" s="38"/>
      <c r="AR89" s="42"/>
      <c r="AS89" s="75" t="s">
        <v>54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32</v>
      </c>
      <c r="AJ90" s="38"/>
      <c r="AK90" s="38"/>
      <c r="AL90" s="38"/>
      <c r="AM90" s="74" t="str">
        <f>IF(E20="","",E20)</f>
        <v xml:space="preserve"> 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55</v>
      </c>
      <c r="D92" s="88"/>
      <c r="E92" s="88"/>
      <c r="F92" s="88"/>
      <c r="G92" s="88"/>
      <c r="H92" s="89"/>
      <c r="I92" s="90" t="s">
        <v>56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57</v>
      </c>
      <c r="AH92" s="88"/>
      <c r="AI92" s="88"/>
      <c r="AJ92" s="88"/>
      <c r="AK92" s="88"/>
      <c r="AL92" s="88"/>
      <c r="AM92" s="88"/>
      <c r="AN92" s="90" t="s">
        <v>58</v>
      </c>
      <c r="AO92" s="88"/>
      <c r="AP92" s="92"/>
      <c r="AQ92" s="93" t="s">
        <v>59</v>
      </c>
      <c r="AR92" s="42"/>
      <c r="AS92" s="94" t="s">
        <v>60</v>
      </c>
      <c r="AT92" s="95" t="s">
        <v>61</v>
      </c>
      <c r="AU92" s="95" t="s">
        <v>62</v>
      </c>
      <c r="AV92" s="95" t="s">
        <v>63</v>
      </c>
      <c r="AW92" s="95" t="s">
        <v>64</v>
      </c>
      <c r="AX92" s="95" t="s">
        <v>65</v>
      </c>
      <c r="AY92" s="95" t="s">
        <v>66</v>
      </c>
      <c r="AZ92" s="95" t="s">
        <v>67</v>
      </c>
      <c r="BA92" s="95" t="s">
        <v>68</v>
      </c>
      <c r="BB92" s="95" t="s">
        <v>69</v>
      </c>
      <c r="BC92" s="95" t="s">
        <v>70</v>
      </c>
      <c r="BD92" s="96" t="s">
        <v>71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72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ROUND(AG95+AG97+AG100+AG101,2)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ROUND(AS95+AS97+AS100+AS101,2)</f>
        <v>0</v>
      </c>
      <c r="AT94" s="108">
        <f>ROUND(SUM(AV94:AW94),2)</f>
        <v>0</v>
      </c>
      <c r="AU94" s="109">
        <f>ROUND(AU95+AU97+AU100+AU101,5)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ROUND(AZ95+AZ97+AZ100+AZ101,2)</f>
        <v>0</v>
      </c>
      <c r="BA94" s="108">
        <f>ROUND(BA95+BA97+BA100+BA101,2)</f>
        <v>0</v>
      </c>
      <c r="BB94" s="108">
        <f>ROUND(BB95+BB97+BB100+BB101,2)</f>
        <v>0</v>
      </c>
      <c r="BC94" s="108">
        <f>ROUND(BC95+BC97+BC100+BC101,2)</f>
        <v>0</v>
      </c>
      <c r="BD94" s="110">
        <f>ROUND(BD95+BD97+BD100+BD101,2)</f>
        <v>0</v>
      </c>
      <c r="BS94" s="111" t="s">
        <v>73</v>
      </c>
      <c r="BT94" s="111" t="s">
        <v>74</v>
      </c>
      <c r="BU94" s="112" t="s">
        <v>75</v>
      </c>
      <c r="BV94" s="111" t="s">
        <v>76</v>
      </c>
      <c r="BW94" s="111" t="s">
        <v>5</v>
      </c>
      <c r="BX94" s="111" t="s">
        <v>77</v>
      </c>
      <c r="CL94" s="111" t="s">
        <v>1</v>
      </c>
    </row>
    <row r="95" s="6" customFormat="1" ht="16.5" customHeight="1">
      <c r="B95" s="113"/>
      <c r="C95" s="114"/>
      <c r="D95" s="115" t="s">
        <v>78</v>
      </c>
      <c r="E95" s="115"/>
      <c r="F95" s="115"/>
      <c r="G95" s="115"/>
      <c r="H95" s="115"/>
      <c r="I95" s="116"/>
      <c r="J95" s="115" t="s">
        <v>79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ROUND(AG96,2)</f>
        <v>0</v>
      </c>
      <c r="AH95" s="116"/>
      <c r="AI95" s="116"/>
      <c r="AJ95" s="116"/>
      <c r="AK95" s="116"/>
      <c r="AL95" s="116"/>
      <c r="AM95" s="116"/>
      <c r="AN95" s="118">
        <f>SUM(AG95,AT95)</f>
        <v>0</v>
      </c>
      <c r="AO95" s="116"/>
      <c r="AP95" s="116"/>
      <c r="AQ95" s="119" t="s">
        <v>80</v>
      </c>
      <c r="AR95" s="120"/>
      <c r="AS95" s="121">
        <f>ROUND(AS96,2)</f>
        <v>0</v>
      </c>
      <c r="AT95" s="122">
        <f>ROUND(SUM(AV95:AW95),2)</f>
        <v>0</v>
      </c>
      <c r="AU95" s="123">
        <f>ROUND(AU96,5)</f>
        <v>0</v>
      </c>
      <c r="AV95" s="122">
        <f>ROUND(AZ95*L29,2)</f>
        <v>0</v>
      </c>
      <c r="AW95" s="122">
        <f>ROUND(BA95*L30,2)</f>
        <v>0</v>
      </c>
      <c r="AX95" s="122">
        <f>ROUND(BB95*L29,2)</f>
        <v>0</v>
      </c>
      <c r="AY95" s="122">
        <f>ROUND(BC95*L30,2)</f>
        <v>0</v>
      </c>
      <c r="AZ95" s="122">
        <f>ROUND(AZ96,2)</f>
        <v>0</v>
      </c>
      <c r="BA95" s="122">
        <f>ROUND(BA96,2)</f>
        <v>0</v>
      </c>
      <c r="BB95" s="122">
        <f>ROUND(BB96,2)</f>
        <v>0</v>
      </c>
      <c r="BC95" s="122">
        <f>ROUND(BC96,2)</f>
        <v>0</v>
      </c>
      <c r="BD95" s="124">
        <f>ROUND(BD96,2)</f>
        <v>0</v>
      </c>
      <c r="BS95" s="125" t="s">
        <v>73</v>
      </c>
      <c r="BT95" s="125" t="s">
        <v>81</v>
      </c>
      <c r="BU95" s="125" t="s">
        <v>75</v>
      </c>
      <c r="BV95" s="125" t="s">
        <v>76</v>
      </c>
      <c r="BW95" s="125" t="s">
        <v>82</v>
      </c>
      <c r="BX95" s="125" t="s">
        <v>5</v>
      </c>
      <c r="CL95" s="125" t="s">
        <v>1</v>
      </c>
      <c r="CM95" s="125" t="s">
        <v>83</v>
      </c>
    </row>
    <row r="96" s="3" customFormat="1" ht="16.5" customHeight="1">
      <c r="A96" s="126" t="s">
        <v>84</v>
      </c>
      <c r="B96" s="64"/>
      <c r="C96" s="127"/>
      <c r="D96" s="127"/>
      <c r="E96" s="128" t="s">
        <v>85</v>
      </c>
      <c r="F96" s="128"/>
      <c r="G96" s="128"/>
      <c r="H96" s="128"/>
      <c r="I96" s="128"/>
      <c r="J96" s="127"/>
      <c r="K96" s="128" t="s">
        <v>79</v>
      </c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9">
        <f>'SO 001 - Příprava území, ...'!J32</f>
        <v>0</v>
      </c>
      <c r="AH96" s="127"/>
      <c r="AI96" s="127"/>
      <c r="AJ96" s="127"/>
      <c r="AK96" s="127"/>
      <c r="AL96" s="127"/>
      <c r="AM96" s="127"/>
      <c r="AN96" s="129">
        <f>SUM(AG96,AT96)</f>
        <v>0</v>
      </c>
      <c r="AO96" s="127"/>
      <c r="AP96" s="127"/>
      <c r="AQ96" s="130" t="s">
        <v>86</v>
      </c>
      <c r="AR96" s="66"/>
      <c r="AS96" s="131">
        <v>0</v>
      </c>
      <c r="AT96" s="132">
        <f>ROUND(SUM(AV96:AW96),2)</f>
        <v>0</v>
      </c>
      <c r="AU96" s="133">
        <f>'SO 001 - Příprava území, ...'!P123</f>
        <v>0</v>
      </c>
      <c r="AV96" s="132">
        <f>'SO 001 - Příprava území, ...'!J35</f>
        <v>0</v>
      </c>
      <c r="AW96" s="132">
        <f>'SO 001 - Příprava území, ...'!J36</f>
        <v>0</v>
      </c>
      <c r="AX96" s="132">
        <f>'SO 001 - Příprava území, ...'!J37</f>
        <v>0</v>
      </c>
      <c r="AY96" s="132">
        <f>'SO 001 - Příprava území, ...'!J38</f>
        <v>0</v>
      </c>
      <c r="AZ96" s="132">
        <f>'SO 001 - Příprava území, ...'!F35</f>
        <v>0</v>
      </c>
      <c r="BA96" s="132">
        <f>'SO 001 - Příprava území, ...'!F36</f>
        <v>0</v>
      </c>
      <c r="BB96" s="132">
        <f>'SO 001 - Příprava území, ...'!F37</f>
        <v>0</v>
      </c>
      <c r="BC96" s="132">
        <f>'SO 001 - Příprava území, ...'!F38</f>
        <v>0</v>
      </c>
      <c r="BD96" s="134">
        <f>'SO 001 - Příprava území, ...'!F39</f>
        <v>0</v>
      </c>
      <c r="BT96" s="135" t="s">
        <v>83</v>
      </c>
      <c r="BV96" s="135" t="s">
        <v>76</v>
      </c>
      <c r="BW96" s="135" t="s">
        <v>87</v>
      </c>
      <c r="BX96" s="135" t="s">
        <v>82</v>
      </c>
      <c r="CL96" s="135" t="s">
        <v>1</v>
      </c>
    </row>
    <row r="97" s="6" customFormat="1" ht="16.5" customHeight="1">
      <c r="B97" s="113"/>
      <c r="C97" s="114"/>
      <c r="D97" s="115" t="s">
        <v>88</v>
      </c>
      <c r="E97" s="115"/>
      <c r="F97" s="115"/>
      <c r="G97" s="115"/>
      <c r="H97" s="115"/>
      <c r="I97" s="116"/>
      <c r="J97" s="115" t="s">
        <v>89</v>
      </c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7">
        <f>ROUND(SUM(AG98:AG99),2)</f>
        <v>0</v>
      </c>
      <c r="AH97" s="116"/>
      <c r="AI97" s="116"/>
      <c r="AJ97" s="116"/>
      <c r="AK97" s="116"/>
      <c r="AL97" s="116"/>
      <c r="AM97" s="116"/>
      <c r="AN97" s="118">
        <f>SUM(AG97,AT97)</f>
        <v>0</v>
      </c>
      <c r="AO97" s="116"/>
      <c r="AP97" s="116"/>
      <c r="AQ97" s="119" t="s">
        <v>80</v>
      </c>
      <c r="AR97" s="120"/>
      <c r="AS97" s="121">
        <f>ROUND(SUM(AS98:AS99),2)</f>
        <v>0</v>
      </c>
      <c r="AT97" s="122">
        <f>ROUND(SUM(AV97:AW97),2)</f>
        <v>0</v>
      </c>
      <c r="AU97" s="123">
        <f>ROUND(SUM(AU98:AU99),5)</f>
        <v>0</v>
      </c>
      <c r="AV97" s="122">
        <f>ROUND(AZ97*L29,2)</f>
        <v>0</v>
      </c>
      <c r="AW97" s="122">
        <f>ROUND(BA97*L30,2)</f>
        <v>0</v>
      </c>
      <c r="AX97" s="122">
        <f>ROUND(BB97*L29,2)</f>
        <v>0</v>
      </c>
      <c r="AY97" s="122">
        <f>ROUND(BC97*L30,2)</f>
        <v>0</v>
      </c>
      <c r="AZ97" s="122">
        <f>ROUND(SUM(AZ98:AZ99),2)</f>
        <v>0</v>
      </c>
      <c r="BA97" s="122">
        <f>ROUND(SUM(BA98:BA99),2)</f>
        <v>0</v>
      </c>
      <c r="BB97" s="122">
        <f>ROUND(SUM(BB98:BB99),2)</f>
        <v>0</v>
      </c>
      <c r="BC97" s="122">
        <f>ROUND(SUM(BC98:BC99),2)</f>
        <v>0</v>
      </c>
      <c r="BD97" s="124">
        <f>ROUND(SUM(BD98:BD99),2)</f>
        <v>0</v>
      </c>
      <c r="BS97" s="125" t="s">
        <v>73</v>
      </c>
      <c r="BT97" s="125" t="s">
        <v>81</v>
      </c>
      <c r="BU97" s="125" t="s">
        <v>75</v>
      </c>
      <c r="BV97" s="125" t="s">
        <v>76</v>
      </c>
      <c r="BW97" s="125" t="s">
        <v>90</v>
      </c>
      <c r="BX97" s="125" t="s">
        <v>5</v>
      </c>
      <c r="CL97" s="125" t="s">
        <v>1</v>
      </c>
      <c r="CM97" s="125" t="s">
        <v>83</v>
      </c>
    </row>
    <row r="98" s="3" customFormat="1" ht="16.5" customHeight="1">
      <c r="A98" s="126" t="s">
        <v>84</v>
      </c>
      <c r="B98" s="64"/>
      <c r="C98" s="127"/>
      <c r="D98" s="127"/>
      <c r="E98" s="128" t="s">
        <v>91</v>
      </c>
      <c r="F98" s="128"/>
      <c r="G98" s="128"/>
      <c r="H98" s="128"/>
      <c r="I98" s="128"/>
      <c r="J98" s="127"/>
      <c r="K98" s="128" t="s">
        <v>92</v>
      </c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9">
        <f>'SO 101 - Chodník'!J32</f>
        <v>0</v>
      </c>
      <c r="AH98" s="127"/>
      <c r="AI98" s="127"/>
      <c r="AJ98" s="127"/>
      <c r="AK98" s="127"/>
      <c r="AL98" s="127"/>
      <c r="AM98" s="127"/>
      <c r="AN98" s="129">
        <f>SUM(AG98,AT98)</f>
        <v>0</v>
      </c>
      <c r="AO98" s="127"/>
      <c r="AP98" s="127"/>
      <c r="AQ98" s="130" t="s">
        <v>86</v>
      </c>
      <c r="AR98" s="66"/>
      <c r="AS98" s="131">
        <v>0</v>
      </c>
      <c r="AT98" s="132">
        <f>ROUND(SUM(AV98:AW98),2)</f>
        <v>0</v>
      </c>
      <c r="AU98" s="133">
        <f>'SO 101 - Chodník'!P126</f>
        <v>0</v>
      </c>
      <c r="AV98" s="132">
        <f>'SO 101 - Chodník'!J35</f>
        <v>0</v>
      </c>
      <c r="AW98" s="132">
        <f>'SO 101 - Chodník'!J36</f>
        <v>0</v>
      </c>
      <c r="AX98" s="132">
        <f>'SO 101 - Chodník'!J37</f>
        <v>0</v>
      </c>
      <c r="AY98" s="132">
        <f>'SO 101 - Chodník'!J38</f>
        <v>0</v>
      </c>
      <c r="AZ98" s="132">
        <f>'SO 101 - Chodník'!F35</f>
        <v>0</v>
      </c>
      <c r="BA98" s="132">
        <f>'SO 101 - Chodník'!F36</f>
        <v>0</v>
      </c>
      <c r="BB98" s="132">
        <f>'SO 101 - Chodník'!F37</f>
        <v>0</v>
      </c>
      <c r="BC98" s="132">
        <f>'SO 101 - Chodník'!F38</f>
        <v>0</v>
      </c>
      <c r="BD98" s="134">
        <f>'SO 101 - Chodník'!F39</f>
        <v>0</v>
      </c>
      <c r="BT98" s="135" t="s">
        <v>83</v>
      </c>
      <c r="BV98" s="135" t="s">
        <v>76</v>
      </c>
      <c r="BW98" s="135" t="s">
        <v>93</v>
      </c>
      <c r="BX98" s="135" t="s">
        <v>90</v>
      </c>
      <c r="CL98" s="135" t="s">
        <v>1</v>
      </c>
    </row>
    <row r="99" s="3" customFormat="1" ht="16.5" customHeight="1">
      <c r="A99" s="126" t="s">
        <v>84</v>
      </c>
      <c r="B99" s="64"/>
      <c r="C99" s="127"/>
      <c r="D99" s="127"/>
      <c r="E99" s="128" t="s">
        <v>94</v>
      </c>
      <c r="F99" s="128"/>
      <c r="G99" s="128"/>
      <c r="H99" s="128"/>
      <c r="I99" s="128"/>
      <c r="J99" s="127"/>
      <c r="K99" s="128" t="s">
        <v>95</v>
      </c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9">
        <f>'SO 192 - Dopravní značení...'!J32</f>
        <v>0</v>
      </c>
      <c r="AH99" s="127"/>
      <c r="AI99" s="127"/>
      <c r="AJ99" s="127"/>
      <c r="AK99" s="127"/>
      <c r="AL99" s="127"/>
      <c r="AM99" s="127"/>
      <c r="AN99" s="129">
        <f>SUM(AG99,AT99)</f>
        <v>0</v>
      </c>
      <c r="AO99" s="127"/>
      <c r="AP99" s="127"/>
      <c r="AQ99" s="130" t="s">
        <v>86</v>
      </c>
      <c r="AR99" s="66"/>
      <c r="AS99" s="131">
        <v>0</v>
      </c>
      <c r="AT99" s="132">
        <f>ROUND(SUM(AV99:AW99),2)</f>
        <v>0</v>
      </c>
      <c r="AU99" s="133">
        <f>'SO 192 - Dopravní značení...'!P122</f>
        <v>0</v>
      </c>
      <c r="AV99" s="132">
        <f>'SO 192 - Dopravní značení...'!J35</f>
        <v>0</v>
      </c>
      <c r="AW99" s="132">
        <f>'SO 192 - Dopravní značení...'!J36</f>
        <v>0</v>
      </c>
      <c r="AX99" s="132">
        <f>'SO 192 - Dopravní značení...'!J37</f>
        <v>0</v>
      </c>
      <c r="AY99" s="132">
        <f>'SO 192 - Dopravní značení...'!J38</f>
        <v>0</v>
      </c>
      <c r="AZ99" s="132">
        <f>'SO 192 - Dopravní značení...'!F35</f>
        <v>0</v>
      </c>
      <c r="BA99" s="132">
        <f>'SO 192 - Dopravní značení...'!F36</f>
        <v>0</v>
      </c>
      <c r="BB99" s="132">
        <f>'SO 192 - Dopravní značení...'!F37</f>
        <v>0</v>
      </c>
      <c r="BC99" s="132">
        <f>'SO 192 - Dopravní značení...'!F38</f>
        <v>0</v>
      </c>
      <c r="BD99" s="134">
        <f>'SO 192 - Dopravní značení...'!F39</f>
        <v>0</v>
      </c>
      <c r="BT99" s="135" t="s">
        <v>83</v>
      </c>
      <c r="BV99" s="135" t="s">
        <v>76</v>
      </c>
      <c r="BW99" s="135" t="s">
        <v>96</v>
      </c>
      <c r="BX99" s="135" t="s">
        <v>90</v>
      </c>
      <c r="CL99" s="135" t="s">
        <v>1</v>
      </c>
    </row>
    <row r="100" s="6" customFormat="1" ht="16.5" customHeight="1">
      <c r="A100" s="126" t="s">
        <v>84</v>
      </c>
      <c r="B100" s="113"/>
      <c r="C100" s="114"/>
      <c r="D100" s="115" t="s">
        <v>97</v>
      </c>
      <c r="E100" s="115"/>
      <c r="F100" s="115"/>
      <c r="G100" s="115"/>
      <c r="H100" s="115"/>
      <c r="I100" s="116"/>
      <c r="J100" s="115" t="s">
        <v>98</v>
      </c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8">
        <f>'1000 - Ostatní náklady'!J30</f>
        <v>0</v>
      </c>
      <c r="AH100" s="116"/>
      <c r="AI100" s="116"/>
      <c r="AJ100" s="116"/>
      <c r="AK100" s="116"/>
      <c r="AL100" s="116"/>
      <c r="AM100" s="116"/>
      <c r="AN100" s="118">
        <f>SUM(AG100,AT100)</f>
        <v>0</v>
      </c>
      <c r="AO100" s="116"/>
      <c r="AP100" s="116"/>
      <c r="AQ100" s="119" t="s">
        <v>80</v>
      </c>
      <c r="AR100" s="120"/>
      <c r="AS100" s="121">
        <v>0</v>
      </c>
      <c r="AT100" s="122">
        <f>ROUND(SUM(AV100:AW100),2)</f>
        <v>0</v>
      </c>
      <c r="AU100" s="123">
        <f>'1000 - Ostatní náklady'!P118</f>
        <v>0</v>
      </c>
      <c r="AV100" s="122">
        <f>'1000 - Ostatní náklady'!J33</f>
        <v>0</v>
      </c>
      <c r="AW100" s="122">
        <f>'1000 - Ostatní náklady'!J34</f>
        <v>0</v>
      </c>
      <c r="AX100" s="122">
        <f>'1000 - Ostatní náklady'!J35</f>
        <v>0</v>
      </c>
      <c r="AY100" s="122">
        <f>'1000 - Ostatní náklady'!J36</f>
        <v>0</v>
      </c>
      <c r="AZ100" s="122">
        <f>'1000 - Ostatní náklady'!F33</f>
        <v>0</v>
      </c>
      <c r="BA100" s="122">
        <f>'1000 - Ostatní náklady'!F34</f>
        <v>0</v>
      </c>
      <c r="BB100" s="122">
        <f>'1000 - Ostatní náklady'!F35</f>
        <v>0</v>
      </c>
      <c r="BC100" s="122">
        <f>'1000 - Ostatní náklady'!F36</f>
        <v>0</v>
      </c>
      <c r="BD100" s="124">
        <f>'1000 - Ostatní náklady'!F37</f>
        <v>0</v>
      </c>
      <c r="BT100" s="125" t="s">
        <v>81</v>
      </c>
      <c r="BV100" s="125" t="s">
        <v>76</v>
      </c>
      <c r="BW100" s="125" t="s">
        <v>99</v>
      </c>
      <c r="BX100" s="125" t="s">
        <v>5</v>
      </c>
      <c r="CL100" s="125" t="s">
        <v>1</v>
      </c>
      <c r="CM100" s="125" t="s">
        <v>83</v>
      </c>
    </row>
    <row r="101" s="6" customFormat="1" ht="16.5" customHeight="1">
      <c r="A101" s="126" t="s">
        <v>84</v>
      </c>
      <c r="B101" s="113"/>
      <c r="C101" s="114"/>
      <c r="D101" s="115" t="s">
        <v>100</v>
      </c>
      <c r="E101" s="115"/>
      <c r="F101" s="115"/>
      <c r="G101" s="115"/>
      <c r="H101" s="115"/>
      <c r="I101" s="116"/>
      <c r="J101" s="115" t="s">
        <v>101</v>
      </c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8">
        <f>'1020 - VRN'!J30</f>
        <v>0</v>
      </c>
      <c r="AH101" s="116"/>
      <c r="AI101" s="116"/>
      <c r="AJ101" s="116"/>
      <c r="AK101" s="116"/>
      <c r="AL101" s="116"/>
      <c r="AM101" s="116"/>
      <c r="AN101" s="118">
        <f>SUM(AG101,AT101)</f>
        <v>0</v>
      </c>
      <c r="AO101" s="116"/>
      <c r="AP101" s="116"/>
      <c r="AQ101" s="119" t="s">
        <v>80</v>
      </c>
      <c r="AR101" s="120"/>
      <c r="AS101" s="136">
        <v>0</v>
      </c>
      <c r="AT101" s="137">
        <f>ROUND(SUM(AV101:AW101),2)</f>
        <v>0</v>
      </c>
      <c r="AU101" s="138">
        <f>'1020 - VRN'!P118</f>
        <v>0</v>
      </c>
      <c r="AV101" s="137">
        <f>'1020 - VRN'!J33</f>
        <v>0</v>
      </c>
      <c r="AW101" s="137">
        <f>'1020 - VRN'!J34</f>
        <v>0</v>
      </c>
      <c r="AX101" s="137">
        <f>'1020 - VRN'!J35</f>
        <v>0</v>
      </c>
      <c r="AY101" s="137">
        <f>'1020 - VRN'!J36</f>
        <v>0</v>
      </c>
      <c r="AZ101" s="137">
        <f>'1020 - VRN'!F33</f>
        <v>0</v>
      </c>
      <c r="BA101" s="137">
        <f>'1020 - VRN'!F34</f>
        <v>0</v>
      </c>
      <c r="BB101" s="137">
        <f>'1020 - VRN'!F35</f>
        <v>0</v>
      </c>
      <c r="BC101" s="137">
        <f>'1020 - VRN'!F36</f>
        <v>0</v>
      </c>
      <c r="BD101" s="139">
        <f>'1020 - VRN'!F37</f>
        <v>0</v>
      </c>
      <c r="BT101" s="125" t="s">
        <v>81</v>
      </c>
      <c r="BV101" s="125" t="s">
        <v>76</v>
      </c>
      <c r="BW101" s="125" t="s">
        <v>102</v>
      </c>
      <c r="BX101" s="125" t="s">
        <v>5</v>
      </c>
      <c r="CL101" s="125" t="s">
        <v>1</v>
      </c>
      <c r="CM101" s="125" t="s">
        <v>83</v>
      </c>
    </row>
    <row r="102" s="1" customFormat="1" ht="30" customHeigh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42"/>
    </row>
    <row r="103" s="1" customFormat="1" ht="6.96" customHeight="1"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42"/>
    </row>
  </sheetData>
  <sheetProtection sheet="1" formatColumns="0" formatRows="0" objects="1" scenarios="1" spinCount="100000" saltValue="46dV1ltMXdGs2W6sOHeButvUcGgt/b7tJ0rtPjCYYRRAfow5Csdn8hYQKQMVGVY0GoGr1Oq8yDDZkWWJOLQ/3A==" hashValue="7GP0cjkULFvKlI5AaerYf4VDAnttT2r/9ITCXlrlPqHbMEaOUWfh1x5BwgdebnXfYrX+YHY9ZSchrMlthzavaQ==" algorithmName="SHA-512" password="CC35"/>
  <mergeCells count="6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C92:G92"/>
    <mergeCell ref="I92:AF92"/>
    <mergeCell ref="D95:H95"/>
    <mergeCell ref="J95:AF95"/>
    <mergeCell ref="E96:I96"/>
    <mergeCell ref="K96:AF96"/>
    <mergeCell ref="D97:H97"/>
    <mergeCell ref="J97:AF97"/>
    <mergeCell ref="E98:I98"/>
    <mergeCell ref="K98:AF98"/>
    <mergeCell ref="E99:I99"/>
    <mergeCell ref="K99:AF99"/>
    <mergeCell ref="D100:H100"/>
    <mergeCell ref="J100:AF100"/>
    <mergeCell ref="D101:H101"/>
    <mergeCell ref="J101:AF101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94:AM94"/>
    <mergeCell ref="AN94:AP94"/>
  </mergeCells>
  <hyperlinks>
    <hyperlink ref="A96" location="'SO 001 - Příprava území, ...'!C2" display="/"/>
    <hyperlink ref="A98" location="'SO 101 - Chodník'!C2" display="/"/>
    <hyperlink ref="A99" location="'SO 192 - Dopravní značení...'!C2" display="/"/>
    <hyperlink ref="A100" location="'1000 - Ostatní náklady'!C2" display="/"/>
    <hyperlink ref="A101" location="'102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87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103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stávajícího chodníku na ul. Pod Senovou v Šumperku</v>
      </c>
      <c r="F7" s="146"/>
      <c r="G7" s="146"/>
      <c r="H7" s="146"/>
      <c r="L7" s="19"/>
    </row>
    <row r="8" ht="12" customHeight="1">
      <c r="B8" s="19"/>
      <c r="D8" s="146" t="s">
        <v>104</v>
      </c>
      <c r="L8" s="19"/>
    </row>
    <row r="9" s="1" customFormat="1" ht="16.5" customHeight="1">
      <c r="B9" s="42"/>
      <c r="E9" s="147" t="s">
        <v>105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106</v>
      </c>
      <c r="I10" s="148"/>
      <c r="L10" s="42"/>
    </row>
    <row r="11" s="1" customFormat="1" ht="36.96" customHeight="1">
      <c r="B11" s="42"/>
      <c r="E11" s="149" t="s">
        <v>107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1. 9. 2022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0" t="s">
        <v>27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0" t="s">
        <v>27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32</v>
      </c>
      <c r="I25" s="150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0" t="s">
        <v>27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33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34</v>
      </c>
      <c r="I32" s="148"/>
      <c r="J32" s="157">
        <f>ROUND(J123,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36</v>
      </c>
      <c r="I34" s="159" t="s">
        <v>35</v>
      </c>
      <c r="J34" s="158" t="s">
        <v>37</v>
      </c>
      <c r="L34" s="42"/>
    </row>
    <row r="35" s="1" customFormat="1" ht="14.4" customHeight="1">
      <c r="B35" s="42"/>
      <c r="D35" s="160" t="s">
        <v>38</v>
      </c>
      <c r="E35" s="146" t="s">
        <v>39</v>
      </c>
      <c r="F35" s="161">
        <f>ROUND((SUM(BE123:BE196)),  2)</f>
        <v>0</v>
      </c>
      <c r="I35" s="162">
        <v>0.20999999999999999</v>
      </c>
      <c r="J35" s="161">
        <f>ROUND(((SUM(BE123:BE196))*I35),  2)</f>
        <v>0</v>
      </c>
      <c r="L35" s="42"/>
    </row>
    <row r="36" s="1" customFormat="1" ht="14.4" customHeight="1">
      <c r="B36" s="42"/>
      <c r="E36" s="146" t="s">
        <v>40</v>
      </c>
      <c r="F36" s="161">
        <f>ROUND((SUM(BF123:BF196)),  2)</f>
        <v>0</v>
      </c>
      <c r="I36" s="162">
        <v>0.14999999999999999</v>
      </c>
      <c r="J36" s="161">
        <f>ROUND(((SUM(BF123:BF196))*I36),  2)</f>
        <v>0</v>
      </c>
      <c r="L36" s="42"/>
    </row>
    <row r="37" hidden="1" s="1" customFormat="1" ht="14.4" customHeight="1">
      <c r="B37" s="42"/>
      <c r="E37" s="146" t="s">
        <v>41</v>
      </c>
      <c r="F37" s="161">
        <f>ROUND((SUM(BG123:BG196)),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42</v>
      </c>
      <c r="F38" s="161">
        <f>ROUND((SUM(BH123:BH196)),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43</v>
      </c>
      <c r="F39" s="161">
        <f>ROUND((SUM(BI123:BI196)),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44</v>
      </c>
      <c r="E41" s="165"/>
      <c r="F41" s="165"/>
      <c r="G41" s="166" t="s">
        <v>45</v>
      </c>
      <c r="H41" s="167" t="s">
        <v>46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108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stávajícího chodníku na ul. Pod Senovou v Šumperku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104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105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106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SO 001 - Příprava území, demolice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Šumperk</v>
      </c>
      <c r="G91" s="38"/>
      <c r="H91" s="38"/>
      <c r="I91" s="150" t="s">
        <v>22</v>
      </c>
      <c r="J91" s="73" t="str">
        <f>IF(J14="","",J14)</f>
        <v>1. 9. 2022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0" t="s">
        <v>30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32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109</v>
      </c>
      <c r="D96" s="187"/>
      <c r="E96" s="187"/>
      <c r="F96" s="187"/>
      <c r="G96" s="187"/>
      <c r="H96" s="187"/>
      <c r="I96" s="188"/>
      <c r="J96" s="189" t="s">
        <v>110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111</v>
      </c>
      <c r="D98" s="38"/>
      <c r="E98" s="38"/>
      <c r="F98" s="38"/>
      <c r="G98" s="38"/>
      <c r="H98" s="38"/>
      <c r="I98" s="148"/>
      <c r="J98" s="104">
        <f>J123</f>
        <v>0</v>
      </c>
      <c r="K98" s="38"/>
      <c r="L98" s="42"/>
      <c r="AU98" s="16" t="s">
        <v>112</v>
      </c>
    </row>
    <row r="99" s="8" customFormat="1" ht="24.96" customHeight="1">
      <c r="B99" s="191"/>
      <c r="C99" s="192"/>
      <c r="D99" s="193" t="s">
        <v>113</v>
      </c>
      <c r="E99" s="194"/>
      <c r="F99" s="194"/>
      <c r="G99" s="194"/>
      <c r="H99" s="194"/>
      <c r="I99" s="195"/>
      <c r="J99" s="196">
        <f>J124</f>
        <v>0</v>
      </c>
      <c r="K99" s="192"/>
      <c r="L99" s="197"/>
    </row>
    <row r="100" s="9" customFormat="1" ht="19.92" customHeight="1">
      <c r="B100" s="198"/>
      <c r="C100" s="127"/>
      <c r="D100" s="199" t="s">
        <v>114</v>
      </c>
      <c r="E100" s="200"/>
      <c r="F100" s="200"/>
      <c r="G100" s="200"/>
      <c r="H100" s="200"/>
      <c r="I100" s="201"/>
      <c r="J100" s="202">
        <f>J125</f>
        <v>0</v>
      </c>
      <c r="K100" s="127"/>
      <c r="L100" s="203"/>
    </row>
    <row r="101" s="9" customFormat="1" ht="19.92" customHeight="1">
      <c r="B101" s="198"/>
      <c r="C101" s="127"/>
      <c r="D101" s="199" t="s">
        <v>115</v>
      </c>
      <c r="E101" s="200"/>
      <c r="F101" s="200"/>
      <c r="G101" s="200"/>
      <c r="H101" s="200"/>
      <c r="I101" s="201"/>
      <c r="J101" s="202">
        <f>J148</f>
        <v>0</v>
      </c>
      <c r="K101" s="127"/>
      <c r="L101" s="203"/>
    </row>
    <row r="102" s="1" customFormat="1" ht="21.84" customHeight="1">
      <c r="B102" s="37"/>
      <c r="C102" s="38"/>
      <c r="D102" s="38"/>
      <c r="E102" s="38"/>
      <c r="F102" s="38"/>
      <c r="G102" s="38"/>
      <c r="H102" s="38"/>
      <c r="I102" s="148"/>
      <c r="J102" s="38"/>
      <c r="K102" s="38"/>
      <c r="L102" s="42"/>
    </row>
    <row r="103" s="1" customFormat="1" ht="6.96" customHeight="1">
      <c r="B103" s="60"/>
      <c r="C103" s="61"/>
      <c r="D103" s="61"/>
      <c r="E103" s="61"/>
      <c r="F103" s="61"/>
      <c r="G103" s="61"/>
      <c r="H103" s="61"/>
      <c r="I103" s="181"/>
      <c r="J103" s="61"/>
      <c r="K103" s="61"/>
      <c r="L103" s="42"/>
    </row>
    <row r="107" s="1" customFormat="1" ht="6.96" customHeight="1">
      <c r="B107" s="62"/>
      <c r="C107" s="63"/>
      <c r="D107" s="63"/>
      <c r="E107" s="63"/>
      <c r="F107" s="63"/>
      <c r="G107" s="63"/>
      <c r="H107" s="63"/>
      <c r="I107" s="184"/>
      <c r="J107" s="63"/>
      <c r="K107" s="63"/>
      <c r="L107" s="42"/>
    </row>
    <row r="108" s="1" customFormat="1" ht="24.96" customHeight="1">
      <c r="B108" s="37"/>
      <c r="C108" s="22" t="s">
        <v>116</v>
      </c>
      <c r="D108" s="38"/>
      <c r="E108" s="38"/>
      <c r="F108" s="38"/>
      <c r="G108" s="38"/>
      <c r="H108" s="38"/>
      <c r="I108" s="148"/>
      <c r="J108" s="38"/>
      <c r="K108" s="38"/>
      <c r="L108" s="42"/>
    </row>
    <row r="109" s="1" customFormat="1" ht="6.96" customHeight="1">
      <c r="B109" s="37"/>
      <c r="C109" s="38"/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12" customHeight="1">
      <c r="B110" s="37"/>
      <c r="C110" s="31" t="s">
        <v>16</v>
      </c>
      <c r="D110" s="38"/>
      <c r="E110" s="38"/>
      <c r="F110" s="38"/>
      <c r="G110" s="38"/>
      <c r="H110" s="38"/>
      <c r="I110" s="148"/>
      <c r="J110" s="38"/>
      <c r="K110" s="38"/>
      <c r="L110" s="42"/>
    </row>
    <row r="111" s="1" customFormat="1" ht="16.5" customHeight="1">
      <c r="B111" s="37"/>
      <c r="C111" s="38"/>
      <c r="D111" s="38"/>
      <c r="E111" s="185" t="str">
        <f>E7</f>
        <v>Oprava stávajícího chodníku na ul. Pod Senovou v Šumperku</v>
      </c>
      <c r="F111" s="31"/>
      <c r="G111" s="31"/>
      <c r="H111" s="31"/>
      <c r="I111" s="148"/>
      <c r="J111" s="38"/>
      <c r="K111" s="38"/>
      <c r="L111" s="42"/>
    </row>
    <row r="112" ht="12" customHeight="1">
      <c r="B112" s="20"/>
      <c r="C112" s="31" t="s">
        <v>104</v>
      </c>
      <c r="D112" s="21"/>
      <c r="E112" s="21"/>
      <c r="F112" s="21"/>
      <c r="G112" s="21"/>
      <c r="H112" s="21"/>
      <c r="I112" s="140"/>
      <c r="J112" s="21"/>
      <c r="K112" s="21"/>
      <c r="L112" s="19"/>
    </row>
    <row r="113" s="1" customFormat="1" ht="16.5" customHeight="1">
      <c r="B113" s="37"/>
      <c r="C113" s="38"/>
      <c r="D113" s="38"/>
      <c r="E113" s="185" t="s">
        <v>105</v>
      </c>
      <c r="F113" s="38"/>
      <c r="G113" s="38"/>
      <c r="H113" s="38"/>
      <c r="I113" s="148"/>
      <c r="J113" s="38"/>
      <c r="K113" s="38"/>
      <c r="L113" s="42"/>
    </row>
    <row r="114" s="1" customFormat="1" ht="12" customHeight="1">
      <c r="B114" s="37"/>
      <c r="C114" s="31" t="s">
        <v>106</v>
      </c>
      <c r="D114" s="38"/>
      <c r="E114" s="38"/>
      <c r="F114" s="38"/>
      <c r="G114" s="38"/>
      <c r="H114" s="38"/>
      <c r="I114" s="148"/>
      <c r="J114" s="38"/>
      <c r="K114" s="38"/>
      <c r="L114" s="42"/>
    </row>
    <row r="115" s="1" customFormat="1" ht="16.5" customHeight="1">
      <c r="B115" s="37"/>
      <c r="C115" s="38"/>
      <c r="D115" s="38"/>
      <c r="E115" s="70" t="str">
        <f>E11</f>
        <v>SO 001 - Příprava území, demolice</v>
      </c>
      <c r="F115" s="38"/>
      <c r="G115" s="38"/>
      <c r="H115" s="38"/>
      <c r="I115" s="148"/>
      <c r="J115" s="38"/>
      <c r="K115" s="38"/>
      <c r="L115" s="42"/>
    </row>
    <row r="116" s="1" customFormat="1" ht="6.96" customHeight="1">
      <c r="B116" s="37"/>
      <c r="C116" s="38"/>
      <c r="D116" s="38"/>
      <c r="E116" s="38"/>
      <c r="F116" s="38"/>
      <c r="G116" s="38"/>
      <c r="H116" s="38"/>
      <c r="I116" s="148"/>
      <c r="J116" s="38"/>
      <c r="K116" s="38"/>
      <c r="L116" s="42"/>
    </row>
    <row r="117" s="1" customFormat="1" ht="12" customHeight="1">
      <c r="B117" s="37"/>
      <c r="C117" s="31" t="s">
        <v>20</v>
      </c>
      <c r="D117" s="38"/>
      <c r="E117" s="38"/>
      <c r="F117" s="26" t="str">
        <f>F14</f>
        <v>Šumperk</v>
      </c>
      <c r="G117" s="38"/>
      <c r="H117" s="38"/>
      <c r="I117" s="150" t="s">
        <v>22</v>
      </c>
      <c r="J117" s="73" t="str">
        <f>IF(J14="","",J14)</f>
        <v>1. 9. 2022</v>
      </c>
      <c r="K117" s="38"/>
      <c r="L117" s="42"/>
    </row>
    <row r="118" s="1" customFormat="1" ht="6.96" customHeight="1">
      <c r="B118" s="37"/>
      <c r="C118" s="38"/>
      <c r="D118" s="38"/>
      <c r="E118" s="38"/>
      <c r="F118" s="38"/>
      <c r="G118" s="38"/>
      <c r="H118" s="38"/>
      <c r="I118" s="148"/>
      <c r="J118" s="38"/>
      <c r="K118" s="38"/>
      <c r="L118" s="42"/>
    </row>
    <row r="119" s="1" customFormat="1" ht="15.15" customHeight="1">
      <c r="B119" s="37"/>
      <c r="C119" s="31" t="s">
        <v>24</v>
      </c>
      <c r="D119" s="38"/>
      <c r="E119" s="38"/>
      <c r="F119" s="26" t="str">
        <f>E17</f>
        <v xml:space="preserve"> </v>
      </c>
      <c r="G119" s="38"/>
      <c r="H119" s="38"/>
      <c r="I119" s="150" t="s">
        <v>30</v>
      </c>
      <c r="J119" s="35" t="str">
        <f>E23</f>
        <v xml:space="preserve"> </v>
      </c>
      <c r="K119" s="38"/>
      <c r="L119" s="42"/>
    </row>
    <row r="120" s="1" customFormat="1" ht="15.15" customHeight="1">
      <c r="B120" s="37"/>
      <c r="C120" s="31" t="s">
        <v>28</v>
      </c>
      <c r="D120" s="38"/>
      <c r="E120" s="38"/>
      <c r="F120" s="26" t="str">
        <f>IF(E20="","",E20)</f>
        <v>Vyplň údaj</v>
      </c>
      <c r="G120" s="38"/>
      <c r="H120" s="38"/>
      <c r="I120" s="150" t="s">
        <v>32</v>
      </c>
      <c r="J120" s="35" t="str">
        <f>E26</f>
        <v xml:space="preserve"> </v>
      </c>
      <c r="K120" s="38"/>
      <c r="L120" s="42"/>
    </row>
    <row r="121" s="1" customFormat="1" ht="10.32" customHeight="1">
      <c r="B121" s="37"/>
      <c r="C121" s="38"/>
      <c r="D121" s="38"/>
      <c r="E121" s="38"/>
      <c r="F121" s="38"/>
      <c r="G121" s="38"/>
      <c r="H121" s="38"/>
      <c r="I121" s="148"/>
      <c r="J121" s="38"/>
      <c r="K121" s="38"/>
      <c r="L121" s="42"/>
    </row>
    <row r="122" s="10" customFormat="1" ht="29.28" customHeight="1">
      <c r="B122" s="204"/>
      <c r="C122" s="205" t="s">
        <v>117</v>
      </c>
      <c r="D122" s="206" t="s">
        <v>59</v>
      </c>
      <c r="E122" s="206" t="s">
        <v>55</v>
      </c>
      <c r="F122" s="206" t="s">
        <v>56</v>
      </c>
      <c r="G122" s="206" t="s">
        <v>118</v>
      </c>
      <c r="H122" s="206" t="s">
        <v>119</v>
      </c>
      <c r="I122" s="207" t="s">
        <v>120</v>
      </c>
      <c r="J122" s="206" t="s">
        <v>110</v>
      </c>
      <c r="K122" s="208" t="s">
        <v>121</v>
      </c>
      <c r="L122" s="209"/>
      <c r="M122" s="94" t="s">
        <v>1</v>
      </c>
      <c r="N122" s="95" t="s">
        <v>38</v>
      </c>
      <c r="O122" s="95" t="s">
        <v>122</v>
      </c>
      <c r="P122" s="95" t="s">
        <v>123</v>
      </c>
      <c r="Q122" s="95" t="s">
        <v>124</v>
      </c>
      <c r="R122" s="95" t="s">
        <v>125</v>
      </c>
      <c r="S122" s="95" t="s">
        <v>126</v>
      </c>
      <c r="T122" s="96" t="s">
        <v>127</v>
      </c>
    </row>
    <row r="123" s="1" customFormat="1" ht="22.8" customHeight="1">
      <c r="B123" s="37"/>
      <c r="C123" s="101" t="s">
        <v>128</v>
      </c>
      <c r="D123" s="38"/>
      <c r="E123" s="38"/>
      <c r="F123" s="38"/>
      <c r="G123" s="38"/>
      <c r="H123" s="38"/>
      <c r="I123" s="148"/>
      <c r="J123" s="210">
        <f>BK123</f>
        <v>0</v>
      </c>
      <c r="K123" s="38"/>
      <c r="L123" s="42"/>
      <c r="M123" s="97"/>
      <c r="N123" s="98"/>
      <c r="O123" s="98"/>
      <c r="P123" s="211">
        <f>P124</f>
        <v>0</v>
      </c>
      <c r="Q123" s="98"/>
      <c r="R123" s="211">
        <f>R124</f>
        <v>0</v>
      </c>
      <c r="S123" s="98"/>
      <c r="T123" s="212">
        <f>T124</f>
        <v>173.75</v>
      </c>
      <c r="AT123" s="16" t="s">
        <v>73</v>
      </c>
      <c r="AU123" s="16" t="s">
        <v>112</v>
      </c>
      <c r="BK123" s="213">
        <f>BK124</f>
        <v>0</v>
      </c>
    </row>
    <row r="124" s="11" customFormat="1" ht="25.92" customHeight="1">
      <c r="B124" s="214"/>
      <c r="C124" s="215"/>
      <c r="D124" s="216" t="s">
        <v>73</v>
      </c>
      <c r="E124" s="217" t="s">
        <v>129</v>
      </c>
      <c r="F124" s="217" t="s">
        <v>130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P125+P148</f>
        <v>0</v>
      </c>
      <c r="Q124" s="222"/>
      <c r="R124" s="223">
        <f>R125+R148</f>
        <v>0</v>
      </c>
      <c r="S124" s="222"/>
      <c r="T124" s="224">
        <f>T125+T148</f>
        <v>173.75</v>
      </c>
      <c r="AR124" s="225" t="s">
        <v>81</v>
      </c>
      <c r="AT124" s="226" t="s">
        <v>73</v>
      </c>
      <c r="AU124" s="226" t="s">
        <v>74</v>
      </c>
      <c r="AY124" s="225" t="s">
        <v>131</v>
      </c>
      <c r="BK124" s="227">
        <f>BK125+BK148</f>
        <v>0</v>
      </c>
    </row>
    <row r="125" s="11" customFormat="1" ht="22.8" customHeight="1">
      <c r="B125" s="214"/>
      <c r="C125" s="215"/>
      <c r="D125" s="216" t="s">
        <v>73</v>
      </c>
      <c r="E125" s="228" t="s">
        <v>81</v>
      </c>
      <c r="F125" s="228" t="s">
        <v>132</v>
      </c>
      <c r="G125" s="215"/>
      <c r="H125" s="215"/>
      <c r="I125" s="218"/>
      <c r="J125" s="229">
        <f>BK125</f>
        <v>0</v>
      </c>
      <c r="K125" s="215"/>
      <c r="L125" s="220"/>
      <c r="M125" s="221"/>
      <c r="N125" s="222"/>
      <c r="O125" s="222"/>
      <c r="P125" s="223">
        <f>SUM(P126:P147)</f>
        <v>0</v>
      </c>
      <c r="Q125" s="222"/>
      <c r="R125" s="223">
        <f>SUM(R126:R147)</f>
        <v>0</v>
      </c>
      <c r="S125" s="222"/>
      <c r="T125" s="224">
        <f>SUM(T126:T147)</f>
        <v>173.75</v>
      </c>
      <c r="AR125" s="225" t="s">
        <v>81</v>
      </c>
      <c r="AT125" s="226" t="s">
        <v>73</v>
      </c>
      <c r="AU125" s="226" t="s">
        <v>81</v>
      </c>
      <c r="AY125" s="225" t="s">
        <v>131</v>
      </c>
      <c r="BK125" s="227">
        <f>SUM(BK126:BK147)</f>
        <v>0</v>
      </c>
    </row>
    <row r="126" s="1" customFormat="1" ht="24" customHeight="1">
      <c r="B126" s="37"/>
      <c r="C126" s="230" t="s">
        <v>81</v>
      </c>
      <c r="D126" s="230" t="s">
        <v>133</v>
      </c>
      <c r="E126" s="231" t="s">
        <v>134</v>
      </c>
      <c r="F126" s="232" t="s">
        <v>135</v>
      </c>
      <c r="G126" s="233" t="s">
        <v>136</v>
      </c>
      <c r="H126" s="234">
        <v>16</v>
      </c>
      <c r="I126" s="235"/>
      <c r="J126" s="236">
        <f>ROUND(I126*H126,2)</f>
        <v>0</v>
      </c>
      <c r="K126" s="232" t="s">
        <v>137</v>
      </c>
      <c r="L126" s="42"/>
      <c r="M126" s="237" t="s">
        <v>1</v>
      </c>
      <c r="N126" s="238" t="s">
        <v>39</v>
      </c>
      <c r="O126" s="85"/>
      <c r="P126" s="239">
        <f>O126*H126</f>
        <v>0</v>
      </c>
      <c r="Q126" s="239">
        <v>0</v>
      </c>
      <c r="R126" s="239">
        <f>Q126*H126</f>
        <v>0</v>
      </c>
      <c r="S126" s="239">
        <v>0.255</v>
      </c>
      <c r="T126" s="240">
        <f>S126*H126</f>
        <v>4.0800000000000001</v>
      </c>
      <c r="AR126" s="241" t="s">
        <v>138</v>
      </c>
      <c r="AT126" s="241" t="s">
        <v>133</v>
      </c>
      <c r="AU126" s="241" t="s">
        <v>83</v>
      </c>
      <c r="AY126" s="16" t="s">
        <v>131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6" t="s">
        <v>81</v>
      </c>
      <c r="BK126" s="242">
        <f>ROUND(I126*H126,2)</f>
        <v>0</v>
      </c>
      <c r="BL126" s="16" t="s">
        <v>138</v>
      </c>
      <c r="BM126" s="241" t="s">
        <v>139</v>
      </c>
    </row>
    <row r="127" s="12" customFormat="1">
      <c r="B127" s="243"/>
      <c r="C127" s="244"/>
      <c r="D127" s="245" t="s">
        <v>140</v>
      </c>
      <c r="E127" s="246" t="s">
        <v>1</v>
      </c>
      <c r="F127" s="247" t="s">
        <v>141</v>
      </c>
      <c r="G127" s="244"/>
      <c r="H127" s="246" t="s">
        <v>1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AT127" s="253" t="s">
        <v>140</v>
      </c>
      <c r="AU127" s="253" t="s">
        <v>83</v>
      </c>
      <c r="AV127" s="12" t="s">
        <v>81</v>
      </c>
      <c r="AW127" s="12" t="s">
        <v>31</v>
      </c>
      <c r="AX127" s="12" t="s">
        <v>74</v>
      </c>
      <c r="AY127" s="253" t="s">
        <v>131</v>
      </c>
    </row>
    <row r="128" s="13" customFormat="1">
      <c r="B128" s="254"/>
      <c r="C128" s="255"/>
      <c r="D128" s="245" t="s">
        <v>140</v>
      </c>
      <c r="E128" s="256" t="s">
        <v>1</v>
      </c>
      <c r="F128" s="257" t="s">
        <v>142</v>
      </c>
      <c r="G128" s="255"/>
      <c r="H128" s="258">
        <v>16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AT128" s="264" t="s">
        <v>140</v>
      </c>
      <c r="AU128" s="264" t="s">
        <v>83</v>
      </c>
      <c r="AV128" s="13" t="s">
        <v>83</v>
      </c>
      <c r="AW128" s="13" t="s">
        <v>31</v>
      </c>
      <c r="AX128" s="13" t="s">
        <v>74</v>
      </c>
      <c r="AY128" s="264" t="s">
        <v>131</v>
      </c>
    </row>
    <row r="129" s="14" customFormat="1">
      <c r="B129" s="265"/>
      <c r="C129" s="266"/>
      <c r="D129" s="245" t="s">
        <v>140</v>
      </c>
      <c r="E129" s="267" t="s">
        <v>1</v>
      </c>
      <c r="F129" s="268" t="s">
        <v>143</v>
      </c>
      <c r="G129" s="266"/>
      <c r="H129" s="269">
        <v>16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AT129" s="275" t="s">
        <v>140</v>
      </c>
      <c r="AU129" s="275" t="s">
        <v>83</v>
      </c>
      <c r="AV129" s="14" t="s">
        <v>138</v>
      </c>
      <c r="AW129" s="14" t="s">
        <v>31</v>
      </c>
      <c r="AX129" s="14" t="s">
        <v>81</v>
      </c>
      <c r="AY129" s="275" t="s">
        <v>131</v>
      </c>
    </row>
    <row r="130" s="1" customFormat="1" ht="24" customHeight="1">
      <c r="B130" s="37"/>
      <c r="C130" s="230" t="s">
        <v>83</v>
      </c>
      <c r="D130" s="230" t="s">
        <v>133</v>
      </c>
      <c r="E130" s="231" t="s">
        <v>144</v>
      </c>
      <c r="F130" s="232" t="s">
        <v>145</v>
      </c>
      <c r="G130" s="233" t="s">
        <v>136</v>
      </c>
      <c r="H130" s="234">
        <v>304.5</v>
      </c>
      <c r="I130" s="235"/>
      <c r="J130" s="236">
        <f>ROUND(I130*H130,2)</f>
        <v>0</v>
      </c>
      <c r="K130" s="232" t="s">
        <v>137</v>
      </c>
      <c r="L130" s="42"/>
      <c r="M130" s="237" t="s">
        <v>1</v>
      </c>
      <c r="N130" s="238" t="s">
        <v>39</v>
      </c>
      <c r="O130" s="85"/>
      <c r="P130" s="239">
        <f>O130*H130</f>
        <v>0</v>
      </c>
      <c r="Q130" s="239">
        <v>0</v>
      </c>
      <c r="R130" s="239">
        <f>Q130*H130</f>
        <v>0</v>
      </c>
      <c r="S130" s="239">
        <v>0.28999999999999998</v>
      </c>
      <c r="T130" s="240">
        <f>S130*H130</f>
        <v>88.304999999999993</v>
      </c>
      <c r="AR130" s="241" t="s">
        <v>138</v>
      </c>
      <c r="AT130" s="241" t="s">
        <v>133</v>
      </c>
      <c r="AU130" s="241" t="s">
        <v>83</v>
      </c>
      <c r="AY130" s="16" t="s">
        <v>131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6" t="s">
        <v>81</v>
      </c>
      <c r="BK130" s="242">
        <f>ROUND(I130*H130,2)</f>
        <v>0</v>
      </c>
      <c r="BL130" s="16" t="s">
        <v>138</v>
      </c>
      <c r="BM130" s="241" t="s">
        <v>146</v>
      </c>
    </row>
    <row r="131" s="12" customFormat="1">
      <c r="B131" s="243"/>
      <c r="C131" s="244"/>
      <c r="D131" s="245" t="s">
        <v>140</v>
      </c>
      <c r="E131" s="246" t="s">
        <v>1</v>
      </c>
      <c r="F131" s="247" t="s">
        <v>147</v>
      </c>
      <c r="G131" s="244"/>
      <c r="H131" s="246" t="s">
        <v>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AT131" s="253" t="s">
        <v>140</v>
      </c>
      <c r="AU131" s="253" t="s">
        <v>83</v>
      </c>
      <c r="AV131" s="12" t="s">
        <v>81</v>
      </c>
      <c r="AW131" s="12" t="s">
        <v>31</v>
      </c>
      <c r="AX131" s="12" t="s">
        <v>74</v>
      </c>
      <c r="AY131" s="253" t="s">
        <v>131</v>
      </c>
    </row>
    <row r="132" s="13" customFormat="1">
      <c r="B132" s="254"/>
      <c r="C132" s="255"/>
      <c r="D132" s="245" t="s">
        <v>140</v>
      </c>
      <c r="E132" s="256" t="s">
        <v>1</v>
      </c>
      <c r="F132" s="257" t="s">
        <v>148</v>
      </c>
      <c r="G132" s="255"/>
      <c r="H132" s="258">
        <v>304.5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AT132" s="264" t="s">
        <v>140</v>
      </c>
      <c r="AU132" s="264" t="s">
        <v>83</v>
      </c>
      <c r="AV132" s="13" t="s">
        <v>83</v>
      </c>
      <c r="AW132" s="13" t="s">
        <v>31</v>
      </c>
      <c r="AX132" s="13" t="s">
        <v>74</v>
      </c>
      <c r="AY132" s="264" t="s">
        <v>131</v>
      </c>
    </row>
    <row r="133" s="14" customFormat="1">
      <c r="B133" s="265"/>
      <c r="C133" s="266"/>
      <c r="D133" s="245" t="s">
        <v>140</v>
      </c>
      <c r="E133" s="267" t="s">
        <v>1</v>
      </c>
      <c r="F133" s="268" t="s">
        <v>143</v>
      </c>
      <c r="G133" s="266"/>
      <c r="H133" s="269">
        <v>304.5</v>
      </c>
      <c r="I133" s="270"/>
      <c r="J133" s="266"/>
      <c r="K133" s="266"/>
      <c r="L133" s="271"/>
      <c r="M133" s="272"/>
      <c r="N133" s="273"/>
      <c r="O133" s="273"/>
      <c r="P133" s="273"/>
      <c r="Q133" s="273"/>
      <c r="R133" s="273"/>
      <c r="S133" s="273"/>
      <c r="T133" s="274"/>
      <c r="AT133" s="275" t="s">
        <v>140</v>
      </c>
      <c r="AU133" s="275" t="s">
        <v>83</v>
      </c>
      <c r="AV133" s="14" t="s">
        <v>138</v>
      </c>
      <c r="AW133" s="14" t="s">
        <v>31</v>
      </c>
      <c r="AX133" s="14" t="s">
        <v>81</v>
      </c>
      <c r="AY133" s="275" t="s">
        <v>131</v>
      </c>
    </row>
    <row r="134" s="1" customFormat="1" ht="24" customHeight="1">
      <c r="B134" s="37"/>
      <c r="C134" s="230" t="s">
        <v>149</v>
      </c>
      <c r="D134" s="230" t="s">
        <v>133</v>
      </c>
      <c r="E134" s="231" t="s">
        <v>150</v>
      </c>
      <c r="F134" s="232" t="s">
        <v>151</v>
      </c>
      <c r="G134" s="233" t="s">
        <v>136</v>
      </c>
      <c r="H134" s="234">
        <v>290</v>
      </c>
      <c r="I134" s="235"/>
      <c r="J134" s="236">
        <f>ROUND(I134*H134,2)</f>
        <v>0</v>
      </c>
      <c r="K134" s="232" t="s">
        <v>137</v>
      </c>
      <c r="L134" s="42"/>
      <c r="M134" s="237" t="s">
        <v>1</v>
      </c>
      <c r="N134" s="238" t="s">
        <v>39</v>
      </c>
      <c r="O134" s="85"/>
      <c r="P134" s="239">
        <f>O134*H134</f>
        <v>0</v>
      </c>
      <c r="Q134" s="239">
        <v>0</v>
      </c>
      <c r="R134" s="239">
        <f>Q134*H134</f>
        <v>0</v>
      </c>
      <c r="S134" s="239">
        <v>0.098000000000000004</v>
      </c>
      <c r="T134" s="240">
        <f>S134*H134</f>
        <v>28.420000000000002</v>
      </c>
      <c r="AR134" s="241" t="s">
        <v>138</v>
      </c>
      <c r="AT134" s="241" t="s">
        <v>133</v>
      </c>
      <c r="AU134" s="241" t="s">
        <v>83</v>
      </c>
      <c r="AY134" s="16" t="s">
        <v>131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6" t="s">
        <v>81</v>
      </c>
      <c r="BK134" s="242">
        <f>ROUND(I134*H134,2)</f>
        <v>0</v>
      </c>
      <c r="BL134" s="16" t="s">
        <v>138</v>
      </c>
      <c r="BM134" s="241" t="s">
        <v>152</v>
      </c>
    </row>
    <row r="135" s="12" customFormat="1">
      <c r="B135" s="243"/>
      <c r="C135" s="244"/>
      <c r="D135" s="245" t="s">
        <v>140</v>
      </c>
      <c r="E135" s="246" t="s">
        <v>1</v>
      </c>
      <c r="F135" s="247" t="s">
        <v>147</v>
      </c>
      <c r="G135" s="244"/>
      <c r="H135" s="246" t="s">
        <v>1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AT135" s="253" t="s">
        <v>140</v>
      </c>
      <c r="AU135" s="253" t="s">
        <v>83</v>
      </c>
      <c r="AV135" s="12" t="s">
        <v>81</v>
      </c>
      <c r="AW135" s="12" t="s">
        <v>31</v>
      </c>
      <c r="AX135" s="12" t="s">
        <v>74</v>
      </c>
      <c r="AY135" s="253" t="s">
        <v>131</v>
      </c>
    </row>
    <row r="136" s="13" customFormat="1">
      <c r="B136" s="254"/>
      <c r="C136" s="255"/>
      <c r="D136" s="245" t="s">
        <v>140</v>
      </c>
      <c r="E136" s="256" t="s">
        <v>1</v>
      </c>
      <c r="F136" s="257" t="s">
        <v>153</v>
      </c>
      <c r="G136" s="255"/>
      <c r="H136" s="258">
        <v>290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AT136" s="264" t="s">
        <v>140</v>
      </c>
      <c r="AU136" s="264" t="s">
        <v>83</v>
      </c>
      <c r="AV136" s="13" t="s">
        <v>83</v>
      </c>
      <c r="AW136" s="13" t="s">
        <v>31</v>
      </c>
      <c r="AX136" s="13" t="s">
        <v>74</v>
      </c>
      <c r="AY136" s="264" t="s">
        <v>131</v>
      </c>
    </row>
    <row r="137" s="14" customFormat="1">
      <c r="B137" s="265"/>
      <c r="C137" s="266"/>
      <c r="D137" s="245" t="s">
        <v>140</v>
      </c>
      <c r="E137" s="267" t="s">
        <v>1</v>
      </c>
      <c r="F137" s="268" t="s">
        <v>143</v>
      </c>
      <c r="G137" s="266"/>
      <c r="H137" s="269">
        <v>290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AT137" s="275" t="s">
        <v>140</v>
      </c>
      <c r="AU137" s="275" t="s">
        <v>83</v>
      </c>
      <c r="AV137" s="14" t="s">
        <v>138</v>
      </c>
      <c r="AW137" s="14" t="s">
        <v>31</v>
      </c>
      <c r="AX137" s="14" t="s">
        <v>81</v>
      </c>
      <c r="AY137" s="275" t="s">
        <v>131</v>
      </c>
    </row>
    <row r="138" s="1" customFormat="1" ht="24" customHeight="1">
      <c r="B138" s="37"/>
      <c r="C138" s="230" t="s">
        <v>138</v>
      </c>
      <c r="D138" s="230" t="s">
        <v>133</v>
      </c>
      <c r="E138" s="231" t="s">
        <v>154</v>
      </c>
      <c r="F138" s="232" t="s">
        <v>155</v>
      </c>
      <c r="G138" s="233" t="s">
        <v>136</v>
      </c>
      <c r="H138" s="234">
        <v>16</v>
      </c>
      <c r="I138" s="235"/>
      <c r="J138" s="236">
        <f>ROUND(I138*H138,2)</f>
        <v>0</v>
      </c>
      <c r="K138" s="232" t="s">
        <v>137</v>
      </c>
      <c r="L138" s="42"/>
      <c r="M138" s="237" t="s">
        <v>1</v>
      </c>
      <c r="N138" s="238" t="s">
        <v>39</v>
      </c>
      <c r="O138" s="85"/>
      <c r="P138" s="239">
        <f>O138*H138</f>
        <v>0</v>
      </c>
      <c r="Q138" s="239">
        <v>0</v>
      </c>
      <c r="R138" s="239">
        <f>Q138*H138</f>
        <v>0</v>
      </c>
      <c r="S138" s="239">
        <v>0.17000000000000001</v>
      </c>
      <c r="T138" s="240">
        <f>S138*H138</f>
        <v>2.7200000000000002</v>
      </c>
      <c r="AR138" s="241" t="s">
        <v>138</v>
      </c>
      <c r="AT138" s="241" t="s">
        <v>133</v>
      </c>
      <c r="AU138" s="241" t="s">
        <v>83</v>
      </c>
      <c r="AY138" s="16" t="s">
        <v>131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6" t="s">
        <v>81</v>
      </c>
      <c r="BK138" s="242">
        <f>ROUND(I138*H138,2)</f>
        <v>0</v>
      </c>
      <c r="BL138" s="16" t="s">
        <v>138</v>
      </c>
      <c r="BM138" s="241" t="s">
        <v>156</v>
      </c>
    </row>
    <row r="139" s="12" customFormat="1">
      <c r="B139" s="243"/>
      <c r="C139" s="244"/>
      <c r="D139" s="245" t="s">
        <v>140</v>
      </c>
      <c r="E139" s="246" t="s">
        <v>1</v>
      </c>
      <c r="F139" s="247" t="s">
        <v>157</v>
      </c>
      <c r="G139" s="244"/>
      <c r="H139" s="246" t="s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AT139" s="253" t="s">
        <v>140</v>
      </c>
      <c r="AU139" s="253" t="s">
        <v>83</v>
      </c>
      <c r="AV139" s="12" t="s">
        <v>81</v>
      </c>
      <c r="AW139" s="12" t="s">
        <v>31</v>
      </c>
      <c r="AX139" s="12" t="s">
        <v>74</v>
      </c>
      <c r="AY139" s="253" t="s">
        <v>131</v>
      </c>
    </row>
    <row r="140" s="13" customFormat="1">
      <c r="B140" s="254"/>
      <c r="C140" s="255"/>
      <c r="D140" s="245" t="s">
        <v>140</v>
      </c>
      <c r="E140" s="256" t="s">
        <v>1</v>
      </c>
      <c r="F140" s="257" t="s">
        <v>142</v>
      </c>
      <c r="G140" s="255"/>
      <c r="H140" s="258">
        <v>16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AT140" s="264" t="s">
        <v>140</v>
      </c>
      <c r="AU140" s="264" t="s">
        <v>83</v>
      </c>
      <c r="AV140" s="13" t="s">
        <v>83</v>
      </c>
      <c r="AW140" s="13" t="s">
        <v>31</v>
      </c>
      <c r="AX140" s="13" t="s">
        <v>74</v>
      </c>
      <c r="AY140" s="264" t="s">
        <v>131</v>
      </c>
    </row>
    <row r="141" s="14" customFormat="1">
      <c r="B141" s="265"/>
      <c r="C141" s="266"/>
      <c r="D141" s="245" t="s">
        <v>140</v>
      </c>
      <c r="E141" s="267" t="s">
        <v>1</v>
      </c>
      <c r="F141" s="268" t="s">
        <v>143</v>
      </c>
      <c r="G141" s="266"/>
      <c r="H141" s="269">
        <v>16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AT141" s="275" t="s">
        <v>140</v>
      </c>
      <c r="AU141" s="275" t="s">
        <v>83</v>
      </c>
      <c r="AV141" s="14" t="s">
        <v>138</v>
      </c>
      <c r="AW141" s="14" t="s">
        <v>31</v>
      </c>
      <c r="AX141" s="14" t="s">
        <v>81</v>
      </c>
      <c r="AY141" s="275" t="s">
        <v>131</v>
      </c>
    </row>
    <row r="142" s="1" customFormat="1" ht="16.5" customHeight="1">
      <c r="B142" s="37"/>
      <c r="C142" s="230" t="s">
        <v>158</v>
      </c>
      <c r="D142" s="230" t="s">
        <v>133</v>
      </c>
      <c r="E142" s="231" t="s">
        <v>159</v>
      </c>
      <c r="F142" s="232" t="s">
        <v>160</v>
      </c>
      <c r="G142" s="233" t="s">
        <v>161</v>
      </c>
      <c r="H142" s="234">
        <v>245</v>
      </c>
      <c r="I142" s="235"/>
      <c r="J142" s="236">
        <f>ROUND(I142*H142,2)</f>
        <v>0</v>
      </c>
      <c r="K142" s="232" t="s">
        <v>137</v>
      </c>
      <c r="L142" s="42"/>
      <c r="M142" s="237" t="s">
        <v>1</v>
      </c>
      <c r="N142" s="238" t="s">
        <v>39</v>
      </c>
      <c r="O142" s="85"/>
      <c r="P142" s="239">
        <f>O142*H142</f>
        <v>0</v>
      </c>
      <c r="Q142" s="239">
        <v>0</v>
      </c>
      <c r="R142" s="239">
        <f>Q142*H142</f>
        <v>0</v>
      </c>
      <c r="S142" s="239">
        <v>0.20499999999999999</v>
      </c>
      <c r="T142" s="240">
        <f>S142*H142</f>
        <v>50.224999999999994</v>
      </c>
      <c r="AR142" s="241" t="s">
        <v>138</v>
      </c>
      <c r="AT142" s="241" t="s">
        <v>133</v>
      </c>
      <c r="AU142" s="241" t="s">
        <v>83</v>
      </c>
      <c r="AY142" s="16" t="s">
        <v>131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6" t="s">
        <v>81</v>
      </c>
      <c r="BK142" s="242">
        <f>ROUND(I142*H142,2)</f>
        <v>0</v>
      </c>
      <c r="BL142" s="16" t="s">
        <v>138</v>
      </c>
      <c r="BM142" s="241" t="s">
        <v>162</v>
      </c>
    </row>
    <row r="143" s="12" customFormat="1">
      <c r="B143" s="243"/>
      <c r="C143" s="244"/>
      <c r="D143" s="245" t="s">
        <v>140</v>
      </c>
      <c r="E143" s="246" t="s">
        <v>1</v>
      </c>
      <c r="F143" s="247" t="s">
        <v>163</v>
      </c>
      <c r="G143" s="244"/>
      <c r="H143" s="246" t="s">
        <v>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AT143" s="253" t="s">
        <v>140</v>
      </c>
      <c r="AU143" s="253" t="s">
        <v>83</v>
      </c>
      <c r="AV143" s="12" t="s">
        <v>81</v>
      </c>
      <c r="AW143" s="12" t="s">
        <v>31</v>
      </c>
      <c r="AX143" s="12" t="s">
        <v>74</v>
      </c>
      <c r="AY143" s="253" t="s">
        <v>131</v>
      </c>
    </row>
    <row r="144" s="13" customFormat="1">
      <c r="B144" s="254"/>
      <c r="C144" s="255"/>
      <c r="D144" s="245" t="s">
        <v>140</v>
      </c>
      <c r="E144" s="256" t="s">
        <v>1</v>
      </c>
      <c r="F144" s="257" t="s">
        <v>164</v>
      </c>
      <c r="G144" s="255"/>
      <c r="H144" s="258">
        <v>95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AT144" s="264" t="s">
        <v>140</v>
      </c>
      <c r="AU144" s="264" t="s">
        <v>83</v>
      </c>
      <c r="AV144" s="13" t="s">
        <v>83</v>
      </c>
      <c r="AW144" s="13" t="s">
        <v>31</v>
      </c>
      <c r="AX144" s="13" t="s">
        <v>74</v>
      </c>
      <c r="AY144" s="264" t="s">
        <v>131</v>
      </c>
    </row>
    <row r="145" s="12" customFormat="1">
      <c r="B145" s="243"/>
      <c r="C145" s="244"/>
      <c r="D145" s="245" t="s">
        <v>140</v>
      </c>
      <c r="E145" s="246" t="s">
        <v>1</v>
      </c>
      <c r="F145" s="247" t="s">
        <v>165</v>
      </c>
      <c r="G145" s="244"/>
      <c r="H145" s="246" t="s">
        <v>1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AT145" s="253" t="s">
        <v>140</v>
      </c>
      <c r="AU145" s="253" t="s">
        <v>83</v>
      </c>
      <c r="AV145" s="12" t="s">
        <v>81</v>
      </c>
      <c r="AW145" s="12" t="s">
        <v>31</v>
      </c>
      <c r="AX145" s="12" t="s">
        <v>74</v>
      </c>
      <c r="AY145" s="253" t="s">
        <v>131</v>
      </c>
    </row>
    <row r="146" s="13" customFormat="1">
      <c r="B146" s="254"/>
      <c r="C146" s="255"/>
      <c r="D146" s="245" t="s">
        <v>140</v>
      </c>
      <c r="E146" s="256" t="s">
        <v>1</v>
      </c>
      <c r="F146" s="257" t="s">
        <v>166</v>
      </c>
      <c r="G146" s="255"/>
      <c r="H146" s="258">
        <v>150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AT146" s="264" t="s">
        <v>140</v>
      </c>
      <c r="AU146" s="264" t="s">
        <v>83</v>
      </c>
      <c r="AV146" s="13" t="s">
        <v>83</v>
      </c>
      <c r="AW146" s="13" t="s">
        <v>31</v>
      </c>
      <c r="AX146" s="13" t="s">
        <v>74</v>
      </c>
      <c r="AY146" s="264" t="s">
        <v>131</v>
      </c>
    </row>
    <row r="147" s="14" customFormat="1">
      <c r="B147" s="265"/>
      <c r="C147" s="266"/>
      <c r="D147" s="245" t="s">
        <v>140</v>
      </c>
      <c r="E147" s="267" t="s">
        <v>1</v>
      </c>
      <c r="F147" s="268" t="s">
        <v>143</v>
      </c>
      <c r="G147" s="266"/>
      <c r="H147" s="269">
        <v>245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AT147" s="275" t="s">
        <v>140</v>
      </c>
      <c r="AU147" s="275" t="s">
        <v>83</v>
      </c>
      <c r="AV147" s="14" t="s">
        <v>138</v>
      </c>
      <c r="AW147" s="14" t="s">
        <v>31</v>
      </c>
      <c r="AX147" s="14" t="s">
        <v>81</v>
      </c>
      <c r="AY147" s="275" t="s">
        <v>131</v>
      </c>
    </row>
    <row r="148" s="11" customFormat="1" ht="22.8" customHeight="1">
      <c r="B148" s="214"/>
      <c r="C148" s="215"/>
      <c r="D148" s="216" t="s">
        <v>73</v>
      </c>
      <c r="E148" s="228" t="s">
        <v>167</v>
      </c>
      <c r="F148" s="228" t="s">
        <v>168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SUM(P149:P196)</f>
        <v>0</v>
      </c>
      <c r="Q148" s="222"/>
      <c r="R148" s="223">
        <f>SUM(R149:R196)</f>
        <v>0</v>
      </c>
      <c r="S148" s="222"/>
      <c r="T148" s="224">
        <f>SUM(T149:T196)</f>
        <v>0</v>
      </c>
      <c r="AR148" s="225" t="s">
        <v>81</v>
      </c>
      <c r="AT148" s="226" t="s">
        <v>73</v>
      </c>
      <c r="AU148" s="226" t="s">
        <v>81</v>
      </c>
      <c r="AY148" s="225" t="s">
        <v>131</v>
      </c>
      <c r="BK148" s="227">
        <f>SUM(BK149:BK196)</f>
        <v>0</v>
      </c>
    </row>
    <row r="149" s="1" customFormat="1" ht="16.5" customHeight="1">
      <c r="B149" s="37"/>
      <c r="C149" s="230" t="s">
        <v>169</v>
      </c>
      <c r="D149" s="230" t="s">
        <v>133</v>
      </c>
      <c r="E149" s="231" t="s">
        <v>170</v>
      </c>
      <c r="F149" s="232" t="s">
        <v>171</v>
      </c>
      <c r="G149" s="233" t="s">
        <v>172</v>
      </c>
      <c r="H149" s="234">
        <v>91.025000000000006</v>
      </c>
      <c r="I149" s="235"/>
      <c r="J149" s="236">
        <f>ROUND(I149*H149,2)</f>
        <v>0</v>
      </c>
      <c r="K149" s="232" t="s">
        <v>137</v>
      </c>
      <c r="L149" s="42"/>
      <c r="M149" s="237" t="s">
        <v>1</v>
      </c>
      <c r="N149" s="238" t="s">
        <v>39</v>
      </c>
      <c r="O149" s="85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AR149" s="241" t="s">
        <v>138</v>
      </c>
      <c r="AT149" s="241" t="s">
        <v>133</v>
      </c>
      <c r="AU149" s="241" t="s">
        <v>83</v>
      </c>
      <c r="AY149" s="16" t="s">
        <v>131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6" t="s">
        <v>81</v>
      </c>
      <c r="BK149" s="242">
        <f>ROUND(I149*H149,2)</f>
        <v>0</v>
      </c>
      <c r="BL149" s="16" t="s">
        <v>138</v>
      </c>
      <c r="BM149" s="241" t="s">
        <v>173</v>
      </c>
    </row>
    <row r="150" s="12" customFormat="1">
      <c r="B150" s="243"/>
      <c r="C150" s="244"/>
      <c r="D150" s="245" t="s">
        <v>140</v>
      </c>
      <c r="E150" s="246" t="s">
        <v>1</v>
      </c>
      <c r="F150" s="247" t="s">
        <v>174</v>
      </c>
      <c r="G150" s="244"/>
      <c r="H150" s="246" t="s">
        <v>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140</v>
      </c>
      <c r="AU150" s="253" t="s">
        <v>83</v>
      </c>
      <c r="AV150" s="12" t="s">
        <v>81</v>
      </c>
      <c r="AW150" s="12" t="s">
        <v>31</v>
      </c>
      <c r="AX150" s="12" t="s">
        <v>74</v>
      </c>
      <c r="AY150" s="253" t="s">
        <v>131</v>
      </c>
    </row>
    <row r="151" s="13" customFormat="1">
      <c r="B151" s="254"/>
      <c r="C151" s="255"/>
      <c r="D151" s="245" t="s">
        <v>140</v>
      </c>
      <c r="E151" s="256" t="s">
        <v>1</v>
      </c>
      <c r="F151" s="257" t="s">
        <v>175</v>
      </c>
      <c r="G151" s="255"/>
      <c r="H151" s="258">
        <v>91.025000000000006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AT151" s="264" t="s">
        <v>140</v>
      </c>
      <c r="AU151" s="264" t="s">
        <v>83</v>
      </c>
      <c r="AV151" s="13" t="s">
        <v>83</v>
      </c>
      <c r="AW151" s="13" t="s">
        <v>31</v>
      </c>
      <c r="AX151" s="13" t="s">
        <v>74</v>
      </c>
      <c r="AY151" s="264" t="s">
        <v>131</v>
      </c>
    </row>
    <row r="152" s="14" customFormat="1">
      <c r="B152" s="265"/>
      <c r="C152" s="266"/>
      <c r="D152" s="245" t="s">
        <v>140</v>
      </c>
      <c r="E152" s="267" t="s">
        <v>1</v>
      </c>
      <c r="F152" s="268" t="s">
        <v>143</v>
      </c>
      <c r="G152" s="266"/>
      <c r="H152" s="269">
        <v>91.025000000000006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AT152" s="275" t="s">
        <v>140</v>
      </c>
      <c r="AU152" s="275" t="s">
        <v>83</v>
      </c>
      <c r="AV152" s="14" t="s">
        <v>138</v>
      </c>
      <c r="AW152" s="14" t="s">
        <v>31</v>
      </c>
      <c r="AX152" s="14" t="s">
        <v>81</v>
      </c>
      <c r="AY152" s="275" t="s">
        <v>131</v>
      </c>
    </row>
    <row r="153" s="1" customFormat="1" ht="24" customHeight="1">
      <c r="B153" s="37"/>
      <c r="C153" s="230" t="s">
        <v>176</v>
      </c>
      <c r="D153" s="230" t="s">
        <v>133</v>
      </c>
      <c r="E153" s="231" t="s">
        <v>177</v>
      </c>
      <c r="F153" s="232" t="s">
        <v>178</v>
      </c>
      <c r="G153" s="233" t="s">
        <v>172</v>
      </c>
      <c r="H153" s="234">
        <v>273.07499999999999</v>
      </c>
      <c r="I153" s="235"/>
      <c r="J153" s="236">
        <f>ROUND(I153*H153,2)</f>
        <v>0</v>
      </c>
      <c r="K153" s="232" t="s">
        <v>137</v>
      </c>
      <c r="L153" s="42"/>
      <c r="M153" s="237" t="s">
        <v>1</v>
      </c>
      <c r="N153" s="238" t="s">
        <v>39</v>
      </c>
      <c r="O153" s="85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AR153" s="241" t="s">
        <v>138</v>
      </c>
      <c r="AT153" s="241" t="s">
        <v>133</v>
      </c>
      <c r="AU153" s="241" t="s">
        <v>83</v>
      </c>
      <c r="AY153" s="16" t="s">
        <v>131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6" t="s">
        <v>81</v>
      </c>
      <c r="BK153" s="242">
        <f>ROUND(I153*H153,2)</f>
        <v>0</v>
      </c>
      <c r="BL153" s="16" t="s">
        <v>138</v>
      </c>
      <c r="BM153" s="241" t="s">
        <v>179</v>
      </c>
    </row>
    <row r="154" s="12" customFormat="1">
      <c r="B154" s="243"/>
      <c r="C154" s="244"/>
      <c r="D154" s="245" t="s">
        <v>140</v>
      </c>
      <c r="E154" s="246" t="s">
        <v>1</v>
      </c>
      <c r="F154" s="247" t="s">
        <v>174</v>
      </c>
      <c r="G154" s="244"/>
      <c r="H154" s="246" t="s">
        <v>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140</v>
      </c>
      <c r="AU154" s="253" t="s">
        <v>83</v>
      </c>
      <c r="AV154" s="12" t="s">
        <v>81</v>
      </c>
      <c r="AW154" s="12" t="s">
        <v>31</v>
      </c>
      <c r="AX154" s="12" t="s">
        <v>74</v>
      </c>
      <c r="AY154" s="253" t="s">
        <v>131</v>
      </c>
    </row>
    <row r="155" s="13" customFormat="1">
      <c r="B155" s="254"/>
      <c r="C155" s="255"/>
      <c r="D155" s="245" t="s">
        <v>140</v>
      </c>
      <c r="E155" s="256" t="s">
        <v>1</v>
      </c>
      <c r="F155" s="257" t="s">
        <v>180</v>
      </c>
      <c r="G155" s="255"/>
      <c r="H155" s="258">
        <v>273.07499999999999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AT155" s="264" t="s">
        <v>140</v>
      </c>
      <c r="AU155" s="264" t="s">
        <v>83</v>
      </c>
      <c r="AV155" s="13" t="s">
        <v>83</v>
      </c>
      <c r="AW155" s="13" t="s">
        <v>31</v>
      </c>
      <c r="AX155" s="13" t="s">
        <v>74</v>
      </c>
      <c r="AY155" s="264" t="s">
        <v>131</v>
      </c>
    </row>
    <row r="156" s="14" customFormat="1">
      <c r="B156" s="265"/>
      <c r="C156" s="266"/>
      <c r="D156" s="245" t="s">
        <v>140</v>
      </c>
      <c r="E156" s="267" t="s">
        <v>1</v>
      </c>
      <c r="F156" s="268" t="s">
        <v>143</v>
      </c>
      <c r="G156" s="266"/>
      <c r="H156" s="269">
        <v>273.07499999999999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AT156" s="275" t="s">
        <v>140</v>
      </c>
      <c r="AU156" s="275" t="s">
        <v>83</v>
      </c>
      <c r="AV156" s="14" t="s">
        <v>138</v>
      </c>
      <c r="AW156" s="14" t="s">
        <v>31</v>
      </c>
      <c r="AX156" s="14" t="s">
        <v>81</v>
      </c>
      <c r="AY156" s="275" t="s">
        <v>131</v>
      </c>
    </row>
    <row r="157" s="1" customFormat="1" ht="16.5" customHeight="1">
      <c r="B157" s="37"/>
      <c r="C157" s="230" t="s">
        <v>181</v>
      </c>
      <c r="D157" s="230" t="s">
        <v>133</v>
      </c>
      <c r="E157" s="231" t="s">
        <v>182</v>
      </c>
      <c r="F157" s="232" t="s">
        <v>183</v>
      </c>
      <c r="G157" s="233" t="s">
        <v>172</v>
      </c>
      <c r="H157" s="234">
        <v>82.724999999999994</v>
      </c>
      <c r="I157" s="235"/>
      <c r="J157" s="236">
        <f>ROUND(I157*H157,2)</f>
        <v>0</v>
      </c>
      <c r="K157" s="232" t="s">
        <v>137</v>
      </c>
      <c r="L157" s="42"/>
      <c r="M157" s="237" t="s">
        <v>1</v>
      </c>
      <c r="N157" s="238" t="s">
        <v>39</v>
      </c>
      <c r="O157" s="85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AR157" s="241" t="s">
        <v>138</v>
      </c>
      <c r="AT157" s="241" t="s">
        <v>133</v>
      </c>
      <c r="AU157" s="241" t="s">
        <v>83</v>
      </c>
      <c r="AY157" s="16" t="s">
        <v>131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6" t="s">
        <v>81</v>
      </c>
      <c r="BK157" s="242">
        <f>ROUND(I157*H157,2)</f>
        <v>0</v>
      </c>
      <c r="BL157" s="16" t="s">
        <v>138</v>
      </c>
      <c r="BM157" s="241" t="s">
        <v>184</v>
      </c>
    </row>
    <row r="158" s="12" customFormat="1">
      <c r="B158" s="243"/>
      <c r="C158" s="244"/>
      <c r="D158" s="245" t="s">
        <v>140</v>
      </c>
      <c r="E158" s="246" t="s">
        <v>1</v>
      </c>
      <c r="F158" s="247" t="s">
        <v>185</v>
      </c>
      <c r="G158" s="244"/>
      <c r="H158" s="246" t="s">
        <v>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140</v>
      </c>
      <c r="AU158" s="253" t="s">
        <v>83</v>
      </c>
      <c r="AV158" s="12" t="s">
        <v>81</v>
      </c>
      <c r="AW158" s="12" t="s">
        <v>31</v>
      </c>
      <c r="AX158" s="12" t="s">
        <v>74</v>
      </c>
      <c r="AY158" s="253" t="s">
        <v>131</v>
      </c>
    </row>
    <row r="159" s="13" customFormat="1">
      <c r="B159" s="254"/>
      <c r="C159" s="255"/>
      <c r="D159" s="245" t="s">
        <v>140</v>
      </c>
      <c r="E159" s="256" t="s">
        <v>1</v>
      </c>
      <c r="F159" s="257" t="s">
        <v>186</v>
      </c>
      <c r="G159" s="255"/>
      <c r="H159" s="258">
        <v>50.225000000000001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AT159" s="264" t="s">
        <v>140</v>
      </c>
      <c r="AU159" s="264" t="s">
        <v>83</v>
      </c>
      <c r="AV159" s="13" t="s">
        <v>83</v>
      </c>
      <c r="AW159" s="13" t="s">
        <v>31</v>
      </c>
      <c r="AX159" s="13" t="s">
        <v>74</v>
      </c>
      <c r="AY159" s="264" t="s">
        <v>131</v>
      </c>
    </row>
    <row r="160" s="12" customFormat="1">
      <c r="B160" s="243"/>
      <c r="C160" s="244"/>
      <c r="D160" s="245" t="s">
        <v>140</v>
      </c>
      <c r="E160" s="246" t="s">
        <v>1</v>
      </c>
      <c r="F160" s="247" t="s">
        <v>187</v>
      </c>
      <c r="G160" s="244"/>
      <c r="H160" s="246" t="s">
        <v>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140</v>
      </c>
      <c r="AU160" s="253" t="s">
        <v>83</v>
      </c>
      <c r="AV160" s="12" t="s">
        <v>81</v>
      </c>
      <c r="AW160" s="12" t="s">
        <v>31</v>
      </c>
      <c r="AX160" s="12" t="s">
        <v>74</v>
      </c>
      <c r="AY160" s="253" t="s">
        <v>131</v>
      </c>
    </row>
    <row r="161" s="13" customFormat="1">
      <c r="B161" s="254"/>
      <c r="C161" s="255"/>
      <c r="D161" s="245" t="s">
        <v>140</v>
      </c>
      <c r="E161" s="256" t="s">
        <v>1</v>
      </c>
      <c r="F161" s="257" t="s">
        <v>188</v>
      </c>
      <c r="G161" s="255"/>
      <c r="H161" s="258">
        <v>28.420000000000002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AT161" s="264" t="s">
        <v>140</v>
      </c>
      <c r="AU161" s="264" t="s">
        <v>83</v>
      </c>
      <c r="AV161" s="13" t="s">
        <v>83</v>
      </c>
      <c r="AW161" s="13" t="s">
        <v>31</v>
      </c>
      <c r="AX161" s="13" t="s">
        <v>74</v>
      </c>
      <c r="AY161" s="264" t="s">
        <v>131</v>
      </c>
    </row>
    <row r="162" s="12" customFormat="1">
      <c r="B162" s="243"/>
      <c r="C162" s="244"/>
      <c r="D162" s="245" t="s">
        <v>140</v>
      </c>
      <c r="E162" s="246" t="s">
        <v>1</v>
      </c>
      <c r="F162" s="247" t="s">
        <v>141</v>
      </c>
      <c r="G162" s="244"/>
      <c r="H162" s="246" t="s">
        <v>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140</v>
      </c>
      <c r="AU162" s="253" t="s">
        <v>83</v>
      </c>
      <c r="AV162" s="12" t="s">
        <v>81</v>
      </c>
      <c r="AW162" s="12" t="s">
        <v>31</v>
      </c>
      <c r="AX162" s="12" t="s">
        <v>74</v>
      </c>
      <c r="AY162" s="253" t="s">
        <v>131</v>
      </c>
    </row>
    <row r="163" s="13" customFormat="1">
      <c r="B163" s="254"/>
      <c r="C163" s="255"/>
      <c r="D163" s="245" t="s">
        <v>140</v>
      </c>
      <c r="E163" s="256" t="s">
        <v>1</v>
      </c>
      <c r="F163" s="257" t="s">
        <v>189</v>
      </c>
      <c r="G163" s="255"/>
      <c r="H163" s="258">
        <v>4.0800000000000001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140</v>
      </c>
      <c r="AU163" s="264" t="s">
        <v>83</v>
      </c>
      <c r="AV163" s="13" t="s">
        <v>83</v>
      </c>
      <c r="AW163" s="13" t="s">
        <v>31</v>
      </c>
      <c r="AX163" s="13" t="s">
        <v>74</v>
      </c>
      <c r="AY163" s="264" t="s">
        <v>131</v>
      </c>
    </row>
    <row r="164" s="14" customFormat="1">
      <c r="B164" s="265"/>
      <c r="C164" s="266"/>
      <c r="D164" s="245" t="s">
        <v>140</v>
      </c>
      <c r="E164" s="267" t="s">
        <v>1</v>
      </c>
      <c r="F164" s="268" t="s">
        <v>143</v>
      </c>
      <c r="G164" s="266"/>
      <c r="H164" s="269">
        <v>82.725000000000009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140</v>
      </c>
      <c r="AU164" s="275" t="s">
        <v>83</v>
      </c>
      <c r="AV164" s="14" t="s">
        <v>138</v>
      </c>
      <c r="AW164" s="14" t="s">
        <v>31</v>
      </c>
      <c r="AX164" s="14" t="s">
        <v>81</v>
      </c>
      <c r="AY164" s="275" t="s">
        <v>131</v>
      </c>
    </row>
    <row r="165" s="1" customFormat="1" ht="24" customHeight="1">
      <c r="B165" s="37"/>
      <c r="C165" s="230" t="s">
        <v>190</v>
      </c>
      <c r="D165" s="230" t="s">
        <v>133</v>
      </c>
      <c r="E165" s="231" t="s">
        <v>191</v>
      </c>
      <c r="F165" s="232" t="s">
        <v>192</v>
      </c>
      <c r="G165" s="233" t="s">
        <v>172</v>
      </c>
      <c r="H165" s="234">
        <v>248.17500000000001</v>
      </c>
      <c r="I165" s="235"/>
      <c r="J165" s="236">
        <f>ROUND(I165*H165,2)</f>
        <v>0</v>
      </c>
      <c r="K165" s="232" t="s">
        <v>137</v>
      </c>
      <c r="L165" s="42"/>
      <c r="M165" s="237" t="s">
        <v>1</v>
      </c>
      <c r="N165" s="238" t="s">
        <v>39</v>
      </c>
      <c r="O165" s="85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AR165" s="241" t="s">
        <v>138</v>
      </c>
      <c r="AT165" s="241" t="s">
        <v>133</v>
      </c>
      <c r="AU165" s="241" t="s">
        <v>83</v>
      </c>
      <c r="AY165" s="16" t="s">
        <v>131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6" t="s">
        <v>81</v>
      </c>
      <c r="BK165" s="242">
        <f>ROUND(I165*H165,2)</f>
        <v>0</v>
      </c>
      <c r="BL165" s="16" t="s">
        <v>138</v>
      </c>
      <c r="BM165" s="241" t="s">
        <v>193</v>
      </c>
    </row>
    <row r="166" s="12" customFormat="1">
      <c r="B166" s="243"/>
      <c r="C166" s="244"/>
      <c r="D166" s="245" t="s">
        <v>140</v>
      </c>
      <c r="E166" s="246" t="s">
        <v>1</v>
      </c>
      <c r="F166" s="247" t="s">
        <v>185</v>
      </c>
      <c r="G166" s="244"/>
      <c r="H166" s="246" t="s">
        <v>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140</v>
      </c>
      <c r="AU166" s="253" t="s">
        <v>83</v>
      </c>
      <c r="AV166" s="12" t="s">
        <v>81</v>
      </c>
      <c r="AW166" s="12" t="s">
        <v>31</v>
      </c>
      <c r="AX166" s="12" t="s">
        <v>74</v>
      </c>
      <c r="AY166" s="253" t="s">
        <v>131</v>
      </c>
    </row>
    <row r="167" s="13" customFormat="1">
      <c r="B167" s="254"/>
      <c r="C167" s="255"/>
      <c r="D167" s="245" t="s">
        <v>140</v>
      </c>
      <c r="E167" s="256" t="s">
        <v>1</v>
      </c>
      <c r="F167" s="257" t="s">
        <v>194</v>
      </c>
      <c r="G167" s="255"/>
      <c r="H167" s="258">
        <v>150.67500000000001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AT167" s="264" t="s">
        <v>140</v>
      </c>
      <c r="AU167" s="264" t="s">
        <v>83</v>
      </c>
      <c r="AV167" s="13" t="s">
        <v>83</v>
      </c>
      <c r="AW167" s="13" t="s">
        <v>31</v>
      </c>
      <c r="AX167" s="13" t="s">
        <v>74</v>
      </c>
      <c r="AY167" s="264" t="s">
        <v>131</v>
      </c>
    </row>
    <row r="168" s="12" customFormat="1">
      <c r="B168" s="243"/>
      <c r="C168" s="244"/>
      <c r="D168" s="245" t="s">
        <v>140</v>
      </c>
      <c r="E168" s="246" t="s">
        <v>1</v>
      </c>
      <c r="F168" s="247" t="s">
        <v>187</v>
      </c>
      <c r="G168" s="244"/>
      <c r="H168" s="246" t="s">
        <v>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AT168" s="253" t="s">
        <v>140</v>
      </c>
      <c r="AU168" s="253" t="s">
        <v>83</v>
      </c>
      <c r="AV168" s="12" t="s">
        <v>81</v>
      </c>
      <c r="AW168" s="12" t="s">
        <v>31</v>
      </c>
      <c r="AX168" s="12" t="s">
        <v>74</v>
      </c>
      <c r="AY168" s="253" t="s">
        <v>131</v>
      </c>
    </row>
    <row r="169" s="13" customFormat="1">
      <c r="B169" s="254"/>
      <c r="C169" s="255"/>
      <c r="D169" s="245" t="s">
        <v>140</v>
      </c>
      <c r="E169" s="256" t="s">
        <v>1</v>
      </c>
      <c r="F169" s="257" t="s">
        <v>195</v>
      </c>
      <c r="G169" s="255"/>
      <c r="H169" s="258">
        <v>85.260000000000005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AT169" s="264" t="s">
        <v>140</v>
      </c>
      <c r="AU169" s="264" t="s">
        <v>83</v>
      </c>
      <c r="AV169" s="13" t="s">
        <v>83</v>
      </c>
      <c r="AW169" s="13" t="s">
        <v>31</v>
      </c>
      <c r="AX169" s="13" t="s">
        <v>74</v>
      </c>
      <c r="AY169" s="264" t="s">
        <v>131</v>
      </c>
    </row>
    <row r="170" s="12" customFormat="1">
      <c r="B170" s="243"/>
      <c r="C170" s="244"/>
      <c r="D170" s="245" t="s">
        <v>140</v>
      </c>
      <c r="E170" s="246" t="s">
        <v>1</v>
      </c>
      <c r="F170" s="247" t="s">
        <v>141</v>
      </c>
      <c r="G170" s="244"/>
      <c r="H170" s="246" t="s">
        <v>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140</v>
      </c>
      <c r="AU170" s="253" t="s">
        <v>83</v>
      </c>
      <c r="AV170" s="12" t="s">
        <v>81</v>
      </c>
      <c r="AW170" s="12" t="s">
        <v>31</v>
      </c>
      <c r="AX170" s="12" t="s">
        <v>74</v>
      </c>
      <c r="AY170" s="253" t="s">
        <v>131</v>
      </c>
    </row>
    <row r="171" s="13" customFormat="1">
      <c r="B171" s="254"/>
      <c r="C171" s="255"/>
      <c r="D171" s="245" t="s">
        <v>140</v>
      </c>
      <c r="E171" s="256" t="s">
        <v>1</v>
      </c>
      <c r="F171" s="257" t="s">
        <v>196</v>
      </c>
      <c r="G171" s="255"/>
      <c r="H171" s="258">
        <v>12.24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AT171" s="264" t="s">
        <v>140</v>
      </c>
      <c r="AU171" s="264" t="s">
        <v>83</v>
      </c>
      <c r="AV171" s="13" t="s">
        <v>83</v>
      </c>
      <c r="AW171" s="13" t="s">
        <v>31</v>
      </c>
      <c r="AX171" s="13" t="s">
        <v>74</v>
      </c>
      <c r="AY171" s="264" t="s">
        <v>131</v>
      </c>
    </row>
    <row r="172" s="14" customFormat="1">
      <c r="B172" s="265"/>
      <c r="C172" s="266"/>
      <c r="D172" s="245" t="s">
        <v>140</v>
      </c>
      <c r="E172" s="267" t="s">
        <v>1</v>
      </c>
      <c r="F172" s="268" t="s">
        <v>143</v>
      </c>
      <c r="G172" s="266"/>
      <c r="H172" s="269">
        <v>248.17500000000001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AT172" s="275" t="s">
        <v>140</v>
      </c>
      <c r="AU172" s="275" t="s">
        <v>83</v>
      </c>
      <c r="AV172" s="14" t="s">
        <v>138</v>
      </c>
      <c r="AW172" s="14" t="s">
        <v>31</v>
      </c>
      <c r="AX172" s="14" t="s">
        <v>81</v>
      </c>
      <c r="AY172" s="275" t="s">
        <v>131</v>
      </c>
    </row>
    <row r="173" s="1" customFormat="1" ht="24" customHeight="1">
      <c r="B173" s="37"/>
      <c r="C173" s="230" t="s">
        <v>197</v>
      </c>
      <c r="D173" s="230" t="s">
        <v>133</v>
      </c>
      <c r="E173" s="231" t="s">
        <v>198</v>
      </c>
      <c r="F173" s="232" t="s">
        <v>199</v>
      </c>
      <c r="G173" s="233" t="s">
        <v>172</v>
      </c>
      <c r="H173" s="234">
        <v>173.75</v>
      </c>
      <c r="I173" s="235"/>
      <c r="J173" s="236">
        <f>ROUND(I173*H173,2)</f>
        <v>0</v>
      </c>
      <c r="K173" s="232" t="s">
        <v>137</v>
      </c>
      <c r="L173" s="42"/>
      <c r="M173" s="237" t="s">
        <v>1</v>
      </c>
      <c r="N173" s="238" t="s">
        <v>39</v>
      </c>
      <c r="O173" s="85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AR173" s="241" t="s">
        <v>138</v>
      </c>
      <c r="AT173" s="241" t="s">
        <v>133</v>
      </c>
      <c r="AU173" s="241" t="s">
        <v>83</v>
      </c>
      <c r="AY173" s="16" t="s">
        <v>131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6" t="s">
        <v>81</v>
      </c>
      <c r="BK173" s="242">
        <f>ROUND(I173*H173,2)</f>
        <v>0</v>
      </c>
      <c r="BL173" s="16" t="s">
        <v>138</v>
      </c>
      <c r="BM173" s="241" t="s">
        <v>200</v>
      </c>
    </row>
    <row r="174" s="12" customFormat="1">
      <c r="B174" s="243"/>
      <c r="C174" s="244"/>
      <c r="D174" s="245" t="s">
        <v>140</v>
      </c>
      <c r="E174" s="246" t="s">
        <v>1</v>
      </c>
      <c r="F174" s="247" t="s">
        <v>174</v>
      </c>
      <c r="G174" s="244"/>
      <c r="H174" s="246" t="s">
        <v>1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140</v>
      </c>
      <c r="AU174" s="253" t="s">
        <v>83</v>
      </c>
      <c r="AV174" s="12" t="s">
        <v>81</v>
      </c>
      <c r="AW174" s="12" t="s">
        <v>31</v>
      </c>
      <c r="AX174" s="12" t="s">
        <v>74</v>
      </c>
      <c r="AY174" s="253" t="s">
        <v>131</v>
      </c>
    </row>
    <row r="175" s="13" customFormat="1">
      <c r="B175" s="254"/>
      <c r="C175" s="255"/>
      <c r="D175" s="245" t="s">
        <v>140</v>
      </c>
      <c r="E175" s="256" t="s">
        <v>1</v>
      </c>
      <c r="F175" s="257" t="s">
        <v>175</v>
      </c>
      <c r="G175" s="255"/>
      <c r="H175" s="258">
        <v>91.025000000000006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AT175" s="264" t="s">
        <v>140</v>
      </c>
      <c r="AU175" s="264" t="s">
        <v>83</v>
      </c>
      <c r="AV175" s="13" t="s">
        <v>83</v>
      </c>
      <c r="AW175" s="13" t="s">
        <v>31</v>
      </c>
      <c r="AX175" s="13" t="s">
        <v>74</v>
      </c>
      <c r="AY175" s="264" t="s">
        <v>131</v>
      </c>
    </row>
    <row r="176" s="12" customFormat="1">
      <c r="B176" s="243"/>
      <c r="C176" s="244"/>
      <c r="D176" s="245" t="s">
        <v>140</v>
      </c>
      <c r="E176" s="246" t="s">
        <v>1</v>
      </c>
      <c r="F176" s="247" t="s">
        <v>185</v>
      </c>
      <c r="G176" s="244"/>
      <c r="H176" s="246" t="s">
        <v>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140</v>
      </c>
      <c r="AU176" s="253" t="s">
        <v>83</v>
      </c>
      <c r="AV176" s="12" t="s">
        <v>81</v>
      </c>
      <c r="AW176" s="12" t="s">
        <v>31</v>
      </c>
      <c r="AX176" s="12" t="s">
        <v>74</v>
      </c>
      <c r="AY176" s="253" t="s">
        <v>131</v>
      </c>
    </row>
    <row r="177" s="13" customFormat="1">
      <c r="B177" s="254"/>
      <c r="C177" s="255"/>
      <c r="D177" s="245" t="s">
        <v>140</v>
      </c>
      <c r="E177" s="256" t="s">
        <v>1</v>
      </c>
      <c r="F177" s="257" t="s">
        <v>186</v>
      </c>
      <c r="G177" s="255"/>
      <c r="H177" s="258">
        <v>50.225000000000001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AT177" s="264" t="s">
        <v>140</v>
      </c>
      <c r="AU177" s="264" t="s">
        <v>83</v>
      </c>
      <c r="AV177" s="13" t="s">
        <v>83</v>
      </c>
      <c r="AW177" s="13" t="s">
        <v>31</v>
      </c>
      <c r="AX177" s="13" t="s">
        <v>74</v>
      </c>
      <c r="AY177" s="264" t="s">
        <v>131</v>
      </c>
    </row>
    <row r="178" s="12" customFormat="1">
      <c r="B178" s="243"/>
      <c r="C178" s="244"/>
      <c r="D178" s="245" t="s">
        <v>140</v>
      </c>
      <c r="E178" s="246" t="s">
        <v>1</v>
      </c>
      <c r="F178" s="247" t="s">
        <v>187</v>
      </c>
      <c r="G178" s="244"/>
      <c r="H178" s="246" t="s">
        <v>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AT178" s="253" t="s">
        <v>140</v>
      </c>
      <c r="AU178" s="253" t="s">
        <v>83</v>
      </c>
      <c r="AV178" s="12" t="s">
        <v>81</v>
      </c>
      <c r="AW178" s="12" t="s">
        <v>31</v>
      </c>
      <c r="AX178" s="12" t="s">
        <v>74</v>
      </c>
      <c r="AY178" s="253" t="s">
        <v>131</v>
      </c>
    </row>
    <row r="179" s="13" customFormat="1">
      <c r="B179" s="254"/>
      <c r="C179" s="255"/>
      <c r="D179" s="245" t="s">
        <v>140</v>
      </c>
      <c r="E179" s="256" t="s">
        <v>1</v>
      </c>
      <c r="F179" s="257" t="s">
        <v>188</v>
      </c>
      <c r="G179" s="255"/>
      <c r="H179" s="258">
        <v>28.420000000000002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AT179" s="264" t="s">
        <v>140</v>
      </c>
      <c r="AU179" s="264" t="s">
        <v>83</v>
      </c>
      <c r="AV179" s="13" t="s">
        <v>83</v>
      </c>
      <c r="AW179" s="13" t="s">
        <v>31</v>
      </c>
      <c r="AX179" s="13" t="s">
        <v>74</v>
      </c>
      <c r="AY179" s="264" t="s">
        <v>131</v>
      </c>
    </row>
    <row r="180" s="12" customFormat="1">
      <c r="B180" s="243"/>
      <c r="C180" s="244"/>
      <c r="D180" s="245" t="s">
        <v>140</v>
      </c>
      <c r="E180" s="246" t="s">
        <v>1</v>
      </c>
      <c r="F180" s="247" t="s">
        <v>141</v>
      </c>
      <c r="G180" s="244"/>
      <c r="H180" s="246" t="s">
        <v>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AT180" s="253" t="s">
        <v>140</v>
      </c>
      <c r="AU180" s="253" t="s">
        <v>83</v>
      </c>
      <c r="AV180" s="12" t="s">
        <v>81</v>
      </c>
      <c r="AW180" s="12" t="s">
        <v>31</v>
      </c>
      <c r="AX180" s="12" t="s">
        <v>74</v>
      </c>
      <c r="AY180" s="253" t="s">
        <v>131</v>
      </c>
    </row>
    <row r="181" s="13" customFormat="1">
      <c r="B181" s="254"/>
      <c r="C181" s="255"/>
      <c r="D181" s="245" t="s">
        <v>140</v>
      </c>
      <c r="E181" s="256" t="s">
        <v>1</v>
      </c>
      <c r="F181" s="257" t="s">
        <v>189</v>
      </c>
      <c r="G181" s="255"/>
      <c r="H181" s="258">
        <v>4.0800000000000001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AT181" s="264" t="s">
        <v>140</v>
      </c>
      <c r="AU181" s="264" t="s">
        <v>83</v>
      </c>
      <c r="AV181" s="13" t="s">
        <v>83</v>
      </c>
      <c r="AW181" s="13" t="s">
        <v>31</v>
      </c>
      <c r="AX181" s="13" t="s">
        <v>74</v>
      </c>
      <c r="AY181" s="264" t="s">
        <v>131</v>
      </c>
    </row>
    <row r="182" s="14" customFormat="1">
      <c r="B182" s="265"/>
      <c r="C182" s="266"/>
      <c r="D182" s="245" t="s">
        <v>140</v>
      </c>
      <c r="E182" s="267" t="s">
        <v>1</v>
      </c>
      <c r="F182" s="268" t="s">
        <v>143</v>
      </c>
      <c r="G182" s="266"/>
      <c r="H182" s="269">
        <v>173.75000000000003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AT182" s="275" t="s">
        <v>140</v>
      </c>
      <c r="AU182" s="275" t="s">
        <v>83</v>
      </c>
      <c r="AV182" s="14" t="s">
        <v>138</v>
      </c>
      <c r="AW182" s="14" t="s">
        <v>31</v>
      </c>
      <c r="AX182" s="14" t="s">
        <v>81</v>
      </c>
      <c r="AY182" s="275" t="s">
        <v>131</v>
      </c>
    </row>
    <row r="183" s="1" customFormat="1" ht="24" customHeight="1">
      <c r="B183" s="37"/>
      <c r="C183" s="230" t="s">
        <v>201</v>
      </c>
      <c r="D183" s="230" t="s">
        <v>133</v>
      </c>
      <c r="E183" s="231" t="s">
        <v>202</v>
      </c>
      <c r="F183" s="232" t="s">
        <v>203</v>
      </c>
      <c r="G183" s="233" t="s">
        <v>172</v>
      </c>
      <c r="H183" s="234">
        <v>54.305</v>
      </c>
      <c r="I183" s="235"/>
      <c r="J183" s="236">
        <f>ROUND(I183*H183,2)</f>
        <v>0</v>
      </c>
      <c r="K183" s="232" t="s">
        <v>137</v>
      </c>
      <c r="L183" s="42"/>
      <c r="M183" s="237" t="s">
        <v>1</v>
      </c>
      <c r="N183" s="238" t="s">
        <v>39</v>
      </c>
      <c r="O183" s="85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AR183" s="241" t="s">
        <v>138</v>
      </c>
      <c r="AT183" s="241" t="s">
        <v>133</v>
      </c>
      <c r="AU183" s="241" t="s">
        <v>83</v>
      </c>
      <c r="AY183" s="16" t="s">
        <v>131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6" t="s">
        <v>81</v>
      </c>
      <c r="BK183" s="242">
        <f>ROUND(I183*H183,2)</f>
        <v>0</v>
      </c>
      <c r="BL183" s="16" t="s">
        <v>138</v>
      </c>
      <c r="BM183" s="241" t="s">
        <v>204</v>
      </c>
    </row>
    <row r="184" s="12" customFormat="1">
      <c r="B184" s="243"/>
      <c r="C184" s="244"/>
      <c r="D184" s="245" t="s">
        <v>140</v>
      </c>
      <c r="E184" s="246" t="s">
        <v>1</v>
      </c>
      <c r="F184" s="247" t="s">
        <v>185</v>
      </c>
      <c r="G184" s="244"/>
      <c r="H184" s="246" t="s">
        <v>1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AT184" s="253" t="s">
        <v>140</v>
      </c>
      <c r="AU184" s="253" t="s">
        <v>83</v>
      </c>
      <c r="AV184" s="12" t="s">
        <v>81</v>
      </c>
      <c r="AW184" s="12" t="s">
        <v>31</v>
      </c>
      <c r="AX184" s="12" t="s">
        <v>74</v>
      </c>
      <c r="AY184" s="253" t="s">
        <v>131</v>
      </c>
    </row>
    <row r="185" s="13" customFormat="1">
      <c r="B185" s="254"/>
      <c r="C185" s="255"/>
      <c r="D185" s="245" t="s">
        <v>140</v>
      </c>
      <c r="E185" s="256" t="s">
        <v>1</v>
      </c>
      <c r="F185" s="257" t="s">
        <v>186</v>
      </c>
      <c r="G185" s="255"/>
      <c r="H185" s="258">
        <v>50.225000000000001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AT185" s="264" t="s">
        <v>140</v>
      </c>
      <c r="AU185" s="264" t="s">
        <v>83</v>
      </c>
      <c r="AV185" s="13" t="s">
        <v>83</v>
      </c>
      <c r="AW185" s="13" t="s">
        <v>31</v>
      </c>
      <c r="AX185" s="13" t="s">
        <v>74</v>
      </c>
      <c r="AY185" s="264" t="s">
        <v>131</v>
      </c>
    </row>
    <row r="186" s="12" customFormat="1">
      <c r="B186" s="243"/>
      <c r="C186" s="244"/>
      <c r="D186" s="245" t="s">
        <v>140</v>
      </c>
      <c r="E186" s="246" t="s">
        <v>1</v>
      </c>
      <c r="F186" s="247" t="s">
        <v>141</v>
      </c>
      <c r="G186" s="244"/>
      <c r="H186" s="246" t="s">
        <v>1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AT186" s="253" t="s">
        <v>140</v>
      </c>
      <c r="AU186" s="253" t="s">
        <v>83</v>
      </c>
      <c r="AV186" s="12" t="s">
        <v>81</v>
      </c>
      <c r="AW186" s="12" t="s">
        <v>31</v>
      </c>
      <c r="AX186" s="12" t="s">
        <v>74</v>
      </c>
      <c r="AY186" s="253" t="s">
        <v>131</v>
      </c>
    </row>
    <row r="187" s="13" customFormat="1">
      <c r="B187" s="254"/>
      <c r="C187" s="255"/>
      <c r="D187" s="245" t="s">
        <v>140</v>
      </c>
      <c r="E187" s="256" t="s">
        <v>1</v>
      </c>
      <c r="F187" s="257" t="s">
        <v>189</v>
      </c>
      <c r="G187" s="255"/>
      <c r="H187" s="258">
        <v>4.0800000000000001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AT187" s="264" t="s">
        <v>140</v>
      </c>
      <c r="AU187" s="264" t="s">
        <v>83</v>
      </c>
      <c r="AV187" s="13" t="s">
        <v>83</v>
      </c>
      <c r="AW187" s="13" t="s">
        <v>31</v>
      </c>
      <c r="AX187" s="13" t="s">
        <v>74</v>
      </c>
      <c r="AY187" s="264" t="s">
        <v>131</v>
      </c>
    </row>
    <row r="188" s="14" customFormat="1">
      <c r="B188" s="265"/>
      <c r="C188" s="266"/>
      <c r="D188" s="245" t="s">
        <v>140</v>
      </c>
      <c r="E188" s="267" t="s">
        <v>1</v>
      </c>
      <c r="F188" s="268" t="s">
        <v>143</v>
      </c>
      <c r="G188" s="266"/>
      <c r="H188" s="269">
        <v>54.305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AT188" s="275" t="s">
        <v>140</v>
      </c>
      <c r="AU188" s="275" t="s">
        <v>83</v>
      </c>
      <c r="AV188" s="14" t="s">
        <v>138</v>
      </c>
      <c r="AW188" s="14" t="s">
        <v>31</v>
      </c>
      <c r="AX188" s="14" t="s">
        <v>81</v>
      </c>
      <c r="AY188" s="275" t="s">
        <v>131</v>
      </c>
    </row>
    <row r="189" s="1" customFormat="1" ht="24" customHeight="1">
      <c r="B189" s="37"/>
      <c r="C189" s="230" t="s">
        <v>205</v>
      </c>
      <c r="D189" s="230" t="s">
        <v>133</v>
      </c>
      <c r="E189" s="231" t="s">
        <v>206</v>
      </c>
      <c r="F189" s="232" t="s">
        <v>207</v>
      </c>
      <c r="G189" s="233" t="s">
        <v>172</v>
      </c>
      <c r="H189" s="234">
        <v>28.420000000000002</v>
      </c>
      <c r="I189" s="235"/>
      <c r="J189" s="236">
        <f>ROUND(I189*H189,2)</f>
        <v>0</v>
      </c>
      <c r="K189" s="232" t="s">
        <v>137</v>
      </c>
      <c r="L189" s="42"/>
      <c r="M189" s="237" t="s">
        <v>1</v>
      </c>
      <c r="N189" s="238" t="s">
        <v>39</v>
      </c>
      <c r="O189" s="85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AR189" s="241" t="s">
        <v>138</v>
      </c>
      <c r="AT189" s="241" t="s">
        <v>133</v>
      </c>
      <c r="AU189" s="241" t="s">
        <v>83</v>
      </c>
      <c r="AY189" s="16" t="s">
        <v>131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6" t="s">
        <v>81</v>
      </c>
      <c r="BK189" s="242">
        <f>ROUND(I189*H189,2)</f>
        <v>0</v>
      </c>
      <c r="BL189" s="16" t="s">
        <v>138</v>
      </c>
      <c r="BM189" s="241" t="s">
        <v>208</v>
      </c>
    </row>
    <row r="190" s="12" customFormat="1">
      <c r="B190" s="243"/>
      <c r="C190" s="244"/>
      <c r="D190" s="245" t="s">
        <v>140</v>
      </c>
      <c r="E190" s="246" t="s">
        <v>1</v>
      </c>
      <c r="F190" s="247" t="s">
        <v>187</v>
      </c>
      <c r="G190" s="244"/>
      <c r="H190" s="246" t="s">
        <v>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AT190" s="253" t="s">
        <v>140</v>
      </c>
      <c r="AU190" s="253" t="s">
        <v>83</v>
      </c>
      <c r="AV190" s="12" t="s">
        <v>81</v>
      </c>
      <c r="AW190" s="12" t="s">
        <v>31</v>
      </c>
      <c r="AX190" s="12" t="s">
        <v>74</v>
      </c>
      <c r="AY190" s="253" t="s">
        <v>131</v>
      </c>
    </row>
    <row r="191" s="13" customFormat="1">
      <c r="B191" s="254"/>
      <c r="C191" s="255"/>
      <c r="D191" s="245" t="s">
        <v>140</v>
      </c>
      <c r="E191" s="256" t="s">
        <v>1</v>
      </c>
      <c r="F191" s="257" t="s">
        <v>188</v>
      </c>
      <c r="G191" s="255"/>
      <c r="H191" s="258">
        <v>28.420000000000002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AT191" s="264" t="s">
        <v>140</v>
      </c>
      <c r="AU191" s="264" t="s">
        <v>83</v>
      </c>
      <c r="AV191" s="13" t="s">
        <v>83</v>
      </c>
      <c r="AW191" s="13" t="s">
        <v>31</v>
      </c>
      <c r="AX191" s="13" t="s">
        <v>74</v>
      </c>
      <c r="AY191" s="264" t="s">
        <v>131</v>
      </c>
    </row>
    <row r="192" s="14" customFormat="1">
      <c r="B192" s="265"/>
      <c r="C192" s="266"/>
      <c r="D192" s="245" t="s">
        <v>140</v>
      </c>
      <c r="E192" s="267" t="s">
        <v>1</v>
      </c>
      <c r="F192" s="268" t="s">
        <v>143</v>
      </c>
      <c r="G192" s="266"/>
      <c r="H192" s="269">
        <v>28.420000000000002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AT192" s="275" t="s">
        <v>140</v>
      </c>
      <c r="AU192" s="275" t="s">
        <v>83</v>
      </c>
      <c r="AV192" s="14" t="s">
        <v>138</v>
      </c>
      <c r="AW192" s="14" t="s">
        <v>31</v>
      </c>
      <c r="AX192" s="14" t="s">
        <v>81</v>
      </c>
      <c r="AY192" s="275" t="s">
        <v>131</v>
      </c>
    </row>
    <row r="193" s="1" customFormat="1" ht="24" customHeight="1">
      <c r="B193" s="37"/>
      <c r="C193" s="230" t="s">
        <v>209</v>
      </c>
      <c r="D193" s="230" t="s">
        <v>133</v>
      </c>
      <c r="E193" s="231" t="s">
        <v>210</v>
      </c>
      <c r="F193" s="232" t="s">
        <v>211</v>
      </c>
      <c r="G193" s="233" t="s">
        <v>172</v>
      </c>
      <c r="H193" s="234">
        <v>91.025000000000006</v>
      </c>
      <c r="I193" s="235"/>
      <c r="J193" s="236">
        <f>ROUND(I193*H193,2)</f>
        <v>0</v>
      </c>
      <c r="K193" s="232" t="s">
        <v>137</v>
      </c>
      <c r="L193" s="42"/>
      <c r="M193" s="237" t="s">
        <v>1</v>
      </c>
      <c r="N193" s="238" t="s">
        <v>39</v>
      </c>
      <c r="O193" s="85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AR193" s="241" t="s">
        <v>138</v>
      </c>
      <c r="AT193" s="241" t="s">
        <v>133</v>
      </c>
      <c r="AU193" s="241" t="s">
        <v>83</v>
      </c>
      <c r="AY193" s="16" t="s">
        <v>131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6" t="s">
        <v>81</v>
      </c>
      <c r="BK193" s="242">
        <f>ROUND(I193*H193,2)</f>
        <v>0</v>
      </c>
      <c r="BL193" s="16" t="s">
        <v>138</v>
      </c>
      <c r="BM193" s="241" t="s">
        <v>212</v>
      </c>
    </row>
    <row r="194" s="12" customFormat="1">
      <c r="B194" s="243"/>
      <c r="C194" s="244"/>
      <c r="D194" s="245" t="s">
        <v>140</v>
      </c>
      <c r="E194" s="246" t="s">
        <v>1</v>
      </c>
      <c r="F194" s="247" t="s">
        <v>174</v>
      </c>
      <c r="G194" s="244"/>
      <c r="H194" s="246" t="s">
        <v>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AT194" s="253" t="s">
        <v>140</v>
      </c>
      <c r="AU194" s="253" t="s">
        <v>83</v>
      </c>
      <c r="AV194" s="12" t="s">
        <v>81</v>
      </c>
      <c r="AW194" s="12" t="s">
        <v>31</v>
      </c>
      <c r="AX194" s="12" t="s">
        <v>74</v>
      </c>
      <c r="AY194" s="253" t="s">
        <v>131</v>
      </c>
    </row>
    <row r="195" s="13" customFormat="1">
      <c r="B195" s="254"/>
      <c r="C195" s="255"/>
      <c r="D195" s="245" t="s">
        <v>140</v>
      </c>
      <c r="E195" s="256" t="s">
        <v>1</v>
      </c>
      <c r="F195" s="257" t="s">
        <v>175</v>
      </c>
      <c r="G195" s="255"/>
      <c r="H195" s="258">
        <v>91.025000000000006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AT195" s="264" t="s">
        <v>140</v>
      </c>
      <c r="AU195" s="264" t="s">
        <v>83</v>
      </c>
      <c r="AV195" s="13" t="s">
        <v>83</v>
      </c>
      <c r="AW195" s="13" t="s">
        <v>31</v>
      </c>
      <c r="AX195" s="13" t="s">
        <v>74</v>
      </c>
      <c r="AY195" s="264" t="s">
        <v>131</v>
      </c>
    </row>
    <row r="196" s="14" customFormat="1">
      <c r="B196" s="265"/>
      <c r="C196" s="266"/>
      <c r="D196" s="245" t="s">
        <v>140</v>
      </c>
      <c r="E196" s="267" t="s">
        <v>1</v>
      </c>
      <c r="F196" s="268" t="s">
        <v>143</v>
      </c>
      <c r="G196" s="266"/>
      <c r="H196" s="269">
        <v>91.025000000000006</v>
      </c>
      <c r="I196" s="270"/>
      <c r="J196" s="266"/>
      <c r="K196" s="266"/>
      <c r="L196" s="271"/>
      <c r="M196" s="276"/>
      <c r="N196" s="277"/>
      <c r="O196" s="277"/>
      <c r="P196" s="277"/>
      <c r="Q196" s="277"/>
      <c r="R196" s="277"/>
      <c r="S196" s="277"/>
      <c r="T196" s="278"/>
      <c r="AT196" s="275" t="s">
        <v>140</v>
      </c>
      <c r="AU196" s="275" t="s">
        <v>83</v>
      </c>
      <c r="AV196" s="14" t="s">
        <v>138</v>
      </c>
      <c r="AW196" s="14" t="s">
        <v>31</v>
      </c>
      <c r="AX196" s="14" t="s">
        <v>81</v>
      </c>
      <c r="AY196" s="275" t="s">
        <v>131</v>
      </c>
    </row>
    <row r="197" s="1" customFormat="1" ht="6.96" customHeight="1">
      <c r="B197" s="60"/>
      <c r="C197" s="61"/>
      <c r="D197" s="61"/>
      <c r="E197" s="61"/>
      <c r="F197" s="61"/>
      <c r="G197" s="61"/>
      <c r="H197" s="61"/>
      <c r="I197" s="181"/>
      <c r="J197" s="61"/>
      <c r="K197" s="61"/>
      <c r="L197" s="42"/>
    </row>
  </sheetData>
  <sheetProtection sheet="1" autoFilter="0" formatColumns="0" formatRows="0" objects="1" scenarios="1" spinCount="100000" saltValue="POr8np8hw89G37WVQc61DKfQ7SjNbimx57P4O3JwMpCineEBwzcWKlq3qdIseh7gbJ/7coEVuQdMrooi6fi6GQ==" hashValue="RddG1y/B/YMkiH8edIrrJQ+Qi95agpc/HqZgHDmy5iGT/H0az4zTs+meKBwTByuPbms0U4UZYF+NneGzf7R67A==" algorithmName="SHA-512" password="CC35"/>
  <autoFilter ref="C122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93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103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stávajícího chodníku na ul. Pod Senovou v Šumperku</v>
      </c>
      <c r="F7" s="146"/>
      <c r="G7" s="146"/>
      <c r="H7" s="146"/>
      <c r="L7" s="19"/>
    </row>
    <row r="8" ht="12" customHeight="1">
      <c r="B8" s="19"/>
      <c r="D8" s="146" t="s">
        <v>104</v>
      </c>
      <c r="L8" s="19"/>
    </row>
    <row r="9" s="1" customFormat="1" ht="16.5" customHeight="1">
      <c r="B9" s="42"/>
      <c r="E9" s="147" t="s">
        <v>213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106</v>
      </c>
      <c r="I10" s="148"/>
      <c r="L10" s="42"/>
    </row>
    <row r="11" s="1" customFormat="1" ht="36.96" customHeight="1">
      <c r="B11" s="42"/>
      <c r="E11" s="149" t="s">
        <v>214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1. 9. 2022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0" t="s">
        <v>27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0" t="s">
        <v>27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32</v>
      </c>
      <c r="I25" s="150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0" t="s">
        <v>27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33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34</v>
      </c>
      <c r="I32" s="148"/>
      <c r="J32" s="157">
        <f>ROUND(J126,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36</v>
      </c>
      <c r="I34" s="159" t="s">
        <v>35</v>
      </c>
      <c r="J34" s="158" t="s">
        <v>37</v>
      </c>
      <c r="L34" s="42"/>
    </row>
    <row r="35" s="1" customFormat="1" ht="14.4" customHeight="1">
      <c r="B35" s="42"/>
      <c r="D35" s="160" t="s">
        <v>38</v>
      </c>
      <c r="E35" s="146" t="s">
        <v>39</v>
      </c>
      <c r="F35" s="161">
        <f>ROUND((SUM(BE126:BE191)),  2)</f>
        <v>0</v>
      </c>
      <c r="I35" s="162">
        <v>0.20999999999999999</v>
      </c>
      <c r="J35" s="161">
        <f>ROUND(((SUM(BE126:BE191))*I35),  2)</f>
        <v>0</v>
      </c>
      <c r="L35" s="42"/>
    </row>
    <row r="36" s="1" customFormat="1" ht="14.4" customHeight="1">
      <c r="B36" s="42"/>
      <c r="E36" s="146" t="s">
        <v>40</v>
      </c>
      <c r="F36" s="161">
        <f>ROUND((SUM(BF126:BF191)),  2)</f>
        <v>0</v>
      </c>
      <c r="I36" s="162">
        <v>0.14999999999999999</v>
      </c>
      <c r="J36" s="161">
        <f>ROUND(((SUM(BF126:BF191))*I36),  2)</f>
        <v>0</v>
      </c>
      <c r="L36" s="42"/>
    </row>
    <row r="37" hidden="1" s="1" customFormat="1" ht="14.4" customHeight="1">
      <c r="B37" s="42"/>
      <c r="E37" s="146" t="s">
        <v>41</v>
      </c>
      <c r="F37" s="161">
        <f>ROUND((SUM(BG126:BG191)),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42</v>
      </c>
      <c r="F38" s="161">
        <f>ROUND((SUM(BH126:BH191)),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43</v>
      </c>
      <c r="F39" s="161">
        <f>ROUND((SUM(BI126:BI191)),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44</v>
      </c>
      <c r="E41" s="165"/>
      <c r="F41" s="165"/>
      <c r="G41" s="166" t="s">
        <v>45</v>
      </c>
      <c r="H41" s="167" t="s">
        <v>46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108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stávajícího chodníku na ul. Pod Senovou v Šumperku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104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213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106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SO 101 - Chodník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Šumperk</v>
      </c>
      <c r="G91" s="38"/>
      <c r="H91" s="38"/>
      <c r="I91" s="150" t="s">
        <v>22</v>
      </c>
      <c r="J91" s="73" t="str">
        <f>IF(J14="","",J14)</f>
        <v>1. 9. 2022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0" t="s">
        <v>30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32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109</v>
      </c>
      <c r="D96" s="187"/>
      <c r="E96" s="187"/>
      <c r="F96" s="187"/>
      <c r="G96" s="187"/>
      <c r="H96" s="187"/>
      <c r="I96" s="188"/>
      <c r="J96" s="189" t="s">
        <v>110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111</v>
      </c>
      <c r="D98" s="38"/>
      <c r="E98" s="38"/>
      <c r="F98" s="38"/>
      <c r="G98" s="38"/>
      <c r="H98" s="38"/>
      <c r="I98" s="148"/>
      <c r="J98" s="104">
        <f>J126</f>
        <v>0</v>
      </c>
      <c r="K98" s="38"/>
      <c r="L98" s="42"/>
      <c r="AU98" s="16" t="s">
        <v>112</v>
      </c>
    </row>
    <row r="99" s="8" customFormat="1" ht="24.96" customHeight="1">
      <c r="B99" s="191"/>
      <c r="C99" s="192"/>
      <c r="D99" s="193" t="s">
        <v>113</v>
      </c>
      <c r="E99" s="194"/>
      <c r="F99" s="194"/>
      <c r="G99" s="194"/>
      <c r="H99" s="194"/>
      <c r="I99" s="195"/>
      <c r="J99" s="196">
        <f>J127</f>
        <v>0</v>
      </c>
      <c r="K99" s="192"/>
      <c r="L99" s="197"/>
    </row>
    <row r="100" s="9" customFormat="1" ht="19.92" customHeight="1">
      <c r="B100" s="198"/>
      <c r="C100" s="127"/>
      <c r="D100" s="199" t="s">
        <v>215</v>
      </c>
      <c r="E100" s="200"/>
      <c r="F100" s="200"/>
      <c r="G100" s="200"/>
      <c r="H100" s="200"/>
      <c r="I100" s="201"/>
      <c r="J100" s="202">
        <f>J128</f>
        <v>0</v>
      </c>
      <c r="K100" s="127"/>
      <c r="L100" s="203"/>
    </row>
    <row r="101" s="9" customFormat="1" ht="19.92" customHeight="1">
      <c r="B101" s="198"/>
      <c r="C101" s="127"/>
      <c r="D101" s="199" t="s">
        <v>216</v>
      </c>
      <c r="E101" s="200"/>
      <c r="F101" s="200"/>
      <c r="G101" s="200"/>
      <c r="H101" s="200"/>
      <c r="I101" s="201"/>
      <c r="J101" s="202">
        <f>J135</f>
        <v>0</v>
      </c>
      <c r="K101" s="127"/>
      <c r="L101" s="203"/>
    </row>
    <row r="102" s="9" customFormat="1" ht="19.92" customHeight="1">
      <c r="B102" s="198"/>
      <c r="C102" s="127"/>
      <c r="D102" s="199" t="s">
        <v>217</v>
      </c>
      <c r="E102" s="200"/>
      <c r="F102" s="200"/>
      <c r="G102" s="200"/>
      <c r="H102" s="200"/>
      <c r="I102" s="201"/>
      <c r="J102" s="202">
        <f>J155</f>
        <v>0</v>
      </c>
      <c r="K102" s="127"/>
      <c r="L102" s="203"/>
    </row>
    <row r="103" s="9" customFormat="1" ht="19.92" customHeight="1">
      <c r="B103" s="198"/>
      <c r="C103" s="127"/>
      <c r="D103" s="199" t="s">
        <v>218</v>
      </c>
      <c r="E103" s="200"/>
      <c r="F103" s="200"/>
      <c r="G103" s="200"/>
      <c r="H103" s="200"/>
      <c r="I103" s="201"/>
      <c r="J103" s="202">
        <f>J163</f>
        <v>0</v>
      </c>
      <c r="K103" s="127"/>
      <c r="L103" s="203"/>
    </row>
    <row r="104" s="9" customFormat="1" ht="19.92" customHeight="1">
      <c r="B104" s="198"/>
      <c r="C104" s="127"/>
      <c r="D104" s="199" t="s">
        <v>219</v>
      </c>
      <c r="E104" s="200"/>
      <c r="F104" s="200"/>
      <c r="G104" s="200"/>
      <c r="H104" s="200"/>
      <c r="I104" s="201"/>
      <c r="J104" s="202">
        <f>J190</f>
        <v>0</v>
      </c>
      <c r="K104" s="127"/>
      <c r="L104" s="203"/>
    </row>
    <row r="105" s="1" customFormat="1" ht="21.84" customHeight="1">
      <c r="B105" s="37"/>
      <c r="C105" s="38"/>
      <c r="D105" s="38"/>
      <c r="E105" s="38"/>
      <c r="F105" s="38"/>
      <c r="G105" s="38"/>
      <c r="H105" s="38"/>
      <c r="I105" s="148"/>
      <c r="J105" s="38"/>
      <c r="K105" s="38"/>
      <c r="L105" s="42"/>
    </row>
    <row r="106" s="1" customFormat="1" ht="6.96" customHeight="1">
      <c r="B106" s="60"/>
      <c r="C106" s="61"/>
      <c r="D106" s="61"/>
      <c r="E106" s="61"/>
      <c r="F106" s="61"/>
      <c r="G106" s="61"/>
      <c r="H106" s="61"/>
      <c r="I106" s="181"/>
      <c r="J106" s="61"/>
      <c r="K106" s="61"/>
      <c r="L106" s="42"/>
    </row>
    <row r="110" s="1" customFormat="1" ht="6.96" customHeight="1">
      <c r="B110" s="62"/>
      <c r="C110" s="63"/>
      <c r="D110" s="63"/>
      <c r="E110" s="63"/>
      <c r="F110" s="63"/>
      <c r="G110" s="63"/>
      <c r="H110" s="63"/>
      <c r="I110" s="184"/>
      <c r="J110" s="63"/>
      <c r="K110" s="63"/>
      <c r="L110" s="42"/>
    </row>
    <row r="111" s="1" customFormat="1" ht="24.96" customHeight="1">
      <c r="B111" s="37"/>
      <c r="C111" s="22" t="s">
        <v>116</v>
      </c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6.96" customHeight="1">
      <c r="B112" s="37"/>
      <c r="C112" s="38"/>
      <c r="D112" s="38"/>
      <c r="E112" s="38"/>
      <c r="F112" s="38"/>
      <c r="G112" s="38"/>
      <c r="H112" s="38"/>
      <c r="I112" s="148"/>
      <c r="J112" s="38"/>
      <c r="K112" s="38"/>
      <c r="L112" s="42"/>
    </row>
    <row r="113" s="1" customFormat="1" ht="12" customHeight="1">
      <c r="B113" s="37"/>
      <c r="C113" s="31" t="s">
        <v>16</v>
      </c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6.5" customHeight="1">
      <c r="B114" s="37"/>
      <c r="C114" s="38"/>
      <c r="D114" s="38"/>
      <c r="E114" s="185" t="str">
        <f>E7</f>
        <v>Oprava stávajícího chodníku na ul. Pod Senovou v Šumperku</v>
      </c>
      <c r="F114" s="31"/>
      <c r="G114" s="31"/>
      <c r="H114" s="31"/>
      <c r="I114" s="148"/>
      <c r="J114" s="38"/>
      <c r="K114" s="38"/>
      <c r="L114" s="42"/>
    </row>
    <row r="115" ht="12" customHeight="1">
      <c r="B115" s="20"/>
      <c r="C115" s="31" t="s">
        <v>104</v>
      </c>
      <c r="D115" s="21"/>
      <c r="E115" s="21"/>
      <c r="F115" s="21"/>
      <c r="G115" s="21"/>
      <c r="H115" s="21"/>
      <c r="I115" s="140"/>
      <c r="J115" s="21"/>
      <c r="K115" s="21"/>
      <c r="L115" s="19"/>
    </row>
    <row r="116" s="1" customFormat="1" ht="16.5" customHeight="1">
      <c r="B116" s="37"/>
      <c r="C116" s="38"/>
      <c r="D116" s="38"/>
      <c r="E116" s="185" t="s">
        <v>213</v>
      </c>
      <c r="F116" s="38"/>
      <c r="G116" s="38"/>
      <c r="H116" s="38"/>
      <c r="I116" s="148"/>
      <c r="J116" s="38"/>
      <c r="K116" s="38"/>
      <c r="L116" s="42"/>
    </row>
    <row r="117" s="1" customFormat="1" ht="12" customHeight="1">
      <c r="B117" s="37"/>
      <c r="C117" s="31" t="s">
        <v>106</v>
      </c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16.5" customHeight="1">
      <c r="B118" s="37"/>
      <c r="C118" s="38"/>
      <c r="D118" s="38"/>
      <c r="E118" s="70" t="str">
        <f>E11</f>
        <v>SO 101 - Chodník</v>
      </c>
      <c r="F118" s="38"/>
      <c r="G118" s="38"/>
      <c r="H118" s="38"/>
      <c r="I118" s="148"/>
      <c r="J118" s="38"/>
      <c r="K118" s="38"/>
      <c r="L118" s="42"/>
    </row>
    <row r="119" s="1" customFormat="1" ht="6.96" customHeight="1">
      <c r="B119" s="37"/>
      <c r="C119" s="38"/>
      <c r="D119" s="38"/>
      <c r="E119" s="38"/>
      <c r="F119" s="38"/>
      <c r="G119" s="38"/>
      <c r="H119" s="38"/>
      <c r="I119" s="148"/>
      <c r="J119" s="38"/>
      <c r="K119" s="38"/>
      <c r="L119" s="42"/>
    </row>
    <row r="120" s="1" customFormat="1" ht="12" customHeight="1">
      <c r="B120" s="37"/>
      <c r="C120" s="31" t="s">
        <v>20</v>
      </c>
      <c r="D120" s="38"/>
      <c r="E120" s="38"/>
      <c r="F120" s="26" t="str">
        <f>F14</f>
        <v>Šumperk</v>
      </c>
      <c r="G120" s="38"/>
      <c r="H120" s="38"/>
      <c r="I120" s="150" t="s">
        <v>22</v>
      </c>
      <c r="J120" s="73" t="str">
        <f>IF(J14="","",J14)</f>
        <v>1. 9. 2022</v>
      </c>
      <c r="K120" s="38"/>
      <c r="L120" s="42"/>
    </row>
    <row r="121" s="1" customFormat="1" ht="6.96" customHeight="1">
      <c r="B121" s="37"/>
      <c r="C121" s="38"/>
      <c r="D121" s="38"/>
      <c r="E121" s="38"/>
      <c r="F121" s="38"/>
      <c r="G121" s="38"/>
      <c r="H121" s="38"/>
      <c r="I121" s="148"/>
      <c r="J121" s="38"/>
      <c r="K121" s="38"/>
      <c r="L121" s="42"/>
    </row>
    <row r="122" s="1" customFormat="1" ht="15.15" customHeight="1">
      <c r="B122" s="37"/>
      <c r="C122" s="31" t="s">
        <v>24</v>
      </c>
      <c r="D122" s="38"/>
      <c r="E122" s="38"/>
      <c r="F122" s="26" t="str">
        <f>E17</f>
        <v xml:space="preserve"> </v>
      </c>
      <c r="G122" s="38"/>
      <c r="H122" s="38"/>
      <c r="I122" s="150" t="s">
        <v>30</v>
      </c>
      <c r="J122" s="35" t="str">
        <f>E23</f>
        <v xml:space="preserve"> </v>
      </c>
      <c r="K122" s="38"/>
      <c r="L122" s="42"/>
    </row>
    <row r="123" s="1" customFormat="1" ht="15.15" customHeight="1">
      <c r="B123" s="37"/>
      <c r="C123" s="31" t="s">
        <v>28</v>
      </c>
      <c r="D123" s="38"/>
      <c r="E123" s="38"/>
      <c r="F123" s="26" t="str">
        <f>IF(E20="","",E20)</f>
        <v>Vyplň údaj</v>
      </c>
      <c r="G123" s="38"/>
      <c r="H123" s="38"/>
      <c r="I123" s="150" t="s">
        <v>32</v>
      </c>
      <c r="J123" s="35" t="str">
        <f>E26</f>
        <v xml:space="preserve"> </v>
      </c>
      <c r="K123" s="38"/>
      <c r="L123" s="42"/>
    </row>
    <row r="124" s="1" customFormat="1" ht="10.32" customHeight="1">
      <c r="B124" s="37"/>
      <c r="C124" s="38"/>
      <c r="D124" s="38"/>
      <c r="E124" s="38"/>
      <c r="F124" s="38"/>
      <c r="G124" s="38"/>
      <c r="H124" s="38"/>
      <c r="I124" s="148"/>
      <c r="J124" s="38"/>
      <c r="K124" s="38"/>
      <c r="L124" s="42"/>
    </row>
    <row r="125" s="10" customFormat="1" ht="29.28" customHeight="1">
      <c r="B125" s="204"/>
      <c r="C125" s="205" t="s">
        <v>117</v>
      </c>
      <c r="D125" s="206" t="s">
        <v>59</v>
      </c>
      <c r="E125" s="206" t="s">
        <v>55</v>
      </c>
      <c r="F125" s="206" t="s">
        <v>56</v>
      </c>
      <c r="G125" s="206" t="s">
        <v>118</v>
      </c>
      <c r="H125" s="206" t="s">
        <v>119</v>
      </c>
      <c r="I125" s="207" t="s">
        <v>120</v>
      </c>
      <c r="J125" s="206" t="s">
        <v>110</v>
      </c>
      <c r="K125" s="208" t="s">
        <v>121</v>
      </c>
      <c r="L125" s="209"/>
      <c r="M125" s="94" t="s">
        <v>1</v>
      </c>
      <c r="N125" s="95" t="s">
        <v>38</v>
      </c>
      <c r="O125" s="95" t="s">
        <v>122</v>
      </c>
      <c r="P125" s="95" t="s">
        <v>123</v>
      </c>
      <c r="Q125" s="95" t="s">
        <v>124</v>
      </c>
      <c r="R125" s="95" t="s">
        <v>125</v>
      </c>
      <c r="S125" s="95" t="s">
        <v>126</v>
      </c>
      <c r="T125" s="96" t="s">
        <v>127</v>
      </c>
    </row>
    <row r="126" s="1" customFormat="1" ht="22.8" customHeight="1">
      <c r="B126" s="37"/>
      <c r="C126" s="101" t="s">
        <v>128</v>
      </c>
      <c r="D126" s="38"/>
      <c r="E126" s="38"/>
      <c r="F126" s="38"/>
      <c r="G126" s="38"/>
      <c r="H126" s="38"/>
      <c r="I126" s="148"/>
      <c r="J126" s="210">
        <f>BK126</f>
        <v>0</v>
      </c>
      <c r="K126" s="38"/>
      <c r="L126" s="42"/>
      <c r="M126" s="97"/>
      <c r="N126" s="98"/>
      <c r="O126" s="98"/>
      <c r="P126" s="211">
        <f>P127</f>
        <v>0</v>
      </c>
      <c r="Q126" s="98"/>
      <c r="R126" s="211">
        <f>R127</f>
        <v>123.53622300000001</v>
      </c>
      <c r="S126" s="98"/>
      <c r="T126" s="212">
        <f>T127</f>
        <v>0</v>
      </c>
      <c r="AT126" s="16" t="s">
        <v>73</v>
      </c>
      <c r="AU126" s="16" t="s">
        <v>112</v>
      </c>
      <c r="BK126" s="213">
        <f>BK127</f>
        <v>0</v>
      </c>
    </row>
    <row r="127" s="11" customFormat="1" ht="25.92" customHeight="1">
      <c r="B127" s="214"/>
      <c r="C127" s="215"/>
      <c r="D127" s="216" t="s">
        <v>73</v>
      </c>
      <c r="E127" s="217" t="s">
        <v>129</v>
      </c>
      <c r="F127" s="217" t="s">
        <v>130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P128+P135+P155+P163+P190</f>
        <v>0</v>
      </c>
      <c r="Q127" s="222"/>
      <c r="R127" s="223">
        <f>R128+R135+R155+R163+R190</f>
        <v>123.53622300000001</v>
      </c>
      <c r="S127" s="222"/>
      <c r="T127" s="224">
        <f>T128+T135+T155+T163+T190</f>
        <v>0</v>
      </c>
      <c r="AR127" s="225" t="s">
        <v>81</v>
      </c>
      <c r="AT127" s="226" t="s">
        <v>73</v>
      </c>
      <c r="AU127" s="226" t="s">
        <v>74</v>
      </c>
      <c r="AY127" s="225" t="s">
        <v>131</v>
      </c>
      <c r="BK127" s="227">
        <f>BK128+BK135+BK155+BK163+BK190</f>
        <v>0</v>
      </c>
    </row>
    <row r="128" s="11" customFormat="1" ht="22.8" customHeight="1">
      <c r="B128" s="214"/>
      <c r="C128" s="215"/>
      <c r="D128" s="216" t="s">
        <v>73</v>
      </c>
      <c r="E128" s="228" t="s">
        <v>83</v>
      </c>
      <c r="F128" s="228" t="s">
        <v>220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SUM(P129:P134)</f>
        <v>0</v>
      </c>
      <c r="Q128" s="222"/>
      <c r="R128" s="223">
        <f>SUM(R129:R134)</f>
        <v>0</v>
      </c>
      <c r="S128" s="222"/>
      <c r="T128" s="224">
        <f>SUM(T129:T134)</f>
        <v>0</v>
      </c>
      <c r="AR128" s="225" t="s">
        <v>81</v>
      </c>
      <c r="AT128" s="226" t="s">
        <v>73</v>
      </c>
      <c r="AU128" s="226" t="s">
        <v>81</v>
      </c>
      <c r="AY128" s="225" t="s">
        <v>131</v>
      </c>
      <c r="BK128" s="227">
        <f>SUM(BK129:BK134)</f>
        <v>0</v>
      </c>
    </row>
    <row r="129" s="1" customFormat="1" ht="24" customHeight="1">
      <c r="B129" s="37"/>
      <c r="C129" s="230" t="s">
        <v>81</v>
      </c>
      <c r="D129" s="230" t="s">
        <v>133</v>
      </c>
      <c r="E129" s="231" t="s">
        <v>221</v>
      </c>
      <c r="F129" s="232" t="s">
        <v>222</v>
      </c>
      <c r="G129" s="233" t="s">
        <v>136</v>
      </c>
      <c r="H129" s="234">
        <v>322.10000000000002</v>
      </c>
      <c r="I129" s="235"/>
      <c r="J129" s="236">
        <f>ROUND(I129*H129,2)</f>
        <v>0</v>
      </c>
      <c r="K129" s="232" t="s">
        <v>137</v>
      </c>
      <c r="L129" s="42"/>
      <c r="M129" s="237" t="s">
        <v>1</v>
      </c>
      <c r="N129" s="238" t="s">
        <v>39</v>
      </c>
      <c r="O129" s="85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AR129" s="241" t="s">
        <v>138</v>
      </c>
      <c r="AT129" s="241" t="s">
        <v>133</v>
      </c>
      <c r="AU129" s="241" t="s">
        <v>83</v>
      </c>
      <c r="AY129" s="16" t="s">
        <v>131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6" t="s">
        <v>81</v>
      </c>
      <c r="BK129" s="242">
        <f>ROUND(I129*H129,2)</f>
        <v>0</v>
      </c>
      <c r="BL129" s="16" t="s">
        <v>138</v>
      </c>
      <c r="BM129" s="241" t="s">
        <v>223</v>
      </c>
    </row>
    <row r="130" s="12" customFormat="1">
      <c r="B130" s="243"/>
      <c r="C130" s="244"/>
      <c r="D130" s="245" t="s">
        <v>140</v>
      </c>
      <c r="E130" s="246" t="s">
        <v>1</v>
      </c>
      <c r="F130" s="247" t="s">
        <v>224</v>
      </c>
      <c r="G130" s="244"/>
      <c r="H130" s="246" t="s">
        <v>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140</v>
      </c>
      <c r="AU130" s="253" t="s">
        <v>83</v>
      </c>
      <c r="AV130" s="12" t="s">
        <v>81</v>
      </c>
      <c r="AW130" s="12" t="s">
        <v>31</v>
      </c>
      <c r="AX130" s="12" t="s">
        <v>74</v>
      </c>
      <c r="AY130" s="253" t="s">
        <v>131</v>
      </c>
    </row>
    <row r="131" s="13" customFormat="1">
      <c r="B131" s="254"/>
      <c r="C131" s="255"/>
      <c r="D131" s="245" t="s">
        <v>140</v>
      </c>
      <c r="E131" s="256" t="s">
        <v>1</v>
      </c>
      <c r="F131" s="257" t="s">
        <v>148</v>
      </c>
      <c r="G131" s="255"/>
      <c r="H131" s="258">
        <v>304.5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AT131" s="264" t="s">
        <v>140</v>
      </c>
      <c r="AU131" s="264" t="s">
        <v>83</v>
      </c>
      <c r="AV131" s="13" t="s">
        <v>83</v>
      </c>
      <c r="AW131" s="13" t="s">
        <v>31</v>
      </c>
      <c r="AX131" s="13" t="s">
        <v>74</v>
      </c>
      <c r="AY131" s="264" t="s">
        <v>131</v>
      </c>
    </row>
    <row r="132" s="12" customFormat="1">
      <c r="B132" s="243"/>
      <c r="C132" s="244"/>
      <c r="D132" s="245" t="s">
        <v>140</v>
      </c>
      <c r="E132" s="246" t="s">
        <v>1</v>
      </c>
      <c r="F132" s="247" t="s">
        <v>225</v>
      </c>
      <c r="G132" s="244"/>
      <c r="H132" s="246" t="s">
        <v>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AT132" s="253" t="s">
        <v>140</v>
      </c>
      <c r="AU132" s="253" t="s">
        <v>83</v>
      </c>
      <c r="AV132" s="12" t="s">
        <v>81</v>
      </c>
      <c r="AW132" s="12" t="s">
        <v>31</v>
      </c>
      <c r="AX132" s="12" t="s">
        <v>74</v>
      </c>
      <c r="AY132" s="253" t="s">
        <v>131</v>
      </c>
    </row>
    <row r="133" s="13" customFormat="1">
      <c r="B133" s="254"/>
      <c r="C133" s="255"/>
      <c r="D133" s="245" t="s">
        <v>140</v>
      </c>
      <c r="E133" s="256" t="s">
        <v>1</v>
      </c>
      <c r="F133" s="257" t="s">
        <v>226</v>
      </c>
      <c r="G133" s="255"/>
      <c r="H133" s="258">
        <v>17.600000000000001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AT133" s="264" t="s">
        <v>140</v>
      </c>
      <c r="AU133" s="264" t="s">
        <v>83</v>
      </c>
      <c r="AV133" s="13" t="s">
        <v>83</v>
      </c>
      <c r="AW133" s="13" t="s">
        <v>31</v>
      </c>
      <c r="AX133" s="13" t="s">
        <v>74</v>
      </c>
      <c r="AY133" s="264" t="s">
        <v>131</v>
      </c>
    </row>
    <row r="134" s="14" customFormat="1">
      <c r="B134" s="265"/>
      <c r="C134" s="266"/>
      <c r="D134" s="245" t="s">
        <v>140</v>
      </c>
      <c r="E134" s="267" t="s">
        <v>1</v>
      </c>
      <c r="F134" s="268" t="s">
        <v>143</v>
      </c>
      <c r="G134" s="266"/>
      <c r="H134" s="269">
        <v>322.10000000000002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AT134" s="275" t="s">
        <v>140</v>
      </c>
      <c r="AU134" s="275" t="s">
        <v>83</v>
      </c>
      <c r="AV134" s="14" t="s">
        <v>138</v>
      </c>
      <c r="AW134" s="14" t="s">
        <v>31</v>
      </c>
      <c r="AX134" s="14" t="s">
        <v>81</v>
      </c>
      <c r="AY134" s="275" t="s">
        <v>131</v>
      </c>
    </row>
    <row r="135" s="11" customFormat="1" ht="22.8" customHeight="1">
      <c r="B135" s="214"/>
      <c r="C135" s="215"/>
      <c r="D135" s="216" t="s">
        <v>73</v>
      </c>
      <c r="E135" s="228" t="s">
        <v>158</v>
      </c>
      <c r="F135" s="228" t="s">
        <v>89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SUM(P136:P154)</f>
        <v>0</v>
      </c>
      <c r="Q135" s="222"/>
      <c r="R135" s="223">
        <f>SUM(R136:R154)</f>
        <v>67.0351</v>
      </c>
      <c r="S135" s="222"/>
      <c r="T135" s="224">
        <f>SUM(T136:T154)</f>
        <v>0</v>
      </c>
      <c r="AR135" s="225" t="s">
        <v>81</v>
      </c>
      <c r="AT135" s="226" t="s">
        <v>73</v>
      </c>
      <c r="AU135" s="226" t="s">
        <v>81</v>
      </c>
      <c r="AY135" s="225" t="s">
        <v>131</v>
      </c>
      <c r="BK135" s="227">
        <f>SUM(BK136:BK154)</f>
        <v>0</v>
      </c>
    </row>
    <row r="136" s="1" customFormat="1" ht="16.5" customHeight="1">
      <c r="B136" s="37"/>
      <c r="C136" s="230" t="s">
        <v>83</v>
      </c>
      <c r="D136" s="230" t="s">
        <v>133</v>
      </c>
      <c r="E136" s="231" t="s">
        <v>227</v>
      </c>
      <c r="F136" s="232" t="s">
        <v>228</v>
      </c>
      <c r="G136" s="233" t="s">
        <v>136</v>
      </c>
      <c r="H136" s="234">
        <v>304.5</v>
      </c>
      <c r="I136" s="235"/>
      <c r="J136" s="236">
        <f>ROUND(I136*H136,2)</f>
        <v>0</v>
      </c>
      <c r="K136" s="232" t="s">
        <v>137</v>
      </c>
      <c r="L136" s="42"/>
      <c r="M136" s="237" t="s">
        <v>1</v>
      </c>
      <c r="N136" s="238" t="s">
        <v>39</v>
      </c>
      <c r="O136" s="85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AR136" s="241" t="s">
        <v>138</v>
      </c>
      <c r="AT136" s="241" t="s">
        <v>133</v>
      </c>
      <c r="AU136" s="241" t="s">
        <v>83</v>
      </c>
      <c r="AY136" s="16" t="s">
        <v>131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6" t="s">
        <v>81</v>
      </c>
      <c r="BK136" s="242">
        <f>ROUND(I136*H136,2)</f>
        <v>0</v>
      </c>
      <c r="BL136" s="16" t="s">
        <v>138</v>
      </c>
      <c r="BM136" s="241" t="s">
        <v>229</v>
      </c>
    </row>
    <row r="137" s="12" customFormat="1">
      <c r="B137" s="243"/>
      <c r="C137" s="244"/>
      <c r="D137" s="245" t="s">
        <v>140</v>
      </c>
      <c r="E137" s="246" t="s">
        <v>1</v>
      </c>
      <c r="F137" s="247" t="s">
        <v>224</v>
      </c>
      <c r="G137" s="244"/>
      <c r="H137" s="246" t="s">
        <v>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AT137" s="253" t="s">
        <v>140</v>
      </c>
      <c r="AU137" s="253" t="s">
        <v>83</v>
      </c>
      <c r="AV137" s="12" t="s">
        <v>81</v>
      </c>
      <c r="AW137" s="12" t="s">
        <v>31</v>
      </c>
      <c r="AX137" s="12" t="s">
        <v>74</v>
      </c>
      <c r="AY137" s="253" t="s">
        <v>131</v>
      </c>
    </row>
    <row r="138" s="13" customFormat="1">
      <c r="B138" s="254"/>
      <c r="C138" s="255"/>
      <c r="D138" s="245" t="s">
        <v>140</v>
      </c>
      <c r="E138" s="256" t="s">
        <v>1</v>
      </c>
      <c r="F138" s="257" t="s">
        <v>148</v>
      </c>
      <c r="G138" s="255"/>
      <c r="H138" s="258">
        <v>304.5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AT138" s="264" t="s">
        <v>140</v>
      </c>
      <c r="AU138" s="264" t="s">
        <v>83</v>
      </c>
      <c r="AV138" s="13" t="s">
        <v>83</v>
      </c>
      <c r="AW138" s="13" t="s">
        <v>31</v>
      </c>
      <c r="AX138" s="13" t="s">
        <v>74</v>
      </c>
      <c r="AY138" s="264" t="s">
        <v>131</v>
      </c>
    </row>
    <row r="139" s="14" customFormat="1">
      <c r="B139" s="265"/>
      <c r="C139" s="266"/>
      <c r="D139" s="245" t="s">
        <v>140</v>
      </c>
      <c r="E139" s="267" t="s">
        <v>1</v>
      </c>
      <c r="F139" s="268" t="s">
        <v>143</v>
      </c>
      <c r="G139" s="266"/>
      <c r="H139" s="269">
        <v>304.5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AT139" s="275" t="s">
        <v>140</v>
      </c>
      <c r="AU139" s="275" t="s">
        <v>83</v>
      </c>
      <c r="AV139" s="14" t="s">
        <v>138</v>
      </c>
      <c r="AW139" s="14" t="s">
        <v>31</v>
      </c>
      <c r="AX139" s="14" t="s">
        <v>81</v>
      </c>
      <c r="AY139" s="275" t="s">
        <v>131</v>
      </c>
    </row>
    <row r="140" s="1" customFormat="1" ht="24" customHeight="1">
      <c r="B140" s="37"/>
      <c r="C140" s="230" t="s">
        <v>149</v>
      </c>
      <c r="D140" s="230" t="s">
        <v>133</v>
      </c>
      <c r="E140" s="231" t="s">
        <v>230</v>
      </c>
      <c r="F140" s="232" t="s">
        <v>231</v>
      </c>
      <c r="G140" s="233" t="s">
        <v>136</v>
      </c>
      <c r="H140" s="234">
        <v>290</v>
      </c>
      <c r="I140" s="235"/>
      <c r="J140" s="236">
        <f>ROUND(I140*H140,2)</f>
        <v>0</v>
      </c>
      <c r="K140" s="232" t="s">
        <v>137</v>
      </c>
      <c r="L140" s="42"/>
      <c r="M140" s="237" t="s">
        <v>1</v>
      </c>
      <c r="N140" s="238" t="s">
        <v>39</v>
      </c>
      <c r="O140" s="85"/>
      <c r="P140" s="239">
        <f>O140*H140</f>
        <v>0</v>
      </c>
      <c r="Q140" s="239">
        <v>0.084250000000000005</v>
      </c>
      <c r="R140" s="239">
        <f>Q140*H140</f>
        <v>24.432500000000001</v>
      </c>
      <c r="S140" s="239">
        <v>0</v>
      </c>
      <c r="T140" s="240">
        <f>S140*H140</f>
        <v>0</v>
      </c>
      <c r="AR140" s="241" t="s">
        <v>138</v>
      </c>
      <c r="AT140" s="241" t="s">
        <v>133</v>
      </c>
      <c r="AU140" s="241" t="s">
        <v>83</v>
      </c>
      <c r="AY140" s="16" t="s">
        <v>131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6" t="s">
        <v>81</v>
      </c>
      <c r="BK140" s="242">
        <f>ROUND(I140*H140,2)</f>
        <v>0</v>
      </c>
      <c r="BL140" s="16" t="s">
        <v>138</v>
      </c>
      <c r="BM140" s="241" t="s">
        <v>232</v>
      </c>
    </row>
    <row r="141" s="12" customFormat="1">
      <c r="B141" s="243"/>
      <c r="C141" s="244"/>
      <c r="D141" s="245" t="s">
        <v>140</v>
      </c>
      <c r="E141" s="246" t="s">
        <v>1</v>
      </c>
      <c r="F141" s="247" t="s">
        <v>224</v>
      </c>
      <c r="G141" s="244"/>
      <c r="H141" s="246" t="s">
        <v>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AT141" s="253" t="s">
        <v>140</v>
      </c>
      <c r="AU141" s="253" t="s">
        <v>83</v>
      </c>
      <c r="AV141" s="12" t="s">
        <v>81</v>
      </c>
      <c r="AW141" s="12" t="s">
        <v>31</v>
      </c>
      <c r="AX141" s="12" t="s">
        <v>74</v>
      </c>
      <c r="AY141" s="253" t="s">
        <v>131</v>
      </c>
    </row>
    <row r="142" s="13" customFormat="1">
      <c r="B142" s="254"/>
      <c r="C142" s="255"/>
      <c r="D142" s="245" t="s">
        <v>140</v>
      </c>
      <c r="E142" s="256" t="s">
        <v>1</v>
      </c>
      <c r="F142" s="257" t="s">
        <v>153</v>
      </c>
      <c r="G142" s="255"/>
      <c r="H142" s="258">
        <v>290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AT142" s="264" t="s">
        <v>140</v>
      </c>
      <c r="AU142" s="264" t="s">
        <v>83</v>
      </c>
      <c r="AV142" s="13" t="s">
        <v>83</v>
      </c>
      <c r="AW142" s="13" t="s">
        <v>31</v>
      </c>
      <c r="AX142" s="13" t="s">
        <v>74</v>
      </c>
      <c r="AY142" s="264" t="s">
        <v>131</v>
      </c>
    </row>
    <row r="143" s="14" customFormat="1">
      <c r="B143" s="265"/>
      <c r="C143" s="266"/>
      <c r="D143" s="245" t="s">
        <v>140</v>
      </c>
      <c r="E143" s="267" t="s">
        <v>1</v>
      </c>
      <c r="F143" s="268" t="s">
        <v>143</v>
      </c>
      <c r="G143" s="266"/>
      <c r="H143" s="269">
        <v>290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AT143" s="275" t="s">
        <v>140</v>
      </c>
      <c r="AU143" s="275" t="s">
        <v>83</v>
      </c>
      <c r="AV143" s="14" t="s">
        <v>138</v>
      </c>
      <c r="AW143" s="14" t="s">
        <v>31</v>
      </c>
      <c r="AX143" s="14" t="s">
        <v>81</v>
      </c>
      <c r="AY143" s="275" t="s">
        <v>131</v>
      </c>
    </row>
    <row r="144" s="1" customFormat="1" ht="16.5" customHeight="1">
      <c r="B144" s="37"/>
      <c r="C144" s="279" t="s">
        <v>138</v>
      </c>
      <c r="D144" s="279" t="s">
        <v>233</v>
      </c>
      <c r="E144" s="280" t="s">
        <v>234</v>
      </c>
      <c r="F144" s="281" t="s">
        <v>235</v>
      </c>
      <c r="G144" s="282" t="s">
        <v>136</v>
      </c>
      <c r="H144" s="283">
        <v>295.80000000000001</v>
      </c>
      <c r="I144" s="284"/>
      <c r="J144" s="285">
        <f>ROUND(I144*H144,2)</f>
        <v>0</v>
      </c>
      <c r="K144" s="281" t="s">
        <v>137</v>
      </c>
      <c r="L144" s="286"/>
      <c r="M144" s="287" t="s">
        <v>1</v>
      </c>
      <c r="N144" s="288" t="s">
        <v>39</v>
      </c>
      <c r="O144" s="85"/>
      <c r="P144" s="239">
        <f>O144*H144</f>
        <v>0</v>
      </c>
      <c r="Q144" s="239">
        <v>0.13100000000000001</v>
      </c>
      <c r="R144" s="239">
        <f>Q144*H144</f>
        <v>38.7498</v>
      </c>
      <c r="S144" s="239">
        <v>0</v>
      </c>
      <c r="T144" s="240">
        <f>S144*H144</f>
        <v>0</v>
      </c>
      <c r="AR144" s="241" t="s">
        <v>181</v>
      </c>
      <c r="AT144" s="241" t="s">
        <v>233</v>
      </c>
      <c r="AU144" s="241" t="s">
        <v>83</v>
      </c>
      <c r="AY144" s="16" t="s">
        <v>131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6" t="s">
        <v>81</v>
      </c>
      <c r="BK144" s="242">
        <f>ROUND(I144*H144,2)</f>
        <v>0</v>
      </c>
      <c r="BL144" s="16" t="s">
        <v>138</v>
      </c>
      <c r="BM144" s="241" t="s">
        <v>236</v>
      </c>
    </row>
    <row r="145" s="12" customFormat="1">
      <c r="B145" s="243"/>
      <c r="C145" s="244"/>
      <c r="D145" s="245" t="s">
        <v>140</v>
      </c>
      <c r="E145" s="246" t="s">
        <v>1</v>
      </c>
      <c r="F145" s="247" t="s">
        <v>237</v>
      </c>
      <c r="G145" s="244"/>
      <c r="H145" s="246" t="s">
        <v>1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AT145" s="253" t="s">
        <v>140</v>
      </c>
      <c r="AU145" s="253" t="s">
        <v>83</v>
      </c>
      <c r="AV145" s="12" t="s">
        <v>81</v>
      </c>
      <c r="AW145" s="12" t="s">
        <v>31</v>
      </c>
      <c r="AX145" s="12" t="s">
        <v>74</v>
      </c>
      <c r="AY145" s="253" t="s">
        <v>131</v>
      </c>
    </row>
    <row r="146" s="13" customFormat="1">
      <c r="B146" s="254"/>
      <c r="C146" s="255"/>
      <c r="D146" s="245" t="s">
        <v>140</v>
      </c>
      <c r="E146" s="256" t="s">
        <v>1</v>
      </c>
      <c r="F146" s="257" t="s">
        <v>238</v>
      </c>
      <c r="G146" s="255"/>
      <c r="H146" s="258">
        <v>295.80000000000001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AT146" s="264" t="s">
        <v>140</v>
      </c>
      <c r="AU146" s="264" t="s">
        <v>83</v>
      </c>
      <c r="AV146" s="13" t="s">
        <v>83</v>
      </c>
      <c r="AW146" s="13" t="s">
        <v>31</v>
      </c>
      <c r="AX146" s="13" t="s">
        <v>74</v>
      </c>
      <c r="AY146" s="264" t="s">
        <v>131</v>
      </c>
    </row>
    <row r="147" s="14" customFormat="1">
      <c r="B147" s="265"/>
      <c r="C147" s="266"/>
      <c r="D147" s="245" t="s">
        <v>140</v>
      </c>
      <c r="E147" s="267" t="s">
        <v>1</v>
      </c>
      <c r="F147" s="268" t="s">
        <v>143</v>
      </c>
      <c r="G147" s="266"/>
      <c r="H147" s="269">
        <v>295.80000000000001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AT147" s="275" t="s">
        <v>140</v>
      </c>
      <c r="AU147" s="275" t="s">
        <v>83</v>
      </c>
      <c r="AV147" s="14" t="s">
        <v>138</v>
      </c>
      <c r="AW147" s="14" t="s">
        <v>31</v>
      </c>
      <c r="AX147" s="14" t="s">
        <v>81</v>
      </c>
      <c r="AY147" s="275" t="s">
        <v>131</v>
      </c>
    </row>
    <row r="148" s="1" customFormat="1" ht="24" customHeight="1">
      <c r="B148" s="37"/>
      <c r="C148" s="230" t="s">
        <v>158</v>
      </c>
      <c r="D148" s="230" t="s">
        <v>133</v>
      </c>
      <c r="E148" s="231" t="s">
        <v>239</v>
      </c>
      <c r="F148" s="232" t="s">
        <v>240</v>
      </c>
      <c r="G148" s="233" t="s">
        <v>136</v>
      </c>
      <c r="H148" s="234">
        <v>16</v>
      </c>
      <c r="I148" s="235"/>
      <c r="J148" s="236">
        <f>ROUND(I148*H148,2)</f>
        <v>0</v>
      </c>
      <c r="K148" s="232" t="s">
        <v>137</v>
      </c>
      <c r="L148" s="42"/>
      <c r="M148" s="237" t="s">
        <v>1</v>
      </c>
      <c r="N148" s="238" t="s">
        <v>39</v>
      </c>
      <c r="O148" s="85"/>
      <c r="P148" s="239">
        <f>O148*H148</f>
        <v>0</v>
      </c>
      <c r="Q148" s="239">
        <v>0.098000000000000004</v>
      </c>
      <c r="R148" s="239">
        <f>Q148*H148</f>
        <v>1.5680000000000001</v>
      </c>
      <c r="S148" s="239">
        <v>0</v>
      </c>
      <c r="T148" s="240">
        <f>S148*H148</f>
        <v>0</v>
      </c>
      <c r="AR148" s="241" t="s">
        <v>138</v>
      </c>
      <c r="AT148" s="241" t="s">
        <v>133</v>
      </c>
      <c r="AU148" s="241" t="s">
        <v>83</v>
      </c>
      <c r="AY148" s="16" t="s">
        <v>131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6" t="s">
        <v>81</v>
      </c>
      <c r="BK148" s="242">
        <f>ROUND(I148*H148,2)</f>
        <v>0</v>
      </c>
      <c r="BL148" s="16" t="s">
        <v>138</v>
      </c>
      <c r="BM148" s="241" t="s">
        <v>241</v>
      </c>
    </row>
    <row r="149" s="13" customFormat="1">
      <c r="B149" s="254"/>
      <c r="C149" s="255"/>
      <c r="D149" s="245" t="s">
        <v>140</v>
      </c>
      <c r="E149" s="256" t="s">
        <v>1</v>
      </c>
      <c r="F149" s="257" t="s">
        <v>142</v>
      </c>
      <c r="G149" s="255"/>
      <c r="H149" s="258">
        <v>16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AT149" s="264" t="s">
        <v>140</v>
      </c>
      <c r="AU149" s="264" t="s">
        <v>83</v>
      </c>
      <c r="AV149" s="13" t="s">
        <v>83</v>
      </c>
      <c r="AW149" s="13" t="s">
        <v>31</v>
      </c>
      <c r="AX149" s="13" t="s">
        <v>74</v>
      </c>
      <c r="AY149" s="264" t="s">
        <v>131</v>
      </c>
    </row>
    <row r="150" s="14" customFormat="1">
      <c r="B150" s="265"/>
      <c r="C150" s="266"/>
      <c r="D150" s="245" t="s">
        <v>140</v>
      </c>
      <c r="E150" s="267" t="s">
        <v>1</v>
      </c>
      <c r="F150" s="268" t="s">
        <v>143</v>
      </c>
      <c r="G150" s="266"/>
      <c r="H150" s="269">
        <v>16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AT150" s="275" t="s">
        <v>140</v>
      </c>
      <c r="AU150" s="275" t="s">
        <v>83</v>
      </c>
      <c r="AV150" s="14" t="s">
        <v>138</v>
      </c>
      <c r="AW150" s="14" t="s">
        <v>31</v>
      </c>
      <c r="AX150" s="14" t="s">
        <v>81</v>
      </c>
      <c r="AY150" s="275" t="s">
        <v>131</v>
      </c>
    </row>
    <row r="151" s="1" customFormat="1" ht="16.5" customHeight="1">
      <c r="B151" s="37"/>
      <c r="C151" s="279" t="s">
        <v>169</v>
      </c>
      <c r="D151" s="279" t="s">
        <v>233</v>
      </c>
      <c r="E151" s="280" t="s">
        <v>242</v>
      </c>
      <c r="F151" s="281" t="s">
        <v>243</v>
      </c>
      <c r="G151" s="282" t="s">
        <v>136</v>
      </c>
      <c r="H151" s="283">
        <v>16.32</v>
      </c>
      <c r="I151" s="284"/>
      <c r="J151" s="285">
        <f>ROUND(I151*H151,2)</f>
        <v>0</v>
      </c>
      <c r="K151" s="281" t="s">
        <v>137</v>
      </c>
      <c r="L151" s="286"/>
      <c r="M151" s="287" t="s">
        <v>1</v>
      </c>
      <c r="N151" s="288" t="s">
        <v>39</v>
      </c>
      <c r="O151" s="85"/>
      <c r="P151" s="239">
        <f>O151*H151</f>
        <v>0</v>
      </c>
      <c r="Q151" s="239">
        <v>0.14000000000000001</v>
      </c>
      <c r="R151" s="239">
        <f>Q151*H151</f>
        <v>2.2848000000000002</v>
      </c>
      <c r="S151" s="239">
        <v>0</v>
      </c>
      <c r="T151" s="240">
        <f>S151*H151</f>
        <v>0</v>
      </c>
      <c r="AR151" s="241" t="s">
        <v>181</v>
      </c>
      <c r="AT151" s="241" t="s">
        <v>233</v>
      </c>
      <c r="AU151" s="241" t="s">
        <v>83</v>
      </c>
      <c r="AY151" s="16" t="s">
        <v>131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6" t="s">
        <v>81</v>
      </c>
      <c r="BK151" s="242">
        <f>ROUND(I151*H151,2)</f>
        <v>0</v>
      </c>
      <c r="BL151" s="16" t="s">
        <v>138</v>
      </c>
      <c r="BM151" s="241" t="s">
        <v>244</v>
      </c>
    </row>
    <row r="152" s="12" customFormat="1">
      <c r="B152" s="243"/>
      <c r="C152" s="244"/>
      <c r="D152" s="245" t="s">
        <v>140</v>
      </c>
      <c r="E152" s="246" t="s">
        <v>1</v>
      </c>
      <c r="F152" s="247" t="s">
        <v>245</v>
      </c>
      <c r="G152" s="244"/>
      <c r="H152" s="246" t="s">
        <v>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AT152" s="253" t="s">
        <v>140</v>
      </c>
      <c r="AU152" s="253" t="s">
        <v>83</v>
      </c>
      <c r="AV152" s="12" t="s">
        <v>81</v>
      </c>
      <c r="AW152" s="12" t="s">
        <v>31</v>
      </c>
      <c r="AX152" s="12" t="s">
        <v>74</v>
      </c>
      <c r="AY152" s="253" t="s">
        <v>131</v>
      </c>
    </row>
    <row r="153" s="13" customFormat="1">
      <c r="B153" s="254"/>
      <c r="C153" s="255"/>
      <c r="D153" s="245" t="s">
        <v>140</v>
      </c>
      <c r="E153" s="256" t="s">
        <v>1</v>
      </c>
      <c r="F153" s="257" t="s">
        <v>246</v>
      </c>
      <c r="G153" s="255"/>
      <c r="H153" s="258">
        <v>16.32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AT153" s="264" t="s">
        <v>140</v>
      </c>
      <c r="AU153" s="264" t="s">
        <v>83</v>
      </c>
      <c r="AV153" s="13" t="s">
        <v>83</v>
      </c>
      <c r="AW153" s="13" t="s">
        <v>31</v>
      </c>
      <c r="AX153" s="13" t="s">
        <v>74</v>
      </c>
      <c r="AY153" s="264" t="s">
        <v>131</v>
      </c>
    </row>
    <row r="154" s="14" customFormat="1">
      <c r="B154" s="265"/>
      <c r="C154" s="266"/>
      <c r="D154" s="245" t="s">
        <v>140</v>
      </c>
      <c r="E154" s="267" t="s">
        <v>1</v>
      </c>
      <c r="F154" s="268" t="s">
        <v>143</v>
      </c>
      <c r="G154" s="266"/>
      <c r="H154" s="269">
        <v>16.32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AT154" s="275" t="s">
        <v>140</v>
      </c>
      <c r="AU154" s="275" t="s">
        <v>83</v>
      </c>
      <c r="AV154" s="14" t="s">
        <v>138</v>
      </c>
      <c r="AW154" s="14" t="s">
        <v>31</v>
      </c>
      <c r="AX154" s="14" t="s">
        <v>81</v>
      </c>
      <c r="AY154" s="275" t="s">
        <v>131</v>
      </c>
    </row>
    <row r="155" s="11" customFormat="1" ht="22.8" customHeight="1">
      <c r="B155" s="214"/>
      <c r="C155" s="215"/>
      <c r="D155" s="216" t="s">
        <v>73</v>
      </c>
      <c r="E155" s="228" t="s">
        <v>181</v>
      </c>
      <c r="F155" s="228" t="s">
        <v>247</v>
      </c>
      <c r="G155" s="215"/>
      <c r="H155" s="215"/>
      <c r="I155" s="218"/>
      <c r="J155" s="229">
        <f>BK155</f>
        <v>0</v>
      </c>
      <c r="K155" s="215"/>
      <c r="L155" s="220"/>
      <c r="M155" s="221"/>
      <c r="N155" s="222"/>
      <c r="O155" s="222"/>
      <c r="P155" s="223">
        <f>SUM(P156:P162)</f>
        <v>0</v>
      </c>
      <c r="Q155" s="222"/>
      <c r="R155" s="223">
        <f>SUM(R156:R162)</f>
        <v>2.19564</v>
      </c>
      <c r="S155" s="222"/>
      <c r="T155" s="224">
        <f>SUM(T156:T162)</f>
        <v>0</v>
      </c>
      <c r="AR155" s="225" t="s">
        <v>81</v>
      </c>
      <c r="AT155" s="226" t="s">
        <v>73</v>
      </c>
      <c r="AU155" s="226" t="s">
        <v>81</v>
      </c>
      <c r="AY155" s="225" t="s">
        <v>131</v>
      </c>
      <c r="BK155" s="227">
        <f>SUM(BK156:BK162)</f>
        <v>0</v>
      </c>
    </row>
    <row r="156" s="1" customFormat="1" ht="24" customHeight="1">
      <c r="B156" s="37"/>
      <c r="C156" s="230" t="s">
        <v>176</v>
      </c>
      <c r="D156" s="230" t="s">
        <v>133</v>
      </c>
      <c r="E156" s="231" t="s">
        <v>248</v>
      </c>
      <c r="F156" s="232" t="s">
        <v>249</v>
      </c>
      <c r="G156" s="233" t="s">
        <v>250</v>
      </c>
      <c r="H156" s="234">
        <v>3</v>
      </c>
      <c r="I156" s="235"/>
      <c r="J156" s="236">
        <f>ROUND(I156*H156,2)</f>
        <v>0</v>
      </c>
      <c r="K156" s="232" t="s">
        <v>137</v>
      </c>
      <c r="L156" s="42"/>
      <c r="M156" s="237" t="s">
        <v>1</v>
      </c>
      <c r="N156" s="238" t="s">
        <v>39</v>
      </c>
      <c r="O156" s="85"/>
      <c r="P156" s="239">
        <f>O156*H156</f>
        <v>0</v>
      </c>
      <c r="Q156" s="239">
        <v>0.42080000000000001</v>
      </c>
      <c r="R156" s="239">
        <f>Q156*H156</f>
        <v>1.2624</v>
      </c>
      <c r="S156" s="239">
        <v>0</v>
      </c>
      <c r="T156" s="240">
        <f>S156*H156</f>
        <v>0</v>
      </c>
      <c r="AR156" s="241" t="s">
        <v>138</v>
      </c>
      <c r="AT156" s="241" t="s">
        <v>133</v>
      </c>
      <c r="AU156" s="241" t="s">
        <v>83</v>
      </c>
      <c r="AY156" s="16" t="s">
        <v>131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6" t="s">
        <v>81</v>
      </c>
      <c r="BK156" s="242">
        <f>ROUND(I156*H156,2)</f>
        <v>0</v>
      </c>
      <c r="BL156" s="16" t="s">
        <v>138</v>
      </c>
      <c r="BM156" s="241" t="s">
        <v>251</v>
      </c>
    </row>
    <row r="157" s="13" customFormat="1">
      <c r="B157" s="254"/>
      <c r="C157" s="255"/>
      <c r="D157" s="245" t="s">
        <v>140</v>
      </c>
      <c r="E157" s="256" t="s">
        <v>1</v>
      </c>
      <c r="F157" s="257" t="s">
        <v>149</v>
      </c>
      <c r="G157" s="255"/>
      <c r="H157" s="258">
        <v>3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AT157" s="264" t="s">
        <v>140</v>
      </c>
      <c r="AU157" s="264" t="s">
        <v>83</v>
      </c>
      <c r="AV157" s="13" t="s">
        <v>83</v>
      </c>
      <c r="AW157" s="13" t="s">
        <v>31</v>
      </c>
      <c r="AX157" s="13" t="s">
        <v>74</v>
      </c>
      <c r="AY157" s="264" t="s">
        <v>131</v>
      </c>
    </row>
    <row r="158" s="14" customFormat="1">
      <c r="B158" s="265"/>
      <c r="C158" s="266"/>
      <c r="D158" s="245" t="s">
        <v>140</v>
      </c>
      <c r="E158" s="267" t="s">
        <v>1</v>
      </c>
      <c r="F158" s="268" t="s">
        <v>143</v>
      </c>
      <c r="G158" s="266"/>
      <c r="H158" s="269">
        <v>3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AT158" s="275" t="s">
        <v>140</v>
      </c>
      <c r="AU158" s="275" t="s">
        <v>83</v>
      </c>
      <c r="AV158" s="14" t="s">
        <v>138</v>
      </c>
      <c r="AW158" s="14" t="s">
        <v>31</v>
      </c>
      <c r="AX158" s="14" t="s">
        <v>81</v>
      </c>
      <c r="AY158" s="275" t="s">
        <v>131</v>
      </c>
    </row>
    <row r="159" s="1" customFormat="1" ht="24" customHeight="1">
      <c r="B159" s="37"/>
      <c r="C159" s="230" t="s">
        <v>181</v>
      </c>
      <c r="D159" s="230" t="s">
        <v>133</v>
      </c>
      <c r="E159" s="231" t="s">
        <v>252</v>
      </c>
      <c r="F159" s="232" t="s">
        <v>253</v>
      </c>
      <c r="G159" s="233" t="s">
        <v>250</v>
      </c>
      <c r="H159" s="234">
        <v>3</v>
      </c>
      <c r="I159" s="235"/>
      <c r="J159" s="236">
        <f>ROUND(I159*H159,2)</f>
        <v>0</v>
      </c>
      <c r="K159" s="232" t="s">
        <v>137</v>
      </c>
      <c r="L159" s="42"/>
      <c r="M159" s="237" t="s">
        <v>1</v>
      </c>
      <c r="N159" s="238" t="s">
        <v>39</v>
      </c>
      <c r="O159" s="85"/>
      <c r="P159" s="239">
        <f>O159*H159</f>
        <v>0</v>
      </c>
      <c r="Q159" s="239">
        <v>0.31108000000000002</v>
      </c>
      <c r="R159" s="239">
        <f>Q159*H159</f>
        <v>0.93324000000000007</v>
      </c>
      <c r="S159" s="239">
        <v>0</v>
      </c>
      <c r="T159" s="240">
        <f>S159*H159</f>
        <v>0</v>
      </c>
      <c r="AR159" s="241" t="s">
        <v>138</v>
      </c>
      <c r="AT159" s="241" t="s">
        <v>133</v>
      </c>
      <c r="AU159" s="241" t="s">
        <v>83</v>
      </c>
      <c r="AY159" s="16" t="s">
        <v>131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6" t="s">
        <v>81</v>
      </c>
      <c r="BK159" s="242">
        <f>ROUND(I159*H159,2)</f>
        <v>0</v>
      </c>
      <c r="BL159" s="16" t="s">
        <v>138</v>
      </c>
      <c r="BM159" s="241" t="s">
        <v>254</v>
      </c>
    </row>
    <row r="160" s="12" customFormat="1">
      <c r="B160" s="243"/>
      <c r="C160" s="244"/>
      <c r="D160" s="245" t="s">
        <v>140</v>
      </c>
      <c r="E160" s="246" t="s">
        <v>1</v>
      </c>
      <c r="F160" s="247" t="s">
        <v>255</v>
      </c>
      <c r="G160" s="244"/>
      <c r="H160" s="246" t="s">
        <v>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140</v>
      </c>
      <c r="AU160" s="253" t="s">
        <v>83</v>
      </c>
      <c r="AV160" s="12" t="s">
        <v>81</v>
      </c>
      <c r="AW160" s="12" t="s">
        <v>31</v>
      </c>
      <c r="AX160" s="12" t="s">
        <v>74</v>
      </c>
      <c r="AY160" s="253" t="s">
        <v>131</v>
      </c>
    </row>
    <row r="161" s="13" customFormat="1">
      <c r="B161" s="254"/>
      <c r="C161" s="255"/>
      <c r="D161" s="245" t="s">
        <v>140</v>
      </c>
      <c r="E161" s="256" t="s">
        <v>1</v>
      </c>
      <c r="F161" s="257" t="s">
        <v>149</v>
      </c>
      <c r="G161" s="255"/>
      <c r="H161" s="258">
        <v>3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AT161" s="264" t="s">
        <v>140</v>
      </c>
      <c r="AU161" s="264" t="s">
        <v>83</v>
      </c>
      <c r="AV161" s="13" t="s">
        <v>83</v>
      </c>
      <c r="AW161" s="13" t="s">
        <v>31</v>
      </c>
      <c r="AX161" s="13" t="s">
        <v>74</v>
      </c>
      <c r="AY161" s="264" t="s">
        <v>131</v>
      </c>
    </row>
    <row r="162" s="14" customFormat="1">
      <c r="B162" s="265"/>
      <c r="C162" s="266"/>
      <c r="D162" s="245" t="s">
        <v>140</v>
      </c>
      <c r="E162" s="267" t="s">
        <v>1</v>
      </c>
      <c r="F162" s="268" t="s">
        <v>143</v>
      </c>
      <c r="G162" s="266"/>
      <c r="H162" s="269">
        <v>3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AT162" s="275" t="s">
        <v>140</v>
      </c>
      <c r="AU162" s="275" t="s">
        <v>83</v>
      </c>
      <c r="AV162" s="14" t="s">
        <v>138</v>
      </c>
      <c r="AW162" s="14" t="s">
        <v>31</v>
      </c>
      <c r="AX162" s="14" t="s">
        <v>81</v>
      </c>
      <c r="AY162" s="275" t="s">
        <v>131</v>
      </c>
    </row>
    <row r="163" s="11" customFormat="1" ht="22.8" customHeight="1">
      <c r="B163" s="214"/>
      <c r="C163" s="215"/>
      <c r="D163" s="216" t="s">
        <v>73</v>
      </c>
      <c r="E163" s="228" t="s">
        <v>190</v>
      </c>
      <c r="F163" s="228" t="s">
        <v>256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SUM(P164:P189)</f>
        <v>0</v>
      </c>
      <c r="Q163" s="222"/>
      <c r="R163" s="223">
        <f>SUM(R164:R189)</f>
        <v>54.305483000000009</v>
      </c>
      <c r="S163" s="222"/>
      <c r="T163" s="224">
        <f>SUM(T164:T189)</f>
        <v>0</v>
      </c>
      <c r="AR163" s="225" t="s">
        <v>81</v>
      </c>
      <c r="AT163" s="226" t="s">
        <v>73</v>
      </c>
      <c r="AU163" s="226" t="s">
        <v>81</v>
      </c>
      <c r="AY163" s="225" t="s">
        <v>131</v>
      </c>
      <c r="BK163" s="227">
        <f>SUM(BK164:BK189)</f>
        <v>0</v>
      </c>
    </row>
    <row r="164" s="1" customFormat="1" ht="16.5" customHeight="1">
      <c r="B164" s="37"/>
      <c r="C164" s="230" t="s">
        <v>190</v>
      </c>
      <c r="D164" s="230" t="s">
        <v>133</v>
      </c>
      <c r="E164" s="231" t="s">
        <v>257</v>
      </c>
      <c r="F164" s="232" t="s">
        <v>258</v>
      </c>
      <c r="G164" s="233" t="s">
        <v>259</v>
      </c>
      <c r="H164" s="234">
        <v>24</v>
      </c>
      <c r="I164" s="235"/>
      <c r="J164" s="236">
        <f>ROUND(I164*H164,2)</f>
        <v>0</v>
      </c>
      <c r="K164" s="232" t="s">
        <v>1</v>
      </c>
      <c r="L164" s="42"/>
      <c r="M164" s="237" t="s">
        <v>1</v>
      </c>
      <c r="N164" s="238" t="s">
        <v>39</v>
      </c>
      <c r="O164" s="85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AR164" s="241" t="s">
        <v>138</v>
      </c>
      <c r="AT164" s="241" t="s">
        <v>133</v>
      </c>
      <c r="AU164" s="241" t="s">
        <v>83</v>
      </c>
      <c r="AY164" s="16" t="s">
        <v>131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6" t="s">
        <v>81</v>
      </c>
      <c r="BK164" s="242">
        <f>ROUND(I164*H164,2)</f>
        <v>0</v>
      </c>
      <c r="BL164" s="16" t="s">
        <v>138</v>
      </c>
      <c r="BM164" s="241" t="s">
        <v>260</v>
      </c>
    </row>
    <row r="165" s="12" customFormat="1">
      <c r="B165" s="243"/>
      <c r="C165" s="244"/>
      <c r="D165" s="245" t="s">
        <v>140</v>
      </c>
      <c r="E165" s="246" t="s">
        <v>1</v>
      </c>
      <c r="F165" s="247" t="s">
        <v>261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140</v>
      </c>
      <c r="AU165" s="253" t="s">
        <v>83</v>
      </c>
      <c r="AV165" s="12" t="s">
        <v>81</v>
      </c>
      <c r="AW165" s="12" t="s">
        <v>31</v>
      </c>
      <c r="AX165" s="12" t="s">
        <v>74</v>
      </c>
      <c r="AY165" s="253" t="s">
        <v>131</v>
      </c>
    </row>
    <row r="166" s="13" customFormat="1">
      <c r="B166" s="254"/>
      <c r="C166" s="255"/>
      <c r="D166" s="245" t="s">
        <v>140</v>
      </c>
      <c r="E166" s="256" t="s">
        <v>1</v>
      </c>
      <c r="F166" s="257" t="s">
        <v>181</v>
      </c>
      <c r="G166" s="255"/>
      <c r="H166" s="258">
        <v>8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AT166" s="264" t="s">
        <v>140</v>
      </c>
      <c r="AU166" s="264" t="s">
        <v>83</v>
      </c>
      <c r="AV166" s="13" t="s">
        <v>83</v>
      </c>
      <c r="AW166" s="13" t="s">
        <v>31</v>
      </c>
      <c r="AX166" s="13" t="s">
        <v>74</v>
      </c>
      <c r="AY166" s="264" t="s">
        <v>131</v>
      </c>
    </row>
    <row r="167" s="12" customFormat="1">
      <c r="B167" s="243"/>
      <c r="C167" s="244"/>
      <c r="D167" s="245" t="s">
        <v>140</v>
      </c>
      <c r="E167" s="246" t="s">
        <v>1</v>
      </c>
      <c r="F167" s="247" t="s">
        <v>262</v>
      </c>
      <c r="G167" s="244"/>
      <c r="H167" s="246" t="s">
        <v>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AT167" s="253" t="s">
        <v>140</v>
      </c>
      <c r="AU167" s="253" t="s">
        <v>83</v>
      </c>
      <c r="AV167" s="12" t="s">
        <v>81</v>
      </c>
      <c r="AW167" s="12" t="s">
        <v>31</v>
      </c>
      <c r="AX167" s="12" t="s">
        <v>74</v>
      </c>
      <c r="AY167" s="253" t="s">
        <v>131</v>
      </c>
    </row>
    <row r="168" s="13" customFormat="1">
      <c r="B168" s="254"/>
      <c r="C168" s="255"/>
      <c r="D168" s="245" t="s">
        <v>140</v>
      </c>
      <c r="E168" s="256" t="s">
        <v>1</v>
      </c>
      <c r="F168" s="257" t="s">
        <v>142</v>
      </c>
      <c r="G168" s="255"/>
      <c r="H168" s="258">
        <v>16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AT168" s="264" t="s">
        <v>140</v>
      </c>
      <c r="AU168" s="264" t="s">
        <v>83</v>
      </c>
      <c r="AV168" s="13" t="s">
        <v>83</v>
      </c>
      <c r="AW168" s="13" t="s">
        <v>31</v>
      </c>
      <c r="AX168" s="13" t="s">
        <v>74</v>
      </c>
      <c r="AY168" s="264" t="s">
        <v>131</v>
      </c>
    </row>
    <row r="169" s="14" customFormat="1">
      <c r="B169" s="265"/>
      <c r="C169" s="266"/>
      <c r="D169" s="245" t="s">
        <v>140</v>
      </c>
      <c r="E169" s="267" t="s">
        <v>1</v>
      </c>
      <c r="F169" s="268" t="s">
        <v>143</v>
      </c>
      <c r="G169" s="266"/>
      <c r="H169" s="269">
        <v>24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AT169" s="275" t="s">
        <v>140</v>
      </c>
      <c r="AU169" s="275" t="s">
        <v>83</v>
      </c>
      <c r="AV169" s="14" t="s">
        <v>138</v>
      </c>
      <c r="AW169" s="14" t="s">
        <v>31</v>
      </c>
      <c r="AX169" s="14" t="s">
        <v>81</v>
      </c>
      <c r="AY169" s="275" t="s">
        <v>131</v>
      </c>
    </row>
    <row r="170" s="1" customFormat="1" ht="24" customHeight="1">
      <c r="B170" s="37"/>
      <c r="C170" s="230" t="s">
        <v>197</v>
      </c>
      <c r="D170" s="230" t="s">
        <v>133</v>
      </c>
      <c r="E170" s="231" t="s">
        <v>263</v>
      </c>
      <c r="F170" s="232" t="s">
        <v>264</v>
      </c>
      <c r="G170" s="233" t="s">
        <v>161</v>
      </c>
      <c r="H170" s="234">
        <v>95</v>
      </c>
      <c r="I170" s="235"/>
      <c r="J170" s="236">
        <f>ROUND(I170*H170,2)</f>
        <v>0</v>
      </c>
      <c r="K170" s="232" t="s">
        <v>137</v>
      </c>
      <c r="L170" s="42"/>
      <c r="M170" s="237" t="s">
        <v>1</v>
      </c>
      <c r="N170" s="238" t="s">
        <v>39</v>
      </c>
      <c r="O170" s="85"/>
      <c r="P170" s="239">
        <f>O170*H170</f>
        <v>0</v>
      </c>
      <c r="Q170" s="239">
        <v>0.15540000000000001</v>
      </c>
      <c r="R170" s="239">
        <f>Q170*H170</f>
        <v>14.763000000000002</v>
      </c>
      <c r="S170" s="239">
        <v>0</v>
      </c>
      <c r="T170" s="240">
        <f>S170*H170</f>
        <v>0</v>
      </c>
      <c r="AR170" s="241" t="s">
        <v>138</v>
      </c>
      <c r="AT170" s="241" t="s">
        <v>133</v>
      </c>
      <c r="AU170" s="241" t="s">
        <v>83</v>
      </c>
      <c r="AY170" s="16" t="s">
        <v>131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6" t="s">
        <v>81</v>
      </c>
      <c r="BK170" s="242">
        <f>ROUND(I170*H170,2)</f>
        <v>0</v>
      </c>
      <c r="BL170" s="16" t="s">
        <v>138</v>
      </c>
      <c r="BM170" s="241" t="s">
        <v>265</v>
      </c>
    </row>
    <row r="171" s="12" customFormat="1">
      <c r="B171" s="243"/>
      <c r="C171" s="244"/>
      <c r="D171" s="245" t="s">
        <v>140</v>
      </c>
      <c r="E171" s="246" t="s">
        <v>1</v>
      </c>
      <c r="F171" s="247" t="s">
        <v>266</v>
      </c>
      <c r="G171" s="244"/>
      <c r="H171" s="246" t="s">
        <v>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140</v>
      </c>
      <c r="AU171" s="253" t="s">
        <v>83</v>
      </c>
      <c r="AV171" s="12" t="s">
        <v>81</v>
      </c>
      <c r="AW171" s="12" t="s">
        <v>31</v>
      </c>
      <c r="AX171" s="12" t="s">
        <v>74</v>
      </c>
      <c r="AY171" s="253" t="s">
        <v>131</v>
      </c>
    </row>
    <row r="172" s="13" customFormat="1">
      <c r="B172" s="254"/>
      <c r="C172" s="255"/>
      <c r="D172" s="245" t="s">
        <v>140</v>
      </c>
      <c r="E172" s="256" t="s">
        <v>1</v>
      </c>
      <c r="F172" s="257" t="s">
        <v>164</v>
      </c>
      <c r="G172" s="255"/>
      <c r="H172" s="258">
        <v>95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AT172" s="264" t="s">
        <v>140</v>
      </c>
      <c r="AU172" s="264" t="s">
        <v>83</v>
      </c>
      <c r="AV172" s="13" t="s">
        <v>83</v>
      </c>
      <c r="AW172" s="13" t="s">
        <v>31</v>
      </c>
      <c r="AX172" s="13" t="s">
        <v>74</v>
      </c>
      <c r="AY172" s="264" t="s">
        <v>131</v>
      </c>
    </row>
    <row r="173" s="14" customFormat="1">
      <c r="B173" s="265"/>
      <c r="C173" s="266"/>
      <c r="D173" s="245" t="s">
        <v>140</v>
      </c>
      <c r="E173" s="267" t="s">
        <v>1</v>
      </c>
      <c r="F173" s="268" t="s">
        <v>143</v>
      </c>
      <c r="G173" s="266"/>
      <c r="H173" s="269">
        <v>95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AT173" s="275" t="s">
        <v>140</v>
      </c>
      <c r="AU173" s="275" t="s">
        <v>83</v>
      </c>
      <c r="AV173" s="14" t="s">
        <v>138</v>
      </c>
      <c r="AW173" s="14" t="s">
        <v>31</v>
      </c>
      <c r="AX173" s="14" t="s">
        <v>81</v>
      </c>
      <c r="AY173" s="275" t="s">
        <v>131</v>
      </c>
    </row>
    <row r="174" s="1" customFormat="1" ht="16.5" customHeight="1">
      <c r="B174" s="37"/>
      <c r="C174" s="279" t="s">
        <v>201</v>
      </c>
      <c r="D174" s="279" t="s">
        <v>233</v>
      </c>
      <c r="E174" s="280" t="s">
        <v>267</v>
      </c>
      <c r="F174" s="281" t="s">
        <v>268</v>
      </c>
      <c r="G174" s="282" t="s">
        <v>161</v>
      </c>
      <c r="H174" s="283">
        <v>95.950000000000003</v>
      </c>
      <c r="I174" s="284"/>
      <c r="J174" s="285">
        <f>ROUND(I174*H174,2)</f>
        <v>0</v>
      </c>
      <c r="K174" s="281" t="s">
        <v>137</v>
      </c>
      <c r="L174" s="286"/>
      <c r="M174" s="287" t="s">
        <v>1</v>
      </c>
      <c r="N174" s="288" t="s">
        <v>39</v>
      </c>
      <c r="O174" s="85"/>
      <c r="P174" s="239">
        <f>O174*H174</f>
        <v>0</v>
      </c>
      <c r="Q174" s="239">
        <v>0.081000000000000003</v>
      </c>
      <c r="R174" s="239">
        <f>Q174*H174</f>
        <v>7.7719500000000004</v>
      </c>
      <c r="S174" s="239">
        <v>0</v>
      </c>
      <c r="T174" s="240">
        <f>S174*H174</f>
        <v>0</v>
      </c>
      <c r="AR174" s="241" t="s">
        <v>181</v>
      </c>
      <c r="AT174" s="241" t="s">
        <v>233</v>
      </c>
      <c r="AU174" s="241" t="s">
        <v>83</v>
      </c>
      <c r="AY174" s="16" t="s">
        <v>131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6" t="s">
        <v>81</v>
      </c>
      <c r="BK174" s="242">
        <f>ROUND(I174*H174,2)</f>
        <v>0</v>
      </c>
      <c r="BL174" s="16" t="s">
        <v>138</v>
      </c>
      <c r="BM174" s="241" t="s">
        <v>269</v>
      </c>
    </row>
    <row r="175" s="13" customFormat="1">
      <c r="B175" s="254"/>
      <c r="C175" s="255"/>
      <c r="D175" s="245" t="s">
        <v>140</v>
      </c>
      <c r="E175" s="256" t="s">
        <v>1</v>
      </c>
      <c r="F175" s="257" t="s">
        <v>270</v>
      </c>
      <c r="G175" s="255"/>
      <c r="H175" s="258">
        <v>95.950000000000003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AT175" s="264" t="s">
        <v>140</v>
      </c>
      <c r="AU175" s="264" t="s">
        <v>83</v>
      </c>
      <c r="AV175" s="13" t="s">
        <v>83</v>
      </c>
      <c r="AW175" s="13" t="s">
        <v>31</v>
      </c>
      <c r="AX175" s="13" t="s">
        <v>74</v>
      </c>
      <c r="AY175" s="264" t="s">
        <v>131</v>
      </c>
    </row>
    <row r="176" s="14" customFormat="1">
      <c r="B176" s="265"/>
      <c r="C176" s="266"/>
      <c r="D176" s="245" t="s">
        <v>140</v>
      </c>
      <c r="E176" s="267" t="s">
        <v>1</v>
      </c>
      <c r="F176" s="268" t="s">
        <v>143</v>
      </c>
      <c r="G176" s="266"/>
      <c r="H176" s="269">
        <v>95.950000000000003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AT176" s="275" t="s">
        <v>140</v>
      </c>
      <c r="AU176" s="275" t="s">
        <v>83</v>
      </c>
      <c r="AV176" s="14" t="s">
        <v>138</v>
      </c>
      <c r="AW176" s="14" t="s">
        <v>31</v>
      </c>
      <c r="AX176" s="14" t="s">
        <v>81</v>
      </c>
      <c r="AY176" s="275" t="s">
        <v>131</v>
      </c>
    </row>
    <row r="177" s="1" customFormat="1" ht="24" customHeight="1">
      <c r="B177" s="37"/>
      <c r="C177" s="230" t="s">
        <v>205</v>
      </c>
      <c r="D177" s="230" t="s">
        <v>133</v>
      </c>
      <c r="E177" s="231" t="s">
        <v>271</v>
      </c>
      <c r="F177" s="232" t="s">
        <v>272</v>
      </c>
      <c r="G177" s="233" t="s">
        <v>161</v>
      </c>
      <c r="H177" s="234">
        <v>150</v>
      </c>
      <c r="I177" s="235"/>
      <c r="J177" s="236">
        <f>ROUND(I177*H177,2)</f>
        <v>0</v>
      </c>
      <c r="K177" s="232" t="s">
        <v>137</v>
      </c>
      <c r="L177" s="42"/>
      <c r="M177" s="237" t="s">
        <v>1</v>
      </c>
      <c r="N177" s="238" t="s">
        <v>39</v>
      </c>
      <c r="O177" s="85"/>
      <c r="P177" s="239">
        <f>O177*H177</f>
        <v>0</v>
      </c>
      <c r="Q177" s="239">
        <v>0.1295</v>
      </c>
      <c r="R177" s="239">
        <f>Q177*H177</f>
        <v>19.425000000000001</v>
      </c>
      <c r="S177" s="239">
        <v>0</v>
      </c>
      <c r="T177" s="240">
        <f>S177*H177</f>
        <v>0</v>
      </c>
      <c r="AR177" s="241" t="s">
        <v>138</v>
      </c>
      <c r="AT177" s="241" t="s">
        <v>133</v>
      </c>
      <c r="AU177" s="241" t="s">
        <v>83</v>
      </c>
      <c r="AY177" s="16" t="s">
        <v>131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6" t="s">
        <v>81</v>
      </c>
      <c r="BK177" s="242">
        <f>ROUND(I177*H177,2)</f>
        <v>0</v>
      </c>
      <c r="BL177" s="16" t="s">
        <v>138</v>
      </c>
      <c r="BM177" s="241" t="s">
        <v>273</v>
      </c>
    </row>
    <row r="178" s="12" customFormat="1">
      <c r="B178" s="243"/>
      <c r="C178" s="244"/>
      <c r="D178" s="245" t="s">
        <v>140</v>
      </c>
      <c r="E178" s="246" t="s">
        <v>1</v>
      </c>
      <c r="F178" s="247" t="s">
        <v>274</v>
      </c>
      <c r="G178" s="244"/>
      <c r="H178" s="246" t="s">
        <v>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AT178" s="253" t="s">
        <v>140</v>
      </c>
      <c r="AU178" s="253" t="s">
        <v>83</v>
      </c>
      <c r="AV178" s="12" t="s">
        <v>81</v>
      </c>
      <c r="AW178" s="12" t="s">
        <v>31</v>
      </c>
      <c r="AX178" s="12" t="s">
        <v>74</v>
      </c>
      <c r="AY178" s="253" t="s">
        <v>131</v>
      </c>
    </row>
    <row r="179" s="13" customFormat="1">
      <c r="B179" s="254"/>
      <c r="C179" s="255"/>
      <c r="D179" s="245" t="s">
        <v>140</v>
      </c>
      <c r="E179" s="256" t="s">
        <v>1</v>
      </c>
      <c r="F179" s="257" t="s">
        <v>166</v>
      </c>
      <c r="G179" s="255"/>
      <c r="H179" s="258">
        <v>150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AT179" s="264" t="s">
        <v>140</v>
      </c>
      <c r="AU179" s="264" t="s">
        <v>83</v>
      </c>
      <c r="AV179" s="13" t="s">
        <v>83</v>
      </c>
      <c r="AW179" s="13" t="s">
        <v>31</v>
      </c>
      <c r="AX179" s="13" t="s">
        <v>74</v>
      </c>
      <c r="AY179" s="264" t="s">
        <v>131</v>
      </c>
    </row>
    <row r="180" s="14" customFormat="1">
      <c r="B180" s="265"/>
      <c r="C180" s="266"/>
      <c r="D180" s="245" t="s">
        <v>140</v>
      </c>
      <c r="E180" s="267" t="s">
        <v>1</v>
      </c>
      <c r="F180" s="268" t="s">
        <v>143</v>
      </c>
      <c r="G180" s="266"/>
      <c r="H180" s="269">
        <v>150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AT180" s="275" t="s">
        <v>140</v>
      </c>
      <c r="AU180" s="275" t="s">
        <v>83</v>
      </c>
      <c r="AV180" s="14" t="s">
        <v>138</v>
      </c>
      <c r="AW180" s="14" t="s">
        <v>31</v>
      </c>
      <c r="AX180" s="14" t="s">
        <v>81</v>
      </c>
      <c r="AY180" s="275" t="s">
        <v>131</v>
      </c>
    </row>
    <row r="181" s="1" customFormat="1" ht="16.5" customHeight="1">
      <c r="B181" s="37"/>
      <c r="C181" s="279" t="s">
        <v>209</v>
      </c>
      <c r="D181" s="279" t="s">
        <v>233</v>
      </c>
      <c r="E181" s="280" t="s">
        <v>275</v>
      </c>
      <c r="F181" s="281" t="s">
        <v>276</v>
      </c>
      <c r="G181" s="282" t="s">
        <v>161</v>
      </c>
      <c r="H181" s="283">
        <v>151.5</v>
      </c>
      <c r="I181" s="284"/>
      <c r="J181" s="285">
        <f>ROUND(I181*H181,2)</f>
        <v>0</v>
      </c>
      <c r="K181" s="281" t="s">
        <v>137</v>
      </c>
      <c r="L181" s="286"/>
      <c r="M181" s="287" t="s">
        <v>1</v>
      </c>
      <c r="N181" s="288" t="s">
        <v>39</v>
      </c>
      <c r="O181" s="85"/>
      <c r="P181" s="239">
        <f>O181*H181</f>
        <v>0</v>
      </c>
      <c r="Q181" s="239">
        <v>0.044999999999999998</v>
      </c>
      <c r="R181" s="239">
        <f>Q181*H181</f>
        <v>6.8174999999999999</v>
      </c>
      <c r="S181" s="239">
        <v>0</v>
      </c>
      <c r="T181" s="240">
        <f>S181*H181</f>
        <v>0</v>
      </c>
      <c r="AR181" s="241" t="s">
        <v>181</v>
      </c>
      <c r="AT181" s="241" t="s">
        <v>233</v>
      </c>
      <c r="AU181" s="241" t="s">
        <v>83</v>
      </c>
      <c r="AY181" s="16" t="s">
        <v>131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6" t="s">
        <v>81</v>
      </c>
      <c r="BK181" s="242">
        <f>ROUND(I181*H181,2)</f>
        <v>0</v>
      </c>
      <c r="BL181" s="16" t="s">
        <v>138</v>
      </c>
      <c r="BM181" s="241" t="s">
        <v>277</v>
      </c>
    </row>
    <row r="182" s="13" customFormat="1">
      <c r="B182" s="254"/>
      <c r="C182" s="255"/>
      <c r="D182" s="245" t="s">
        <v>140</v>
      </c>
      <c r="E182" s="256" t="s">
        <v>1</v>
      </c>
      <c r="F182" s="257" t="s">
        <v>278</v>
      </c>
      <c r="G182" s="255"/>
      <c r="H182" s="258">
        <v>151.5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AT182" s="264" t="s">
        <v>140</v>
      </c>
      <c r="AU182" s="264" t="s">
        <v>83</v>
      </c>
      <c r="AV182" s="13" t="s">
        <v>83</v>
      </c>
      <c r="AW182" s="13" t="s">
        <v>31</v>
      </c>
      <c r="AX182" s="13" t="s">
        <v>74</v>
      </c>
      <c r="AY182" s="264" t="s">
        <v>131</v>
      </c>
    </row>
    <row r="183" s="14" customFormat="1">
      <c r="B183" s="265"/>
      <c r="C183" s="266"/>
      <c r="D183" s="245" t="s">
        <v>140</v>
      </c>
      <c r="E183" s="267" t="s">
        <v>1</v>
      </c>
      <c r="F183" s="268" t="s">
        <v>143</v>
      </c>
      <c r="G183" s="266"/>
      <c r="H183" s="269">
        <v>151.5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AT183" s="275" t="s">
        <v>140</v>
      </c>
      <c r="AU183" s="275" t="s">
        <v>83</v>
      </c>
      <c r="AV183" s="14" t="s">
        <v>138</v>
      </c>
      <c r="AW183" s="14" t="s">
        <v>31</v>
      </c>
      <c r="AX183" s="14" t="s">
        <v>81</v>
      </c>
      <c r="AY183" s="275" t="s">
        <v>131</v>
      </c>
    </row>
    <row r="184" s="1" customFormat="1" ht="24" customHeight="1">
      <c r="B184" s="37"/>
      <c r="C184" s="230" t="s">
        <v>279</v>
      </c>
      <c r="D184" s="230" t="s">
        <v>133</v>
      </c>
      <c r="E184" s="231" t="s">
        <v>280</v>
      </c>
      <c r="F184" s="232" t="s">
        <v>281</v>
      </c>
      <c r="G184" s="233" t="s">
        <v>282</v>
      </c>
      <c r="H184" s="234">
        <v>2.4500000000000002</v>
      </c>
      <c r="I184" s="235"/>
      <c r="J184" s="236">
        <f>ROUND(I184*H184,2)</f>
        <v>0</v>
      </c>
      <c r="K184" s="232" t="s">
        <v>137</v>
      </c>
      <c r="L184" s="42"/>
      <c r="M184" s="237" t="s">
        <v>1</v>
      </c>
      <c r="N184" s="238" t="s">
        <v>39</v>
      </c>
      <c r="O184" s="85"/>
      <c r="P184" s="239">
        <f>O184*H184</f>
        <v>0</v>
      </c>
      <c r="Q184" s="239">
        <v>2.2563399999999998</v>
      </c>
      <c r="R184" s="239">
        <f>Q184*H184</f>
        <v>5.5280329999999998</v>
      </c>
      <c r="S184" s="239">
        <v>0</v>
      </c>
      <c r="T184" s="240">
        <f>S184*H184</f>
        <v>0</v>
      </c>
      <c r="AR184" s="241" t="s">
        <v>138</v>
      </c>
      <c r="AT184" s="241" t="s">
        <v>133</v>
      </c>
      <c r="AU184" s="241" t="s">
        <v>83</v>
      </c>
      <c r="AY184" s="16" t="s">
        <v>131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6" t="s">
        <v>81</v>
      </c>
      <c r="BK184" s="242">
        <f>ROUND(I184*H184,2)</f>
        <v>0</v>
      </c>
      <c r="BL184" s="16" t="s">
        <v>138</v>
      </c>
      <c r="BM184" s="241" t="s">
        <v>283</v>
      </c>
    </row>
    <row r="185" s="12" customFormat="1">
      <c r="B185" s="243"/>
      <c r="C185" s="244"/>
      <c r="D185" s="245" t="s">
        <v>140</v>
      </c>
      <c r="E185" s="246" t="s">
        <v>1</v>
      </c>
      <c r="F185" s="247" t="s">
        <v>262</v>
      </c>
      <c r="G185" s="244"/>
      <c r="H185" s="246" t="s">
        <v>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AT185" s="253" t="s">
        <v>140</v>
      </c>
      <c r="AU185" s="253" t="s">
        <v>83</v>
      </c>
      <c r="AV185" s="12" t="s">
        <v>81</v>
      </c>
      <c r="AW185" s="12" t="s">
        <v>31</v>
      </c>
      <c r="AX185" s="12" t="s">
        <v>74</v>
      </c>
      <c r="AY185" s="253" t="s">
        <v>131</v>
      </c>
    </row>
    <row r="186" s="13" customFormat="1">
      <c r="B186" s="254"/>
      <c r="C186" s="255"/>
      <c r="D186" s="245" t="s">
        <v>140</v>
      </c>
      <c r="E186" s="256" t="s">
        <v>1</v>
      </c>
      <c r="F186" s="257" t="s">
        <v>284</v>
      </c>
      <c r="G186" s="255"/>
      <c r="H186" s="258">
        <v>1.5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AT186" s="264" t="s">
        <v>140</v>
      </c>
      <c r="AU186" s="264" t="s">
        <v>83</v>
      </c>
      <c r="AV186" s="13" t="s">
        <v>83</v>
      </c>
      <c r="AW186" s="13" t="s">
        <v>31</v>
      </c>
      <c r="AX186" s="13" t="s">
        <v>74</v>
      </c>
      <c r="AY186" s="264" t="s">
        <v>131</v>
      </c>
    </row>
    <row r="187" s="12" customFormat="1">
      <c r="B187" s="243"/>
      <c r="C187" s="244"/>
      <c r="D187" s="245" t="s">
        <v>140</v>
      </c>
      <c r="E187" s="246" t="s">
        <v>1</v>
      </c>
      <c r="F187" s="247" t="s">
        <v>266</v>
      </c>
      <c r="G187" s="244"/>
      <c r="H187" s="246" t="s">
        <v>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140</v>
      </c>
      <c r="AU187" s="253" t="s">
        <v>83</v>
      </c>
      <c r="AV187" s="12" t="s">
        <v>81</v>
      </c>
      <c r="AW187" s="12" t="s">
        <v>31</v>
      </c>
      <c r="AX187" s="12" t="s">
        <v>74</v>
      </c>
      <c r="AY187" s="253" t="s">
        <v>131</v>
      </c>
    </row>
    <row r="188" s="13" customFormat="1">
      <c r="B188" s="254"/>
      <c r="C188" s="255"/>
      <c r="D188" s="245" t="s">
        <v>140</v>
      </c>
      <c r="E188" s="256" t="s">
        <v>1</v>
      </c>
      <c r="F188" s="257" t="s">
        <v>285</v>
      </c>
      <c r="G188" s="255"/>
      <c r="H188" s="258">
        <v>0.94999999999999996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AT188" s="264" t="s">
        <v>140</v>
      </c>
      <c r="AU188" s="264" t="s">
        <v>83</v>
      </c>
      <c r="AV188" s="13" t="s">
        <v>83</v>
      </c>
      <c r="AW188" s="13" t="s">
        <v>31</v>
      </c>
      <c r="AX188" s="13" t="s">
        <v>74</v>
      </c>
      <c r="AY188" s="264" t="s">
        <v>131</v>
      </c>
    </row>
    <row r="189" s="14" customFormat="1">
      <c r="B189" s="265"/>
      <c r="C189" s="266"/>
      <c r="D189" s="245" t="s">
        <v>140</v>
      </c>
      <c r="E189" s="267" t="s">
        <v>1</v>
      </c>
      <c r="F189" s="268" t="s">
        <v>143</v>
      </c>
      <c r="G189" s="266"/>
      <c r="H189" s="269">
        <v>2.4500000000000002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AT189" s="275" t="s">
        <v>140</v>
      </c>
      <c r="AU189" s="275" t="s">
        <v>83</v>
      </c>
      <c r="AV189" s="14" t="s">
        <v>138</v>
      </c>
      <c r="AW189" s="14" t="s">
        <v>31</v>
      </c>
      <c r="AX189" s="14" t="s">
        <v>81</v>
      </c>
      <c r="AY189" s="275" t="s">
        <v>131</v>
      </c>
    </row>
    <row r="190" s="11" customFormat="1" ht="22.8" customHeight="1">
      <c r="B190" s="214"/>
      <c r="C190" s="215"/>
      <c r="D190" s="216" t="s">
        <v>73</v>
      </c>
      <c r="E190" s="228" t="s">
        <v>286</v>
      </c>
      <c r="F190" s="228" t="s">
        <v>287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P191</f>
        <v>0</v>
      </c>
      <c r="Q190" s="222"/>
      <c r="R190" s="223">
        <f>R191</f>
        <v>0</v>
      </c>
      <c r="S190" s="222"/>
      <c r="T190" s="224">
        <f>T191</f>
        <v>0</v>
      </c>
      <c r="AR190" s="225" t="s">
        <v>81</v>
      </c>
      <c r="AT190" s="226" t="s">
        <v>73</v>
      </c>
      <c r="AU190" s="226" t="s">
        <v>81</v>
      </c>
      <c r="AY190" s="225" t="s">
        <v>131</v>
      </c>
      <c r="BK190" s="227">
        <f>BK191</f>
        <v>0</v>
      </c>
    </row>
    <row r="191" s="1" customFormat="1" ht="24" customHeight="1">
      <c r="B191" s="37"/>
      <c r="C191" s="230" t="s">
        <v>8</v>
      </c>
      <c r="D191" s="230" t="s">
        <v>133</v>
      </c>
      <c r="E191" s="231" t="s">
        <v>288</v>
      </c>
      <c r="F191" s="232" t="s">
        <v>289</v>
      </c>
      <c r="G191" s="233" t="s">
        <v>172</v>
      </c>
      <c r="H191" s="234">
        <v>123.536</v>
      </c>
      <c r="I191" s="235"/>
      <c r="J191" s="236">
        <f>ROUND(I191*H191,2)</f>
        <v>0</v>
      </c>
      <c r="K191" s="232" t="s">
        <v>137</v>
      </c>
      <c r="L191" s="42"/>
      <c r="M191" s="289" t="s">
        <v>1</v>
      </c>
      <c r="N191" s="290" t="s">
        <v>39</v>
      </c>
      <c r="O191" s="291"/>
      <c r="P191" s="292">
        <f>O191*H191</f>
        <v>0</v>
      </c>
      <c r="Q191" s="292">
        <v>0</v>
      </c>
      <c r="R191" s="292">
        <f>Q191*H191</f>
        <v>0</v>
      </c>
      <c r="S191" s="292">
        <v>0</v>
      </c>
      <c r="T191" s="293">
        <f>S191*H191</f>
        <v>0</v>
      </c>
      <c r="AR191" s="241" t="s">
        <v>138</v>
      </c>
      <c r="AT191" s="241" t="s">
        <v>133</v>
      </c>
      <c r="AU191" s="241" t="s">
        <v>83</v>
      </c>
      <c r="AY191" s="16" t="s">
        <v>131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6" t="s">
        <v>81</v>
      </c>
      <c r="BK191" s="242">
        <f>ROUND(I191*H191,2)</f>
        <v>0</v>
      </c>
      <c r="BL191" s="16" t="s">
        <v>138</v>
      </c>
      <c r="BM191" s="241" t="s">
        <v>290</v>
      </c>
    </row>
    <row r="192" s="1" customFormat="1" ht="6.96" customHeight="1">
      <c r="B192" s="60"/>
      <c r="C192" s="61"/>
      <c r="D192" s="61"/>
      <c r="E192" s="61"/>
      <c r="F192" s="61"/>
      <c r="G192" s="61"/>
      <c r="H192" s="61"/>
      <c r="I192" s="181"/>
      <c r="J192" s="61"/>
      <c r="K192" s="61"/>
      <c r="L192" s="42"/>
    </row>
  </sheetData>
  <sheetProtection sheet="1" autoFilter="0" formatColumns="0" formatRows="0" objects="1" scenarios="1" spinCount="100000" saltValue="a8sEzPmu9gy5y+w3uOLcX8zCiHoYRnftB09I+V85VCpilEbidbU36/hqgNoHDdIcLyfaPLlIt2n+jS9zF3rmug==" hashValue="6DH1GrZZzFwwD3H2svN/d418stJSHhDhrwJGqS1O4SdkB2oVsX+UF39IFswVrUsM2oWglI8mWUFgG5Qk9aQuag==" algorithmName="SHA-512" password="CC35"/>
  <autoFilter ref="C125:K19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96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103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stávajícího chodníku na ul. Pod Senovou v Šumperku</v>
      </c>
      <c r="F7" s="146"/>
      <c r="G7" s="146"/>
      <c r="H7" s="146"/>
      <c r="L7" s="19"/>
    </row>
    <row r="8" ht="12" customHeight="1">
      <c r="B8" s="19"/>
      <c r="D8" s="146" t="s">
        <v>104</v>
      </c>
      <c r="L8" s="19"/>
    </row>
    <row r="9" s="1" customFormat="1" ht="16.5" customHeight="1">
      <c r="B9" s="42"/>
      <c r="E9" s="147" t="s">
        <v>213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106</v>
      </c>
      <c r="I10" s="148"/>
      <c r="L10" s="42"/>
    </row>
    <row r="11" s="1" customFormat="1" ht="36.96" customHeight="1">
      <c r="B11" s="42"/>
      <c r="E11" s="149" t="s">
        <v>291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1. 9. 2022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0" t="s">
        <v>27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0" t="s">
        <v>27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32</v>
      </c>
      <c r="I25" s="150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0" t="s">
        <v>27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33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34</v>
      </c>
      <c r="I32" s="148"/>
      <c r="J32" s="157">
        <f>ROUND(J122,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36</v>
      </c>
      <c r="I34" s="159" t="s">
        <v>35</v>
      </c>
      <c r="J34" s="158" t="s">
        <v>37</v>
      </c>
      <c r="L34" s="42"/>
    </row>
    <row r="35" s="1" customFormat="1" ht="14.4" customHeight="1">
      <c r="B35" s="42"/>
      <c r="D35" s="160" t="s">
        <v>38</v>
      </c>
      <c r="E35" s="146" t="s">
        <v>39</v>
      </c>
      <c r="F35" s="161">
        <f>ROUND((SUM(BE122:BE130)),  2)</f>
        <v>0</v>
      </c>
      <c r="I35" s="162">
        <v>0.20999999999999999</v>
      </c>
      <c r="J35" s="161">
        <f>ROUND(((SUM(BE122:BE130))*I35),  2)</f>
        <v>0</v>
      </c>
      <c r="L35" s="42"/>
    </row>
    <row r="36" s="1" customFormat="1" ht="14.4" customHeight="1">
      <c r="B36" s="42"/>
      <c r="E36" s="146" t="s">
        <v>40</v>
      </c>
      <c r="F36" s="161">
        <f>ROUND((SUM(BF122:BF130)),  2)</f>
        <v>0</v>
      </c>
      <c r="I36" s="162">
        <v>0.14999999999999999</v>
      </c>
      <c r="J36" s="161">
        <f>ROUND(((SUM(BF122:BF130))*I36),  2)</f>
        <v>0</v>
      </c>
      <c r="L36" s="42"/>
    </row>
    <row r="37" hidden="1" s="1" customFormat="1" ht="14.4" customHeight="1">
      <c r="B37" s="42"/>
      <c r="E37" s="146" t="s">
        <v>41</v>
      </c>
      <c r="F37" s="161">
        <f>ROUND((SUM(BG122:BG130)),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42</v>
      </c>
      <c r="F38" s="161">
        <f>ROUND((SUM(BH122:BH130)),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43</v>
      </c>
      <c r="F39" s="161">
        <f>ROUND((SUM(BI122:BI130)),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44</v>
      </c>
      <c r="E41" s="165"/>
      <c r="F41" s="165"/>
      <c r="G41" s="166" t="s">
        <v>45</v>
      </c>
      <c r="H41" s="167" t="s">
        <v>46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108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stávajícího chodníku na ul. Pod Senovou v Šumperku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104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213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106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SO 192 - Dopravní značení provizorní - DIO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Šumperk</v>
      </c>
      <c r="G91" s="38"/>
      <c r="H91" s="38"/>
      <c r="I91" s="150" t="s">
        <v>22</v>
      </c>
      <c r="J91" s="73" t="str">
        <f>IF(J14="","",J14)</f>
        <v>1. 9. 2022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0" t="s">
        <v>30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32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109</v>
      </c>
      <c r="D96" s="187"/>
      <c r="E96" s="187"/>
      <c r="F96" s="187"/>
      <c r="G96" s="187"/>
      <c r="H96" s="187"/>
      <c r="I96" s="188"/>
      <c r="J96" s="189" t="s">
        <v>110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111</v>
      </c>
      <c r="D98" s="38"/>
      <c r="E98" s="38"/>
      <c r="F98" s="38"/>
      <c r="G98" s="38"/>
      <c r="H98" s="38"/>
      <c r="I98" s="148"/>
      <c r="J98" s="104">
        <f>J122</f>
        <v>0</v>
      </c>
      <c r="K98" s="38"/>
      <c r="L98" s="42"/>
      <c r="AU98" s="16" t="s">
        <v>112</v>
      </c>
    </row>
    <row r="99" s="8" customFormat="1" ht="24.96" customHeight="1">
      <c r="B99" s="191"/>
      <c r="C99" s="192"/>
      <c r="D99" s="193" t="s">
        <v>113</v>
      </c>
      <c r="E99" s="194"/>
      <c r="F99" s="194"/>
      <c r="G99" s="194"/>
      <c r="H99" s="194"/>
      <c r="I99" s="195"/>
      <c r="J99" s="196">
        <f>J123</f>
        <v>0</v>
      </c>
      <c r="K99" s="192"/>
      <c r="L99" s="197"/>
    </row>
    <row r="100" s="9" customFormat="1" ht="19.92" customHeight="1">
      <c r="B100" s="198"/>
      <c r="C100" s="127"/>
      <c r="D100" s="199" t="s">
        <v>218</v>
      </c>
      <c r="E100" s="200"/>
      <c r="F100" s="200"/>
      <c r="G100" s="200"/>
      <c r="H100" s="200"/>
      <c r="I100" s="201"/>
      <c r="J100" s="202">
        <f>J124</f>
        <v>0</v>
      </c>
      <c r="K100" s="127"/>
      <c r="L100" s="203"/>
    </row>
    <row r="101" s="1" customFormat="1" ht="21.84" customHeight="1">
      <c r="B101" s="37"/>
      <c r="C101" s="38"/>
      <c r="D101" s="38"/>
      <c r="E101" s="38"/>
      <c r="F101" s="38"/>
      <c r="G101" s="38"/>
      <c r="H101" s="38"/>
      <c r="I101" s="148"/>
      <c r="J101" s="38"/>
      <c r="K101" s="38"/>
      <c r="L101" s="42"/>
    </row>
    <row r="102" s="1" customFormat="1" ht="6.96" customHeight="1">
      <c r="B102" s="60"/>
      <c r="C102" s="61"/>
      <c r="D102" s="61"/>
      <c r="E102" s="61"/>
      <c r="F102" s="61"/>
      <c r="G102" s="61"/>
      <c r="H102" s="61"/>
      <c r="I102" s="181"/>
      <c r="J102" s="61"/>
      <c r="K102" s="61"/>
      <c r="L102" s="42"/>
    </row>
    <row r="106" s="1" customFormat="1" ht="6.96" customHeight="1">
      <c r="B106" s="62"/>
      <c r="C106" s="63"/>
      <c r="D106" s="63"/>
      <c r="E106" s="63"/>
      <c r="F106" s="63"/>
      <c r="G106" s="63"/>
      <c r="H106" s="63"/>
      <c r="I106" s="184"/>
      <c r="J106" s="63"/>
      <c r="K106" s="63"/>
      <c r="L106" s="42"/>
    </row>
    <row r="107" s="1" customFormat="1" ht="24.96" customHeight="1">
      <c r="B107" s="37"/>
      <c r="C107" s="22" t="s">
        <v>116</v>
      </c>
      <c r="D107" s="38"/>
      <c r="E107" s="38"/>
      <c r="F107" s="38"/>
      <c r="G107" s="38"/>
      <c r="H107" s="38"/>
      <c r="I107" s="148"/>
      <c r="J107" s="38"/>
      <c r="K107" s="38"/>
      <c r="L107" s="42"/>
    </row>
    <row r="108" s="1" customFormat="1" ht="6.96" customHeight="1">
      <c r="B108" s="37"/>
      <c r="C108" s="38"/>
      <c r="D108" s="38"/>
      <c r="E108" s="38"/>
      <c r="F108" s="38"/>
      <c r="G108" s="38"/>
      <c r="H108" s="38"/>
      <c r="I108" s="148"/>
      <c r="J108" s="38"/>
      <c r="K108" s="38"/>
      <c r="L108" s="42"/>
    </row>
    <row r="109" s="1" customFormat="1" ht="12" customHeight="1">
      <c r="B109" s="37"/>
      <c r="C109" s="31" t="s">
        <v>16</v>
      </c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16.5" customHeight="1">
      <c r="B110" s="37"/>
      <c r="C110" s="38"/>
      <c r="D110" s="38"/>
      <c r="E110" s="185" t="str">
        <f>E7</f>
        <v>Oprava stávajícího chodníku na ul. Pod Senovou v Šumperku</v>
      </c>
      <c r="F110" s="31"/>
      <c r="G110" s="31"/>
      <c r="H110" s="31"/>
      <c r="I110" s="148"/>
      <c r="J110" s="38"/>
      <c r="K110" s="38"/>
      <c r="L110" s="42"/>
    </row>
    <row r="111" ht="12" customHeight="1">
      <c r="B111" s="20"/>
      <c r="C111" s="31" t="s">
        <v>104</v>
      </c>
      <c r="D111" s="21"/>
      <c r="E111" s="21"/>
      <c r="F111" s="21"/>
      <c r="G111" s="21"/>
      <c r="H111" s="21"/>
      <c r="I111" s="140"/>
      <c r="J111" s="21"/>
      <c r="K111" s="21"/>
      <c r="L111" s="19"/>
    </row>
    <row r="112" s="1" customFormat="1" ht="16.5" customHeight="1">
      <c r="B112" s="37"/>
      <c r="C112" s="38"/>
      <c r="D112" s="38"/>
      <c r="E112" s="185" t="s">
        <v>213</v>
      </c>
      <c r="F112" s="38"/>
      <c r="G112" s="38"/>
      <c r="H112" s="38"/>
      <c r="I112" s="148"/>
      <c r="J112" s="38"/>
      <c r="K112" s="38"/>
      <c r="L112" s="42"/>
    </row>
    <row r="113" s="1" customFormat="1" ht="12" customHeight="1">
      <c r="B113" s="37"/>
      <c r="C113" s="31" t="s">
        <v>106</v>
      </c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6.5" customHeight="1">
      <c r="B114" s="37"/>
      <c r="C114" s="38"/>
      <c r="D114" s="38"/>
      <c r="E114" s="70" t="str">
        <f>E11</f>
        <v>SO 192 - Dopravní značení provizorní - DIO</v>
      </c>
      <c r="F114" s="38"/>
      <c r="G114" s="38"/>
      <c r="H114" s="38"/>
      <c r="I114" s="148"/>
      <c r="J114" s="38"/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48"/>
      <c r="J115" s="38"/>
      <c r="K115" s="38"/>
      <c r="L115" s="42"/>
    </row>
    <row r="116" s="1" customFormat="1" ht="12" customHeight="1">
      <c r="B116" s="37"/>
      <c r="C116" s="31" t="s">
        <v>20</v>
      </c>
      <c r="D116" s="38"/>
      <c r="E116" s="38"/>
      <c r="F116" s="26" t="str">
        <f>F14</f>
        <v>Šumperk</v>
      </c>
      <c r="G116" s="38"/>
      <c r="H116" s="38"/>
      <c r="I116" s="150" t="s">
        <v>22</v>
      </c>
      <c r="J116" s="73" t="str">
        <f>IF(J14="","",J14)</f>
        <v>1. 9. 2022</v>
      </c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15.15" customHeight="1">
      <c r="B118" s="37"/>
      <c r="C118" s="31" t="s">
        <v>24</v>
      </c>
      <c r="D118" s="38"/>
      <c r="E118" s="38"/>
      <c r="F118" s="26" t="str">
        <f>E17</f>
        <v xml:space="preserve"> </v>
      </c>
      <c r="G118" s="38"/>
      <c r="H118" s="38"/>
      <c r="I118" s="150" t="s">
        <v>30</v>
      </c>
      <c r="J118" s="35" t="str">
        <f>E23</f>
        <v xml:space="preserve"> </v>
      </c>
      <c r="K118" s="38"/>
      <c r="L118" s="42"/>
    </row>
    <row r="119" s="1" customFormat="1" ht="15.15" customHeight="1">
      <c r="B119" s="37"/>
      <c r="C119" s="31" t="s">
        <v>28</v>
      </c>
      <c r="D119" s="38"/>
      <c r="E119" s="38"/>
      <c r="F119" s="26" t="str">
        <f>IF(E20="","",E20)</f>
        <v>Vyplň údaj</v>
      </c>
      <c r="G119" s="38"/>
      <c r="H119" s="38"/>
      <c r="I119" s="150" t="s">
        <v>32</v>
      </c>
      <c r="J119" s="35" t="str">
        <f>E26</f>
        <v xml:space="preserve"> </v>
      </c>
      <c r="K119" s="38"/>
      <c r="L119" s="42"/>
    </row>
    <row r="120" s="1" customFormat="1" ht="10.32" customHeight="1">
      <c r="B120" s="37"/>
      <c r="C120" s="38"/>
      <c r="D120" s="38"/>
      <c r="E120" s="38"/>
      <c r="F120" s="38"/>
      <c r="G120" s="38"/>
      <c r="H120" s="38"/>
      <c r="I120" s="148"/>
      <c r="J120" s="38"/>
      <c r="K120" s="38"/>
      <c r="L120" s="42"/>
    </row>
    <row r="121" s="10" customFormat="1" ht="29.28" customHeight="1">
      <c r="B121" s="204"/>
      <c r="C121" s="205" t="s">
        <v>117</v>
      </c>
      <c r="D121" s="206" t="s">
        <v>59</v>
      </c>
      <c r="E121" s="206" t="s">
        <v>55</v>
      </c>
      <c r="F121" s="206" t="s">
        <v>56</v>
      </c>
      <c r="G121" s="206" t="s">
        <v>118</v>
      </c>
      <c r="H121" s="206" t="s">
        <v>119</v>
      </c>
      <c r="I121" s="207" t="s">
        <v>120</v>
      </c>
      <c r="J121" s="206" t="s">
        <v>110</v>
      </c>
      <c r="K121" s="208" t="s">
        <v>121</v>
      </c>
      <c r="L121" s="209"/>
      <c r="M121" s="94" t="s">
        <v>1</v>
      </c>
      <c r="N121" s="95" t="s">
        <v>38</v>
      </c>
      <c r="O121" s="95" t="s">
        <v>122</v>
      </c>
      <c r="P121" s="95" t="s">
        <v>123</v>
      </c>
      <c r="Q121" s="95" t="s">
        <v>124</v>
      </c>
      <c r="R121" s="95" t="s">
        <v>125</v>
      </c>
      <c r="S121" s="95" t="s">
        <v>126</v>
      </c>
      <c r="T121" s="96" t="s">
        <v>127</v>
      </c>
    </row>
    <row r="122" s="1" customFormat="1" ht="22.8" customHeight="1">
      <c r="B122" s="37"/>
      <c r="C122" s="101" t="s">
        <v>128</v>
      </c>
      <c r="D122" s="38"/>
      <c r="E122" s="38"/>
      <c r="F122" s="38"/>
      <c r="G122" s="38"/>
      <c r="H122" s="38"/>
      <c r="I122" s="148"/>
      <c r="J122" s="210">
        <f>BK122</f>
        <v>0</v>
      </c>
      <c r="K122" s="38"/>
      <c r="L122" s="42"/>
      <c r="M122" s="97"/>
      <c r="N122" s="98"/>
      <c r="O122" s="98"/>
      <c r="P122" s="211">
        <f>P123</f>
        <v>0</v>
      </c>
      <c r="Q122" s="98"/>
      <c r="R122" s="211">
        <f>R123</f>
        <v>0</v>
      </c>
      <c r="S122" s="98"/>
      <c r="T122" s="212">
        <f>T123</f>
        <v>0</v>
      </c>
      <c r="AT122" s="16" t="s">
        <v>73</v>
      </c>
      <c r="AU122" s="16" t="s">
        <v>112</v>
      </c>
      <c r="BK122" s="213">
        <f>BK123</f>
        <v>0</v>
      </c>
    </row>
    <row r="123" s="11" customFormat="1" ht="25.92" customHeight="1">
      <c r="B123" s="214"/>
      <c r="C123" s="215"/>
      <c r="D123" s="216" t="s">
        <v>73</v>
      </c>
      <c r="E123" s="217" t="s">
        <v>129</v>
      </c>
      <c r="F123" s="217" t="s">
        <v>130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</f>
        <v>0</v>
      </c>
      <c r="Q123" s="222"/>
      <c r="R123" s="223">
        <f>R124</f>
        <v>0</v>
      </c>
      <c r="S123" s="222"/>
      <c r="T123" s="224">
        <f>T124</f>
        <v>0</v>
      </c>
      <c r="AR123" s="225" t="s">
        <v>81</v>
      </c>
      <c r="AT123" s="226" t="s">
        <v>73</v>
      </c>
      <c r="AU123" s="226" t="s">
        <v>74</v>
      </c>
      <c r="AY123" s="225" t="s">
        <v>131</v>
      </c>
      <c r="BK123" s="227">
        <f>BK124</f>
        <v>0</v>
      </c>
    </row>
    <row r="124" s="11" customFormat="1" ht="22.8" customHeight="1">
      <c r="B124" s="214"/>
      <c r="C124" s="215"/>
      <c r="D124" s="216" t="s">
        <v>73</v>
      </c>
      <c r="E124" s="228" t="s">
        <v>190</v>
      </c>
      <c r="F124" s="228" t="s">
        <v>256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SUM(P125:P130)</f>
        <v>0</v>
      </c>
      <c r="Q124" s="222"/>
      <c r="R124" s="223">
        <f>SUM(R125:R130)</f>
        <v>0</v>
      </c>
      <c r="S124" s="222"/>
      <c r="T124" s="224">
        <f>SUM(T125:T130)</f>
        <v>0</v>
      </c>
      <c r="AR124" s="225" t="s">
        <v>81</v>
      </c>
      <c r="AT124" s="226" t="s">
        <v>73</v>
      </c>
      <c r="AU124" s="226" t="s">
        <v>81</v>
      </c>
      <c r="AY124" s="225" t="s">
        <v>131</v>
      </c>
      <c r="BK124" s="227">
        <f>SUM(BK125:BK130)</f>
        <v>0</v>
      </c>
    </row>
    <row r="125" s="1" customFormat="1" ht="24" customHeight="1">
      <c r="B125" s="37"/>
      <c r="C125" s="230" t="s">
        <v>81</v>
      </c>
      <c r="D125" s="230" t="s">
        <v>133</v>
      </c>
      <c r="E125" s="231" t="s">
        <v>292</v>
      </c>
      <c r="F125" s="232" t="s">
        <v>293</v>
      </c>
      <c r="G125" s="233" t="s">
        <v>250</v>
      </c>
      <c r="H125" s="234">
        <v>17</v>
      </c>
      <c r="I125" s="235"/>
      <c r="J125" s="236">
        <f>ROUND(I125*H125,2)</f>
        <v>0</v>
      </c>
      <c r="K125" s="232" t="s">
        <v>1</v>
      </c>
      <c r="L125" s="42"/>
      <c r="M125" s="237" t="s">
        <v>1</v>
      </c>
      <c r="N125" s="238" t="s">
        <v>39</v>
      </c>
      <c r="O125" s="85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AR125" s="241" t="s">
        <v>138</v>
      </c>
      <c r="AT125" s="241" t="s">
        <v>133</v>
      </c>
      <c r="AU125" s="241" t="s">
        <v>83</v>
      </c>
      <c r="AY125" s="16" t="s">
        <v>131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6" t="s">
        <v>81</v>
      </c>
      <c r="BK125" s="242">
        <f>ROUND(I125*H125,2)</f>
        <v>0</v>
      </c>
      <c r="BL125" s="16" t="s">
        <v>138</v>
      </c>
      <c r="BM125" s="241" t="s">
        <v>294</v>
      </c>
    </row>
    <row r="126" s="12" customFormat="1">
      <c r="B126" s="243"/>
      <c r="C126" s="244"/>
      <c r="D126" s="245" t="s">
        <v>140</v>
      </c>
      <c r="E126" s="246" t="s">
        <v>1</v>
      </c>
      <c r="F126" s="247" t="s">
        <v>295</v>
      </c>
      <c r="G126" s="244"/>
      <c r="H126" s="246" t="s">
        <v>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AT126" s="253" t="s">
        <v>140</v>
      </c>
      <c r="AU126" s="253" t="s">
        <v>83</v>
      </c>
      <c r="AV126" s="12" t="s">
        <v>81</v>
      </c>
      <c r="AW126" s="12" t="s">
        <v>31</v>
      </c>
      <c r="AX126" s="12" t="s">
        <v>74</v>
      </c>
      <c r="AY126" s="253" t="s">
        <v>131</v>
      </c>
    </row>
    <row r="127" s="13" customFormat="1">
      <c r="B127" s="254"/>
      <c r="C127" s="255"/>
      <c r="D127" s="245" t="s">
        <v>140</v>
      </c>
      <c r="E127" s="256" t="s">
        <v>1</v>
      </c>
      <c r="F127" s="257" t="s">
        <v>83</v>
      </c>
      <c r="G127" s="255"/>
      <c r="H127" s="258">
        <v>2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AT127" s="264" t="s">
        <v>140</v>
      </c>
      <c r="AU127" s="264" t="s">
        <v>83</v>
      </c>
      <c r="AV127" s="13" t="s">
        <v>83</v>
      </c>
      <c r="AW127" s="13" t="s">
        <v>31</v>
      </c>
      <c r="AX127" s="13" t="s">
        <v>74</v>
      </c>
      <c r="AY127" s="264" t="s">
        <v>131</v>
      </c>
    </row>
    <row r="128" s="12" customFormat="1">
      <c r="B128" s="243"/>
      <c r="C128" s="244"/>
      <c r="D128" s="245" t="s">
        <v>140</v>
      </c>
      <c r="E128" s="246" t="s">
        <v>1</v>
      </c>
      <c r="F128" s="247" t="s">
        <v>296</v>
      </c>
      <c r="G128" s="244"/>
      <c r="H128" s="246" t="s">
        <v>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AT128" s="253" t="s">
        <v>140</v>
      </c>
      <c r="AU128" s="253" t="s">
        <v>83</v>
      </c>
      <c r="AV128" s="12" t="s">
        <v>81</v>
      </c>
      <c r="AW128" s="12" t="s">
        <v>31</v>
      </c>
      <c r="AX128" s="12" t="s">
        <v>74</v>
      </c>
      <c r="AY128" s="253" t="s">
        <v>131</v>
      </c>
    </row>
    <row r="129" s="13" customFormat="1">
      <c r="B129" s="254"/>
      <c r="C129" s="255"/>
      <c r="D129" s="245" t="s">
        <v>140</v>
      </c>
      <c r="E129" s="256" t="s">
        <v>1</v>
      </c>
      <c r="F129" s="257" t="s">
        <v>8</v>
      </c>
      <c r="G129" s="255"/>
      <c r="H129" s="258">
        <v>15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AT129" s="264" t="s">
        <v>140</v>
      </c>
      <c r="AU129" s="264" t="s">
        <v>83</v>
      </c>
      <c r="AV129" s="13" t="s">
        <v>83</v>
      </c>
      <c r="AW129" s="13" t="s">
        <v>31</v>
      </c>
      <c r="AX129" s="13" t="s">
        <v>74</v>
      </c>
      <c r="AY129" s="264" t="s">
        <v>131</v>
      </c>
    </row>
    <row r="130" s="14" customFormat="1">
      <c r="B130" s="265"/>
      <c r="C130" s="266"/>
      <c r="D130" s="245" t="s">
        <v>140</v>
      </c>
      <c r="E130" s="267" t="s">
        <v>1</v>
      </c>
      <c r="F130" s="268" t="s">
        <v>143</v>
      </c>
      <c r="G130" s="266"/>
      <c r="H130" s="269">
        <v>17</v>
      </c>
      <c r="I130" s="270"/>
      <c r="J130" s="266"/>
      <c r="K130" s="266"/>
      <c r="L130" s="271"/>
      <c r="M130" s="276"/>
      <c r="N130" s="277"/>
      <c r="O130" s="277"/>
      <c r="P130" s="277"/>
      <c r="Q130" s="277"/>
      <c r="R130" s="277"/>
      <c r="S130" s="277"/>
      <c r="T130" s="278"/>
      <c r="AT130" s="275" t="s">
        <v>140</v>
      </c>
      <c r="AU130" s="275" t="s">
        <v>83</v>
      </c>
      <c r="AV130" s="14" t="s">
        <v>138</v>
      </c>
      <c r="AW130" s="14" t="s">
        <v>31</v>
      </c>
      <c r="AX130" s="14" t="s">
        <v>81</v>
      </c>
      <c r="AY130" s="275" t="s">
        <v>131</v>
      </c>
    </row>
    <row r="131" s="1" customFormat="1" ht="6.96" customHeight="1">
      <c r="B131" s="60"/>
      <c r="C131" s="61"/>
      <c r="D131" s="61"/>
      <c r="E131" s="61"/>
      <c r="F131" s="61"/>
      <c r="G131" s="61"/>
      <c r="H131" s="61"/>
      <c r="I131" s="181"/>
      <c r="J131" s="61"/>
      <c r="K131" s="61"/>
      <c r="L131" s="42"/>
    </row>
  </sheetData>
  <sheetProtection sheet="1" autoFilter="0" formatColumns="0" formatRows="0" objects="1" scenarios="1" spinCount="100000" saltValue="NGvOxp+4anj1R15ej0aV4SiEVvf5gbVNZDfKfbYS6nRNIE4wbhGjlQnn9erRcN0EGScLX94sHww7CJoSCHBKsQ==" hashValue="c1QW6QjwQpsBsbUB/tUTcFsTHSvqDw/j3CTrdlcY5OpVm2jP4zNR95fZ1FeL3pswEq4sUhlrRitbVX5FDzPikw==" algorithmName="SHA-512" password="CC35"/>
  <autoFilter ref="C121:K1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99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103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stávajícího chodníku na ul. Pod Senovou v Šumperku</v>
      </c>
      <c r="F7" s="146"/>
      <c r="G7" s="146"/>
      <c r="H7" s="146"/>
      <c r="L7" s="19"/>
    </row>
    <row r="8" s="1" customFormat="1" ht="12" customHeight="1">
      <c r="B8" s="42"/>
      <c r="D8" s="146" t="s">
        <v>104</v>
      </c>
      <c r="I8" s="148"/>
      <c r="L8" s="42"/>
    </row>
    <row r="9" s="1" customFormat="1" ht="36.96" customHeight="1">
      <c r="B9" s="42"/>
      <c r="E9" s="149" t="s">
        <v>297</v>
      </c>
      <c r="F9" s="1"/>
      <c r="G9" s="1"/>
      <c r="H9" s="1"/>
      <c r="I9" s="148"/>
      <c r="L9" s="42"/>
    </row>
    <row r="10" s="1" customFormat="1">
      <c r="B10" s="42"/>
      <c r="I10" s="148"/>
      <c r="L10" s="42"/>
    </row>
    <row r="11" s="1" customFormat="1" ht="12" customHeight="1">
      <c r="B11" s="42"/>
      <c r="D11" s="146" t="s">
        <v>18</v>
      </c>
      <c r="F11" s="135" t="s">
        <v>1</v>
      </c>
      <c r="I11" s="150" t="s">
        <v>19</v>
      </c>
      <c r="J11" s="135" t="s">
        <v>1</v>
      </c>
      <c r="L11" s="42"/>
    </row>
    <row r="12" s="1" customFormat="1" ht="12" customHeight="1">
      <c r="B12" s="42"/>
      <c r="D12" s="146" t="s">
        <v>20</v>
      </c>
      <c r="F12" s="135" t="s">
        <v>21</v>
      </c>
      <c r="I12" s="150" t="s">
        <v>22</v>
      </c>
      <c r="J12" s="151" t="str">
        <f>'Rekapitulace stavby'!AN8</f>
        <v>1. 9. 2022</v>
      </c>
      <c r="L12" s="42"/>
    </row>
    <row r="13" s="1" customFormat="1" ht="10.8" customHeight="1">
      <c r="B13" s="42"/>
      <c r="I13" s="148"/>
      <c r="L13" s="42"/>
    </row>
    <row r="14" s="1" customFormat="1" ht="12" customHeight="1">
      <c r="B14" s="42"/>
      <c r="D14" s="146" t="s">
        <v>24</v>
      </c>
      <c r="I14" s="150" t="s">
        <v>25</v>
      </c>
      <c r="J14" s="135" t="str">
        <f>IF('Rekapitulace stavby'!AN10="","",'Rekapitulace stavby'!AN10)</f>
        <v/>
      </c>
      <c r="L14" s="42"/>
    </row>
    <row r="15" s="1" customFormat="1" ht="18" customHeight="1">
      <c r="B15" s="42"/>
      <c r="E15" s="135" t="str">
        <f>IF('Rekapitulace stavby'!E11="","",'Rekapitulace stavby'!E11)</f>
        <v xml:space="preserve"> </v>
      </c>
      <c r="I15" s="150" t="s">
        <v>27</v>
      </c>
      <c r="J15" s="135" t="str">
        <f>IF('Rekapitulace stavby'!AN11="","",'Rekapitulace stavby'!AN11)</f>
        <v/>
      </c>
      <c r="L15" s="42"/>
    </row>
    <row r="16" s="1" customFormat="1" ht="6.96" customHeight="1">
      <c r="B16" s="42"/>
      <c r="I16" s="148"/>
      <c r="L16" s="42"/>
    </row>
    <row r="17" s="1" customFormat="1" ht="12" customHeight="1">
      <c r="B17" s="42"/>
      <c r="D17" s="146" t="s">
        <v>28</v>
      </c>
      <c r="I17" s="150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35"/>
      <c r="G18" s="135"/>
      <c r="H18" s="135"/>
      <c r="I18" s="150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8"/>
      <c r="L19" s="42"/>
    </row>
    <row r="20" s="1" customFormat="1" ht="12" customHeight="1">
      <c r="B20" s="42"/>
      <c r="D20" s="146" t="s">
        <v>30</v>
      </c>
      <c r="I20" s="150" t="s">
        <v>25</v>
      </c>
      <c r="J20" s="135" t="str">
        <f>IF('Rekapitulace stavby'!AN16="","",'Rekapitulace stavby'!AN16)</f>
        <v/>
      </c>
      <c r="L20" s="42"/>
    </row>
    <row r="21" s="1" customFormat="1" ht="18" customHeight="1">
      <c r="B21" s="42"/>
      <c r="E21" s="135" t="str">
        <f>IF('Rekapitulace stavby'!E17="","",'Rekapitulace stavby'!E17)</f>
        <v xml:space="preserve"> </v>
      </c>
      <c r="I21" s="150" t="s">
        <v>27</v>
      </c>
      <c r="J21" s="135" t="str">
        <f>IF('Rekapitulace stavby'!AN17="","",'Rekapitulace stavby'!AN17)</f>
        <v/>
      </c>
      <c r="L21" s="42"/>
    </row>
    <row r="22" s="1" customFormat="1" ht="6.96" customHeight="1">
      <c r="B22" s="42"/>
      <c r="I22" s="148"/>
      <c r="L22" s="42"/>
    </row>
    <row r="23" s="1" customFormat="1" ht="12" customHeight="1">
      <c r="B23" s="42"/>
      <c r="D23" s="146" t="s">
        <v>32</v>
      </c>
      <c r="I23" s="150" t="s">
        <v>25</v>
      </c>
      <c r="J23" s="135" t="str">
        <f>IF('Rekapitulace stavby'!AN19="","",'Rekapitulace stavby'!AN19)</f>
        <v/>
      </c>
      <c r="L23" s="42"/>
    </row>
    <row r="24" s="1" customFormat="1" ht="18" customHeight="1">
      <c r="B24" s="42"/>
      <c r="E24" s="135" t="str">
        <f>IF('Rekapitulace stavby'!E20="","",'Rekapitulace stavby'!E20)</f>
        <v xml:space="preserve"> </v>
      </c>
      <c r="I24" s="150" t="s">
        <v>27</v>
      </c>
      <c r="J24" s="135" t="str">
        <f>IF('Rekapitulace stavby'!AN20="","",'Rekapitulace stavby'!AN20)</f>
        <v/>
      </c>
      <c r="L24" s="42"/>
    </row>
    <row r="25" s="1" customFormat="1" ht="6.96" customHeight="1">
      <c r="B25" s="42"/>
      <c r="I25" s="148"/>
      <c r="L25" s="42"/>
    </row>
    <row r="26" s="1" customFormat="1" ht="12" customHeight="1">
      <c r="B26" s="42"/>
      <c r="D26" s="146" t="s">
        <v>33</v>
      </c>
      <c r="I26" s="148"/>
      <c r="L26" s="42"/>
    </row>
    <row r="27" s="7" customFormat="1" ht="16.5" customHeight="1">
      <c r="B27" s="152"/>
      <c r="E27" s="153" t="s">
        <v>1</v>
      </c>
      <c r="F27" s="153"/>
      <c r="G27" s="153"/>
      <c r="H27" s="153"/>
      <c r="I27" s="154"/>
      <c r="L27" s="152"/>
    </row>
    <row r="28" s="1" customFormat="1" ht="6.96" customHeight="1">
      <c r="B28" s="42"/>
      <c r="I28" s="14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55"/>
      <c r="J29" s="77"/>
      <c r="K29" s="77"/>
      <c r="L29" s="42"/>
    </row>
    <row r="30" s="1" customFormat="1" ht="25.44" customHeight="1">
      <c r="B30" s="42"/>
      <c r="D30" s="156" t="s">
        <v>34</v>
      </c>
      <c r="I30" s="148"/>
      <c r="J30" s="157">
        <f>ROUND(J118,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14.4" customHeight="1">
      <c r="B32" s="42"/>
      <c r="F32" s="158" t="s">
        <v>36</v>
      </c>
      <c r="I32" s="159" t="s">
        <v>35</v>
      </c>
      <c r="J32" s="158" t="s">
        <v>37</v>
      </c>
      <c r="L32" s="42"/>
    </row>
    <row r="33" s="1" customFormat="1" ht="14.4" customHeight="1">
      <c r="B33" s="42"/>
      <c r="D33" s="160" t="s">
        <v>38</v>
      </c>
      <c r="E33" s="146" t="s">
        <v>39</v>
      </c>
      <c r="F33" s="161">
        <f>ROUND((SUM(BE118:BE125)),  2)</f>
        <v>0</v>
      </c>
      <c r="I33" s="162">
        <v>0.20999999999999999</v>
      </c>
      <c r="J33" s="161">
        <f>ROUND(((SUM(BE118:BE125))*I33),  2)</f>
        <v>0</v>
      </c>
      <c r="L33" s="42"/>
    </row>
    <row r="34" s="1" customFormat="1" ht="14.4" customHeight="1">
      <c r="B34" s="42"/>
      <c r="E34" s="146" t="s">
        <v>40</v>
      </c>
      <c r="F34" s="161">
        <f>ROUND((SUM(BF118:BF125)),  2)</f>
        <v>0</v>
      </c>
      <c r="I34" s="162">
        <v>0.14999999999999999</v>
      </c>
      <c r="J34" s="161">
        <f>ROUND(((SUM(BF118:BF125))*I34),  2)</f>
        <v>0</v>
      </c>
      <c r="L34" s="42"/>
    </row>
    <row r="35" hidden="1" s="1" customFormat="1" ht="14.4" customHeight="1">
      <c r="B35" s="42"/>
      <c r="E35" s="146" t="s">
        <v>41</v>
      </c>
      <c r="F35" s="161">
        <f>ROUND((SUM(BG118:BG125)),  2)</f>
        <v>0</v>
      </c>
      <c r="I35" s="162">
        <v>0.20999999999999999</v>
      </c>
      <c r="J35" s="161">
        <f>0</f>
        <v>0</v>
      </c>
      <c r="L35" s="42"/>
    </row>
    <row r="36" hidden="1" s="1" customFormat="1" ht="14.4" customHeight="1">
      <c r="B36" s="42"/>
      <c r="E36" s="146" t="s">
        <v>42</v>
      </c>
      <c r="F36" s="161">
        <f>ROUND((SUM(BH118:BH125)),  2)</f>
        <v>0</v>
      </c>
      <c r="I36" s="162">
        <v>0.14999999999999999</v>
      </c>
      <c r="J36" s="161">
        <f>0</f>
        <v>0</v>
      </c>
      <c r="L36" s="42"/>
    </row>
    <row r="37" hidden="1" s="1" customFormat="1" ht="14.4" customHeight="1">
      <c r="B37" s="42"/>
      <c r="E37" s="146" t="s">
        <v>43</v>
      </c>
      <c r="F37" s="161">
        <f>ROUND((SUM(BI118:BI125)),  2)</f>
        <v>0</v>
      </c>
      <c r="I37" s="162">
        <v>0</v>
      </c>
      <c r="J37" s="161">
        <f>0</f>
        <v>0</v>
      </c>
      <c r="L37" s="42"/>
    </row>
    <row r="38" s="1" customFormat="1" ht="6.96" customHeight="1">
      <c r="B38" s="42"/>
      <c r="I38" s="148"/>
      <c r="L38" s="42"/>
    </row>
    <row r="39" s="1" customFormat="1" ht="25.44" customHeight="1">
      <c r="B39" s="42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8"/>
      <c r="J39" s="169">
        <f>SUM(J30:J37)</f>
        <v>0</v>
      </c>
      <c r="K39" s="170"/>
      <c r="L39" s="42"/>
    </row>
    <row r="40" s="1" customFormat="1" ht="14.4" customHeight="1">
      <c r="B40" s="42"/>
      <c r="I40" s="14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108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stávajícího chodníku na ul. Pod Senovou v Šumperku</v>
      </c>
      <c r="F85" s="31"/>
      <c r="G85" s="31"/>
      <c r="H85" s="31"/>
      <c r="I85" s="148"/>
      <c r="J85" s="38"/>
      <c r="K85" s="38"/>
      <c r="L85" s="42"/>
    </row>
    <row r="86" s="1" customFormat="1" ht="12" customHeight="1">
      <c r="B86" s="37"/>
      <c r="C86" s="31" t="s">
        <v>104</v>
      </c>
      <c r="D86" s="38"/>
      <c r="E86" s="38"/>
      <c r="F86" s="38"/>
      <c r="G86" s="38"/>
      <c r="H86" s="38"/>
      <c r="I86" s="14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1000 - Ostatní náklady</v>
      </c>
      <c r="F87" s="38"/>
      <c r="G87" s="38"/>
      <c r="H87" s="38"/>
      <c r="I87" s="14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>Šumperk</v>
      </c>
      <c r="G89" s="38"/>
      <c r="H89" s="38"/>
      <c r="I89" s="150" t="s">
        <v>22</v>
      </c>
      <c r="J89" s="73" t="str">
        <f>IF(J12="","",J12)</f>
        <v>1. 9. 2022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 xml:space="preserve"> </v>
      </c>
      <c r="G91" s="38"/>
      <c r="H91" s="38"/>
      <c r="I91" s="150" t="s">
        <v>30</v>
      </c>
      <c r="J91" s="35" t="str">
        <f>E21</f>
        <v xml:space="preserve"> 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50" t="s">
        <v>32</v>
      </c>
      <c r="J92" s="35" t="str">
        <f>E24</f>
        <v xml:space="preserve"> 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48"/>
      <c r="J93" s="38"/>
      <c r="K93" s="38"/>
      <c r="L93" s="42"/>
    </row>
    <row r="94" s="1" customFormat="1" ht="29.28" customHeight="1">
      <c r="B94" s="37"/>
      <c r="C94" s="186" t="s">
        <v>109</v>
      </c>
      <c r="D94" s="187"/>
      <c r="E94" s="187"/>
      <c r="F94" s="187"/>
      <c r="G94" s="187"/>
      <c r="H94" s="187"/>
      <c r="I94" s="188"/>
      <c r="J94" s="189" t="s">
        <v>110</v>
      </c>
      <c r="K94" s="187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2.8" customHeight="1">
      <c r="B96" s="37"/>
      <c r="C96" s="190" t="s">
        <v>111</v>
      </c>
      <c r="D96" s="38"/>
      <c r="E96" s="38"/>
      <c r="F96" s="38"/>
      <c r="G96" s="38"/>
      <c r="H96" s="38"/>
      <c r="I96" s="148"/>
      <c r="J96" s="104">
        <f>J118</f>
        <v>0</v>
      </c>
      <c r="K96" s="38"/>
      <c r="L96" s="42"/>
      <c r="AU96" s="16" t="s">
        <v>112</v>
      </c>
    </row>
    <row r="97" s="8" customFormat="1" ht="24.96" customHeight="1">
      <c r="B97" s="191"/>
      <c r="C97" s="192"/>
      <c r="D97" s="193" t="s">
        <v>298</v>
      </c>
      <c r="E97" s="194"/>
      <c r="F97" s="194"/>
      <c r="G97" s="194"/>
      <c r="H97" s="194"/>
      <c r="I97" s="195"/>
      <c r="J97" s="196">
        <f>J119</f>
        <v>0</v>
      </c>
      <c r="K97" s="192"/>
      <c r="L97" s="197"/>
    </row>
    <row r="98" s="9" customFormat="1" ht="19.92" customHeight="1">
      <c r="B98" s="198"/>
      <c r="C98" s="127"/>
      <c r="D98" s="199" t="s">
        <v>299</v>
      </c>
      <c r="E98" s="200"/>
      <c r="F98" s="200"/>
      <c r="G98" s="200"/>
      <c r="H98" s="200"/>
      <c r="I98" s="201"/>
      <c r="J98" s="202">
        <f>J120</f>
        <v>0</v>
      </c>
      <c r="K98" s="127"/>
      <c r="L98" s="203"/>
    </row>
    <row r="99" s="1" customFormat="1" ht="21.84" customHeight="1">
      <c r="B99" s="37"/>
      <c r="C99" s="38"/>
      <c r="D99" s="38"/>
      <c r="E99" s="38"/>
      <c r="F99" s="38"/>
      <c r="G99" s="38"/>
      <c r="H99" s="38"/>
      <c r="I99" s="148"/>
      <c r="J99" s="38"/>
      <c r="K99" s="38"/>
      <c r="L99" s="42"/>
    </row>
    <row r="100" s="1" customFormat="1" ht="6.96" customHeight="1">
      <c r="B100" s="60"/>
      <c r="C100" s="61"/>
      <c r="D100" s="61"/>
      <c r="E100" s="61"/>
      <c r="F100" s="61"/>
      <c r="G100" s="61"/>
      <c r="H100" s="61"/>
      <c r="I100" s="181"/>
      <c r="J100" s="61"/>
      <c r="K100" s="61"/>
      <c r="L100" s="42"/>
    </row>
    <row r="104" s="1" customFormat="1" ht="6.96" customHeight="1">
      <c r="B104" s="62"/>
      <c r="C104" s="63"/>
      <c r="D104" s="63"/>
      <c r="E104" s="63"/>
      <c r="F104" s="63"/>
      <c r="G104" s="63"/>
      <c r="H104" s="63"/>
      <c r="I104" s="184"/>
      <c r="J104" s="63"/>
      <c r="K104" s="63"/>
      <c r="L104" s="42"/>
    </row>
    <row r="105" s="1" customFormat="1" ht="24.96" customHeight="1">
      <c r="B105" s="37"/>
      <c r="C105" s="22" t="s">
        <v>116</v>
      </c>
      <c r="D105" s="38"/>
      <c r="E105" s="38"/>
      <c r="F105" s="38"/>
      <c r="G105" s="38"/>
      <c r="H105" s="38"/>
      <c r="I105" s="148"/>
      <c r="J105" s="38"/>
      <c r="K105" s="38"/>
      <c r="L105" s="42"/>
    </row>
    <row r="106" s="1" customFormat="1" ht="6.96" customHeight="1">
      <c r="B106" s="37"/>
      <c r="C106" s="38"/>
      <c r="D106" s="38"/>
      <c r="E106" s="38"/>
      <c r="F106" s="38"/>
      <c r="G106" s="38"/>
      <c r="H106" s="38"/>
      <c r="I106" s="148"/>
      <c r="J106" s="38"/>
      <c r="K106" s="38"/>
      <c r="L106" s="42"/>
    </row>
    <row r="107" s="1" customFormat="1" ht="12" customHeight="1">
      <c r="B107" s="37"/>
      <c r="C107" s="31" t="s">
        <v>16</v>
      </c>
      <c r="D107" s="38"/>
      <c r="E107" s="38"/>
      <c r="F107" s="38"/>
      <c r="G107" s="38"/>
      <c r="H107" s="38"/>
      <c r="I107" s="148"/>
      <c r="J107" s="38"/>
      <c r="K107" s="38"/>
      <c r="L107" s="42"/>
    </row>
    <row r="108" s="1" customFormat="1" ht="16.5" customHeight="1">
      <c r="B108" s="37"/>
      <c r="C108" s="38"/>
      <c r="D108" s="38"/>
      <c r="E108" s="185" t="str">
        <f>E7</f>
        <v>Oprava stávajícího chodníku na ul. Pod Senovou v Šumperku</v>
      </c>
      <c r="F108" s="31"/>
      <c r="G108" s="31"/>
      <c r="H108" s="31"/>
      <c r="I108" s="148"/>
      <c r="J108" s="38"/>
      <c r="K108" s="38"/>
      <c r="L108" s="42"/>
    </row>
    <row r="109" s="1" customFormat="1" ht="12" customHeight="1">
      <c r="B109" s="37"/>
      <c r="C109" s="31" t="s">
        <v>104</v>
      </c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16.5" customHeight="1">
      <c r="B110" s="37"/>
      <c r="C110" s="38"/>
      <c r="D110" s="38"/>
      <c r="E110" s="70" t="str">
        <f>E9</f>
        <v>1000 - Ostatní náklady</v>
      </c>
      <c r="F110" s="38"/>
      <c r="G110" s="38"/>
      <c r="H110" s="38"/>
      <c r="I110" s="148"/>
      <c r="J110" s="38"/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12" customHeight="1">
      <c r="B112" s="37"/>
      <c r="C112" s="31" t="s">
        <v>20</v>
      </c>
      <c r="D112" s="38"/>
      <c r="E112" s="38"/>
      <c r="F112" s="26" t="str">
        <f>F12</f>
        <v>Šumperk</v>
      </c>
      <c r="G112" s="38"/>
      <c r="H112" s="38"/>
      <c r="I112" s="150" t="s">
        <v>22</v>
      </c>
      <c r="J112" s="73" t="str">
        <f>IF(J12="","",J12)</f>
        <v>1. 9. 2022</v>
      </c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5.15" customHeight="1">
      <c r="B114" s="37"/>
      <c r="C114" s="31" t="s">
        <v>24</v>
      </c>
      <c r="D114" s="38"/>
      <c r="E114" s="38"/>
      <c r="F114" s="26" t="str">
        <f>E15</f>
        <v xml:space="preserve"> </v>
      </c>
      <c r="G114" s="38"/>
      <c r="H114" s="38"/>
      <c r="I114" s="150" t="s">
        <v>30</v>
      </c>
      <c r="J114" s="35" t="str">
        <f>E21</f>
        <v xml:space="preserve"> </v>
      </c>
      <c r="K114" s="38"/>
      <c r="L114" s="42"/>
    </row>
    <row r="115" s="1" customFormat="1" ht="15.15" customHeight="1">
      <c r="B115" s="37"/>
      <c r="C115" s="31" t="s">
        <v>28</v>
      </c>
      <c r="D115" s="38"/>
      <c r="E115" s="38"/>
      <c r="F115" s="26" t="str">
        <f>IF(E18="","",E18)</f>
        <v>Vyplň údaj</v>
      </c>
      <c r="G115" s="38"/>
      <c r="H115" s="38"/>
      <c r="I115" s="150" t="s">
        <v>32</v>
      </c>
      <c r="J115" s="35" t="str">
        <f>E24</f>
        <v xml:space="preserve"> </v>
      </c>
      <c r="K115" s="38"/>
      <c r="L115" s="42"/>
    </row>
    <row r="116" s="1" customFormat="1" ht="10.32" customHeight="1">
      <c r="B116" s="37"/>
      <c r="C116" s="38"/>
      <c r="D116" s="38"/>
      <c r="E116" s="38"/>
      <c r="F116" s="38"/>
      <c r="G116" s="38"/>
      <c r="H116" s="38"/>
      <c r="I116" s="148"/>
      <c r="J116" s="38"/>
      <c r="K116" s="38"/>
      <c r="L116" s="42"/>
    </row>
    <row r="117" s="10" customFormat="1" ht="29.28" customHeight="1">
      <c r="B117" s="204"/>
      <c r="C117" s="205" t="s">
        <v>117</v>
      </c>
      <c r="D117" s="206" t="s">
        <v>59</v>
      </c>
      <c r="E117" s="206" t="s">
        <v>55</v>
      </c>
      <c r="F117" s="206" t="s">
        <v>56</v>
      </c>
      <c r="G117" s="206" t="s">
        <v>118</v>
      </c>
      <c r="H117" s="206" t="s">
        <v>119</v>
      </c>
      <c r="I117" s="207" t="s">
        <v>120</v>
      </c>
      <c r="J117" s="206" t="s">
        <v>110</v>
      </c>
      <c r="K117" s="208" t="s">
        <v>121</v>
      </c>
      <c r="L117" s="209"/>
      <c r="M117" s="94" t="s">
        <v>1</v>
      </c>
      <c r="N117" s="95" t="s">
        <v>38</v>
      </c>
      <c r="O117" s="95" t="s">
        <v>122</v>
      </c>
      <c r="P117" s="95" t="s">
        <v>123</v>
      </c>
      <c r="Q117" s="95" t="s">
        <v>124</v>
      </c>
      <c r="R117" s="95" t="s">
        <v>125</v>
      </c>
      <c r="S117" s="95" t="s">
        <v>126</v>
      </c>
      <c r="T117" s="96" t="s">
        <v>127</v>
      </c>
    </row>
    <row r="118" s="1" customFormat="1" ht="22.8" customHeight="1">
      <c r="B118" s="37"/>
      <c r="C118" s="101" t="s">
        <v>128</v>
      </c>
      <c r="D118" s="38"/>
      <c r="E118" s="38"/>
      <c r="F118" s="38"/>
      <c r="G118" s="38"/>
      <c r="H118" s="38"/>
      <c r="I118" s="148"/>
      <c r="J118" s="210">
        <f>BK118</f>
        <v>0</v>
      </c>
      <c r="K118" s="38"/>
      <c r="L118" s="42"/>
      <c r="M118" s="97"/>
      <c r="N118" s="98"/>
      <c r="O118" s="98"/>
      <c r="P118" s="211">
        <f>P119</f>
        <v>0</v>
      </c>
      <c r="Q118" s="98"/>
      <c r="R118" s="211">
        <f>R119</f>
        <v>0</v>
      </c>
      <c r="S118" s="98"/>
      <c r="T118" s="212">
        <f>T119</f>
        <v>0</v>
      </c>
      <c r="AT118" s="16" t="s">
        <v>73</v>
      </c>
      <c r="AU118" s="16" t="s">
        <v>112</v>
      </c>
      <c r="BK118" s="213">
        <f>BK119</f>
        <v>0</v>
      </c>
    </row>
    <row r="119" s="11" customFormat="1" ht="25.92" customHeight="1">
      <c r="B119" s="214"/>
      <c r="C119" s="215"/>
      <c r="D119" s="216" t="s">
        <v>73</v>
      </c>
      <c r="E119" s="217" t="s">
        <v>300</v>
      </c>
      <c r="F119" s="217" t="s">
        <v>301</v>
      </c>
      <c r="G119" s="215"/>
      <c r="H119" s="215"/>
      <c r="I119" s="218"/>
      <c r="J119" s="219">
        <f>BK119</f>
        <v>0</v>
      </c>
      <c r="K119" s="215"/>
      <c r="L119" s="220"/>
      <c r="M119" s="221"/>
      <c r="N119" s="222"/>
      <c r="O119" s="222"/>
      <c r="P119" s="223">
        <f>P120</f>
        <v>0</v>
      </c>
      <c r="Q119" s="222"/>
      <c r="R119" s="223">
        <f>R120</f>
        <v>0</v>
      </c>
      <c r="S119" s="222"/>
      <c r="T119" s="224">
        <f>T120</f>
        <v>0</v>
      </c>
      <c r="AR119" s="225" t="s">
        <v>138</v>
      </c>
      <c r="AT119" s="226" t="s">
        <v>73</v>
      </c>
      <c r="AU119" s="226" t="s">
        <v>74</v>
      </c>
      <c r="AY119" s="225" t="s">
        <v>131</v>
      </c>
      <c r="BK119" s="227">
        <f>BK120</f>
        <v>0</v>
      </c>
    </row>
    <row r="120" s="11" customFormat="1" ht="22.8" customHeight="1">
      <c r="B120" s="214"/>
      <c r="C120" s="215"/>
      <c r="D120" s="216" t="s">
        <v>73</v>
      </c>
      <c r="E120" s="228" t="s">
        <v>302</v>
      </c>
      <c r="F120" s="228" t="s">
        <v>301</v>
      </c>
      <c r="G120" s="215"/>
      <c r="H120" s="215"/>
      <c r="I120" s="218"/>
      <c r="J120" s="229">
        <f>BK120</f>
        <v>0</v>
      </c>
      <c r="K120" s="215"/>
      <c r="L120" s="220"/>
      <c r="M120" s="221"/>
      <c r="N120" s="222"/>
      <c r="O120" s="222"/>
      <c r="P120" s="223">
        <f>SUM(P121:P125)</f>
        <v>0</v>
      </c>
      <c r="Q120" s="222"/>
      <c r="R120" s="223">
        <f>SUM(R121:R125)</f>
        <v>0</v>
      </c>
      <c r="S120" s="222"/>
      <c r="T120" s="224">
        <f>SUM(T121:T125)</f>
        <v>0</v>
      </c>
      <c r="AR120" s="225" t="s">
        <v>138</v>
      </c>
      <c r="AT120" s="226" t="s">
        <v>73</v>
      </c>
      <c r="AU120" s="226" t="s">
        <v>81</v>
      </c>
      <c r="AY120" s="225" t="s">
        <v>131</v>
      </c>
      <c r="BK120" s="227">
        <f>SUM(BK121:BK125)</f>
        <v>0</v>
      </c>
    </row>
    <row r="121" s="1" customFormat="1" ht="16.5" customHeight="1">
      <c r="B121" s="37"/>
      <c r="C121" s="230" t="s">
        <v>81</v>
      </c>
      <c r="D121" s="230" t="s">
        <v>133</v>
      </c>
      <c r="E121" s="231" t="s">
        <v>303</v>
      </c>
      <c r="F121" s="232" t="s">
        <v>304</v>
      </c>
      <c r="G121" s="233" t="s">
        <v>305</v>
      </c>
      <c r="H121" s="234">
        <v>1</v>
      </c>
      <c r="I121" s="235"/>
      <c r="J121" s="236">
        <f>ROUND(I121*H121,2)</f>
        <v>0</v>
      </c>
      <c r="K121" s="232" t="s">
        <v>1</v>
      </c>
      <c r="L121" s="42"/>
      <c r="M121" s="237" t="s">
        <v>1</v>
      </c>
      <c r="N121" s="238" t="s">
        <v>39</v>
      </c>
      <c r="O121" s="85"/>
      <c r="P121" s="239">
        <f>O121*H121</f>
        <v>0</v>
      </c>
      <c r="Q121" s="239">
        <v>0</v>
      </c>
      <c r="R121" s="239">
        <f>Q121*H121</f>
        <v>0</v>
      </c>
      <c r="S121" s="239">
        <v>0</v>
      </c>
      <c r="T121" s="240">
        <f>S121*H121</f>
        <v>0</v>
      </c>
      <c r="AR121" s="241" t="s">
        <v>306</v>
      </c>
      <c r="AT121" s="241" t="s">
        <v>133</v>
      </c>
      <c r="AU121" s="241" t="s">
        <v>83</v>
      </c>
      <c r="AY121" s="16" t="s">
        <v>131</v>
      </c>
      <c r="BE121" s="242">
        <f>IF(N121="základní",J121,0)</f>
        <v>0</v>
      </c>
      <c r="BF121" s="242">
        <f>IF(N121="snížená",J121,0)</f>
        <v>0</v>
      </c>
      <c r="BG121" s="242">
        <f>IF(N121="zákl. přenesená",J121,0)</f>
        <v>0</v>
      </c>
      <c r="BH121" s="242">
        <f>IF(N121="sníž. přenesená",J121,0)</f>
        <v>0</v>
      </c>
      <c r="BI121" s="242">
        <f>IF(N121="nulová",J121,0)</f>
        <v>0</v>
      </c>
      <c r="BJ121" s="16" t="s">
        <v>81</v>
      </c>
      <c r="BK121" s="242">
        <f>ROUND(I121*H121,2)</f>
        <v>0</v>
      </c>
      <c r="BL121" s="16" t="s">
        <v>306</v>
      </c>
      <c r="BM121" s="241" t="s">
        <v>307</v>
      </c>
    </row>
    <row r="122" s="12" customFormat="1">
      <c r="B122" s="243"/>
      <c r="C122" s="244"/>
      <c r="D122" s="245" t="s">
        <v>140</v>
      </c>
      <c r="E122" s="246" t="s">
        <v>1</v>
      </c>
      <c r="F122" s="247" t="s">
        <v>308</v>
      </c>
      <c r="G122" s="244"/>
      <c r="H122" s="246" t="s">
        <v>1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140</v>
      </c>
      <c r="AU122" s="253" t="s">
        <v>83</v>
      </c>
      <c r="AV122" s="12" t="s">
        <v>81</v>
      </c>
      <c r="AW122" s="12" t="s">
        <v>31</v>
      </c>
      <c r="AX122" s="12" t="s">
        <v>74</v>
      </c>
      <c r="AY122" s="253" t="s">
        <v>131</v>
      </c>
    </row>
    <row r="123" s="13" customFormat="1">
      <c r="B123" s="254"/>
      <c r="C123" s="255"/>
      <c r="D123" s="245" t="s">
        <v>140</v>
      </c>
      <c r="E123" s="256" t="s">
        <v>1</v>
      </c>
      <c r="F123" s="257" t="s">
        <v>81</v>
      </c>
      <c r="G123" s="255"/>
      <c r="H123" s="258">
        <v>1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AT123" s="264" t="s">
        <v>140</v>
      </c>
      <c r="AU123" s="264" t="s">
        <v>83</v>
      </c>
      <c r="AV123" s="13" t="s">
        <v>83</v>
      </c>
      <c r="AW123" s="13" t="s">
        <v>31</v>
      </c>
      <c r="AX123" s="13" t="s">
        <v>81</v>
      </c>
      <c r="AY123" s="264" t="s">
        <v>131</v>
      </c>
    </row>
    <row r="124" s="1" customFormat="1" ht="24" customHeight="1">
      <c r="B124" s="37"/>
      <c r="C124" s="230" t="s">
        <v>83</v>
      </c>
      <c r="D124" s="230" t="s">
        <v>133</v>
      </c>
      <c r="E124" s="231" t="s">
        <v>309</v>
      </c>
      <c r="F124" s="232" t="s">
        <v>310</v>
      </c>
      <c r="G124" s="233" t="s">
        <v>305</v>
      </c>
      <c r="H124" s="234">
        <v>1</v>
      </c>
      <c r="I124" s="235"/>
      <c r="J124" s="236">
        <f>ROUND(I124*H124,2)</f>
        <v>0</v>
      </c>
      <c r="K124" s="232" t="s">
        <v>1</v>
      </c>
      <c r="L124" s="42"/>
      <c r="M124" s="237" t="s">
        <v>1</v>
      </c>
      <c r="N124" s="238" t="s">
        <v>39</v>
      </c>
      <c r="O124" s="85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AR124" s="241" t="s">
        <v>306</v>
      </c>
      <c r="AT124" s="241" t="s">
        <v>133</v>
      </c>
      <c r="AU124" s="241" t="s">
        <v>83</v>
      </c>
      <c r="AY124" s="16" t="s">
        <v>131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6" t="s">
        <v>81</v>
      </c>
      <c r="BK124" s="242">
        <f>ROUND(I124*H124,2)</f>
        <v>0</v>
      </c>
      <c r="BL124" s="16" t="s">
        <v>306</v>
      </c>
      <c r="BM124" s="241" t="s">
        <v>311</v>
      </c>
    </row>
    <row r="125" s="13" customFormat="1">
      <c r="B125" s="254"/>
      <c r="C125" s="255"/>
      <c r="D125" s="245" t="s">
        <v>140</v>
      </c>
      <c r="E125" s="256" t="s">
        <v>1</v>
      </c>
      <c r="F125" s="257" t="s">
        <v>81</v>
      </c>
      <c r="G125" s="255"/>
      <c r="H125" s="258">
        <v>1</v>
      </c>
      <c r="I125" s="259"/>
      <c r="J125" s="255"/>
      <c r="K125" s="255"/>
      <c r="L125" s="260"/>
      <c r="M125" s="294"/>
      <c r="N125" s="295"/>
      <c r="O125" s="295"/>
      <c r="P125" s="295"/>
      <c r="Q125" s="295"/>
      <c r="R125" s="295"/>
      <c r="S125" s="295"/>
      <c r="T125" s="296"/>
      <c r="AT125" s="264" t="s">
        <v>140</v>
      </c>
      <c r="AU125" s="264" t="s">
        <v>83</v>
      </c>
      <c r="AV125" s="13" t="s">
        <v>83</v>
      </c>
      <c r="AW125" s="13" t="s">
        <v>31</v>
      </c>
      <c r="AX125" s="13" t="s">
        <v>81</v>
      </c>
      <c r="AY125" s="264" t="s">
        <v>131</v>
      </c>
    </row>
    <row r="126" s="1" customFormat="1" ht="6.96" customHeight="1">
      <c r="B126" s="60"/>
      <c r="C126" s="61"/>
      <c r="D126" s="61"/>
      <c r="E126" s="61"/>
      <c r="F126" s="61"/>
      <c r="G126" s="61"/>
      <c r="H126" s="61"/>
      <c r="I126" s="181"/>
      <c r="J126" s="61"/>
      <c r="K126" s="61"/>
      <c r="L126" s="42"/>
    </row>
  </sheetData>
  <sheetProtection sheet="1" autoFilter="0" formatColumns="0" formatRows="0" objects="1" scenarios="1" spinCount="100000" saltValue="gQvoaEcOsJP4Kq+9qJ1VOt1xy6ZnIKC3M12ueUdYFeBB9+g4oUPh3eD3+ltqvnJlpfkW7gdzsUazm79EATDTDg==" hashValue="qQr+mSK3gNXmMFlCgCeMf7BXCouB7+p77uE/PPVegh/g6EjBEBxxPH6JHP8b9mxR+OVQ0VsNh0OvNwbpt4RS7g==" algorithmName="SHA-512" password="CC35"/>
  <autoFilter ref="C117:K12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102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103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stávajícího chodníku na ul. Pod Senovou v Šumperku</v>
      </c>
      <c r="F7" s="146"/>
      <c r="G7" s="146"/>
      <c r="H7" s="146"/>
      <c r="L7" s="19"/>
    </row>
    <row r="8" s="1" customFormat="1" ht="12" customHeight="1">
      <c r="B8" s="42"/>
      <c r="D8" s="146" t="s">
        <v>104</v>
      </c>
      <c r="I8" s="148"/>
      <c r="L8" s="42"/>
    </row>
    <row r="9" s="1" customFormat="1" ht="36.96" customHeight="1">
      <c r="B9" s="42"/>
      <c r="E9" s="149" t="s">
        <v>312</v>
      </c>
      <c r="F9" s="1"/>
      <c r="G9" s="1"/>
      <c r="H9" s="1"/>
      <c r="I9" s="148"/>
      <c r="L9" s="42"/>
    </row>
    <row r="10" s="1" customFormat="1">
      <c r="B10" s="42"/>
      <c r="I10" s="148"/>
      <c r="L10" s="42"/>
    </row>
    <row r="11" s="1" customFormat="1" ht="12" customHeight="1">
      <c r="B11" s="42"/>
      <c r="D11" s="146" t="s">
        <v>18</v>
      </c>
      <c r="F11" s="135" t="s">
        <v>1</v>
      </c>
      <c r="I11" s="150" t="s">
        <v>19</v>
      </c>
      <c r="J11" s="135" t="s">
        <v>1</v>
      </c>
      <c r="L11" s="42"/>
    </row>
    <row r="12" s="1" customFormat="1" ht="12" customHeight="1">
      <c r="B12" s="42"/>
      <c r="D12" s="146" t="s">
        <v>20</v>
      </c>
      <c r="F12" s="135" t="s">
        <v>21</v>
      </c>
      <c r="I12" s="150" t="s">
        <v>22</v>
      </c>
      <c r="J12" s="151" t="str">
        <f>'Rekapitulace stavby'!AN8</f>
        <v>1. 9. 2022</v>
      </c>
      <c r="L12" s="42"/>
    </row>
    <row r="13" s="1" customFormat="1" ht="10.8" customHeight="1">
      <c r="B13" s="42"/>
      <c r="I13" s="148"/>
      <c r="L13" s="42"/>
    </row>
    <row r="14" s="1" customFormat="1" ht="12" customHeight="1">
      <c r="B14" s="42"/>
      <c r="D14" s="146" t="s">
        <v>24</v>
      </c>
      <c r="I14" s="150" t="s">
        <v>25</v>
      </c>
      <c r="J14" s="135" t="str">
        <f>IF('Rekapitulace stavby'!AN10="","",'Rekapitulace stavby'!AN10)</f>
        <v/>
      </c>
      <c r="L14" s="42"/>
    </row>
    <row r="15" s="1" customFormat="1" ht="18" customHeight="1">
      <c r="B15" s="42"/>
      <c r="E15" s="135" t="str">
        <f>IF('Rekapitulace stavby'!E11="","",'Rekapitulace stavby'!E11)</f>
        <v xml:space="preserve"> </v>
      </c>
      <c r="I15" s="150" t="s">
        <v>27</v>
      </c>
      <c r="J15" s="135" t="str">
        <f>IF('Rekapitulace stavby'!AN11="","",'Rekapitulace stavby'!AN11)</f>
        <v/>
      </c>
      <c r="L15" s="42"/>
    </row>
    <row r="16" s="1" customFormat="1" ht="6.96" customHeight="1">
      <c r="B16" s="42"/>
      <c r="I16" s="148"/>
      <c r="L16" s="42"/>
    </row>
    <row r="17" s="1" customFormat="1" ht="12" customHeight="1">
      <c r="B17" s="42"/>
      <c r="D17" s="146" t="s">
        <v>28</v>
      </c>
      <c r="I17" s="150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35"/>
      <c r="G18" s="135"/>
      <c r="H18" s="135"/>
      <c r="I18" s="150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8"/>
      <c r="L19" s="42"/>
    </row>
    <row r="20" s="1" customFormat="1" ht="12" customHeight="1">
      <c r="B20" s="42"/>
      <c r="D20" s="146" t="s">
        <v>30</v>
      </c>
      <c r="I20" s="150" t="s">
        <v>25</v>
      </c>
      <c r="J20" s="135" t="str">
        <f>IF('Rekapitulace stavby'!AN16="","",'Rekapitulace stavby'!AN16)</f>
        <v/>
      </c>
      <c r="L20" s="42"/>
    </row>
    <row r="21" s="1" customFormat="1" ht="18" customHeight="1">
      <c r="B21" s="42"/>
      <c r="E21" s="135" t="str">
        <f>IF('Rekapitulace stavby'!E17="","",'Rekapitulace stavby'!E17)</f>
        <v xml:space="preserve"> </v>
      </c>
      <c r="I21" s="150" t="s">
        <v>27</v>
      </c>
      <c r="J21" s="135" t="str">
        <f>IF('Rekapitulace stavby'!AN17="","",'Rekapitulace stavby'!AN17)</f>
        <v/>
      </c>
      <c r="L21" s="42"/>
    </row>
    <row r="22" s="1" customFormat="1" ht="6.96" customHeight="1">
      <c r="B22" s="42"/>
      <c r="I22" s="148"/>
      <c r="L22" s="42"/>
    </row>
    <row r="23" s="1" customFormat="1" ht="12" customHeight="1">
      <c r="B23" s="42"/>
      <c r="D23" s="146" t="s">
        <v>32</v>
      </c>
      <c r="I23" s="150" t="s">
        <v>25</v>
      </c>
      <c r="J23" s="135" t="str">
        <f>IF('Rekapitulace stavby'!AN19="","",'Rekapitulace stavby'!AN19)</f>
        <v/>
      </c>
      <c r="L23" s="42"/>
    </row>
    <row r="24" s="1" customFormat="1" ht="18" customHeight="1">
      <c r="B24" s="42"/>
      <c r="E24" s="135" t="str">
        <f>IF('Rekapitulace stavby'!E20="","",'Rekapitulace stavby'!E20)</f>
        <v xml:space="preserve"> </v>
      </c>
      <c r="I24" s="150" t="s">
        <v>27</v>
      </c>
      <c r="J24" s="135" t="str">
        <f>IF('Rekapitulace stavby'!AN20="","",'Rekapitulace stavby'!AN20)</f>
        <v/>
      </c>
      <c r="L24" s="42"/>
    </row>
    <row r="25" s="1" customFormat="1" ht="6.96" customHeight="1">
      <c r="B25" s="42"/>
      <c r="I25" s="148"/>
      <c r="L25" s="42"/>
    </row>
    <row r="26" s="1" customFormat="1" ht="12" customHeight="1">
      <c r="B26" s="42"/>
      <c r="D26" s="146" t="s">
        <v>33</v>
      </c>
      <c r="I26" s="148"/>
      <c r="L26" s="42"/>
    </row>
    <row r="27" s="7" customFormat="1" ht="16.5" customHeight="1">
      <c r="B27" s="152"/>
      <c r="E27" s="153" t="s">
        <v>1</v>
      </c>
      <c r="F27" s="153"/>
      <c r="G27" s="153"/>
      <c r="H27" s="153"/>
      <c r="I27" s="154"/>
      <c r="L27" s="152"/>
    </row>
    <row r="28" s="1" customFormat="1" ht="6.96" customHeight="1">
      <c r="B28" s="42"/>
      <c r="I28" s="14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55"/>
      <c r="J29" s="77"/>
      <c r="K29" s="77"/>
      <c r="L29" s="42"/>
    </row>
    <row r="30" s="1" customFormat="1" ht="25.44" customHeight="1">
      <c r="B30" s="42"/>
      <c r="D30" s="156" t="s">
        <v>34</v>
      </c>
      <c r="I30" s="148"/>
      <c r="J30" s="157">
        <f>ROUND(J118,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14.4" customHeight="1">
      <c r="B32" s="42"/>
      <c r="F32" s="158" t="s">
        <v>36</v>
      </c>
      <c r="I32" s="159" t="s">
        <v>35</v>
      </c>
      <c r="J32" s="158" t="s">
        <v>37</v>
      </c>
      <c r="L32" s="42"/>
    </row>
    <row r="33" s="1" customFormat="1" ht="14.4" customHeight="1">
      <c r="B33" s="42"/>
      <c r="D33" s="160" t="s">
        <v>38</v>
      </c>
      <c r="E33" s="146" t="s">
        <v>39</v>
      </c>
      <c r="F33" s="161">
        <f>ROUND((SUM(BE118:BE122)),  2)</f>
        <v>0</v>
      </c>
      <c r="I33" s="162">
        <v>0.20999999999999999</v>
      </c>
      <c r="J33" s="161">
        <f>ROUND(((SUM(BE118:BE122))*I33),  2)</f>
        <v>0</v>
      </c>
      <c r="L33" s="42"/>
    </row>
    <row r="34" s="1" customFormat="1" ht="14.4" customHeight="1">
      <c r="B34" s="42"/>
      <c r="E34" s="146" t="s">
        <v>40</v>
      </c>
      <c r="F34" s="161">
        <f>ROUND((SUM(BF118:BF122)),  2)</f>
        <v>0</v>
      </c>
      <c r="I34" s="162">
        <v>0.14999999999999999</v>
      </c>
      <c r="J34" s="161">
        <f>ROUND(((SUM(BF118:BF122))*I34),  2)</f>
        <v>0</v>
      </c>
      <c r="L34" s="42"/>
    </row>
    <row r="35" hidden="1" s="1" customFormat="1" ht="14.4" customHeight="1">
      <c r="B35" s="42"/>
      <c r="E35" s="146" t="s">
        <v>41</v>
      </c>
      <c r="F35" s="161">
        <f>ROUND((SUM(BG118:BG122)),  2)</f>
        <v>0</v>
      </c>
      <c r="I35" s="162">
        <v>0.20999999999999999</v>
      </c>
      <c r="J35" s="161">
        <f>0</f>
        <v>0</v>
      </c>
      <c r="L35" s="42"/>
    </row>
    <row r="36" hidden="1" s="1" customFormat="1" ht="14.4" customHeight="1">
      <c r="B36" s="42"/>
      <c r="E36" s="146" t="s">
        <v>42</v>
      </c>
      <c r="F36" s="161">
        <f>ROUND((SUM(BH118:BH122)),  2)</f>
        <v>0</v>
      </c>
      <c r="I36" s="162">
        <v>0.14999999999999999</v>
      </c>
      <c r="J36" s="161">
        <f>0</f>
        <v>0</v>
      </c>
      <c r="L36" s="42"/>
    </row>
    <row r="37" hidden="1" s="1" customFormat="1" ht="14.4" customHeight="1">
      <c r="B37" s="42"/>
      <c r="E37" s="146" t="s">
        <v>43</v>
      </c>
      <c r="F37" s="161">
        <f>ROUND((SUM(BI118:BI122)),  2)</f>
        <v>0</v>
      </c>
      <c r="I37" s="162">
        <v>0</v>
      </c>
      <c r="J37" s="161">
        <f>0</f>
        <v>0</v>
      </c>
      <c r="L37" s="42"/>
    </row>
    <row r="38" s="1" customFormat="1" ht="6.96" customHeight="1">
      <c r="B38" s="42"/>
      <c r="I38" s="148"/>
      <c r="L38" s="42"/>
    </row>
    <row r="39" s="1" customFormat="1" ht="25.44" customHeight="1">
      <c r="B39" s="42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8"/>
      <c r="J39" s="169">
        <f>SUM(J30:J37)</f>
        <v>0</v>
      </c>
      <c r="K39" s="170"/>
      <c r="L39" s="42"/>
    </row>
    <row r="40" s="1" customFormat="1" ht="14.4" customHeight="1">
      <c r="B40" s="42"/>
      <c r="I40" s="14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108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stávajícího chodníku na ul. Pod Senovou v Šumperku</v>
      </c>
      <c r="F85" s="31"/>
      <c r="G85" s="31"/>
      <c r="H85" s="31"/>
      <c r="I85" s="148"/>
      <c r="J85" s="38"/>
      <c r="K85" s="38"/>
      <c r="L85" s="42"/>
    </row>
    <row r="86" s="1" customFormat="1" ht="12" customHeight="1">
      <c r="B86" s="37"/>
      <c r="C86" s="31" t="s">
        <v>104</v>
      </c>
      <c r="D86" s="38"/>
      <c r="E86" s="38"/>
      <c r="F86" s="38"/>
      <c r="G86" s="38"/>
      <c r="H86" s="38"/>
      <c r="I86" s="14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1020 - VRN</v>
      </c>
      <c r="F87" s="38"/>
      <c r="G87" s="38"/>
      <c r="H87" s="38"/>
      <c r="I87" s="14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>Šumperk</v>
      </c>
      <c r="G89" s="38"/>
      <c r="H89" s="38"/>
      <c r="I89" s="150" t="s">
        <v>22</v>
      </c>
      <c r="J89" s="73" t="str">
        <f>IF(J12="","",J12)</f>
        <v>1. 9. 2022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 xml:space="preserve"> </v>
      </c>
      <c r="G91" s="38"/>
      <c r="H91" s="38"/>
      <c r="I91" s="150" t="s">
        <v>30</v>
      </c>
      <c r="J91" s="35" t="str">
        <f>E21</f>
        <v xml:space="preserve"> 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50" t="s">
        <v>32</v>
      </c>
      <c r="J92" s="35" t="str">
        <f>E24</f>
        <v xml:space="preserve"> 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48"/>
      <c r="J93" s="38"/>
      <c r="K93" s="38"/>
      <c r="L93" s="42"/>
    </row>
    <row r="94" s="1" customFormat="1" ht="29.28" customHeight="1">
      <c r="B94" s="37"/>
      <c r="C94" s="186" t="s">
        <v>109</v>
      </c>
      <c r="D94" s="187"/>
      <c r="E94" s="187"/>
      <c r="F94" s="187"/>
      <c r="G94" s="187"/>
      <c r="H94" s="187"/>
      <c r="I94" s="188"/>
      <c r="J94" s="189" t="s">
        <v>110</v>
      </c>
      <c r="K94" s="187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2.8" customHeight="1">
      <c r="B96" s="37"/>
      <c r="C96" s="190" t="s">
        <v>111</v>
      </c>
      <c r="D96" s="38"/>
      <c r="E96" s="38"/>
      <c r="F96" s="38"/>
      <c r="G96" s="38"/>
      <c r="H96" s="38"/>
      <c r="I96" s="148"/>
      <c r="J96" s="104">
        <f>J118</f>
        <v>0</v>
      </c>
      <c r="K96" s="38"/>
      <c r="L96" s="42"/>
      <c r="AU96" s="16" t="s">
        <v>112</v>
      </c>
    </row>
    <row r="97" s="8" customFormat="1" ht="24.96" customHeight="1">
      <c r="B97" s="191"/>
      <c r="C97" s="192"/>
      <c r="D97" s="193" t="s">
        <v>313</v>
      </c>
      <c r="E97" s="194"/>
      <c r="F97" s="194"/>
      <c r="G97" s="194"/>
      <c r="H97" s="194"/>
      <c r="I97" s="195"/>
      <c r="J97" s="196">
        <f>J119</f>
        <v>0</v>
      </c>
      <c r="K97" s="192"/>
      <c r="L97" s="197"/>
    </row>
    <row r="98" s="9" customFormat="1" ht="19.92" customHeight="1">
      <c r="B98" s="198"/>
      <c r="C98" s="127"/>
      <c r="D98" s="199" t="s">
        <v>314</v>
      </c>
      <c r="E98" s="200"/>
      <c r="F98" s="200"/>
      <c r="G98" s="200"/>
      <c r="H98" s="200"/>
      <c r="I98" s="201"/>
      <c r="J98" s="202">
        <f>J120</f>
        <v>0</v>
      </c>
      <c r="K98" s="127"/>
      <c r="L98" s="203"/>
    </row>
    <row r="99" s="1" customFormat="1" ht="21.84" customHeight="1">
      <c r="B99" s="37"/>
      <c r="C99" s="38"/>
      <c r="D99" s="38"/>
      <c r="E99" s="38"/>
      <c r="F99" s="38"/>
      <c r="G99" s="38"/>
      <c r="H99" s="38"/>
      <c r="I99" s="148"/>
      <c r="J99" s="38"/>
      <c r="K99" s="38"/>
      <c r="L99" s="42"/>
    </row>
    <row r="100" s="1" customFormat="1" ht="6.96" customHeight="1">
      <c r="B100" s="60"/>
      <c r="C100" s="61"/>
      <c r="D100" s="61"/>
      <c r="E100" s="61"/>
      <c r="F100" s="61"/>
      <c r="G100" s="61"/>
      <c r="H100" s="61"/>
      <c r="I100" s="181"/>
      <c r="J100" s="61"/>
      <c r="K100" s="61"/>
      <c r="L100" s="42"/>
    </row>
    <row r="104" s="1" customFormat="1" ht="6.96" customHeight="1">
      <c r="B104" s="62"/>
      <c r="C104" s="63"/>
      <c r="D104" s="63"/>
      <c r="E104" s="63"/>
      <c r="F104" s="63"/>
      <c r="G104" s="63"/>
      <c r="H104" s="63"/>
      <c r="I104" s="184"/>
      <c r="J104" s="63"/>
      <c r="K104" s="63"/>
      <c r="L104" s="42"/>
    </row>
    <row r="105" s="1" customFormat="1" ht="24.96" customHeight="1">
      <c r="B105" s="37"/>
      <c r="C105" s="22" t="s">
        <v>116</v>
      </c>
      <c r="D105" s="38"/>
      <c r="E105" s="38"/>
      <c r="F105" s="38"/>
      <c r="G105" s="38"/>
      <c r="H105" s="38"/>
      <c r="I105" s="148"/>
      <c r="J105" s="38"/>
      <c r="K105" s="38"/>
      <c r="L105" s="42"/>
    </row>
    <row r="106" s="1" customFormat="1" ht="6.96" customHeight="1">
      <c r="B106" s="37"/>
      <c r="C106" s="38"/>
      <c r="D106" s="38"/>
      <c r="E106" s="38"/>
      <c r="F106" s="38"/>
      <c r="G106" s="38"/>
      <c r="H106" s="38"/>
      <c r="I106" s="148"/>
      <c r="J106" s="38"/>
      <c r="K106" s="38"/>
      <c r="L106" s="42"/>
    </row>
    <row r="107" s="1" customFormat="1" ht="12" customHeight="1">
      <c r="B107" s="37"/>
      <c r="C107" s="31" t="s">
        <v>16</v>
      </c>
      <c r="D107" s="38"/>
      <c r="E107" s="38"/>
      <c r="F107" s="38"/>
      <c r="G107" s="38"/>
      <c r="H107" s="38"/>
      <c r="I107" s="148"/>
      <c r="J107" s="38"/>
      <c r="K107" s="38"/>
      <c r="L107" s="42"/>
    </row>
    <row r="108" s="1" customFormat="1" ht="16.5" customHeight="1">
      <c r="B108" s="37"/>
      <c r="C108" s="38"/>
      <c r="D108" s="38"/>
      <c r="E108" s="185" t="str">
        <f>E7</f>
        <v>Oprava stávajícího chodníku na ul. Pod Senovou v Šumperku</v>
      </c>
      <c r="F108" s="31"/>
      <c r="G108" s="31"/>
      <c r="H108" s="31"/>
      <c r="I108" s="148"/>
      <c r="J108" s="38"/>
      <c r="K108" s="38"/>
      <c r="L108" s="42"/>
    </row>
    <row r="109" s="1" customFormat="1" ht="12" customHeight="1">
      <c r="B109" s="37"/>
      <c r="C109" s="31" t="s">
        <v>104</v>
      </c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16.5" customHeight="1">
      <c r="B110" s="37"/>
      <c r="C110" s="38"/>
      <c r="D110" s="38"/>
      <c r="E110" s="70" t="str">
        <f>E9</f>
        <v>1020 - VRN</v>
      </c>
      <c r="F110" s="38"/>
      <c r="G110" s="38"/>
      <c r="H110" s="38"/>
      <c r="I110" s="148"/>
      <c r="J110" s="38"/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12" customHeight="1">
      <c r="B112" s="37"/>
      <c r="C112" s="31" t="s">
        <v>20</v>
      </c>
      <c r="D112" s="38"/>
      <c r="E112" s="38"/>
      <c r="F112" s="26" t="str">
        <f>F12</f>
        <v>Šumperk</v>
      </c>
      <c r="G112" s="38"/>
      <c r="H112" s="38"/>
      <c r="I112" s="150" t="s">
        <v>22</v>
      </c>
      <c r="J112" s="73" t="str">
        <f>IF(J12="","",J12)</f>
        <v>1. 9. 2022</v>
      </c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5.15" customHeight="1">
      <c r="B114" s="37"/>
      <c r="C114" s="31" t="s">
        <v>24</v>
      </c>
      <c r="D114" s="38"/>
      <c r="E114" s="38"/>
      <c r="F114" s="26" t="str">
        <f>E15</f>
        <v xml:space="preserve"> </v>
      </c>
      <c r="G114" s="38"/>
      <c r="H114" s="38"/>
      <c r="I114" s="150" t="s">
        <v>30</v>
      </c>
      <c r="J114" s="35" t="str">
        <f>E21</f>
        <v xml:space="preserve"> </v>
      </c>
      <c r="K114" s="38"/>
      <c r="L114" s="42"/>
    </row>
    <row r="115" s="1" customFormat="1" ht="15.15" customHeight="1">
      <c r="B115" s="37"/>
      <c r="C115" s="31" t="s">
        <v>28</v>
      </c>
      <c r="D115" s="38"/>
      <c r="E115" s="38"/>
      <c r="F115" s="26" t="str">
        <f>IF(E18="","",E18)</f>
        <v>Vyplň údaj</v>
      </c>
      <c r="G115" s="38"/>
      <c r="H115" s="38"/>
      <c r="I115" s="150" t="s">
        <v>32</v>
      </c>
      <c r="J115" s="35" t="str">
        <f>E24</f>
        <v xml:space="preserve"> </v>
      </c>
      <c r="K115" s="38"/>
      <c r="L115" s="42"/>
    </row>
    <row r="116" s="1" customFormat="1" ht="10.32" customHeight="1">
      <c r="B116" s="37"/>
      <c r="C116" s="38"/>
      <c r="D116" s="38"/>
      <c r="E116" s="38"/>
      <c r="F116" s="38"/>
      <c r="G116" s="38"/>
      <c r="H116" s="38"/>
      <c r="I116" s="148"/>
      <c r="J116" s="38"/>
      <c r="K116" s="38"/>
      <c r="L116" s="42"/>
    </row>
    <row r="117" s="10" customFormat="1" ht="29.28" customHeight="1">
      <c r="B117" s="204"/>
      <c r="C117" s="205" t="s">
        <v>117</v>
      </c>
      <c r="D117" s="206" t="s">
        <v>59</v>
      </c>
      <c r="E117" s="206" t="s">
        <v>55</v>
      </c>
      <c r="F117" s="206" t="s">
        <v>56</v>
      </c>
      <c r="G117" s="206" t="s">
        <v>118</v>
      </c>
      <c r="H117" s="206" t="s">
        <v>119</v>
      </c>
      <c r="I117" s="207" t="s">
        <v>120</v>
      </c>
      <c r="J117" s="206" t="s">
        <v>110</v>
      </c>
      <c r="K117" s="208" t="s">
        <v>121</v>
      </c>
      <c r="L117" s="209"/>
      <c r="M117" s="94" t="s">
        <v>1</v>
      </c>
      <c r="N117" s="95" t="s">
        <v>38</v>
      </c>
      <c r="O117" s="95" t="s">
        <v>122</v>
      </c>
      <c r="P117" s="95" t="s">
        <v>123</v>
      </c>
      <c r="Q117" s="95" t="s">
        <v>124</v>
      </c>
      <c r="R117" s="95" t="s">
        <v>125</v>
      </c>
      <c r="S117" s="95" t="s">
        <v>126</v>
      </c>
      <c r="T117" s="96" t="s">
        <v>127</v>
      </c>
    </row>
    <row r="118" s="1" customFormat="1" ht="22.8" customHeight="1">
      <c r="B118" s="37"/>
      <c r="C118" s="101" t="s">
        <v>128</v>
      </c>
      <c r="D118" s="38"/>
      <c r="E118" s="38"/>
      <c r="F118" s="38"/>
      <c r="G118" s="38"/>
      <c r="H118" s="38"/>
      <c r="I118" s="148"/>
      <c r="J118" s="210">
        <f>BK118</f>
        <v>0</v>
      </c>
      <c r="K118" s="38"/>
      <c r="L118" s="42"/>
      <c r="M118" s="97"/>
      <c r="N118" s="98"/>
      <c r="O118" s="98"/>
      <c r="P118" s="211">
        <f>P119</f>
        <v>0</v>
      </c>
      <c r="Q118" s="98"/>
      <c r="R118" s="211">
        <f>R119</f>
        <v>0</v>
      </c>
      <c r="S118" s="98"/>
      <c r="T118" s="212">
        <f>T119</f>
        <v>0</v>
      </c>
      <c r="AT118" s="16" t="s">
        <v>73</v>
      </c>
      <c r="AU118" s="16" t="s">
        <v>112</v>
      </c>
      <c r="BK118" s="213">
        <f>BK119</f>
        <v>0</v>
      </c>
    </row>
    <row r="119" s="11" customFormat="1" ht="25.92" customHeight="1">
      <c r="B119" s="214"/>
      <c r="C119" s="215"/>
      <c r="D119" s="216" t="s">
        <v>73</v>
      </c>
      <c r="E119" s="217" t="s">
        <v>101</v>
      </c>
      <c r="F119" s="217" t="s">
        <v>315</v>
      </c>
      <c r="G119" s="215"/>
      <c r="H119" s="215"/>
      <c r="I119" s="218"/>
      <c r="J119" s="219">
        <f>BK119</f>
        <v>0</v>
      </c>
      <c r="K119" s="215"/>
      <c r="L119" s="220"/>
      <c r="M119" s="221"/>
      <c r="N119" s="222"/>
      <c r="O119" s="222"/>
      <c r="P119" s="223">
        <f>P120</f>
        <v>0</v>
      </c>
      <c r="Q119" s="222"/>
      <c r="R119" s="223">
        <f>R120</f>
        <v>0</v>
      </c>
      <c r="S119" s="222"/>
      <c r="T119" s="224">
        <f>T120</f>
        <v>0</v>
      </c>
      <c r="AR119" s="225" t="s">
        <v>158</v>
      </c>
      <c r="AT119" s="226" t="s">
        <v>73</v>
      </c>
      <c r="AU119" s="226" t="s">
        <v>74</v>
      </c>
      <c r="AY119" s="225" t="s">
        <v>131</v>
      </c>
      <c r="BK119" s="227">
        <f>BK120</f>
        <v>0</v>
      </c>
    </row>
    <row r="120" s="11" customFormat="1" ht="22.8" customHeight="1">
      <c r="B120" s="214"/>
      <c r="C120" s="215"/>
      <c r="D120" s="216" t="s">
        <v>73</v>
      </c>
      <c r="E120" s="228" t="s">
        <v>74</v>
      </c>
      <c r="F120" s="228" t="s">
        <v>315</v>
      </c>
      <c r="G120" s="215"/>
      <c r="H120" s="215"/>
      <c r="I120" s="218"/>
      <c r="J120" s="229">
        <f>BK120</f>
        <v>0</v>
      </c>
      <c r="K120" s="215"/>
      <c r="L120" s="220"/>
      <c r="M120" s="221"/>
      <c r="N120" s="222"/>
      <c r="O120" s="222"/>
      <c r="P120" s="223">
        <f>SUM(P121:P122)</f>
        <v>0</v>
      </c>
      <c r="Q120" s="222"/>
      <c r="R120" s="223">
        <f>SUM(R121:R122)</f>
        <v>0</v>
      </c>
      <c r="S120" s="222"/>
      <c r="T120" s="224">
        <f>SUM(T121:T122)</f>
        <v>0</v>
      </c>
      <c r="AR120" s="225" t="s">
        <v>158</v>
      </c>
      <c r="AT120" s="226" t="s">
        <v>73</v>
      </c>
      <c r="AU120" s="226" t="s">
        <v>81</v>
      </c>
      <c r="AY120" s="225" t="s">
        <v>131</v>
      </c>
      <c r="BK120" s="227">
        <f>SUM(BK121:BK122)</f>
        <v>0</v>
      </c>
    </row>
    <row r="121" s="1" customFormat="1" ht="16.5" customHeight="1">
      <c r="B121" s="37"/>
      <c r="C121" s="230" t="s">
        <v>81</v>
      </c>
      <c r="D121" s="230" t="s">
        <v>133</v>
      </c>
      <c r="E121" s="231" t="s">
        <v>316</v>
      </c>
      <c r="F121" s="232" t="s">
        <v>317</v>
      </c>
      <c r="G121" s="233" t="s">
        <v>318</v>
      </c>
      <c r="H121" s="234">
        <v>1</v>
      </c>
      <c r="I121" s="235"/>
      <c r="J121" s="236">
        <f>ROUND(I121*H121,2)</f>
        <v>0</v>
      </c>
      <c r="K121" s="232" t="s">
        <v>319</v>
      </c>
      <c r="L121" s="42"/>
      <c r="M121" s="237" t="s">
        <v>1</v>
      </c>
      <c r="N121" s="238" t="s">
        <v>39</v>
      </c>
      <c r="O121" s="85"/>
      <c r="P121" s="239">
        <f>O121*H121</f>
        <v>0</v>
      </c>
      <c r="Q121" s="239">
        <v>0</v>
      </c>
      <c r="R121" s="239">
        <f>Q121*H121</f>
        <v>0</v>
      </c>
      <c r="S121" s="239">
        <v>0</v>
      </c>
      <c r="T121" s="240">
        <f>S121*H121</f>
        <v>0</v>
      </c>
      <c r="AR121" s="241" t="s">
        <v>320</v>
      </c>
      <c r="AT121" s="241" t="s">
        <v>133</v>
      </c>
      <c r="AU121" s="241" t="s">
        <v>83</v>
      </c>
      <c r="AY121" s="16" t="s">
        <v>131</v>
      </c>
      <c r="BE121" s="242">
        <f>IF(N121="základní",J121,0)</f>
        <v>0</v>
      </c>
      <c r="BF121" s="242">
        <f>IF(N121="snížená",J121,0)</f>
        <v>0</v>
      </c>
      <c r="BG121" s="242">
        <f>IF(N121="zákl. přenesená",J121,0)</f>
        <v>0</v>
      </c>
      <c r="BH121" s="242">
        <f>IF(N121="sníž. přenesená",J121,0)</f>
        <v>0</v>
      </c>
      <c r="BI121" s="242">
        <f>IF(N121="nulová",J121,0)</f>
        <v>0</v>
      </c>
      <c r="BJ121" s="16" t="s">
        <v>81</v>
      </c>
      <c r="BK121" s="242">
        <f>ROUND(I121*H121,2)</f>
        <v>0</v>
      </c>
      <c r="BL121" s="16" t="s">
        <v>320</v>
      </c>
      <c r="BM121" s="241" t="s">
        <v>321</v>
      </c>
    </row>
    <row r="122" s="1" customFormat="1" ht="16.5" customHeight="1">
      <c r="B122" s="37"/>
      <c r="C122" s="230" t="s">
        <v>83</v>
      </c>
      <c r="D122" s="230" t="s">
        <v>133</v>
      </c>
      <c r="E122" s="231" t="s">
        <v>322</v>
      </c>
      <c r="F122" s="232" t="s">
        <v>323</v>
      </c>
      <c r="G122" s="233" t="s">
        <v>318</v>
      </c>
      <c r="H122" s="234">
        <v>1</v>
      </c>
      <c r="I122" s="235"/>
      <c r="J122" s="236">
        <f>ROUND(I122*H122,2)</f>
        <v>0</v>
      </c>
      <c r="K122" s="232" t="s">
        <v>319</v>
      </c>
      <c r="L122" s="42"/>
      <c r="M122" s="289" t="s">
        <v>1</v>
      </c>
      <c r="N122" s="290" t="s">
        <v>39</v>
      </c>
      <c r="O122" s="291"/>
      <c r="P122" s="292">
        <f>O122*H122</f>
        <v>0</v>
      </c>
      <c r="Q122" s="292">
        <v>0</v>
      </c>
      <c r="R122" s="292">
        <f>Q122*H122</f>
        <v>0</v>
      </c>
      <c r="S122" s="292">
        <v>0</v>
      </c>
      <c r="T122" s="293">
        <f>S122*H122</f>
        <v>0</v>
      </c>
      <c r="AR122" s="241" t="s">
        <v>320</v>
      </c>
      <c r="AT122" s="241" t="s">
        <v>133</v>
      </c>
      <c r="AU122" s="241" t="s">
        <v>83</v>
      </c>
      <c r="AY122" s="16" t="s">
        <v>131</v>
      </c>
      <c r="BE122" s="242">
        <f>IF(N122="základní",J122,0)</f>
        <v>0</v>
      </c>
      <c r="BF122" s="242">
        <f>IF(N122="snížená",J122,0)</f>
        <v>0</v>
      </c>
      <c r="BG122" s="242">
        <f>IF(N122="zákl. přenesená",J122,0)</f>
        <v>0</v>
      </c>
      <c r="BH122" s="242">
        <f>IF(N122="sníž. přenesená",J122,0)</f>
        <v>0</v>
      </c>
      <c r="BI122" s="242">
        <f>IF(N122="nulová",J122,0)</f>
        <v>0</v>
      </c>
      <c r="BJ122" s="16" t="s">
        <v>81</v>
      </c>
      <c r="BK122" s="242">
        <f>ROUND(I122*H122,2)</f>
        <v>0</v>
      </c>
      <c r="BL122" s="16" t="s">
        <v>320</v>
      </c>
      <c r="BM122" s="241" t="s">
        <v>324</v>
      </c>
    </row>
    <row r="123" s="1" customFormat="1" ht="6.96" customHeight="1">
      <c r="B123" s="60"/>
      <c r="C123" s="61"/>
      <c r="D123" s="61"/>
      <c r="E123" s="61"/>
      <c r="F123" s="61"/>
      <c r="G123" s="61"/>
      <c r="H123" s="61"/>
      <c r="I123" s="181"/>
      <c r="J123" s="61"/>
      <c r="K123" s="61"/>
      <c r="L123" s="42"/>
    </row>
  </sheetData>
  <sheetProtection sheet="1" autoFilter="0" formatColumns="0" formatRows="0" objects="1" scenarios="1" spinCount="100000" saltValue="gteC3tz8TMJwNmYUFoBp9K+uRbqw4wjJv3Yv7xVbcxgsOa5zl25qp60dEEU1oDedPJhVEFhm0Q/H/TtMEP+qGg==" hashValue="Sm+44HUMeJvwV1UAcwkELjxOuBSks1ZrnCqduphlmuuuoHYqqITqllxQdWARg8sHJLLFpaGQdwypLEoUyjaMOA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DESKTOP-LR3EJNP\Sváťa</dc:creator>
  <cp:lastModifiedBy>DESKTOP-LR3EJNP\Sváťa</cp:lastModifiedBy>
  <dcterms:created xsi:type="dcterms:W3CDTF">2022-09-01T13:36:43Z</dcterms:created>
  <dcterms:modified xsi:type="dcterms:W3CDTF">2022-09-01T13:36:48Z</dcterms:modified>
</cp:coreProperties>
</file>