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120" yWindow="150" windowWidth="14280" windowHeight="15270" activeTab="0"/>
  </bookViews>
  <sheets>
    <sheet name="Rekapitulace stavby" sheetId="1" r:id="rId1"/>
    <sheet name="Vnější část" sheetId="2" r:id="rId2"/>
    <sheet name="Vnitřní část" sheetId="3" r:id="rId3"/>
  </sheets>
  <externalReferences>
    <externalReference r:id="rId6"/>
  </externalReferences>
  <definedNames>
    <definedName name="_xlnm._FilterDatabase" localSheetId="1" hidden="1">'Vnější část'!$C$122:$K$192</definedName>
    <definedName name="_xlnm.Print_Area" localSheetId="0">'Rekapitulace stavby'!$D$4:$AO$76,'Rekapitulace stavby'!$C$82:$AQ$96</definedName>
    <definedName name="_xlnm.Print_Area" localSheetId="1">'Vnější část'!$C$4:$J$76,'Vnější část'!$C$82:$J$106,'Vnější část'!$C$112:$J$192</definedName>
    <definedName name="_xlnm.Print_Titles" localSheetId="0">'Rekapitulace stavby'!$92:$92</definedName>
    <definedName name="_xlnm.Print_Titles" localSheetId="1">'Vnější část'!$122:$122</definedName>
  </definedNames>
  <calcPr calcId="191029"/>
</workbook>
</file>

<file path=xl/sharedStrings.xml><?xml version="1.0" encoding="utf-8"?>
<sst xmlns="http://schemas.openxmlformats.org/spreadsheetml/2006/main" count="1909" uniqueCount="420">
  <si>
    <t>Export Komplet</t>
  </si>
  <si>
    <t/>
  </si>
  <si>
    <t>2.0</t>
  </si>
  <si>
    <t>False</t>
  </si>
  <si>
    <t>{39df775f-20d3-4f4d-a97a-818d04cf9f53}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</si>
  <si>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</si>
  <si>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</si>
  <si>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</si>
  <si>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</si>
  <si>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</si>
  <si>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</si>
  <si>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</si>
  <si>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</si>
  <si>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</si>
  <si>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</si>
  <si>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</si>
  <si>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</si>
  <si>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</si>
  <si>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</si>
  <si>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</si>
  <si>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</si>
  <si>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</si>
  <si>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</si>
  <si>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</si>
  <si>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</si>
  <si>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</si>
  <si>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</si>
  <si>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</si>
  <si>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</si>
  <si>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</si>
  <si>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</si>
  <si>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</si>
  <si>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</si>
  <si>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</si>
  <si>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</si>
  <si>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</si>
  <si>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</si>
  <si>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</si>
  <si>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</si>
  <si>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</si>
  <si>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</si>
  <si>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</si>
  <si>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</si>
  <si>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</si>
  <si>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</si>
  <si>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</si>
  <si>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</si>
  <si>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</si>
  <si>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</si>
  <si>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</si>
  <si>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</si>
  <si>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</si>
  <si>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</si>
  <si>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</si>
  <si>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</si>
  <si>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</si>
  <si>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</si>
  <si>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</si>
  <si>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</si>
  <si>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</si>
  <si>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</si>
  <si>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</si>
  <si>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</si>
  <si>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</si>
  <si>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</si>
  <si>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</si>
  <si>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</si>
  <si>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</si>
  <si>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</si>
  <si>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</si>
  <si>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</si>
  <si>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</si>
  <si>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</si>
  <si>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</si>
  <si>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</si>
  <si>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</si>
  <si>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</si>
  <si>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</si>
  <si>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</si>
  <si>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</si>
  <si>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</si>
  <si>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</si>
  <si>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</si>
  <si>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</si>
  <si>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</si>
  <si>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</si>
  <si>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</si>
  <si>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 </t>
  </si>
  <si>
    <t>HZS - Hodinové zúčtovací sazby</t>
  </si>
  <si>
    <t>VRN - Vedlejší rozpočtové náklady</t>
  </si>
  <si>
    <t xml:space="preserve">    VRN3 - Zařízení staveniště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</si>
  <si>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</si>
  <si>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</si>
  <si>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</si>
  <si>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</si>
  <si>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</si>
  <si>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</si>
  <si>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</si>
  <si>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</si>
  <si>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</si>
  <si>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</si>
  <si>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</si>
  <si>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</si>
  <si>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</si>
  <si>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</si>
  <si>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</si>
  <si>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</si>
  <si>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</si>
  <si>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</si>
  <si>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 xml:space="preserve"> Úpravy povrchů, podlahy a osazování výplní</t>
  </si>
  <si>
    <t>K</t>
  </si>
  <si>
    <t>612325202</t>
  </si>
  <si>
    <t>Vápenocementová hrubá omítka malých ploch do 0,25 m2 na stěnách</t>
  </si>
  <si>
    <t>kus</t>
  </si>
  <si>
    <t>4</t>
  </si>
  <si>
    <t>429330573</t>
  </si>
  <si>
    <t>622325111</t>
  </si>
  <si>
    <t>Oprava vnější vápenné hladké omítky členitosti 1 stěn v rozsahu do 5 %</t>
  </si>
  <si>
    <t>m2</t>
  </si>
  <si>
    <t>-494744793</t>
  </si>
  <si>
    <t>63</t>
  </si>
  <si>
    <t>622335201.1</t>
  </si>
  <si>
    <t>Oprava cementové škrábané omítky vnějších stěn v rozsahu do 10 %</t>
  </si>
  <si>
    <t>1215700911</t>
  </si>
  <si>
    <t>629991001</t>
  </si>
  <si>
    <t>Zakrytí podélných ploch fólií volně položenou (podlah)</t>
  </si>
  <si>
    <t>-1347245074</t>
  </si>
  <si>
    <t>5</t>
  </si>
  <si>
    <t>629991011</t>
  </si>
  <si>
    <t>Zakrytí výplní otvorů a svislých ploch fólií přilepenou lepící páskou, sokl</t>
  </si>
  <si>
    <t>557822413</t>
  </si>
  <si>
    <t>9</t>
  </si>
  <si>
    <t>Ostatní konstrukce a práce, bourání</t>
  </si>
  <si>
    <t>60</t>
  </si>
  <si>
    <t>941211111</t>
  </si>
  <si>
    <t>Montáž lešení řadového rámového lehkého zatížení do 200 kg/m2 š do 0,9 m v do 10 m</t>
  </si>
  <si>
    <t>-1541684475</t>
  </si>
  <si>
    <t>61</t>
  </si>
  <si>
    <t>941211211</t>
  </si>
  <si>
    <t xml:space="preserve">Příplatek k lešení řadovému rámovému lehkému š 0,9 m v do 25 m za první a ZKD den použití </t>
  </si>
  <si>
    <t>1072242189</t>
  </si>
  <si>
    <t>62</t>
  </si>
  <si>
    <t>941211811</t>
  </si>
  <si>
    <t>Demontáž lešení řadového rámového lehkého zatížení do 200 kg/m2 š do 0,9 m v do 10 m</t>
  </si>
  <si>
    <t>-587271371</t>
  </si>
  <si>
    <t>952901114</t>
  </si>
  <si>
    <t>Vyčištění budov bytové a občanské výstavby při výšce podlaží přes 4 m</t>
  </si>
  <si>
    <t>-543125462</t>
  </si>
  <si>
    <t>10</t>
  </si>
  <si>
    <t>978015391</t>
  </si>
  <si>
    <t>Otlučení (osekání) vnější vápenné nebo vápenocementové omítky stupně členitosti 1 a 2 do 100%</t>
  </si>
  <si>
    <t>16</t>
  </si>
  <si>
    <t>2111288541</t>
  </si>
  <si>
    <t>997</t>
  </si>
  <si>
    <t>Přesun sutě</t>
  </si>
  <si>
    <t>11</t>
  </si>
  <si>
    <t>997013211</t>
  </si>
  <si>
    <t>Vnitrostaveništní doprava suti a vybouraných hmot pro budovy v do 6 m ručně</t>
  </si>
  <si>
    <t>t</t>
  </si>
  <si>
    <t>-1348226660</t>
  </si>
  <si>
    <t>12</t>
  </si>
  <si>
    <t>997013501</t>
  </si>
  <si>
    <t>Odvoz suti a vybouraných hmot na skládku nebo meziskládku do 1 km se složením</t>
  </si>
  <si>
    <t>-1545731464</t>
  </si>
  <si>
    <t>13</t>
  </si>
  <si>
    <t>997013509</t>
  </si>
  <si>
    <t>Příplatek k odvozu suti a vybouraných hmot na skládku ZKD 1 km přes 1 km</t>
  </si>
  <si>
    <t>-549955965</t>
  </si>
  <si>
    <t>14</t>
  </si>
  <si>
    <t>997013631</t>
  </si>
  <si>
    <t>Poplatek za uložení na skládce (skládkovné) stavebního odpadu směsného kód odpadu 17 09 04</t>
  </si>
  <si>
    <t>-840807279</t>
  </si>
  <si>
    <t>998</t>
  </si>
  <si>
    <t>Přesun hmot</t>
  </si>
  <si>
    <t>998018001</t>
  </si>
  <si>
    <t>Přesun hmot ruční pro budovy v do 6 m</t>
  </si>
  <si>
    <t>-289333331</t>
  </si>
  <si>
    <t>998018011</t>
  </si>
  <si>
    <t>Příplatek k ručnímu přesunu hmot pro budovy za zvětšený přesun ZKD 100 m</t>
  </si>
  <si>
    <t>1932055794</t>
  </si>
  <si>
    <t>PSV</t>
  </si>
  <si>
    <t>Práce a dodávky PSV</t>
  </si>
  <si>
    <t>783</t>
  </si>
  <si>
    <t xml:space="preserve">Dokončovací práce - nátěry </t>
  </si>
  <si>
    <t>17</t>
  </si>
  <si>
    <t>783101203</t>
  </si>
  <si>
    <t>Jemné obroušení podkladu truhlářských konstrukcí před provedením nátěru</t>
  </si>
  <si>
    <t>-101911864</t>
  </si>
  <si>
    <t>18</t>
  </si>
  <si>
    <t>783101401</t>
  </si>
  <si>
    <t>Ometení podkladu truhlářských konstrukcí před provedením nátěru</t>
  </si>
  <si>
    <t>1212357729</t>
  </si>
  <si>
    <t>19</t>
  </si>
  <si>
    <t>783113101</t>
  </si>
  <si>
    <t>Jednonásobný napouštěcí syntetický nátěr truhlářských konstrukcí</t>
  </si>
  <si>
    <t>1376859216</t>
  </si>
  <si>
    <t>20</t>
  </si>
  <si>
    <t>783117101</t>
  </si>
  <si>
    <t>Krycí jednonásobný syntetický nátěr truhlářských konstrukcí</t>
  </si>
  <si>
    <t>629384768</t>
  </si>
  <si>
    <t>783132101</t>
  </si>
  <si>
    <t>Lokální tmelení truhlářských konstrukcí včetně přebroušení epoxidovým tmelem plochy do 10%</t>
  </si>
  <si>
    <t>847792501</t>
  </si>
  <si>
    <t>22</t>
  </si>
  <si>
    <t>783301313</t>
  </si>
  <si>
    <t xml:space="preserve">Odmaštění zámečnických konstrukcí ředidlovým odmašťovačem </t>
  </si>
  <si>
    <t>1531792293</t>
  </si>
  <si>
    <t>23</t>
  </si>
  <si>
    <t>783301401</t>
  </si>
  <si>
    <t xml:space="preserve">Ometení zámečnických konstrukcí </t>
  </si>
  <si>
    <t>512</t>
  </si>
  <si>
    <t>-405607284</t>
  </si>
  <si>
    <t>24</t>
  </si>
  <si>
    <t>783306801</t>
  </si>
  <si>
    <t xml:space="preserve">Odstranění nátěru ze zámečnických konstrukcí obroušením </t>
  </si>
  <si>
    <t>-1947366312</t>
  </si>
  <si>
    <t>25</t>
  </si>
  <si>
    <t>783314101</t>
  </si>
  <si>
    <t xml:space="preserve">Základní jednonásobný syntetický nátěr zámečnických konstrukcí </t>
  </si>
  <si>
    <t>-934554915</t>
  </si>
  <si>
    <t>26</t>
  </si>
  <si>
    <t>783317105</t>
  </si>
  <si>
    <t xml:space="preserve">Krycí jednonásobný syntetický samozákladující nátěr zámečnických konstrukcí </t>
  </si>
  <si>
    <t>1137133389</t>
  </si>
  <si>
    <t>27</t>
  </si>
  <si>
    <t>783401313</t>
  </si>
  <si>
    <t xml:space="preserve">Odmaštění klempířských konstrukcí ředidlovým odmašťovačem před provedením nátěru </t>
  </si>
  <si>
    <t>-1063737448</t>
  </si>
  <si>
    <t>28</t>
  </si>
  <si>
    <t>783401401</t>
  </si>
  <si>
    <t xml:space="preserve">Ometení klempířských konstrukcí před provedením nátěru </t>
  </si>
  <si>
    <t>1116928134</t>
  </si>
  <si>
    <t>29</t>
  </si>
  <si>
    <t>783406801</t>
  </si>
  <si>
    <t xml:space="preserve">Obroušení klempířských konstrukcí </t>
  </si>
  <si>
    <t>-1324067780</t>
  </si>
  <si>
    <t>30</t>
  </si>
  <si>
    <t>783414101</t>
  </si>
  <si>
    <t xml:space="preserve">Základní jednonásobný syntetický nátěr klempířských konstrukcí  </t>
  </si>
  <si>
    <t>-263730095</t>
  </si>
  <si>
    <t>31</t>
  </si>
  <si>
    <t>783415101</t>
  </si>
  <si>
    <t xml:space="preserve">Mezinátěr syntetický jednonásobný mezinátěr klempířských konstrukcí  </t>
  </si>
  <si>
    <t>-1577691786</t>
  </si>
  <si>
    <t>32</t>
  </si>
  <si>
    <t>783417101</t>
  </si>
  <si>
    <t xml:space="preserve">Krycí jednonásobný syntetický nátěr klempířských konstrukcí  </t>
  </si>
  <si>
    <t>-1175863284</t>
  </si>
  <si>
    <t>33</t>
  </si>
  <si>
    <t>783601715</t>
  </si>
  <si>
    <t xml:space="preserve">Odmaštění ředidlovým odmašťovačem potrubí DN do 50 mm </t>
  </si>
  <si>
    <t>m</t>
  </si>
  <si>
    <t>-1748687626</t>
  </si>
  <si>
    <t>34</t>
  </si>
  <si>
    <t>783606861</t>
  </si>
  <si>
    <t xml:space="preserve">Odstranění nátěrů z potrubí DN do 50 mm obroušením </t>
  </si>
  <si>
    <t>-1878936838</t>
  </si>
  <si>
    <t>35</t>
  </si>
  <si>
    <t>783614651</t>
  </si>
  <si>
    <t xml:space="preserve">Základní antikorozní jednonásobný syntetický potrubí DN do 50 mm </t>
  </si>
  <si>
    <t>303424606</t>
  </si>
  <si>
    <t>36</t>
  </si>
  <si>
    <t>783615551</t>
  </si>
  <si>
    <t>Mezinátěr jednonásobný syntetický nátěr potrubí DN do 50 mm</t>
  </si>
  <si>
    <t>1323329118</t>
  </si>
  <si>
    <t>37</t>
  </si>
  <si>
    <t>783617601</t>
  </si>
  <si>
    <t xml:space="preserve">Krycí jednonásobný syntetický nátěr potrubí DN do 50 mm </t>
  </si>
  <si>
    <t>719912074</t>
  </si>
  <si>
    <t>38</t>
  </si>
  <si>
    <t>783801503</t>
  </si>
  <si>
    <t>Omytí omítek tlakovou vodou před provedením nátěru</t>
  </si>
  <si>
    <t>-827610032</t>
  </si>
  <si>
    <t>39</t>
  </si>
  <si>
    <t>783801671</t>
  </si>
  <si>
    <t>Očištění odstraňovačem graffiti neošetřených povrchů omítek stupně členitosti 1 a 2</t>
  </si>
  <si>
    <t>1109533718</t>
  </si>
  <si>
    <t>40</t>
  </si>
  <si>
    <t>783801691</t>
  </si>
  <si>
    <t>Očištění odstraňovačem graffiti neošetřených hrubých betonových povrchů nebo hrubých omítek</t>
  </si>
  <si>
    <t>-317608985</t>
  </si>
  <si>
    <t>41</t>
  </si>
  <si>
    <t>783822101</t>
  </si>
  <si>
    <t>Tmelení vlásečnicových prasklin na omítkách disperzním tmelem</t>
  </si>
  <si>
    <t>1023148888</t>
  </si>
  <si>
    <t>42</t>
  </si>
  <si>
    <t>783822111</t>
  </si>
  <si>
    <t>Tmelení prasklin šířky do 5 mm na omítkách disperzním tmelem</t>
  </si>
  <si>
    <t>-507594443</t>
  </si>
  <si>
    <t>43</t>
  </si>
  <si>
    <t>783822203</t>
  </si>
  <si>
    <t>Lokální vyrovnání omítky před provedením nátěru disperzní stěrkou tloušťky do 3 mm plochy 0,25 m2</t>
  </si>
  <si>
    <t>848002229</t>
  </si>
  <si>
    <t>44</t>
  </si>
  <si>
    <t>783823135</t>
  </si>
  <si>
    <t>Penetrační silikonový nátěr hladkých, tenkovrstvých zrnitých nebo štukových omítek</t>
  </si>
  <si>
    <t>291298400</t>
  </si>
  <si>
    <t>45</t>
  </si>
  <si>
    <t>783823155</t>
  </si>
  <si>
    <t>Penetrační silikonový nátěr hrubých betonových povrchů a hrubých, rýhovaných a škrábaných omítek</t>
  </si>
  <si>
    <t>1406096464</t>
  </si>
  <si>
    <t>46</t>
  </si>
  <si>
    <t>783827425</t>
  </si>
  <si>
    <t>Krycí dvojnásobný silikonový nátěr omítek stupně členitosti 1 a 2</t>
  </si>
  <si>
    <t>-520987738</t>
  </si>
  <si>
    <t>47</t>
  </si>
  <si>
    <t>783827525</t>
  </si>
  <si>
    <t>Krycí dvojnásobný silikonový nátěr hrubých betonových povrchů nebo hrubých omítek</t>
  </si>
  <si>
    <t>-1882055262</t>
  </si>
  <si>
    <t>58</t>
  </si>
  <si>
    <t>783846523</t>
  </si>
  <si>
    <t>Antigraffiti nátěr trvalý do 100 cyklů odstranění graffiti omítek hladkých, zrnitých, štukových</t>
  </si>
  <si>
    <t>-1685687400</t>
  </si>
  <si>
    <t>57</t>
  </si>
  <si>
    <t>783846543</t>
  </si>
  <si>
    <t>Antigraffiti nátěr trvalý do 100 cyklů odstranění graffiti hrubých povrchů</t>
  </si>
  <si>
    <t>124852661</t>
  </si>
  <si>
    <t>48</t>
  </si>
  <si>
    <t>783897615</t>
  </si>
  <si>
    <t>Příplatek k cenám dvojnásobného krycího nátěru omítek za za barevné provedení v odstínu sytém</t>
  </si>
  <si>
    <t>-1826126371</t>
  </si>
  <si>
    <t>HZS</t>
  </si>
  <si>
    <t>Hodinové zúčtovací sazby</t>
  </si>
  <si>
    <t>49</t>
  </si>
  <si>
    <t>HZS1301</t>
  </si>
  <si>
    <t>Hodinová zúčtovací sazba zedník</t>
  </si>
  <si>
    <t>hod</t>
  </si>
  <si>
    <t>-1680530250</t>
  </si>
  <si>
    <t>VRN</t>
  </si>
  <si>
    <t>Vedlejší rozpočtové náklady</t>
  </si>
  <si>
    <t>VRN3</t>
  </si>
  <si>
    <t>Zařízení staveniště</t>
  </si>
  <si>
    <t>50</t>
  </si>
  <si>
    <t>030001000</t>
  </si>
  <si>
    <t>soub.</t>
  </si>
  <si>
    <t>1024</t>
  </si>
  <si>
    <t>-688980731</t>
  </si>
  <si>
    <t>51</t>
  </si>
  <si>
    <t>032103001</t>
  </si>
  <si>
    <t>Náklady na pronájem stavební buňky, doprava, nakládka, vykládka</t>
  </si>
  <si>
    <t>soubor</t>
  </si>
  <si>
    <t>-734795099</t>
  </si>
  <si>
    <t>52</t>
  </si>
  <si>
    <t>032603001</t>
  </si>
  <si>
    <t>Náklady na pronájem mobilní toalety, doprava, servis</t>
  </si>
  <si>
    <t>1788765494</t>
  </si>
  <si>
    <t>53</t>
  </si>
  <si>
    <t>034103000</t>
  </si>
  <si>
    <t>Oplocení staveniště</t>
  </si>
  <si>
    <t>-266494972</t>
  </si>
  <si>
    <t>54</t>
  </si>
  <si>
    <t>039103000</t>
  </si>
  <si>
    <t>Rozebrání, bourání a odvoz zařízení staveniště</t>
  </si>
  <si>
    <t>674318768</t>
  </si>
  <si>
    <t>55</t>
  </si>
  <si>
    <t>039203000</t>
  </si>
  <si>
    <t>Úprava terénu po zrušení zařízení staveniště</t>
  </si>
  <si>
    <t>-1427547532</t>
  </si>
  <si>
    <t>VRN8</t>
  </si>
  <si>
    <t>Přesun stavebních kapacit</t>
  </si>
  <si>
    <t>56</t>
  </si>
  <si>
    <t>081103000</t>
  </si>
  <si>
    <t>Denní doprava pracovníků na pracoviště</t>
  </si>
  <si>
    <t>1837117200</t>
  </si>
  <si>
    <t>Erbenova 2326/14, Šumperk</t>
  </si>
  <si>
    <t>Podniky města Šumperka a.s.</t>
  </si>
  <si>
    <t>{500bc93d-532d-43fd-8ee2-cb849cfd8577}</t>
  </si>
  <si>
    <t xml:space="preserve">    783 - Dokončovací práce - nátěry</t>
  </si>
  <si>
    <t>1410633684</t>
  </si>
  <si>
    <t>-2066289351</t>
  </si>
  <si>
    <t>622335201</t>
  </si>
  <si>
    <t>Oprava cementové škrábané omítky vnějších stěn v rozsahu do 5 %</t>
  </si>
  <si>
    <t>-257382676</t>
  </si>
  <si>
    <t>860961290</t>
  </si>
  <si>
    <t>-849974346</t>
  </si>
  <si>
    <t>-1576113893</t>
  </si>
  <si>
    <t>974067974</t>
  </si>
  <si>
    <t>-760746364</t>
  </si>
  <si>
    <t>-2074894913</t>
  </si>
  <si>
    <t>-2125615637</t>
  </si>
  <si>
    <t>-442039791</t>
  </si>
  <si>
    <t>-1636710070</t>
  </si>
  <si>
    <t>-1680210520</t>
  </si>
  <si>
    <t>-321676107</t>
  </si>
  <si>
    <t>-829910983</t>
  </si>
  <si>
    <t>1092422902</t>
  </si>
  <si>
    <t>Dokončovací práce - nátěry</t>
  </si>
  <si>
    <t>-1708251284</t>
  </si>
  <si>
    <t>1530297581</t>
  </si>
  <si>
    <t>-1258017844</t>
  </si>
  <si>
    <t>-1468748254</t>
  </si>
  <si>
    <t>-1648943507</t>
  </si>
  <si>
    <t>-1430373015</t>
  </si>
  <si>
    <t>99978097</t>
  </si>
  <si>
    <t>-672882733</t>
  </si>
  <si>
    <t>1081482397</t>
  </si>
  <si>
    <t>-2054288881</t>
  </si>
  <si>
    <t>-1967565443</t>
  </si>
  <si>
    <t>-1676044504</t>
  </si>
  <si>
    <t>1074746295</t>
  </si>
  <si>
    <t>-1454183522</t>
  </si>
  <si>
    <t>105758568</t>
  </si>
  <si>
    <t>-893120539</t>
  </si>
  <si>
    <t>933332234</t>
  </si>
  <si>
    <t>-91068452</t>
  </si>
  <si>
    <t>1079108546</t>
  </si>
  <si>
    <t>-803466509</t>
  </si>
  <si>
    <t>1934435237</t>
  </si>
  <si>
    <t>863219904</t>
  </si>
  <si>
    <t>967269097</t>
  </si>
  <si>
    <t>-942072955</t>
  </si>
  <si>
    <t>-427309849</t>
  </si>
  <si>
    <t>-409416593</t>
  </si>
  <si>
    <t>887036382</t>
  </si>
  <si>
    <t>Oprava fasády kotelny K8 Erbenova, Šumperk</t>
  </si>
  <si>
    <t>Oprava fasády vnější a vnitřní části kotelny na ul. Erbenova, Šumperk</t>
  </si>
  <si>
    <t>Oprava fasády kotelny K8 Erbenova, Šumperk - vnější část + antigraffiti nátěr do v 2,5 m</t>
  </si>
  <si>
    <t>Oprava fasády kotelny K8 Erbenova, Šumperk - vnitřní část</t>
  </si>
  <si>
    <t>CZ65138163</t>
  </si>
  <si>
    <t>Vyplň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</si>
</sst>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/>
    <xf numFmtId="166" fontId="27" fillId="0" borderId="10" xfId="0" applyNumberFormat="1" applyFont="1" applyBorder="1"/>
    <xf numFmtId="166" fontId="27" fillId="0" borderId="11" xfId="0" applyNumberFormat="1" applyFont="1" applyBorder="1"/>
    <xf numFmtId="4" fontId="28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14" fontId="3" fillId="5" borderId="0" xfId="0" applyNumberFormat="1" applyFont="1" applyFill="1" applyAlignment="1">
      <alignment horizontal="left" vertical="center"/>
    </xf>
    <xf numFmtId="4" fontId="18" fillId="5" borderId="22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/>
    <xf numFmtId="0" fontId="11" fillId="6" borderId="0" xfId="0" applyFont="1" applyFill="1" applyAlignment="1">
      <alignment horizontal="center" vertical="center"/>
    </xf>
    <xf numFmtId="0" fontId="0" fillId="0" borderId="0" xfId="0"/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&#345;ejn&#233;%20zak&#225;zky\2023\2023%20Oprava%20fas&#225;dy%20K8%20Erbenova\PM&#352;%20&#352;umperk%20-%20Oprava%20fas&#225;dy%20vnit&#345;n&#237;%20&#269;&#225;sti%20kotelny%20na%20ul.%20Erbenova,%20&#352;umpe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PMŠ Šumperk - O..."/>
    </sheetNames>
    <sheetDataSet>
      <sheetData sheetId="0">
        <row r="8">
          <cell r="AN8" t="str">
            <v>1. 12. 2022</v>
          </cell>
        </row>
        <row r="16">
          <cell r="AN16" t="str">
            <v/>
          </cell>
        </row>
        <row r="17">
          <cell r="AN17" t="str">
            <v/>
          </cell>
        </row>
        <row r="19">
          <cell r="AN19" t="str">
            <v/>
          </cell>
        </row>
        <row r="20"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43" t="s">
        <v>5</v>
      </c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71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R5" s="16"/>
      <c r="BS5" s="13" t="s">
        <v>6</v>
      </c>
    </row>
    <row r="6" spans="2:71" ht="36.95" customHeight="1">
      <c r="B6" s="16"/>
      <c r="D6" s="21" t="s">
        <v>13</v>
      </c>
      <c r="K6" s="172" t="s">
        <v>414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R6" s="16"/>
      <c r="BS6" s="13" t="s">
        <v>6</v>
      </c>
    </row>
    <row r="7" spans="2:71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16</v>
      </c>
      <c r="K8" s="20" t="s">
        <v>364</v>
      </c>
      <c r="AK8" s="22" t="s">
        <v>17</v>
      </c>
      <c r="AN8" s="140"/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18</v>
      </c>
      <c r="AK10" s="22" t="s">
        <v>19</v>
      </c>
      <c r="AN10" s="20">
        <v>65138163</v>
      </c>
      <c r="AR10" s="16"/>
      <c r="BS10" s="13" t="s">
        <v>6</v>
      </c>
    </row>
    <row r="11" spans="2:71" ht="18.4" customHeight="1">
      <c r="B11" s="16"/>
      <c r="E11" s="20" t="s">
        <v>365</v>
      </c>
      <c r="AK11" s="22" t="s">
        <v>20</v>
      </c>
      <c r="AN11" s="20" t="s">
        <v>418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21</v>
      </c>
      <c r="AK13" s="22" t="s">
        <v>19</v>
      </c>
      <c r="AN13" s="138" t="s">
        <v>419</v>
      </c>
      <c r="AR13" s="16"/>
      <c r="BS13" s="13" t="s">
        <v>6</v>
      </c>
    </row>
    <row r="14" spans="2:71" ht="12.75">
      <c r="B14" s="16"/>
      <c r="E14" s="177" t="s">
        <v>419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22" t="s">
        <v>20</v>
      </c>
      <c r="AN14" s="138" t="s">
        <v>419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23</v>
      </c>
      <c r="AK16" s="22" t="s">
        <v>19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22</v>
      </c>
      <c r="AK17" s="22" t="s">
        <v>20</v>
      </c>
      <c r="AN17" s="20" t="s">
        <v>1</v>
      </c>
      <c r="AR17" s="16"/>
      <c r="BS17" s="13" t="s">
        <v>24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25</v>
      </c>
      <c r="AK19" s="22" t="s">
        <v>19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22</v>
      </c>
      <c r="AK20" s="22" t="s">
        <v>20</v>
      </c>
      <c r="AN20" s="20" t="s">
        <v>1</v>
      </c>
      <c r="AR20" s="16"/>
      <c r="BS20" s="13" t="s">
        <v>24</v>
      </c>
    </row>
    <row r="21" spans="2:44" ht="6.95" customHeight="1">
      <c r="B21" s="16"/>
      <c r="AR21" s="16"/>
    </row>
    <row r="22" spans="2:44" ht="12" customHeight="1">
      <c r="B22" s="16"/>
      <c r="D22" s="22" t="s">
        <v>26</v>
      </c>
      <c r="AR22" s="16"/>
    </row>
    <row r="23" spans="2:44" ht="16.5" customHeight="1">
      <c r="B23" s="16"/>
      <c r="E23" s="173" t="s">
        <v>1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27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4">
        <f>ROUND(AG94,2)</f>
        <v>0</v>
      </c>
      <c r="AL26" s="175"/>
      <c r="AM26" s="175"/>
      <c r="AN26" s="175"/>
      <c r="AO26" s="175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6" t="s">
        <v>28</v>
      </c>
      <c r="M28" s="176"/>
      <c r="N28" s="176"/>
      <c r="O28" s="176"/>
      <c r="P28" s="176"/>
      <c r="W28" s="176" t="s">
        <v>29</v>
      </c>
      <c r="X28" s="176"/>
      <c r="Y28" s="176"/>
      <c r="Z28" s="176"/>
      <c r="AA28" s="176"/>
      <c r="AB28" s="176"/>
      <c r="AC28" s="176"/>
      <c r="AD28" s="176"/>
      <c r="AE28" s="176"/>
      <c r="AK28" s="176" t="s">
        <v>30</v>
      </c>
      <c r="AL28" s="176"/>
      <c r="AM28" s="176"/>
      <c r="AN28" s="176"/>
      <c r="AO28" s="176"/>
      <c r="AR28" s="25"/>
    </row>
    <row r="29" spans="2:44" s="2" customFormat="1" ht="14.45" customHeight="1">
      <c r="B29" s="29"/>
      <c r="D29" s="22" t="s">
        <v>31</v>
      </c>
      <c r="F29" s="22" t="s">
        <v>32</v>
      </c>
      <c r="L29" s="161">
        <v>0.21</v>
      </c>
      <c r="M29" s="160"/>
      <c r="N29" s="160"/>
      <c r="O29" s="160"/>
      <c r="P29" s="160"/>
      <c r="W29" s="159">
        <f>ROUND(AZ94,2)</f>
        <v>0</v>
      </c>
      <c r="X29" s="160"/>
      <c r="Y29" s="160"/>
      <c r="Z29" s="160"/>
      <c r="AA29" s="160"/>
      <c r="AB29" s="160"/>
      <c r="AC29" s="160"/>
      <c r="AD29" s="160"/>
      <c r="AE29" s="160"/>
      <c r="AK29" s="159">
        <f>ROUND(AV94,2)</f>
        <v>0</v>
      </c>
      <c r="AL29" s="160"/>
      <c r="AM29" s="160"/>
      <c r="AN29" s="160"/>
      <c r="AO29" s="160"/>
      <c r="AR29" s="29"/>
    </row>
    <row r="30" spans="2:44" s="2" customFormat="1" ht="14.45" customHeight="1">
      <c r="B30" s="29"/>
      <c r="F30" s="22" t="s">
        <v>33</v>
      </c>
      <c r="L30" s="161">
        <v>0.15</v>
      </c>
      <c r="M30" s="160"/>
      <c r="N30" s="160"/>
      <c r="O30" s="160"/>
      <c r="P30" s="160"/>
      <c r="W30" s="159">
        <f>ROUND(BA94,2)</f>
        <v>0</v>
      </c>
      <c r="X30" s="160"/>
      <c r="Y30" s="160"/>
      <c r="Z30" s="160"/>
      <c r="AA30" s="160"/>
      <c r="AB30" s="160"/>
      <c r="AC30" s="160"/>
      <c r="AD30" s="160"/>
      <c r="AE30" s="160"/>
      <c r="AK30" s="159">
        <f>ROUND(AW94,2)</f>
        <v>0</v>
      </c>
      <c r="AL30" s="160"/>
      <c r="AM30" s="160"/>
      <c r="AN30" s="160"/>
      <c r="AO30" s="160"/>
      <c r="AR30" s="29"/>
    </row>
    <row r="31" spans="2:44" s="2" customFormat="1" ht="14.45" customHeight="1" hidden="1">
      <c r="B31" s="29"/>
      <c r="F31" s="22" t="s">
        <v>34</v>
      </c>
      <c r="L31" s="161">
        <v>0.21</v>
      </c>
      <c r="M31" s="160"/>
      <c r="N31" s="160"/>
      <c r="O31" s="160"/>
      <c r="P31" s="160"/>
      <c r="W31" s="159">
        <f>ROUND(BB94,2)</f>
        <v>0</v>
      </c>
      <c r="X31" s="160"/>
      <c r="Y31" s="160"/>
      <c r="Z31" s="160"/>
      <c r="AA31" s="160"/>
      <c r="AB31" s="160"/>
      <c r="AC31" s="160"/>
      <c r="AD31" s="160"/>
      <c r="AE31" s="160"/>
      <c r="AK31" s="159">
        <v>0</v>
      </c>
      <c r="AL31" s="160"/>
      <c r="AM31" s="160"/>
      <c r="AN31" s="160"/>
      <c r="AO31" s="160"/>
      <c r="AR31" s="29"/>
    </row>
    <row r="32" spans="2:44" s="2" customFormat="1" ht="14.45" customHeight="1" hidden="1">
      <c r="B32" s="29"/>
      <c r="F32" s="22" t="s">
        <v>35</v>
      </c>
      <c r="L32" s="161">
        <v>0.15</v>
      </c>
      <c r="M32" s="160"/>
      <c r="N32" s="160"/>
      <c r="O32" s="160"/>
      <c r="P32" s="160"/>
      <c r="W32" s="159">
        <f>ROUND(BC94,2)</f>
        <v>0</v>
      </c>
      <c r="X32" s="160"/>
      <c r="Y32" s="160"/>
      <c r="Z32" s="160"/>
      <c r="AA32" s="160"/>
      <c r="AB32" s="160"/>
      <c r="AC32" s="160"/>
      <c r="AD32" s="160"/>
      <c r="AE32" s="160"/>
      <c r="AK32" s="159">
        <v>0</v>
      </c>
      <c r="AL32" s="160"/>
      <c r="AM32" s="160"/>
      <c r="AN32" s="160"/>
      <c r="AO32" s="160"/>
      <c r="AR32" s="29"/>
    </row>
    <row r="33" spans="2:44" s="2" customFormat="1" ht="14.45" customHeight="1" hidden="1">
      <c r="B33" s="29"/>
      <c r="F33" s="22" t="s">
        <v>36</v>
      </c>
      <c r="L33" s="161">
        <v>0</v>
      </c>
      <c r="M33" s="160"/>
      <c r="N33" s="160"/>
      <c r="O33" s="160"/>
      <c r="P33" s="160"/>
      <c r="W33" s="159">
        <f>ROUND(BD94,2)</f>
        <v>0</v>
      </c>
      <c r="X33" s="160"/>
      <c r="Y33" s="160"/>
      <c r="Z33" s="160"/>
      <c r="AA33" s="160"/>
      <c r="AB33" s="160"/>
      <c r="AC33" s="160"/>
      <c r="AD33" s="160"/>
      <c r="AE33" s="160"/>
      <c r="AK33" s="159">
        <v>0</v>
      </c>
      <c r="AL33" s="160"/>
      <c r="AM33" s="160"/>
      <c r="AN33" s="160"/>
      <c r="AO33" s="160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38</v>
      </c>
      <c r="U35" s="32"/>
      <c r="V35" s="32"/>
      <c r="W35" s="32"/>
      <c r="X35" s="162" t="s">
        <v>39</v>
      </c>
      <c r="Y35" s="163"/>
      <c r="Z35" s="163"/>
      <c r="AA35" s="163"/>
      <c r="AB35" s="163"/>
      <c r="AC35" s="32"/>
      <c r="AD35" s="32"/>
      <c r="AE35" s="32"/>
      <c r="AF35" s="32"/>
      <c r="AG35" s="32"/>
      <c r="AH35" s="32"/>
      <c r="AI35" s="32"/>
      <c r="AJ35" s="32"/>
      <c r="AK35" s="164">
        <f>SUM(AK26:AK33)</f>
        <v>0</v>
      </c>
      <c r="AL35" s="163"/>
      <c r="AM35" s="163"/>
      <c r="AN35" s="163"/>
      <c r="AO35" s="165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41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42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43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42</v>
      </c>
      <c r="AI60" s="27"/>
      <c r="AJ60" s="27"/>
      <c r="AK60" s="27"/>
      <c r="AL60" s="27"/>
      <c r="AM60" s="36" t="s">
        <v>43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44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45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42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43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42</v>
      </c>
      <c r="AI75" s="27"/>
      <c r="AJ75" s="27"/>
      <c r="AK75" s="27"/>
      <c r="AL75" s="27"/>
      <c r="AM75" s="36" t="s">
        <v>43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46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AR84" s="41"/>
    </row>
    <row r="85" spans="2:44" s="4" customFormat="1" ht="36.95" customHeight="1">
      <c r="B85" s="42"/>
      <c r="C85" s="43" t="s">
        <v>13</v>
      </c>
      <c r="L85" s="150" t="str">
        <f>K6</f>
        <v>Oprava fasády kotelny K8 Erbenova, Šumperk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16</v>
      </c>
      <c r="L87" s="44" t="str">
        <f>IF(K8="","",K8)</f>
        <v>Erbenova 2326/14, Šumperk</v>
      </c>
      <c r="AI87" s="22" t="s">
        <v>17</v>
      </c>
      <c r="AM87" s="152" t="str">
        <f>IF(AN8="","",AN8)</f>
        <v/>
      </c>
      <c r="AN87" s="152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18</v>
      </c>
      <c r="L89" s="3" t="str">
        <f>IF(E11="","",E11)</f>
        <v>Podniky města Šumperka a.s.</v>
      </c>
      <c r="AI89" s="22" t="s">
        <v>23</v>
      </c>
      <c r="AM89" s="153" t="str">
        <f>IF(E17="","",E17)</f>
        <v xml:space="preserve"> </v>
      </c>
      <c r="AN89" s="154"/>
      <c r="AO89" s="154"/>
      <c r="AP89" s="154"/>
      <c r="AR89" s="25"/>
      <c r="AS89" s="155" t="s">
        <v>47</v>
      </c>
      <c r="AT89" s="156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21</v>
      </c>
      <c r="L90" s="3" t="str">
        <f>IF(E14="","",E14)</f>
        <v>Vyplň údaj</v>
      </c>
      <c r="AI90" s="22" t="s">
        <v>25</v>
      </c>
      <c r="AM90" s="153" t="str">
        <f>IF(E20="","",E20)</f>
        <v xml:space="preserve"> </v>
      </c>
      <c r="AN90" s="154"/>
      <c r="AO90" s="154"/>
      <c r="AP90" s="154"/>
      <c r="AR90" s="25"/>
      <c r="AS90" s="157"/>
      <c r="AT90" s="158"/>
      <c r="BD90" s="48"/>
    </row>
    <row r="91" spans="2:56" s="1" customFormat="1" ht="10.9" customHeight="1">
      <c r="B91" s="25"/>
      <c r="AR91" s="25"/>
      <c r="AS91" s="157"/>
      <c r="AT91" s="158"/>
      <c r="BD91" s="48"/>
    </row>
    <row r="92" spans="2:56" s="1" customFormat="1" ht="29.25" customHeight="1">
      <c r="B92" s="25"/>
      <c r="C92" s="145" t="s">
        <v>48</v>
      </c>
      <c r="D92" s="146"/>
      <c r="E92" s="146"/>
      <c r="F92" s="146"/>
      <c r="G92" s="146"/>
      <c r="H92" s="49"/>
      <c r="I92" s="147" t="s">
        <v>49</v>
      </c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8" t="s">
        <v>50</v>
      </c>
      <c r="AH92" s="146"/>
      <c r="AI92" s="146"/>
      <c r="AJ92" s="146"/>
      <c r="AK92" s="146"/>
      <c r="AL92" s="146"/>
      <c r="AM92" s="146"/>
      <c r="AN92" s="147" t="s">
        <v>51</v>
      </c>
      <c r="AO92" s="146"/>
      <c r="AP92" s="149"/>
      <c r="AQ92" s="50" t="s">
        <v>52</v>
      </c>
      <c r="AR92" s="25"/>
      <c r="AS92" s="51" t="s">
        <v>53</v>
      </c>
      <c r="AT92" s="52" t="s">
        <v>54</v>
      </c>
      <c r="AU92" s="52" t="s">
        <v>55</v>
      </c>
      <c r="AV92" s="52" t="s">
        <v>56</v>
      </c>
      <c r="AW92" s="52" t="s">
        <v>57</v>
      </c>
      <c r="AX92" s="52" t="s">
        <v>58</v>
      </c>
      <c r="AY92" s="52" t="s">
        <v>59</v>
      </c>
      <c r="AZ92" s="52" t="s">
        <v>60</v>
      </c>
      <c r="BA92" s="52" t="s">
        <v>61</v>
      </c>
      <c r="BB92" s="52" t="s">
        <v>62</v>
      </c>
      <c r="BC92" s="52" t="s">
        <v>63</v>
      </c>
      <c r="BD92" s="53" t="s">
        <v>64</v>
      </c>
    </row>
    <row r="93" spans="2:56" s="1" customFormat="1" ht="10.9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5"/>
      <c r="C94" s="56" t="s">
        <v>65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SUM(AG94,AT94)</f>
        <v>0</v>
      </c>
      <c r="AO94" s="170"/>
      <c r="AP94" s="170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>
        <f>ROUND(AU95,5)</f>
        <v>1040.42745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66</v>
      </c>
      <c r="BT94" s="64" t="s">
        <v>67</v>
      </c>
      <c r="BV94" s="64" t="s">
        <v>68</v>
      </c>
      <c r="BW94" s="64" t="s">
        <v>4</v>
      </c>
      <c r="BX94" s="64" t="s">
        <v>69</v>
      </c>
      <c r="CL94" s="64" t="s">
        <v>1</v>
      </c>
    </row>
    <row r="95" spans="1:90" s="6" customFormat="1" ht="50.25" customHeight="1">
      <c r="A95" s="65" t="s">
        <v>70</v>
      </c>
      <c r="B95" s="66"/>
      <c r="C95" s="67"/>
      <c r="D95" s="168"/>
      <c r="E95" s="168"/>
      <c r="F95" s="168"/>
      <c r="G95" s="168"/>
      <c r="H95" s="168"/>
      <c r="I95" s="68"/>
      <c r="J95" s="168" t="s">
        <v>415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'Vnější část'!J28+'Vnitřní část'!J28</f>
        <v>0</v>
      </c>
      <c r="AH95" s="167"/>
      <c r="AI95" s="167"/>
      <c r="AJ95" s="167"/>
      <c r="AK95" s="167"/>
      <c r="AL95" s="167"/>
      <c r="AM95" s="167"/>
      <c r="AN95" s="166">
        <f>SUM(AG95,AT95)</f>
        <v>0</v>
      </c>
      <c r="AO95" s="167"/>
      <c r="AP95" s="167"/>
      <c r="AQ95" s="69" t="s">
        <v>71</v>
      </c>
      <c r="AR95" s="66"/>
      <c r="AS95" s="70">
        <v>0</v>
      </c>
      <c r="AT95" s="71">
        <f>ROUND(SUM(AV95:AW95),2)</f>
        <v>0</v>
      </c>
      <c r="AU95" s="72">
        <f>'Vnější část'!P123</f>
        <v>1040.4274500000001</v>
      </c>
      <c r="AV95" s="71">
        <f>'Vnější část'!J31+'Vnitřní část'!J31</f>
        <v>0</v>
      </c>
      <c r="AW95" s="71">
        <f>'Vnější část'!J32</f>
        <v>0</v>
      </c>
      <c r="AX95" s="71">
        <f>'Vnější část'!J33</f>
        <v>0</v>
      </c>
      <c r="AY95" s="71">
        <f>'Vnější část'!J34</f>
        <v>0</v>
      </c>
      <c r="AZ95" s="71">
        <f>'Vnější část'!F31+'Vnitřní část'!F31</f>
        <v>0</v>
      </c>
      <c r="BA95" s="71">
        <f>'Vnější část'!F32</f>
        <v>0</v>
      </c>
      <c r="BB95" s="71">
        <f>'Vnější část'!F33</f>
        <v>0</v>
      </c>
      <c r="BC95" s="71">
        <f>'Vnější část'!F34</f>
        <v>0</v>
      </c>
      <c r="BD95" s="73">
        <f>'Vnější část'!F35</f>
        <v>0</v>
      </c>
      <c r="BT95" s="74" t="s">
        <v>72</v>
      </c>
      <c r="BU95" s="74" t="s">
        <v>73</v>
      </c>
      <c r="BV95" s="74" t="s">
        <v>68</v>
      </c>
      <c r="BW95" s="74" t="s">
        <v>4</v>
      </c>
      <c r="BX95" s="74" t="s">
        <v>69</v>
      </c>
      <c r="CL95" s="74" t="s">
        <v>1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1">
    <mergeCell ref="K5:AO5"/>
    <mergeCell ref="K6:AO6"/>
    <mergeCell ref="E23:AN23"/>
    <mergeCell ref="AK26:AO26"/>
    <mergeCell ref="L28:P28"/>
    <mergeCell ref="W28:AE28"/>
    <mergeCell ref="AK28:AO28"/>
    <mergeCell ref="E14:AJ14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7-2022 - PMŠ Šumperk -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3"/>
  <sheetViews>
    <sheetView showGridLines="0" workbookViewId="0" topLeftCell="A1">
      <selection activeCell="J133" sqref="J1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43" t="s">
        <v>5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75</v>
      </c>
      <c r="L4" s="16"/>
      <c r="M4" s="75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13</v>
      </c>
      <c r="L6" s="25"/>
    </row>
    <row r="7" spans="2:12" s="1" customFormat="1" ht="30" customHeight="1">
      <c r="B7" s="25"/>
      <c r="E7" s="150" t="s">
        <v>416</v>
      </c>
      <c r="F7" s="179"/>
      <c r="G7" s="179"/>
      <c r="H7" s="179"/>
      <c r="L7" s="25"/>
    </row>
    <row r="8" spans="2:12" s="1" customFormat="1" ht="12">
      <c r="B8" s="25"/>
      <c r="L8" s="25"/>
    </row>
    <row r="9" spans="2:12" s="1" customFormat="1" ht="12" customHeight="1">
      <c r="B9" s="25"/>
      <c r="D9" s="22" t="s">
        <v>14</v>
      </c>
      <c r="F9" s="20" t="s">
        <v>1</v>
      </c>
      <c r="I9" s="22" t="s">
        <v>15</v>
      </c>
      <c r="J9" s="20" t="s">
        <v>1</v>
      </c>
      <c r="L9" s="25"/>
    </row>
    <row r="10" spans="2:12" s="1" customFormat="1" ht="12" customHeight="1">
      <c r="B10" s="25"/>
      <c r="D10" s="22" t="s">
        <v>16</v>
      </c>
      <c r="F10" s="20" t="s">
        <v>364</v>
      </c>
      <c r="I10" s="22" t="s">
        <v>17</v>
      </c>
      <c r="J10" s="45">
        <f>'Rekapitulace stavby'!AN8</f>
        <v>0</v>
      </c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18</v>
      </c>
      <c r="I12" s="22" t="s">
        <v>19</v>
      </c>
      <c r="J12" s="20" t="s">
        <v>1</v>
      </c>
      <c r="L12" s="25"/>
    </row>
    <row r="13" spans="2:12" s="1" customFormat="1" ht="18" customHeight="1">
      <c r="B13" s="25"/>
      <c r="E13" s="20" t="str">
        <f>'Rekapitulace stavby'!E11</f>
        <v>Podniky města Šumperka a.s.</v>
      </c>
      <c r="I13" s="22" t="s">
        <v>20</v>
      </c>
      <c r="J13" s="20" t="s">
        <v>1</v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21</v>
      </c>
      <c r="I15" s="22" t="s">
        <v>19</v>
      </c>
      <c r="J15" s="20" t="str">
        <f>'Rekapitulace stavby'!AN13</f>
        <v>Vyplň údaj</v>
      </c>
      <c r="L15" s="25"/>
    </row>
    <row r="16" spans="2:12" s="1" customFormat="1" ht="18" customHeight="1">
      <c r="B16" s="25"/>
      <c r="E16" s="171" t="str">
        <f>'Rekapitulace stavby'!E14</f>
        <v>Vyplň údaj</v>
      </c>
      <c r="F16" s="171"/>
      <c r="G16" s="171"/>
      <c r="H16" s="171"/>
      <c r="I16" s="22" t="s">
        <v>20</v>
      </c>
      <c r="J16" s="20" t="str">
        <f>'Rekapitulace stavby'!AN14</f>
        <v>Vyplň údaj</v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23</v>
      </c>
      <c r="I18" s="22" t="s">
        <v>19</v>
      </c>
      <c r="J18" s="20" t="str">
        <f>IF('Rekapitulace stavby'!AN16="","",'Rekapitulace stavby'!AN16)</f>
        <v/>
      </c>
      <c r="L18" s="25"/>
    </row>
    <row r="19" spans="2:12" s="1" customFormat="1" ht="18" customHeight="1">
      <c r="B19" s="25"/>
      <c r="E19" s="20" t="str">
        <f>IF('Rekapitulace stavby'!E17="","",'Rekapitulace stavby'!E17)</f>
        <v xml:space="preserve"> </v>
      </c>
      <c r="I19" s="22" t="s">
        <v>20</v>
      </c>
      <c r="J19" s="20" t="str">
        <f>IF('Rekapitulace stavby'!AN17="","",'Rekapitulace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25</v>
      </c>
      <c r="I21" s="22" t="s">
        <v>19</v>
      </c>
      <c r="J21" s="20" t="str">
        <f>IF('Rekapitulace stavby'!AN19="","",'Rekapitulace stavby'!AN19)</f>
        <v/>
      </c>
      <c r="L21" s="25"/>
    </row>
    <row r="22" spans="2:12" s="1" customFormat="1" ht="18" customHeight="1">
      <c r="B22" s="25"/>
      <c r="E22" s="20" t="str">
        <f>IF('Rekapitulace stavby'!E20="","",'Rekapitulace stavby'!E20)</f>
        <v xml:space="preserve"> </v>
      </c>
      <c r="I22" s="22" t="s">
        <v>20</v>
      </c>
      <c r="J22" s="20" t="str">
        <f>IF('Rekapitulace stavby'!AN20="","",'Rekapitulace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26</v>
      </c>
      <c r="L24" s="25"/>
    </row>
    <row r="25" spans="2:12" s="7" customFormat="1" ht="16.5" customHeight="1">
      <c r="B25" s="76"/>
      <c r="E25" s="173" t="s">
        <v>1</v>
      </c>
      <c r="F25" s="173"/>
      <c r="G25" s="173"/>
      <c r="H25" s="173"/>
      <c r="L25" s="76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7" t="s">
        <v>27</v>
      </c>
      <c r="J28" s="58">
        <f>ROUND(J123,2)</f>
        <v>0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29</v>
      </c>
      <c r="I30" s="28" t="s">
        <v>28</v>
      </c>
      <c r="J30" s="28" t="s">
        <v>30</v>
      </c>
      <c r="L30" s="25"/>
    </row>
    <row r="31" spans="2:12" s="1" customFormat="1" ht="14.45" customHeight="1">
      <c r="B31" s="25"/>
      <c r="D31" s="78" t="s">
        <v>31</v>
      </c>
      <c r="E31" s="22" t="s">
        <v>32</v>
      </c>
      <c r="F31" s="79">
        <f>ROUND((SUM(BE123:BE192)),2)</f>
        <v>0</v>
      </c>
      <c r="I31" s="80">
        <v>0.21</v>
      </c>
      <c r="J31" s="79">
        <f>ROUND(((SUM(BE123:BE192))*I31),2)</f>
        <v>0</v>
      </c>
      <c r="L31" s="25"/>
    </row>
    <row r="32" spans="2:12" s="1" customFormat="1" ht="14.45" customHeight="1">
      <c r="B32" s="25"/>
      <c r="E32" s="22" t="s">
        <v>33</v>
      </c>
      <c r="F32" s="79">
        <f>ROUND((SUM(BF123:BF192)),2)</f>
        <v>0</v>
      </c>
      <c r="I32" s="80">
        <v>0.15</v>
      </c>
      <c r="J32" s="79">
        <f>ROUND(((SUM(BF123:BF192))*I32),2)</f>
        <v>0</v>
      </c>
      <c r="L32" s="25"/>
    </row>
    <row r="33" spans="2:12" s="1" customFormat="1" ht="14.45" customHeight="1" hidden="1">
      <c r="B33" s="25"/>
      <c r="E33" s="22" t="s">
        <v>34</v>
      </c>
      <c r="F33" s="79">
        <f>ROUND((SUM(BG123:BG192)),2)</f>
        <v>0</v>
      </c>
      <c r="I33" s="80">
        <v>0.21</v>
      </c>
      <c r="J33" s="79">
        <f>0</f>
        <v>0</v>
      </c>
      <c r="L33" s="25"/>
    </row>
    <row r="34" spans="2:12" s="1" customFormat="1" ht="14.45" customHeight="1" hidden="1">
      <c r="B34" s="25"/>
      <c r="E34" s="22" t="s">
        <v>35</v>
      </c>
      <c r="F34" s="79">
        <f>ROUND((SUM(BH123:BH192)),2)</f>
        <v>0</v>
      </c>
      <c r="I34" s="80">
        <v>0.15</v>
      </c>
      <c r="J34" s="79">
        <f>0</f>
        <v>0</v>
      </c>
      <c r="L34" s="25"/>
    </row>
    <row r="35" spans="2:12" s="1" customFormat="1" ht="14.45" customHeight="1" hidden="1">
      <c r="B35" s="25"/>
      <c r="E35" s="22" t="s">
        <v>36</v>
      </c>
      <c r="F35" s="79">
        <f>ROUND((SUM(BI123:BI192)),2)</f>
        <v>0</v>
      </c>
      <c r="I35" s="80">
        <v>0</v>
      </c>
      <c r="J35" s="79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1"/>
      <c r="D37" s="82" t="s">
        <v>37</v>
      </c>
      <c r="E37" s="49"/>
      <c r="F37" s="49"/>
      <c r="G37" s="83" t="s">
        <v>38</v>
      </c>
      <c r="H37" s="84" t="s">
        <v>39</v>
      </c>
      <c r="I37" s="49"/>
      <c r="J37" s="85">
        <f>SUM(J28:J35)</f>
        <v>0</v>
      </c>
      <c r="K37" s="86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40</v>
      </c>
      <c r="E50" s="35"/>
      <c r="F50" s="35"/>
      <c r="G50" s="34" t="s">
        <v>41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42</v>
      </c>
      <c r="E61" s="27"/>
      <c r="F61" s="87" t="s">
        <v>43</v>
      </c>
      <c r="G61" s="36" t="s">
        <v>42</v>
      </c>
      <c r="H61" s="27"/>
      <c r="I61" s="27"/>
      <c r="J61" s="88" t="s">
        <v>43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44</v>
      </c>
      <c r="E65" s="35"/>
      <c r="F65" s="35"/>
      <c r="G65" s="34" t="s">
        <v>45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42</v>
      </c>
      <c r="E76" s="27"/>
      <c r="F76" s="87" t="s">
        <v>43</v>
      </c>
      <c r="G76" s="36" t="s">
        <v>42</v>
      </c>
      <c r="H76" s="27"/>
      <c r="I76" s="27"/>
      <c r="J76" s="88" t="s">
        <v>43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76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30" customHeight="1">
      <c r="B85" s="25"/>
      <c r="E85" s="150" t="str">
        <f>E7</f>
        <v>Oprava fasády kotelny K8 Erbenova, Šumperk - vnější část + antigraffiti nátěr do v 2,5 m</v>
      </c>
      <c r="F85" s="179"/>
      <c r="G85" s="179"/>
      <c r="H85" s="179"/>
      <c r="L85" s="25"/>
    </row>
    <row r="86" spans="2:12" s="1" customFormat="1" ht="6.95" customHeight="1">
      <c r="B86" s="25"/>
      <c r="L86" s="25"/>
    </row>
    <row r="87" spans="2:12" s="1" customFormat="1" ht="12" customHeight="1">
      <c r="B87" s="25"/>
      <c r="C87" s="22" t="s">
        <v>16</v>
      </c>
      <c r="F87" s="20" t="str">
        <f>F10</f>
        <v>Erbenova 2326/14, Šumperk</v>
      </c>
      <c r="I87" s="22" t="s">
        <v>17</v>
      </c>
      <c r="J87" s="45">
        <f>IF(J10="","",J10)</f>
        <v>0</v>
      </c>
      <c r="L87" s="25"/>
    </row>
    <row r="88" spans="2:12" s="1" customFormat="1" ht="6.95" customHeight="1">
      <c r="B88" s="25"/>
      <c r="L88" s="25"/>
    </row>
    <row r="89" spans="2:12" s="1" customFormat="1" ht="15.2" customHeight="1">
      <c r="B89" s="25"/>
      <c r="C89" s="22" t="s">
        <v>18</v>
      </c>
      <c r="F89" s="20" t="str">
        <f>E13</f>
        <v>Podniky města Šumperka a.s.</v>
      </c>
      <c r="I89" s="22" t="s">
        <v>23</v>
      </c>
      <c r="J89" s="23" t="str">
        <f>E19</f>
        <v xml:space="preserve"> </v>
      </c>
      <c r="L89" s="25"/>
    </row>
    <row r="90" spans="2:12" s="1" customFormat="1" ht="15.2" customHeight="1">
      <c r="B90" s="25"/>
      <c r="C90" s="22" t="s">
        <v>21</v>
      </c>
      <c r="F90" s="20" t="str">
        <f>IF(E16="","",E16)</f>
        <v>Vyplň údaj</v>
      </c>
      <c r="I90" s="22" t="s">
        <v>25</v>
      </c>
      <c r="J90" s="23" t="str">
        <f>E22</f>
        <v xml:space="preserve"> </v>
      </c>
      <c r="L90" s="25"/>
    </row>
    <row r="91" spans="2:12" s="1" customFormat="1" ht="10.35" customHeight="1">
      <c r="B91" s="25"/>
      <c r="L91" s="25"/>
    </row>
    <row r="92" spans="2:12" s="1" customFormat="1" ht="29.25" customHeight="1">
      <c r="B92" s="25"/>
      <c r="C92" s="89" t="s">
        <v>77</v>
      </c>
      <c r="D92" s="81"/>
      <c r="E92" s="81"/>
      <c r="F92" s="81"/>
      <c r="G92" s="81"/>
      <c r="H92" s="81"/>
      <c r="I92" s="81"/>
      <c r="J92" s="90" t="s">
        <v>78</v>
      </c>
      <c r="K92" s="81"/>
      <c r="L92" s="25"/>
    </row>
    <row r="93" spans="2:12" s="1" customFormat="1" ht="10.35" customHeight="1">
      <c r="B93" s="25"/>
      <c r="L93" s="25"/>
    </row>
    <row r="94" spans="2:47" s="1" customFormat="1" ht="22.9" customHeight="1">
      <c r="B94" s="25"/>
      <c r="C94" s="91" t="s">
        <v>79</v>
      </c>
      <c r="J94" s="58">
        <f>J123</f>
        <v>0</v>
      </c>
      <c r="L94" s="25"/>
      <c r="AU94" s="13" t="s">
        <v>80</v>
      </c>
    </row>
    <row r="95" spans="2:12" s="8" customFormat="1" ht="24.95" customHeight="1">
      <c r="B95" s="92"/>
      <c r="D95" s="93" t="s">
        <v>81</v>
      </c>
      <c r="E95" s="94"/>
      <c r="F95" s="94"/>
      <c r="G95" s="94"/>
      <c r="H95" s="94"/>
      <c r="I95" s="94"/>
      <c r="J95" s="95">
        <f>J124</f>
        <v>0</v>
      </c>
      <c r="L95" s="92"/>
    </row>
    <row r="96" spans="2:12" s="9" customFormat="1" ht="19.9" customHeight="1">
      <c r="B96" s="96"/>
      <c r="D96" s="97" t="s">
        <v>82</v>
      </c>
      <c r="E96" s="98"/>
      <c r="F96" s="98"/>
      <c r="G96" s="98"/>
      <c r="H96" s="98"/>
      <c r="I96" s="98"/>
      <c r="J96" s="99">
        <f>J125</f>
        <v>0</v>
      </c>
      <c r="L96" s="96"/>
    </row>
    <row r="97" spans="2:12" s="9" customFormat="1" ht="19.9" customHeight="1">
      <c r="B97" s="96"/>
      <c r="D97" s="97" t="s">
        <v>83</v>
      </c>
      <c r="E97" s="98"/>
      <c r="F97" s="98"/>
      <c r="G97" s="98"/>
      <c r="H97" s="98"/>
      <c r="I97" s="98"/>
      <c r="J97" s="99">
        <f>J131</f>
        <v>0</v>
      </c>
      <c r="L97" s="96"/>
    </row>
    <row r="98" spans="2:12" s="9" customFormat="1" ht="19.9" customHeight="1">
      <c r="B98" s="96"/>
      <c r="D98" s="97" t="s">
        <v>84</v>
      </c>
      <c r="E98" s="98"/>
      <c r="F98" s="98"/>
      <c r="G98" s="98"/>
      <c r="H98" s="98"/>
      <c r="I98" s="98"/>
      <c r="J98" s="99">
        <f>J137</f>
        <v>0</v>
      </c>
      <c r="L98" s="96"/>
    </row>
    <row r="99" spans="2:12" s="9" customFormat="1" ht="19.9" customHeight="1">
      <c r="B99" s="96"/>
      <c r="D99" s="97" t="s">
        <v>85</v>
      </c>
      <c r="E99" s="98"/>
      <c r="F99" s="98"/>
      <c r="G99" s="98"/>
      <c r="H99" s="98"/>
      <c r="I99" s="98"/>
      <c r="J99" s="99">
        <f>J142</f>
        <v>0</v>
      </c>
      <c r="L99" s="96"/>
    </row>
    <row r="100" spans="2:12" s="8" customFormat="1" ht="24.95" customHeight="1">
      <c r="B100" s="92"/>
      <c r="D100" s="93" t="s">
        <v>86</v>
      </c>
      <c r="E100" s="94"/>
      <c r="F100" s="94"/>
      <c r="G100" s="94"/>
      <c r="H100" s="94"/>
      <c r="I100" s="94"/>
      <c r="J100" s="95">
        <f>J145</f>
        <v>0</v>
      </c>
      <c r="L100" s="92"/>
    </row>
    <row r="101" spans="2:12" s="9" customFormat="1" ht="19.9" customHeight="1">
      <c r="B101" s="96"/>
      <c r="D101" s="97" t="s">
        <v>87</v>
      </c>
      <c r="E101" s="98"/>
      <c r="F101" s="98"/>
      <c r="G101" s="98"/>
      <c r="H101" s="98"/>
      <c r="I101" s="98"/>
      <c r="J101" s="99">
        <f>J146</f>
        <v>0</v>
      </c>
      <c r="L101" s="96"/>
    </row>
    <row r="102" spans="2:12" s="8" customFormat="1" ht="24.95" customHeight="1">
      <c r="B102" s="92"/>
      <c r="D102" s="93" t="s">
        <v>88</v>
      </c>
      <c r="E102" s="94"/>
      <c r="F102" s="94"/>
      <c r="G102" s="94"/>
      <c r="H102" s="94"/>
      <c r="I102" s="94"/>
      <c r="J102" s="95">
        <f>J181</f>
        <v>0</v>
      </c>
      <c r="L102" s="92"/>
    </row>
    <row r="103" spans="2:12" s="8" customFormat="1" ht="24.95" customHeight="1">
      <c r="B103" s="92"/>
      <c r="D103" s="93" t="s">
        <v>89</v>
      </c>
      <c r="E103" s="94"/>
      <c r="F103" s="94"/>
      <c r="G103" s="94"/>
      <c r="H103" s="94"/>
      <c r="I103" s="94"/>
      <c r="J103" s="95">
        <f>J183</f>
        <v>0</v>
      </c>
      <c r="L103" s="92"/>
    </row>
    <row r="104" spans="2:12" s="9" customFormat="1" ht="19.9" customHeight="1">
      <c r="B104" s="96"/>
      <c r="D104" s="97" t="s">
        <v>90</v>
      </c>
      <c r="E104" s="98"/>
      <c r="F104" s="98"/>
      <c r="G104" s="98"/>
      <c r="H104" s="98"/>
      <c r="I104" s="98"/>
      <c r="J104" s="99">
        <f>J184</f>
        <v>0</v>
      </c>
      <c r="L104" s="96"/>
    </row>
    <row r="105" spans="2:12" s="9" customFormat="1" ht="19.9" customHeight="1">
      <c r="B105" s="96"/>
      <c r="D105" s="97" t="s">
        <v>91</v>
      </c>
      <c r="E105" s="98"/>
      <c r="F105" s="98"/>
      <c r="G105" s="98"/>
      <c r="H105" s="98"/>
      <c r="I105" s="98"/>
      <c r="J105" s="99">
        <f>J191</f>
        <v>0</v>
      </c>
      <c r="L105" s="96"/>
    </row>
    <row r="106" spans="2:12" s="1" customFormat="1" ht="21.75" customHeight="1">
      <c r="B106" s="25"/>
      <c r="L106" s="25"/>
    </row>
    <row r="107" spans="2:12" s="1" customFormat="1" ht="6.9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25"/>
    </row>
    <row r="111" spans="2:12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25"/>
    </row>
    <row r="112" spans="2:12" s="1" customFormat="1" ht="24.95" customHeight="1">
      <c r="B112" s="25"/>
      <c r="C112" s="17" t="s">
        <v>92</v>
      </c>
      <c r="L112" s="25"/>
    </row>
    <row r="113" spans="2:12" s="1" customFormat="1" ht="6.95" customHeight="1">
      <c r="B113" s="25"/>
      <c r="L113" s="25"/>
    </row>
    <row r="114" spans="2:12" s="1" customFormat="1" ht="12" customHeight="1">
      <c r="B114" s="25"/>
      <c r="C114" s="22" t="s">
        <v>13</v>
      </c>
      <c r="L114" s="25"/>
    </row>
    <row r="115" spans="2:12" s="1" customFormat="1" ht="30" customHeight="1">
      <c r="B115" s="25"/>
      <c r="E115" s="150" t="str">
        <f>E7</f>
        <v>Oprava fasády kotelny K8 Erbenova, Šumperk - vnější část + antigraffiti nátěr do v 2,5 m</v>
      </c>
      <c r="F115" s="179"/>
      <c r="G115" s="179"/>
      <c r="H115" s="179"/>
      <c r="L115" s="25"/>
    </row>
    <row r="116" spans="2:12" s="1" customFormat="1" ht="6.95" customHeight="1">
      <c r="B116" s="25"/>
      <c r="L116" s="25"/>
    </row>
    <row r="117" spans="2:12" s="1" customFormat="1" ht="12" customHeight="1">
      <c r="B117" s="25"/>
      <c r="C117" s="22" t="s">
        <v>16</v>
      </c>
      <c r="F117" s="20" t="str">
        <f>F10</f>
        <v>Erbenova 2326/14, Šumperk</v>
      </c>
      <c r="I117" s="22" t="s">
        <v>17</v>
      </c>
      <c r="J117" s="45">
        <f>IF(J10="","",J10)</f>
        <v>0</v>
      </c>
      <c r="L117" s="25"/>
    </row>
    <row r="118" spans="2:12" s="1" customFormat="1" ht="6.95" customHeight="1">
      <c r="B118" s="25"/>
      <c r="L118" s="25"/>
    </row>
    <row r="119" spans="2:12" s="1" customFormat="1" ht="15.2" customHeight="1">
      <c r="B119" s="25"/>
      <c r="C119" s="22" t="s">
        <v>18</v>
      </c>
      <c r="F119" s="20" t="str">
        <f>E13</f>
        <v>Podniky města Šumperka a.s.</v>
      </c>
      <c r="I119" s="22" t="s">
        <v>23</v>
      </c>
      <c r="J119" s="23" t="str">
        <f>E19</f>
        <v xml:space="preserve"> </v>
      </c>
      <c r="L119" s="25"/>
    </row>
    <row r="120" spans="2:12" s="1" customFormat="1" ht="15.2" customHeight="1">
      <c r="B120" s="25"/>
      <c r="C120" s="22" t="s">
        <v>21</v>
      </c>
      <c r="F120" s="20" t="str">
        <f>IF(E16="","",E16)</f>
        <v>Vyplň údaj</v>
      </c>
      <c r="I120" s="22" t="s">
        <v>25</v>
      </c>
      <c r="J120" s="23" t="str">
        <f>E22</f>
        <v xml:space="preserve"> </v>
      </c>
      <c r="L120" s="25"/>
    </row>
    <row r="121" spans="2:12" s="1" customFormat="1" ht="10.35" customHeight="1">
      <c r="B121" s="25"/>
      <c r="L121" s="25"/>
    </row>
    <row r="122" spans="2:20" s="10" customFormat="1" ht="29.25" customHeight="1">
      <c r="B122" s="100"/>
      <c r="C122" s="101" t="s">
        <v>93</v>
      </c>
      <c r="D122" s="102" t="s">
        <v>52</v>
      </c>
      <c r="E122" s="102" t="s">
        <v>48</v>
      </c>
      <c r="F122" s="102" t="s">
        <v>49</v>
      </c>
      <c r="G122" s="102" t="s">
        <v>94</v>
      </c>
      <c r="H122" s="102" t="s">
        <v>95</v>
      </c>
      <c r="I122" s="102" t="s">
        <v>96</v>
      </c>
      <c r="J122" s="103" t="s">
        <v>78</v>
      </c>
      <c r="K122" s="104" t="s">
        <v>97</v>
      </c>
      <c r="L122" s="100"/>
      <c r="M122" s="51" t="s">
        <v>1</v>
      </c>
      <c r="N122" s="52" t="s">
        <v>31</v>
      </c>
      <c r="O122" s="52" t="s">
        <v>98</v>
      </c>
      <c r="P122" s="52" t="s">
        <v>99</v>
      </c>
      <c r="Q122" s="52" t="s">
        <v>100</v>
      </c>
      <c r="R122" s="52" t="s">
        <v>101</v>
      </c>
      <c r="S122" s="52" t="s">
        <v>102</v>
      </c>
      <c r="T122" s="53" t="s">
        <v>103</v>
      </c>
    </row>
    <row r="123" spans="2:63" s="1" customFormat="1" ht="22.9" customHeight="1">
      <c r="B123" s="25"/>
      <c r="C123" s="56" t="s">
        <v>104</v>
      </c>
      <c r="J123" s="105">
        <f>BK123</f>
        <v>0</v>
      </c>
      <c r="L123" s="25"/>
      <c r="M123" s="54"/>
      <c r="N123" s="46"/>
      <c r="O123" s="46"/>
      <c r="P123" s="106">
        <f>P124+P145+P181+P183</f>
        <v>1040.4274500000001</v>
      </c>
      <c r="Q123" s="46"/>
      <c r="R123" s="106">
        <f>R124+R145+R181+R183</f>
        <v>7.339083</v>
      </c>
      <c r="S123" s="46"/>
      <c r="T123" s="107">
        <f>T124+T145+T181+T183</f>
        <v>2.655</v>
      </c>
      <c r="AT123" s="13" t="s">
        <v>66</v>
      </c>
      <c r="AU123" s="13" t="s">
        <v>80</v>
      </c>
      <c r="BK123" s="108">
        <f>BK124+BK145+BK181+BK183</f>
        <v>0</v>
      </c>
    </row>
    <row r="124" spans="2:63" s="11" customFormat="1" ht="25.9" customHeight="1">
      <c r="B124" s="109"/>
      <c r="D124" s="110" t="s">
        <v>66</v>
      </c>
      <c r="E124" s="111" t="s">
        <v>105</v>
      </c>
      <c r="F124" s="111" t="s">
        <v>106</v>
      </c>
      <c r="J124" s="112">
        <f>BK124</f>
        <v>0</v>
      </c>
      <c r="L124" s="109"/>
      <c r="M124" s="113"/>
      <c r="P124" s="114">
        <f>P125+P131+P137+P142</f>
        <v>466.47814999999997</v>
      </c>
      <c r="R124" s="114">
        <f>R125+R131+R137+R142</f>
        <v>4.12374</v>
      </c>
      <c r="T124" s="115">
        <f>T125+T131+T137+T142</f>
        <v>2.655</v>
      </c>
      <c r="AR124" s="110" t="s">
        <v>72</v>
      </c>
      <c r="AT124" s="116" t="s">
        <v>66</v>
      </c>
      <c r="AU124" s="116" t="s">
        <v>67</v>
      </c>
      <c r="AY124" s="110" t="s">
        <v>107</v>
      </c>
      <c r="BK124" s="117">
        <f>BK125+BK131+BK137+BK142</f>
        <v>0</v>
      </c>
    </row>
    <row r="125" spans="2:63" s="11" customFormat="1" ht="22.9" customHeight="1">
      <c r="B125" s="109"/>
      <c r="D125" s="110" t="s">
        <v>66</v>
      </c>
      <c r="E125" s="118" t="s">
        <v>108</v>
      </c>
      <c r="F125" s="118" t="s">
        <v>109</v>
      </c>
      <c r="J125" s="119">
        <f>BK125</f>
        <v>0</v>
      </c>
      <c r="L125" s="109"/>
      <c r="M125" s="113"/>
      <c r="P125" s="114">
        <f>SUM(P126:P130)</f>
        <v>123.66</v>
      </c>
      <c r="R125" s="114">
        <f>SUM(R126:R130)</f>
        <v>4.1173399999999996</v>
      </c>
      <c r="T125" s="115">
        <f>SUM(T126:T130)</f>
        <v>0</v>
      </c>
      <c r="AR125" s="110" t="s">
        <v>72</v>
      </c>
      <c r="AT125" s="116" t="s">
        <v>66</v>
      </c>
      <c r="AU125" s="116" t="s">
        <v>72</v>
      </c>
      <c r="AY125" s="110" t="s">
        <v>107</v>
      </c>
      <c r="BK125" s="117">
        <f>SUM(BK126:BK130)</f>
        <v>0</v>
      </c>
    </row>
    <row r="126" spans="2:65" s="1" customFormat="1" ht="24.2" customHeight="1">
      <c r="B126" s="120"/>
      <c r="C126" s="121" t="s">
        <v>72</v>
      </c>
      <c r="D126" s="121" t="s">
        <v>110</v>
      </c>
      <c r="E126" s="122" t="s">
        <v>111</v>
      </c>
      <c r="F126" s="123" t="s">
        <v>112</v>
      </c>
      <c r="G126" s="124" t="s">
        <v>113</v>
      </c>
      <c r="H126" s="125">
        <v>65</v>
      </c>
      <c r="I126" s="141"/>
      <c r="J126" s="126">
        <f>ROUND(I126*H126,2)</f>
        <v>0</v>
      </c>
      <c r="K126" s="127"/>
      <c r="L126" s="25"/>
      <c r="M126" s="128" t="s">
        <v>1</v>
      </c>
      <c r="N126" s="129" t="s">
        <v>32</v>
      </c>
      <c r="O126" s="130">
        <v>0.342</v>
      </c>
      <c r="P126" s="130">
        <f>O126*H126</f>
        <v>22.23</v>
      </c>
      <c r="Q126" s="130">
        <v>0.0097</v>
      </c>
      <c r="R126" s="130">
        <f>Q126*H126</f>
        <v>0.6305000000000001</v>
      </c>
      <c r="S126" s="130">
        <v>0</v>
      </c>
      <c r="T126" s="131">
        <f>S126*H126</f>
        <v>0</v>
      </c>
      <c r="AR126" s="132" t="s">
        <v>114</v>
      </c>
      <c r="AT126" s="132" t="s">
        <v>110</v>
      </c>
      <c r="AU126" s="132" t="s">
        <v>74</v>
      </c>
      <c r="AY126" s="13" t="s">
        <v>107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13" t="s">
        <v>72</v>
      </c>
      <c r="BK126" s="133">
        <f>ROUND(I126*H126,2)</f>
        <v>0</v>
      </c>
      <c r="BL126" s="13" t="s">
        <v>114</v>
      </c>
      <c r="BM126" s="132" t="s">
        <v>115</v>
      </c>
    </row>
    <row r="127" spans="2:65" s="1" customFormat="1" ht="24.2" customHeight="1">
      <c r="B127" s="120"/>
      <c r="C127" s="121" t="s">
        <v>74</v>
      </c>
      <c r="D127" s="121" t="s">
        <v>110</v>
      </c>
      <c r="E127" s="122" t="s">
        <v>116</v>
      </c>
      <c r="F127" s="123" t="s">
        <v>117</v>
      </c>
      <c r="G127" s="124" t="s">
        <v>118</v>
      </c>
      <c r="H127" s="125">
        <v>294</v>
      </c>
      <c r="I127" s="141"/>
      <c r="J127" s="126">
        <f>ROUND(I127*H127,2)</f>
        <v>0</v>
      </c>
      <c r="K127" s="127"/>
      <c r="L127" s="25"/>
      <c r="M127" s="128" t="s">
        <v>1</v>
      </c>
      <c r="N127" s="129" t="s">
        <v>32</v>
      </c>
      <c r="O127" s="130">
        <v>0.078</v>
      </c>
      <c r="P127" s="130">
        <f>O127*H127</f>
        <v>22.932</v>
      </c>
      <c r="Q127" s="130">
        <v>0.004</v>
      </c>
      <c r="R127" s="130">
        <f>Q127*H127</f>
        <v>1.176</v>
      </c>
      <c r="S127" s="130">
        <v>0</v>
      </c>
      <c r="T127" s="131">
        <f>S127*H127</f>
        <v>0</v>
      </c>
      <c r="AR127" s="132" t="s">
        <v>114</v>
      </c>
      <c r="AT127" s="132" t="s">
        <v>110</v>
      </c>
      <c r="AU127" s="132" t="s">
        <v>74</v>
      </c>
      <c r="AY127" s="13" t="s">
        <v>107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13" t="s">
        <v>72</v>
      </c>
      <c r="BK127" s="133">
        <f>ROUND(I127*H127,2)</f>
        <v>0</v>
      </c>
      <c r="BL127" s="13" t="s">
        <v>114</v>
      </c>
      <c r="BM127" s="132" t="s">
        <v>119</v>
      </c>
    </row>
    <row r="128" spans="2:65" s="1" customFormat="1" ht="24.2" customHeight="1">
      <c r="B128" s="120"/>
      <c r="C128" s="121" t="s">
        <v>120</v>
      </c>
      <c r="D128" s="121" t="s">
        <v>110</v>
      </c>
      <c r="E128" s="122" t="s">
        <v>121</v>
      </c>
      <c r="F128" s="123" t="s">
        <v>122</v>
      </c>
      <c r="G128" s="124" t="s">
        <v>118</v>
      </c>
      <c r="H128" s="125">
        <v>441</v>
      </c>
      <c r="I128" s="141"/>
      <c r="J128" s="126">
        <f>ROUND(I128*H128,2)</f>
        <v>0</v>
      </c>
      <c r="K128" s="127"/>
      <c r="L128" s="25"/>
      <c r="M128" s="128" t="s">
        <v>1</v>
      </c>
      <c r="N128" s="129" t="s">
        <v>32</v>
      </c>
      <c r="O128" s="130">
        <v>0.178</v>
      </c>
      <c r="P128" s="130">
        <f>O128*H128</f>
        <v>78.49799999999999</v>
      </c>
      <c r="Q128" s="130">
        <v>0.00524</v>
      </c>
      <c r="R128" s="130">
        <f>Q128*H128</f>
        <v>2.31084</v>
      </c>
      <c r="S128" s="130">
        <v>0</v>
      </c>
      <c r="T128" s="131">
        <f>S128*H128</f>
        <v>0</v>
      </c>
      <c r="AR128" s="132" t="s">
        <v>114</v>
      </c>
      <c r="AT128" s="132" t="s">
        <v>110</v>
      </c>
      <c r="AU128" s="132" t="s">
        <v>74</v>
      </c>
      <c r="AY128" s="13" t="s">
        <v>107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13" t="s">
        <v>72</v>
      </c>
      <c r="BK128" s="133">
        <f>ROUND(I128*H128,2)</f>
        <v>0</v>
      </c>
      <c r="BL128" s="13" t="s">
        <v>114</v>
      </c>
      <c r="BM128" s="132" t="s">
        <v>123</v>
      </c>
    </row>
    <row r="129" spans="2:65" s="1" customFormat="1" ht="21.75" customHeight="1">
      <c r="B129" s="120"/>
      <c r="C129" s="121" t="s">
        <v>114</v>
      </c>
      <c r="D129" s="121" t="s">
        <v>110</v>
      </c>
      <c r="E129" s="122" t="s">
        <v>124</v>
      </c>
      <c r="F129" s="123" t="s">
        <v>125</v>
      </c>
      <c r="G129" s="124" t="s">
        <v>118</v>
      </c>
      <c r="H129" s="125">
        <v>160</v>
      </c>
      <c r="I129" s="141"/>
      <c r="J129" s="126">
        <f>ROUND(I129*H129,2)</f>
        <v>0</v>
      </c>
      <c r="K129" s="127"/>
      <c r="L129" s="25"/>
      <c r="M129" s="128" t="s">
        <v>1</v>
      </c>
      <c r="N129" s="129" t="s">
        <v>32</v>
      </c>
      <c r="O129" s="130">
        <v>0</v>
      </c>
      <c r="P129" s="130">
        <f>O129*H129</f>
        <v>0</v>
      </c>
      <c r="Q129" s="130">
        <v>0</v>
      </c>
      <c r="R129" s="130">
        <f>Q129*H129</f>
        <v>0</v>
      </c>
      <c r="S129" s="130">
        <v>0</v>
      </c>
      <c r="T129" s="131">
        <f>S129*H129</f>
        <v>0</v>
      </c>
      <c r="AR129" s="132" t="s">
        <v>114</v>
      </c>
      <c r="AT129" s="132" t="s">
        <v>110</v>
      </c>
      <c r="AU129" s="132" t="s">
        <v>74</v>
      </c>
      <c r="AY129" s="13" t="s">
        <v>107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13" t="s">
        <v>72</v>
      </c>
      <c r="BK129" s="133">
        <f>ROUND(I129*H129,2)</f>
        <v>0</v>
      </c>
      <c r="BL129" s="13" t="s">
        <v>114</v>
      </c>
      <c r="BM129" s="132" t="s">
        <v>126</v>
      </c>
    </row>
    <row r="130" spans="2:65" s="1" customFormat="1" ht="24.2" customHeight="1">
      <c r="B130" s="120"/>
      <c r="C130" s="121" t="s">
        <v>127</v>
      </c>
      <c r="D130" s="121" t="s">
        <v>110</v>
      </c>
      <c r="E130" s="122" t="s">
        <v>128</v>
      </c>
      <c r="F130" s="123" t="s">
        <v>129</v>
      </c>
      <c r="G130" s="124" t="s">
        <v>118</v>
      </c>
      <c r="H130" s="125">
        <v>110</v>
      </c>
      <c r="I130" s="141"/>
      <c r="J130" s="126">
        <f>ROUND(I130*H130,2)</f>
        <v>0</v>
      </c>
      <c r="K130" s="127"/>
      <c r="L130" s="25"/>
      <c r="M130" s="128" t="s">
        <v>1</v>
      </c>
      <c r="N130" s="129" t="s">
        <v>32</v>
      </c>
      <c r="O130" s="130">
        <v>0</v>
      </c>
      <c r="P130" s="130">
        <f>O130*H130</f>
        <v>0</v>
      </c>
      <c r="Q130" s="130">
        <v>0</v>
      </c>
      <c r="R130" s="130">
        <f>Q130*H130</f>
        <v>0</v>
      </c>
      <c r="S130" s="130">
        <v>0</v>
      </c>
      <c r="T130" s="131">
        <f>S130*H130</f>
        <v>0</v>
      </c>
      <c r="AR130" s="132" t="s">
        <v>114</v>
      </c>
      <c r="AT130" s="132" t="s">
        <v>110</v>
      </c>
      <c r="AU130" s="132" t="s">
        <v>74</v>
      </c>
      <c r="AY130" s="13" t="s">
        <v>107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13" t="s">
        <v>72</v>
      </c>
      <c r="BK130" s="133">
        <f>ROUND(I130*H130,2)</f>
        <v>0</v>
      </c>
      <c r="BL130" s="13" t="s">
        <v>114</v>
      </c>
      <c r="BM130" s="132" t="s">
        <v>130</v>
      </c>
    </row>
    <row r="131" spans="2:63" s="11" customFormat="1" ht="22.9" customHeight="1">
      <c r="B131" s="109"/>
      <c r="D131" s="110" t="s">
        <v>66</v>
      </c>
      <c r="E131" s="118" t="s">
        <v>131</v>
      </c>
      <c r="F131" s="118" t="s">
        <v>132</v>
      </c>
      <c r="I131" s="142"/>
      <c r="J131" s="119">
        <f>BK131</f>
        <v>0</v>
      </c>
      <c r="L131" s="109"/>
      <c r="M131" s="113"/>
      <c r="P131" s="114">
        <f>SUM(P132:P136)</f>
        <v>232.11499999999998</v>
      </c>
      <c r="R131" s="114">
        <f>SUM(R132:R136)</f>
        <v>0.0064</v>
      </c>
      <c r="T131" s="115">
        <f>SUM(T132:T136)</f>
        <v>2.655</v>
      </c>
      <c r="AR131" s="110" t="s">
        <v>72</v>
      </c>
      <c r="AT131" s="116" t="s">
        <v>66</v>
      </c>
      <c r="AU131" s="116" t="s">
        <v>72</v>
      </c>
      <c r="AY131" s="110" t="s">
        <v>107</v>
      </c>
      <c r="BK131" s="117">
        <f>SUM(BK132:BK136)</f>
        <v>0</v>
      </c>
    </row>
    <row r="132" spans="2:65" s="1" customFormat="1" ht="33" customHeight="1">
      <c r="B132" s="120"/>
      <c r="C132" s="121" t="s">
        <v>133</v>
      </c>
      <c r="D132" s="121" t="s">
        <v>110</v>
      </c>
      <c r="E132" s="122" t="s">
        <v>134</v>
      </c>
      <c r="F132" s="123" t="s">
        <v>135</v>
      </c>
      <c r="G132" s="124" t="s">
        <v>118</v>
      </c>
      <c r="H132" s="125">
        <v>925</v>
      </c>
      <c r="I132" s="141"/>
      <c r="J132" s="126">
        <f>ROUND(I132*H132,2)</f>
        <v>0</v>
      </c>
      <c r="K132" s="127"/>
      <c r="L132" s="25"/>
      <c r="M132" s="128" t="s">
        <v>1</v>
      </c>
      <c r="N132" s="129" t="s">
        <v>32</v>
      </c>
      <c r="O132" s="130">
        <v>0.11</v>
      </c>
      <c r="P132" s="130">
        <f>O132*H132</f>
        <v>101.75</v>
      </c>
      <c r="Q132" s="130">
        <v>0</v>
      </c>
      <c r="R132" s="130">
        <f>Q132*H132</f>
        <v>0</v>
      </c>
      <c r="S132" s="130">
        <v>0</v>
      </c>
      <c r="T132" s="131">
        <f>S132*H132</f>
        <v>0</v>
      </c>
      <c r="AR132" s="132" t="s">
        <v>114</v>
      </c>
      <c r="AT132" s="132" t="s">
        <v>110</v>
      </c>
      <c r="AU132" s="132" t="s">
        <v>74</v>
      </c>
      <c r="AY132" s="13" t="s">
        <v>107</v>
      </c>
      <c r="BE132" s="133">
        <f>IF(N132="základní",J132,0)</f>
        <v>0</v>
      </c>
      <c r="BF132" s="133">
        <f>IF(N132="snížená",J132,0)</f>
        <v>0</v>
      </c>
      <c r="BG132" s="133">
        <f>IF(N132="zákl. přenesená",J132,0)</f>
        <v>0</v>
      </c>
      <c r="BH132" s="133">
        <f>IF(N132="sníž. přenesená",J132,0)</f>
        <v>0</v>
      </c>
      <c r="BI132" s="133">
        <f>IF(N132="nulová",J132,0)</f>
        <v>0</v>
      </c>
      <c r="BJ132" s="13" t="s">
        <v>72</v>
      </c>
      <c r="BK132" s="133">
        <f>ROUND(I132*H132,2)</f>
        <v>0</v>
      </c>
      <c r="BL132" s="13" t="s">
        <v>114</v>
      </c>
      <c r="BM132" s="132" t="s">
        <v>136</v>
      </c>
    </row>
    <row r="133" spans="2:65" s="1" customFormat="1" ht="33" customHeight="1">
      <c r="B133" s="120"/>
      <c r="C133" s="121" t="s">
        <v>137</v>
      </c>
      <c r="D133" s="121" t="s">
        <v>110</v>
      </c>
      <c r="E133" s="122" t="s">
        <v>138</v>
      </c>
      <c r="F133" s="123" t="s">
        <v>139</v>
      </c>
      <c r="G133" s="124" t="s">
        <v>118</v>
      </c>
      <c r="H133" s="125">
        <v>27750</v>
      </c>
      <c r="I133" s="141"/>
      <c r="J133" s="126">
        <f>ROUND(I133*H133,2)</f>
        <v>0</v>
      </c>
      <c r="K133" s="127"/>
      <c r="L133" s="25"/>
      <c r="M133" s="128" t="s">
        <v>1</v>
      </c>
      <c r="N133" s="129" t="s">
        <v>32</v>
      </c>
      <c r="O133" s="130">
        <v>0</v>
      </c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2" t="s">
        <v>114</v>
      </c>
      <c r="AT133" s="132" t="s">
        <v>110</v>
      </c>
      <c r="AU133" s="132" t="s">
        <v>74</v>
      </c>
      <c r="AY133" s="13" t="s">
        <v>107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3" t="s">
        <v>72</v>
      </c>
      <c r="BK133" s="133">
        <f>ROUND(I133*H133,2)</f>
        <v>0</v>
      </c>
      <c r="BL133" s="13" t="s">
        <v>114</v>
      </c>
      <c r="BM133" s="132" t="s">
        <v>140</v>
      </c>
    </row>
    <row r="134" spans="2:65" s="1" customFormat="1" ht="33" customHeight="1">
      <c r="B134" s="120"/>
      <c r="C134" s="121" t="s">
        <v>141</v>
      </c>
      <c r="D134" s="121" t="s">
        <v>110</v>
      </c>
      <c r="E134" s="122" t="s">
        <v>142</v>
      </c>
      <c r="F134" s="123" t="s">
        <v>143</v>
      </c>
      <c r="G134" s="124" t="s">
        <v>118</v>
      </c>
      <c r="H134" s="125">
        <v>925</v>
      </c>
      <c r="I134" s="141"/>
      <c r="J134" s="126">
        <f>ROUND(I134*H134,2)</f>
        <v>0</v>
      </c>
      <c r="K134" s="127"/>
      <c r="L134" s="25"/>
      <c r="M134" s="128" t="s">
        <v>1</v>
      </c>
      <c r="N134" s="129" t="s">
        <v>32</v>
      </c>
      <c r="O134" s="130">
        <v>0.069</v>
      </c>
      <c r="P134" s="130">
        <f>O134*H134</f>
        <v>63.825</v>
      </c>
      <c r="Q134" s="130">
        <v>0</v>
      </c>
      <c r="R134" s="130">
        <f>Q134*H134</f>
        <v>0</v>
      </c>
      <c r="S134" s="130">
        <v>0</v>
      </c>
      <c r="T134" s="131">
        <f>S134*H134</f>
        <v>0</v>
      </c>
      <c r="AR134" s="132" t="s">
        <v>114</v>
      </c>
      <c r="AT134" s="132" t="s">
        <v>110</v>
      </c>
      <c r="AU134" s="132" t="s">
        <v>74</v>
      </c>
      <c r="AY134" s="13" t="s">
        <v>107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3" t="s">
        <v>72</v>
      </c>
      <c r="BK134" s="133">
        <f>ROUND(I134*H134,2)</f>
        <v>0</v>
      </c>
      <c r="BL134" s="13" t="s">
        <v>114</v>
      </c>
      <c r="BM134" s="132" t="s">
        <v>144</v>
      </c>
    </row>
    <row r="135" spans="2:65" s="1" customFormat="1" ht="24.2" customHeight="1">
      <c r="B135" s="120"/>
      <c r="C135" s="121" t="s">
        <v>131</v>
      </c>
      <c r="D135" s="121" t="s">
        <v>110</v>
      </c>
      <c r="E135" s="122" t="s">
        <v>145</v>
      </c>
      <c r="F135" s="123" t="s">
        <v>146</v>
      </c>
      <c r="G135" s="124" t="s">
        <v>118</v>
      </c>
      <c r="H135" s="125">
        <v>160</v>
      </c>
      <c r="I135" s="141"/>
      <c r="J135" s="126">
        <f>ROUND(I135*H135,2)</f>
        <v>0</v>
      </c>
      <c r="K135" s="127"/>
      <c r="L135" s="25"/>
      <c r="M135" s="128" t="s">
        <v>1</v>
      </c>
      <c r="N135" s="129" t="s">
        <v>32</v>
      </c>
      <c r="O135" s="130">
        <v>0.354</v>
      </c>
      <c r="P135" s="130">
        <f>O135*H135</f>
        <v>56.64</v>
      </c>
      <c r="Q135" s="130">
        <v>4E-05</v>
      </c>
      <c r="R135" s="130">
        <f>Q135*H135</f>
        <v>0.0064</v>
      </c>
      <c r="S135" s="130">
        <v>0</v>
      </c>
      <c r="T135" s="131">
        <f>S135*H135</f>
        <v>0</v>
      </c>
      <c r="AR135" s="132" t="s">
        <v>114</v>
      </c>
      <c r="AT135" s="132" t="s">
        <v>110</v>
      </c>
      <c r="AU135" s="132" t="s">
        <v>74</v>
      </c>
      <c r="AY135" s="13" t="s">
        <v>107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13" t="s">
        <v>72</v>
      </c>
      <c r="BK135" s="133">
        <f>ROUND(I135*H135,2)</f>
        <v>0</v>
      </c>
      <c r="BL135" s="13" t="s">
        <v>114</v>
      </c>
      <c r="BM135" s="132" t="s">
        <v>147</v>
      </c>
    </row>
    <row r="136" spans="2:65" s="1" customFormat="1" ht="37.9" customHeight="1">
      <c r="B136" s="120"/>
      <c r="C136" s="121" t="s">
        <v>148</v>
      </c>
      <c r="D136" s="121" t="s">
        <v>110</v>
      </c>
      <c r="E136" s="122" t="s">
        <v>149</v>
      </c>
      <c r="F136" s="123" t="s">
        <v>150</v>
      </c>
      <c r="G136" s="124" t="s">
        <v>118</v>
      </c>
      <c r="H136" s="125">
        <v>45</v>
      </c>
      <c r="I136" s="141"/>
      <c r="J136" s="126">
        <f>ROUND(I136*H136,2)</f>
        <v>0</v>
      </c>
      <c r="K136" s="127"/>
      <c r="L136" s="25"/>
      <c r="M136" s="128" t="s">
        <v>1</v>
      </c>
      <c r="N136" s="129" t="s">
        <v>32</v>
      </c>
      <c r="O136" s="130">
        <v>0.22</v>
      </c>
      <c r="P136" s="130">
        <f>O136*H136</f>
        <v>9.9</v>
      </c>
      <c r="Q136" s="130">
        <v>0</v>
      </c>
      <c r="R136" s="130">
        <f>Q136*H136</f>
        <v>0</v>
      </c>
      <c r="S136" s="130">
        <v>0.059</v>
      </c>
      <c r="T136" s="131">
        <f>S136*H136</f>
        <v>2.655</v>
      </c>
      <c r="AR136" s="132" t="s">
        <v>151</v>
      </c>
      <c r="AT136" s="132" t="s">
        <v>110</v>
      </c>
      <c r="AU136" s="132" t="s">
        <v>74</v>
      </c>
      <c r="AY136" s="13" t="s">
        <v>107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13" t="s">
        <v>72</v>
      </c>
      <c r="BK136" s="133">
        <f>ROUND(I136*H136,2)</f>
        <v>0</v>
      </c>
      <c r="BL136" s="13" t="s">
        <v>151</v>
      </c>
      <c r="BM136" s="132" t="s">
        <v>152</v>
      </c>
    </row>
    <row r="137" spans="2:63" s="11" customFormat="1" ht="22.9" customHeight="1">
      <c r="B137" s="109"/>
      <c r="D137" s="110" t="s">
        <v>66</v>
      </c>
      <c r="E137" s="118" t="s">
        <v>153</v>
      </c>
      <c r="F137" s="118" t="s">
        <v>154</v>
      </c>
      <c r="J137" s="119">
        <f>BK137</f>
        <v>0</v>
      </c>
      <c r="L137" s="109"/>
      <c r="M137" s="113"/>
      <c r="P137" s="114">
        <f>SUM(P138:P141)</f>
        <v>9.90315</v>
      </c>
      <c r="R137" s="114">
        <f>SUM(R138:R141)</f>
        <v>0</v>
      </c>
      <c r="T137" s="115">
        <f>SUM(T138:T141)</f>
        <v>0</v>
      </c>
      <c r="AR137" s="110" t="s">
        <v>72</v>
      </c>
      <c r="AT137" s="116" t="s">
        <v>66</v>
      </c>
      <c r="AU137" s="116" t="s">
        <v>72</v>
      </c>
      <c r="AY137" s="110" t="s">
        <v>107</v>
      </c>
      <c r="BK137" s="117">
        <f>SUM(BK138:BK141)</f>
        <v>0</v>
      </c>
    </row>
    <row r="138" spans="2:65" s="1" customFormat="1" ht="24.2" customHeight="1">
      <c r="B138" s="120"/>
      <c r="C138" s="121" t="s">
        <v>155</v>
      </c>
      <c r="D138" s="121" t="s">
        <v>110</v>
      </c>
      <c r="E138" s="122" t="s">
        <v>156</v>
      </c>
      <c r="F138" s="123" t="s">
        <v>157</v>
      </c>
      <c r="G138" s="124" t="s">
        <v>158</v>
      </c>
      <c r="H138" s="125">
        <v>2.655</v>
      </c>
      <c r="I138" s="141"/>
      <c r="J138" s="126">
        <f>ROUND(I138*H138,2)</f>
        <v>0</v>
      </c>
      <c r="K138" s="127"/>
      <c r="L138" s="25"/>
      <c r="M138" s="128" t="s">
        <v>1</v>
      </c>
      <c r="N138" s="129" t="s">
        <v>32</v>
      </c>
      <c r="O138" s="130">
        <v>2.42</v>
      </c>
      <c r="P138" s="130">
        <f>O138*H138</f>
        <v>6.4251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AR138" s="132" t="s">
        <v>114</v>
      </c>
      <c r="AT138" s="132" t="s">
        <v>110</v>
      </c>
      <c r="AU138" s="132" t="s">
        <v>74</v>
      </c>
      <c r="AY138" s="13" t="s">
        <v>107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13" t="s">
        <v>72</v>
      </c>
      <c r="BK138" s="133">
        <f>ROUND(I138*H138,2)</f>
        <v>0</v>
      </c>
      <c r="BL138" s="13" t="s">
        <v>114</v>
      </c>
      <c r="BM138" s="132" t="s">
        <v>159</v>
      </c>
    </row>
    <row r="139" spans="2:65" s="1" customFormat="1" ht="24.2" customHeight="1">
      <c r="B139" s="120"/>
      <c r="C139" s="121" t="s">
        <v>160</v>
      </c>
      <c r="D139" s="121" t="s">
        <v>110</v>
      </c>
      <c r="E139" s="122" t="s">
        <v>161</v>
      </c>
      <c r="F139" s="123" t="s">
        <v>162</v>
      </c>
      <c r="G139" s="124" t="s">
        <v>158</v>
      </c>
      <c r="H139" s="125">
        <v>26.55</v>
      </c>
      <c r="I139" s="141"/>
      <c r="J139" s="126">
        <f>ROUND(I139*H139,2)</f>
        <v>0</v>
      </c>
      <c r="K139" s="127"/>
      <c r="L139" s="25"/>
      <c r="M139" s="128" t="s">
        <v>1</v>
      </c>
      <c r="N139" s="129" t="s">
        <v>32</v>
      </c>
      <c r="O139" s="130">
        <v>0.125</v>
      </c>
      <c r="P139" s="130">
        <f>O139*H139</f>
        <v>3.31875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AR139" s="132" t="s">
        <v>114</v>
      </c>
      <c r="AT139" s="132" t="s">
        <v>110</v>
      </c>
      <c r="AU139" s="132" t="s">
        <v>74</v>
      </c>
      <c r="AY139" s="13" t="s">
        <v>107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13" t="s">
        <v>72</v>
      </c>
      <c r="BK139" s="133">
        <f>ROUND(I139*H139,2)</f>
        <v>0</v>
      </c>
      <c r="BL139" s="13" t="s">
        <v>114</v>
      </c>
      <c r="BM139" s="132" t="s">
        <v>163</v>
      </c>
    </row>
    <row r="140" spans="2:65" s="1" customFormat="1" ht="24.2" customHeight="1">
      <c r="B140" s="120"/>
      <c r="C140" s="121" t="s">
        <v>164</v>
      </c>
      <c r="D140" s="121" t="s">
        <v>110</v>
      </c>
      <c r="E140" s="122" t="s">
        <v>165</v>
      </c>
      <c r="F140" s="123" t="s">
        <v>166</v>
      </c>
      <c r="G140" s="124" t="s">
        <v>158</v>
      </c>
      <c r="H140" s="125">
        <v>26.55</v>
      </c>
      <c r="I140" s="141"/>
      <c r="J140" s="126">
        <f>ROUND(I140*H140,2)</f>
        <v>0</v>
      </c>
      <c r="K140" s="127"/>
      <c r="L140" s="25"/>
      <c r="M140" s="128" t="s">
        <v>1</v>
      </c>
      <c r="N140" s="129" t="s">
        <v>32</v>
      </c>
      <c r="O140" s="130">
        <v>0.006</v>
      </c>
      <c r="P140" s="130">
        <f>O140*H140</f>
        <v>0.1593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AR140" s="132" t="s">
        <v>114</v>
      </c>
      <c r="AT140" s="132" t="s">
        <v>110</v>
      </c>
      <c r="AU140" s="132" t="s">
        <v>74</v>
      </c>
      <c r="AY140" s="13" t="s">
        <v>107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13" t="s">
        <v>72</v>
      </c>
      <c r="BK140" s="133">
        <f>ROUND(I140*H140,2)</f>
        <v>0</v>
      </c>
      <c r="BL140" s="13" t="s">
        <v>114</v>
      </c>
      <c r="BM140" s="132" t="s">
        <v>167</v>
      </c>
    </row>
    <row r="141" spans="2:65" s="1" customFormat="1" ht="33" customHeight="1">
      <c r="B141" s="120"/>
      <c r="C141" s="121" t="s">
        <v>168</v>
      </c>
      <c r="D141" s="121" t="s">
        <v>110</v>
      </c>
      <c r="E141" s="122" t="s">
        <v>169</v>
      </c>
      <c r="F141" s="123" t="s">
        <v>170</v>
      </c>
      <c r="G141" s="124" t="s">
        <v>158</v>
      </c>
      <c r="H141" s="125">
        <v>2.655</v>
      </c>
      <c r="I141" s="141"/>
      <c r="J141" s="126">
        <f>ROUND(I141*H141,2)</f>
        <v>0</v>
      </c>
      <c r="K141" s="127"/>
      <c r="L141" s="25"/>
      <c r="M141" s="128" t="s">
        <v>1</v>
      </c>
      <c r="N141" s="129" t="s">
        <v>32</v>
      </c>
      <c r="O141" s="130">
        <v>0</v>
      </c>
      <c r="P141" s="130">
        <f>O141*H141</f>
        <v>0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AR141" s="132" t="s">
        <v>114</v>
      </c>
      <c r="AT141" s="132" t="s">
        <v>110</v>
      </c>
      <c r="AU141" s="132" t="s">
        <v>74</v>
      </c>
      <c r="AY141" s="13" t="s">
        <v>107</v>
      </c>
      <c r="BE141" s="133">
        <f>IF(N141="základní",J141,0)</f>
        <v>0</v>
      </c>
      <c r="BF141" s="133">
        <f>IF(N141="snížená",J141,0)</f>
        <v>0</v>
      </c>
      <c r="BG141" s="133">
        <f>IF(N141="zákl. přenesená",J141,0)</f>
        <v>0</v>
      </c>
      <c r="BH141" s="133">
        <f>IF(N141="sníž. přenesená",J141,0)</f>
        <v>0</v>
      </c>
      <c r="BI141" s="133">
        <f>IF(N141="nulová",J141,0)</f>
        <v>0</v>
      </c>
      <c r="BJ141" s="13" t="s">
        <v>72</v>
      </c>
      <c r="BK141" s="133">
        <f>ROUND(I141*H141,2)</f>
        <v>0</v>
      </c>
      <c r="BL141" s="13" t="s">
        <v>114</v>
      </c>
      <c r="BM141" s="132" t="s">
        <v>171</v>
      </c>
    </row>
    <row r="142" spans="2:63" s="11" customFormat="1" ht="22.9" customHeight="1">
      <c r="B142" s="109"/>
      <c r="D142" s="110" t="s">
        <v>66</v>
      </c>
      <c r="E142" s="118" t="s">
        <v>172</v>
      </c>
      <c r="F142" s="118" t="s">
        <v>173</v>
      </c>
      <c r="J142" s="119">
        <f>BK142</f>
        <v>0</v>
      </c>
      <c r="L142" s="109"/>
      <c r="M142" s="113"/>
      <c r="P142" s="114">
        <f>SUM(P143:P144)</f>
        <v>100.8</v>
      </c>
      <c r="R142" s="114">
        <f>SUM(R143:R144)</f>
        <v>0</v>
      </c>
      <c r="T142" s="115">
        <f>SUM(T143:T144)</f>
        <v>0</v>
      </c>
      <c r="AR142" s="110" t="s">
        <v>72</v>
      </c>
      <c r="AT142" s="116" t="s">
        <v>66</v>
      </c>
      <c r="AU142" s="116" t="s">
        <v>72</v>
      </c>
      <c r="AY142" s="110" t="s">
        <v>107</v>
      </c>
      <c r="BK142" s="117">
        <f>SUM(BK143:BK144)</f>
        <v>0</v>
      </c>
    </row>
    <row r="143" spans="2:65" s="1" customFormat="1" ht="16.5" customHeight="1">
      <c r="B143" s="120"/>
      <c r="C143" s="121" t="s">
        <v>8</v>
      </c>
      <c r="D143" s="121" t="s">
        <v>110</v>
      </c>
      <c r="E143" s="122" t="s">
        <v>174</v>
      </c>
      <c r="F143" s="123" t="s">
        <v>175</v>
      </c>
      <c r="G143" s="124" t="s">
        <v>158</v>
      </c>
      <c r="H143" s="125">
        <v>18</v>
      </c>
      <c r="I143" s="141"/>
      <c r="J143" s="126">
        <f>ROUND(I143*H143,2)</f>
        <v>0</v>
      </c>
      <c r="K143" s="127"/>
      <c r="L143" s="25"/>
      <c r="M143" s="128" t="s">
        <v>1</v>
      </c>
      <c r="N143" s="129" t="s">
        <v>32</v>
      </c>
      <c r="O143" s="130">
        <v>4.04</v>
      </c>
      <c r="P143" s="130">
        <f>O143*H143</f>
        <v>72.72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AR143" s="132" t="s">
        <v>114</v>
      </c>
      <c r="AT143" s="132" t="s">
        <v>110</v>
      </c>
      <c r="AU143" s="132" t="s">
        <v>74</v>
      </c>
      <c r="AY143" s="13" t="s">
        <v>107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13" t="s">
        <v>72</v>
      </c>
      <c r="BK143" s="133">
        <f>ROUND(I143*H143,2)</f>
        <v>0</v>
      </c>
      <c r="BL143" s="13" t="s">
        <v>114</v>
      </c>
      <c r="BM143" s="132" t="s">
        <v>176</v>
      </c>
    </row>
    <row r="144" spans="2:65" s="1" customFormat="1" ht="24.2" customHeight="1">
      <c r="B144" s="120"/>
      <c r="C144" s="121" t="s">
        <v>151</v>
      </c>
      <c r="D144" s="121" t="s">
        <v>110</v>
      </c>
      <c r="E144" s="122" t="s">
        <v>177</v>
      </c>
      <c r="F144" s="123" t="s">
        <v>178</v>
      </c>
      <c r="G144" s="124" t="s">
        <v>158</v>
      </c>
      <c r="H144" s="125">
        <v>18</v>
      </c>
      <c r="I144" s="141"/>
      <c r="J144" s="126">
        <f>ROUND(I144*H144,2)</f>
        <v>0</v>
      </c>
      <c r="K144" s="127"/>
      <c r="L144" s="25"/>
      <c r="M144" s="128" t="s">
        <v>1</v>
      </c>
      <c r="N144" s="129" t="s">
        <v>32</v>
      </c>
      <c r="O144" s="130">
        <v>1.56</v>
      </c>
      <c r="P144" s="130">
        <f>O144*H144</f>
        <v>28.080000000000002</v>
      </c>
      <c r="Q144" s="130">
        <v>0</v>
      </c>
      <c r="R144" s="130">
        <f>Q144*H144</f>
        <v>0</v>
      </c>
      <c r="S144" s="130">
        <v>0</v>
      </c>
      <c r="T144" s="131">
        <f>S144*H144</f>
        <v>0</v>
      </c>
      <c r="AR144" s="132" t="s">
        <v>114</v>
      </c>
      <c r="AT144" s="132" t="s">
        <v>110</v>
      </c>
      <c r="AU144" s="132" t="s">
        <v>74</v>
      </c>
      <c r="AY144" s="13" t="s">
        <v>107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13" t="s">
        <v>72</v>
      </c>
      <c r="BK144" s="133">
        <f>ROUND(I144*H144,2)</f>
        <v>0</v>
      </c>
      <c r="BL144" s="13" t="s">
        <v>114</v>
      </c>
      <c r="BM144" s="132" t="s">
        <v>179</v>
      </c>
    </row>
    <row r="145" spans="2:63" s="11" customFormat="1" ht="25.9" customHeight="1">
      <c r="B145" s="109"/>
      <c r="D145" s="110" t="s">
        <v>66</v>
      </c>
      <c r="E145" s="111" t="s">
        <v>180</v>
      </c>
      <c r="F145" s="111" t="s">
        <v>181</v>
      </c>
      <c r="J145" s="112">
        <f>BK145</f>
        <v>0</v>
      </c>
      <c r="L145" s="109"/>
      <c r="M145" s="113"/>
      <c r="P145" s="114">
        <f>P146</f>
        <v>548.9493000000001</v>
      </c>
      <c r="R145" s="114">
        <f>R146</f>
        <v>3.215343</v>
      </c>
      <c r="T145" s="115">
        <f>T146</f>
        <v>0</v>
      </c>
      <c r="AR145" s="110" t="s">
        <v>74</v>
      </c>
      <c r="AT145" s="116" t="s">
        <v>66</v>
      </c>
      <c r="AU145" s="116" t="s">
        <v>67</v>
      </c>
      <c r="AY145" s="110" t="s">
        <v>107</v>
      </c>
      <c r="BK145" s="117">
        <f>BK146</f>
        <v>0</v>
      </c>
    </row>
    <row r="146" spans="2:63" s="11" customFormat="1" ht="22.9" customHeight="1">
      <c r="B146" s="109"/>
      <c r="D146" s="110" t="s">
        <v>66</v>
      </c>
      <c r="E146" s="118" t="s">
        <v>182</v>
      </c>
      <c r="F146" s="118" t="s">
        <v>183</v>
      </c>
      <c r="J146" s="119">
        <f>BK146</f>
        <v>0</v>
      </c>
      <c r="L146" s="109"/>
      <c r="M146" s="113"/>
      <c r="P146" s="114">
        <f>SUM(P147:P180)</f>
        <v>548.9493000000001</v>
      </c>
      <c r="R146" s="114">
        <f>SUM(R147:R180)</f>
        <v>3.215343</v>
      </c>
      <c r="T146" s="115">
        <f>SUM(T147:T180)</f>
        <v>0</v>
      </c>
      <c r="AR146" s="110" t="s">
        <v>74</v>
      </c>
      <c r="AT146" s="116" t="s">
        <v>66</v>
      </c>
      <c r="AU146" s="116" t="s">
        <v>72</v>
      </c>
      <c r="AY146" s="110" t="s">
        <v>107</v>
      </c>
      <c r="BK146" s="117">
        <f>SUM(BK147:BK180)</f>
        <v>0</v>
      </c>
    </row>
    <row r="147" spans="2:65" s="1" customFormat="1" ht="24.2" customHeight="1">
      <c r="B147" s="120"/>
      <c r="C147" s="121" t="s">
        <v>184</v>
      </c>
      <c r="D147" s="121" t="s">
        <v>110</v>
      </c>
      <c r="E147" s="122" t="s">
        <v>185</v>
      </c>
      <c r="F147" s="123" t="s">
        <v>186</v>
      </c>
      <c r="G147" s="124" t="s">
        <v>118</v>
      </c>
      <c r="H147" s="125">
        <v>2</v>
      </c>
      <c r="I147" s="141"/>
      <c r="J147" s="126">
        <f aca="true" t="shared" si="0" ref="J147:J180">ROUND(I147*H147,2)</f>
        <v>0</v>
      </c>
      <c r="K147" s="127"/>
      <c r="L147" s="25"/>
      <c r="M147" s="128" t="s">
        <v>1</v>
      </c>
      <c r="N147" s="129" t="s">
        <v>32</v>
      </c>
      <c r="O147" s="130">
        <v>0.116</v>
      </c>
      <c r="P147" s="130">
        <f aca="true" t="shared" si="1" ref="P147:P180">O147*H147</f>
        <v>0.232</v>
      </c>
      <c r="Q147" s="130">
        <v>2E-05</v>
      </c>
      <c r="R147" s="130">
        <f aca="true" t="shared" si="2" ref="R147:R180">Q147*H147</f>
        <v>4E-05</v>
      </c>
      <c r="S147" s="130">
        <v>0</v>
      </c>
      <c r="T147" s="131">
        <f aca="true" t="shared" si="3" ref="T147:T180">S147*H147</f>
        <v>0</v>
      </c>
      <c r="AR147" s="132" t="s">
        <v>151</v>
      </c>
      <c r="AT147" s="132" t="s">
        <v>110</v>
      </c>
      <c r="AU147" s="132" t="s">
        <v>74</v>
      </c>
      <c r="AY147" s="13" t="s">
        <v>107</v>
      </c>
      <c r="BE147" s="133">
        <f aca="true" t="shared" si="4" ref="BE147:BE180">IF(N147="základní",J147,0)</f>
        <v>0</v>
      </c>
      <c r="BF147" s="133">
        <f aca="true" t="shared" si="5" ref="BF147:BF180">IF(N147="snížená",J147,0)</f>
        <v>0</v>
      </c>
      <c r="BG147" s="133">
        <f aca="true" t="shared" si="6" ref="BG147:BG180">IF(N147="zákl. přenesená",J147,0)</f>
        <v>0</v>
      </c>
      <c r="BH147" s="133">
        <f aca="true" t="shared" si="7" ref="BH147:BH180">IF(N147="sníž. přenesená",J147,0)</f>
        <v>0</v>
      </c>
      <c r="BI147" s="133">
        <f aca="true" t="shared" si="8" ref="BI147:BI180">IF(N147="nulová",J147,0)</f>
        <v>0</v>
      </c>
      <c r="BJ147" s="13" t="s">
        <v>72</v>
      </c>
      <c r="BK147" s="133">
        <f aca="true" t="shared" si="9" ref="BK147:BK180">ROUND(I147*H147,2)</f>
        <v>0</v>
      </c>
      <c r="BL147" s="13" t="s">
        <v>151</v>
      </c>
      <c r="BM147" s="132" t="s">
        <v>187</v>
      </c>
    </row>
    <row r="148" spans="2:65" s="1" customFormat="1" ht="24.2" customHeight="1">
      <c r="B148" s="120"/>
      <c r="C148" s="121" t="s">
        <v>188</v>
      </c>
      <c r="D148" s="121" t="s">
        <v>110</v>
      </c>
      <c r="E148" s="122" t="s">
        <v>189</v>
      </c>
      <c r="F148" s="123" t="s">
        <v>190</v>
      </c>
      <c r="G148" s="124" t="s">
        <v>118</v>
      </c>
      <c r="H148" s="125">
        <v>2</v>
      </c>
      <c r="I148" s="141"/>
      <c r="J148" s="126">
        <f t="shared" si="0"/>
        <v>0</v>
      </c>
      <c r="K148" s="127"/>
      <c r="L148" s="25"/>
      <c r="M148" s="128" t="s">
        <v>1</v>
      </c>
      <c r="N148" s="129" t="s">
        <v>32</v>
      </c>
      <c r="O148" s="130">
        <v>0.012</v>
      </c>
      <c r="P148" s="130">
        <f t="shared" si="1"/>
        <v>0.024</v>
      </c>
      <c r="Q148" s="130">
        <v>0</v>
      </c>
      <c r="R148" s="130">
        <f t="shared" si="2"/>
        <v>0</v>
      </c>
      <c r="S148" s="130">
        <v>0</v>
      </c>
      <c r="T148" s="131">
        <f t="shared" si="3"/>
        <v>0</v>
      </c>
      <c r="AR148" s="132" t="s">
        <v>151</v>
      </c>
      <c r="AT148" s="132" t="s">
        <v>110</v>
      </c>
      <c r="AU148" s="132" t="s">
        <v>74</v>
      </c>
      <c r="AY148" s="13" t="s">
        <v>107</v>
      </c>
      <c r="BE148" s="133">
        <f t="shared" si="4"/>
        <v>0</v>
      </c>
      <c r="BF148" s="133">
        <f t="shared" si="5"/>
        <v>0</v>
      </c>
      <c r="BG148" s="133">
        <f t="shared" si="6"/>
        <v>0</v>
      </c>
      <c r="BH148" s="133">
        <f t="shared" si="7"/>
        <v>0</v>
      </c>
      <c r="BI148" s="133">
        <f t="shared" si="8"/>
        <v>0</v>
      </c>
      <c r="BJ148" s="13" t="s">
        <v>72</v>
      </c>
      <c r="BK148" s="133">
        <f t="shared" si="9"/>
        <v>0</v>
      </c>
      <c r="BL148" s="13" t="s">
        <v>151</v>
      </c>
      <c r="BM148" s="132" t="s">
        <v>191</v>
      </c>
    </row>
    <row r="149" spans="2:65" s="1" customFormat="1" ht="24.2" customHeight="1">
      <c r="B149" s="120"/>
      <c r="C149" s="121" t="s">
        <v>192</v>
      </c>
      <c r="D149" s="121" t="s">
        <v>110</v>
      </c>
      <c r="E149" s="122" t="s">
        <v>193</v>
      </c>
      <c r="F149" s="123" t="s">
        <v>194</v>
      </c>
      <c r="G149" s="124" t="s">
        <v>118</v>
      </c>
      <c r="H149" s="125">
        <v>2</v>
      </c>
      <c r="I149" s="141"/>
      <c r="J149" s="126">
        <f t="shared" si="0"/>
        <v>0</v>
      </c>
      <c r="K149" s="127"/>
      <c r="L149" s="25"/>
      <c r="M149" s="128" t="s">
        <v>1</v>
      </c>
      <c r="N149" s="129" t="s">
        <v>32</v>
      </c>
      <c r="O149" s="130">
        <v>0.138</v>
      </c>
      <c r="P149" s="130">
        <f t="shared" si="1"/>
        <v>0.276</v>
      </c>
      <c r="Q149" s="130">
        <v>0.00017</v>
      </c>
      <c r="R149" s="130">
        <f t="shared" si="2"/>
        <v>0.00034</v>
      </c>
      <c r="S149" s="130">
        <v>0</v>
      </c>
      <c r="T149" s="131">
        <f t="shared" si="3"/>
        <v>0</v>
      </c>
      <c r="AR149" s="132" t="s">
        <v>151</v>
      </c>
      <c r="AT149" s="132" t="s">
        <v>110</v>
      </c>
      <c r="AU149" s="132" t="s">
        <v>74</v>
      </c>
      <c r="AY149" s="13" t="s">
        <v>107</v>
      </c>
      <c r="BE149" s="133">
        <f t="shared" si="4"/>
        <v>0</v>
      </c>
      <c r="BF149" s="133">
        <f t="shared" si="5"/>
        <v>0</v>
      </c>
      <c r="BG149" s="133">
        <f t="shared" si="6"/>
        <v>0</v>
      </c>
      <c r="BH149" s="133">
        <f t="shared" si="7"/>
        <v>0</v>
      </c>
      <c r="BI149" s="133">
        <f t="shared" si="8"/>
        <v>0</v>
      </c>
      <c r="BJ149" s="13" t="s">
        <v>72</v>
      </c>
      <c r="BK149" s="133">
        <f t="shared" si="9"/>
        <v>0</v>
      </c>
      <c r="BL149" s="13" t="s">
        <v>151</v>
      </c>
      <c r="BM149" s="132" t="s">
        <v>195</v>
      </c>
    </row>
    <row r="150" spans="2:65" s="1" customFormat="1" ht="24.2" customHeight="1">
      <c r="B150" s="120"/>
      <c r="C150" s="121" t="s">
        <v>196</v>
      </c>
      <c r="D150" s="121" t="s">
        <v>110</v>
      </c>
      <c r="E150" s="122" t="s">
        <v>197</v>
      </c>
      <c r="F150" s="123" t="s">
        <v>198</v>
      </c>
      <c r="G150" s="124" t="s">
        <v>118</v>
      </c>
      <c r="H150" s="125">
        <v>2</v>
      </c>
      <c r="I150" s="141"/>
      <c r="J150" s="126">
        <f t="shared" si="0"/>
        <v>0</v>
      </c>
      <c r="K150" s="127"/>
      <c r="L150" s="25"/>
      <c r="M150" s="128" t="s">
        <v>1</v>
      </c>
      <c r="N150" s="129" t="s">
        <v>32</v>
      </c>
      <c r="O150" s="130">
        <v>0.166</v>
      </c>
      <c r="P150" s="130">
        <f t="shared" si="1"/>
        <v>0.332</v>
      </c>
      <c r="Q150" s="130">
        <v>0.00012</v>
      </c>
      <c r="R150" s="130">
        <f t="shared" si="2"/>
        <v>0.00024</v>
      </c>
      <c r="S150" s="130">
        <v>0</v>
      </c>
      <c r="T150" s="131">
        <f t="shared" si="3"/>
        <v>0</v>
      </c>
      <c r="AR150" s="132" t="s">
        <v>151</v>
      </c>
      <c r="AT150" s="132" t="s">
        <v>110</v>
      </c>
      <c r="AU150" s="132" t="s">
        <v>74</v>
      </c>
      <c r="AY150" s="13" t="s">
        <v>107</v>
      </c>
      <c r="BE150" s="133">
        <f t="shared" si="4"/>
        <v>0</v>
      </c>
      <c r="BF150" s="133">
        <f t="shared" si="5"/>
        <v>0</v>
      </c>
      <c r="BG150" s="133">
        <f t="shared" si="6"/>
        <v>0</v>
      </c>
      <c r="BH150" s="133">
        <f t="shared" si="7"/>
        <v>0</v>
      </c>
      <c r="BI150" s="133">
        <f t="shared" si="8"/>
        <v>0</v>
      </c>
      <c r="BJ150" s="13" t="s">
        <v>72</v>
      </c>
      <c r="BK150" s="133">
        <f t="shared" si="9"/>
        <v>0</v>
      </c>
      <c r="BL150" s="13" t="s">
        <v>151</v>
      </c>
      <c r="BM150" s="132" t="s">
        <v>199</v>
      </c>
    </row>
    <row r="151" spans="2:65" s="1" customFormat="1" ht="24.2" customHeight="1">
      <c r="B151" s="120"/>
      <c r="C151" s="121" t="s">
        <v>7</v>
      </c>
      <c r="D151" s="121" t="s">
        <v>110</v>
      </c>
      <c r="E151" s="122" t="s">
        <v>200</v>
      </c>
      <c r="F151" s="123" t="s">
        <v>201</v>
      </c>
      <c r="G151" s="124" t="s">
        <v>118</v>
      </c>
      <c r="H151" s="125">
        <v>2</v>
      </c>
      <c r="I151" s="141"/>
      <c r="J151" s="126">
        <f t="shared" si="0"/>
        <v>0</v>
      </c>
      <c r="K151" s="127"/>
      <c r="L151" s="25"/>
      <c r="M151" s="128" t="s">
        <v>1</v>
      </c>
      <c r="N151" s="129" t="s">
        <v>32</v>
      </c>
      <c r="O151" s="130">
        <v>0.038</v>
      </c>
      <c r="P151" s="130">
        <f t="shared" si="1"/>
        <v>0.076</v>
      </c>
      <c r="Q151" s="130">
        <v>5E-05</v>
      </c>
      <c r="R151" s="130">
        <f t="shared" si="2"/>
        <v>0.0001</v>
      </c>
      <c r="S151" s="130">
        <v>0</v>
      </c>
      <c r="T151" s="131">
        <f t="shared" si="3"/>
        <v>0</v>
      </c>
      <c r="AR151" s="132" t="s">
        <v>151</v>
      </c>
      <c r="AT151" s="132" t="s">
        <v>110</v>
      </c>
      <c r="AU151" s="132" t="s">
        <v>74</v>
      </c>
      <c r="AY151" s="13" t="s">
        <v>107</v>
      </c>
      <c r="BE151" s="133">
        <f t="shared" si="4"/>
        <v>0</v>
      </c>
      <c r="BF151" s="133">
        <f t="shared" si="5"/>
        <v>0</v>
      </c>
      <c r="BG151" s="133">
        <f t="shared" si="6"/>
        <v>0</v>
      </c>
      <c r="BH151" s="133">
        <f t="shared" si="7"/>
        <v>0</v>
      </c>
      <c r="BI151" s="133">
        <f t="shared" si="8"/>
        <v>0</v>
      </c>
      <c r="BJ151" s="13" t="s">
        <v>72</v>
      </c>
      <c r="BK151" s="133">
        <f t="shared" si="9"/>
        <v>0</v>
      </c>
      <c r="BL151" s="13" t="s">
        <v>151</v>
      </c>
      <c r="BM151" s="132" t="s">
        <v>202</v>
      </c>
    </row>
    <row r="152" spans="2:65" s="1" customFormat="1" ht="24.2" customHeight="1">
      <c r="B152" s="120"/>
      <c r="C152" s="121" t="s">
        <v>203</v>
      </c>
      <c r="D152" s="121" t="s">
        <v>110</v>
      </c>
      <c r="E152" s="122" t="s">
        <v>204</v>
      </c>
      <c r="F152" s="123" t="s">
        <v>205</v>
      </c>
      <c r="G152" s="124" t="s">
        <v>118</v>
      </c>
      <c r="H152" s="125">
        <v>126.3</v>
      </c>
      <c r="I152" s="141"/>
      <c r="J152" s="126">
        <f t="shared" si="0"/>
        <v>0</v>
      </c>
      <c r="K152" s="127"/>
      <c r="L152" s="25"/>
      <c r="M152" s="128" t="s">
        <v>1</v>
      </c>
      <c r="N152" s="129" t="s">
        <v>32</v>
      </c>
      <c r="O152" s="130">
        <v>0.117</v>
      </c>
      <c r="P152" s="130">
        <f t="shared" si="1"/>
        <v>14.7771</v>
      </c>
      <c r="Q152" s="130">
        <v>7E-05</v>
      </c>
      <c r="R152" s="130">
        <f t="shared" si="2"/>
        <v>0.008840999999999998</v>
      </c>
      <c r="S152" s="130">
        <v>0</v>
      </c>
      <c r="T152" s="131">
        <f t="shared" si="3"/>
        <v>0</v>
      </c>
      <c r="AR152" s="132" t="s">
        <v>151</v>
      </c>
      <c r="AT152" s="132" t="s">
        <v>110</v>
      </c>
      <c r="AU152" s="132" t="s">
        <v>74</v>
      </c>
      <c r="AY152" s="13" t="s">
        <v>107</v>
      </c>
      <c r="BE152" s="133">
        <f t="shared" si="4"/>
        <v>0</v>
      </c>
      <c r="BF152" s="133">
        <f t="shared" si="5"/>
        <v>0</v>
      </c>
      <c r="BG152" s="133">
        <f t="shared" si="6"/>
        <v>0</v>
      </c>
      <c r="BH152" s="133">
        <f t="shared" si="7"/>
        <v>0</v>
      </c>
      <c r="BI152" s="133">
        <f t="shared" si="8"/>
        <v>0</v>
      </c>
      <c r="BJ152" s="13" t="s">
        <v>72</v>
      </c>
      <c r="BK152" s="133">
        <f t="shared" si="9"/>
        <v>0</v>
      </c>
      <c r="BL152" s="13" t="s">
        <v>151</v>
      </c>
      <c r="BM152" s="132" t="s">
        <v>206</v>
      </c>
    </row>
    <row r="153" spans="2:65" s="1" customFormat="1" ht="16.5" customHeight="1">
      <c r="B153" s="120"/>
      <c r="C153" s="121" t="s">
        <v>207</v>
      </c>
      <c r="D153" s="121" t="s">
        <v>110</v>
      </c>
      <c r="E153" s="122" t="s">
        <v>208</v>
      </c>
      <c r="F153" s="123" t="s">
        <v>209</v>
      </c>
      <c r="G153" s="124" t="s">
        <v>118</v>
      </c>
      <c r="H153" s="125">
        <v>126.3</v>
      </c>
      <c r="I153" s="141"/>
      <c r="J153" s="126">
        <f t="shared" si="0"/>
        <v>0</v>
      </c>
      <c r="K153" s="127"/>
      <c r="L153" s="25"/>
      <c r="M153" s="128" t="s">
        <v>1</v>
      </c>
      <c r="N153" s="129" t="s">
        <v>32</v>
      </c>
      <c r="O153" s="130">
        <v>0.011</v>
      </c>
      <c r="P153" s="130">
        <f t="shared" si="1"/>
        <v>1.3893</v>
      </c>
      <c r="Q153" s="130">
        <v>0</v>
      </c>
      <c r="R153" s="130">
        <f t="shared" si="2"/>
        <v>0</v>
      </c>
      <c r="S153" s="130">
        <v>0</v>
      </c>
      <c r="T153" s="131">
        <f t="shared" si="3"/>
        <v>0</v>
      </c>
      <c r="AR153" s="132" t="s">
        <v>210</v>
      </c>
      <c r="AT153" s="132" t="s">
        <v>110</v>
      </c>
      <c r="AU153" s="132" t="s">
        <v>74</v>
      </c>
      <c r="AY153" s="13" t="s">
        <v>107</v>
      </c>
      <c r="BE153" s="133">
        <f t="shared" si="4"/>
        <v>0</v>
      </c>
      <c r="BF153" s="133">
        <f t="shared" si="5"/>
        <v>0</v>
      </c>
      <c r="BG153" s="133">
        <f t="shared" si="6"/>
        <v>0</v>
      </c>
      <c r="BH153" s="133">
        <f t="shared" si="7"/>
        <v>0</v>
      </c>
      <c r="BI153" s="133">
        <f t="shared" si="8"/>
        <v>0</v>
      </c>
      <c r="BJ153" s="13" t="s">
        <v>72</v>
      </c>
      <c r="BK153" s="133">
        <f t="shared" si="9"/>
        <v>0</v>
      </c>
      <c r="BL153" s="13" t="s">
        <v>210</v>
      </c>
      <c r="BM153" s="132" t="s">
        <v>211</v>
      </c>
    </row>
    <row r="154" spans="2:65" s="1" customFormat="1" ht="24.2" customHeight="1">
      <c r="B154" s="120"/>
      <c r="C154" s="121" t="s">
        <v>212</v>
      </c>
      <c r="D154" s="121" t="s">
        <v>110</v>
      </c>
      <c r="E154" s="122" t="s">
        <v>213</v>
      </c>
      <c r="F154" s="123" t="s">
        <v>214</v>
      </c>
      <c r="G154" s="124" t="s">
        <v>118</v>
      </c>
      <c r="H154" s="125">
        <v>126.3</v>
      </c>
      <c r="I154" s="141"/>
      <c r="J154" s="126">
        <f t="shared" si="0"/>
        <v>0</v>
      </c>
      <c r="K154" s="127"/>
      <c r="L154" s="25"/>
      <c r="M154" s="128" t="s">
        <v>1</v>
      </c>
      <c r="N154" s="129" t="s">
        <v>32</v>
      </c>
      <c r="O154" s="130">
        <v>0.167</v>
      </c>
      <c r="P154" s="130">
        <f t="shared" si="1"/>
        <v>21.092100000000002</v>
      </c>
      <c r="Q154" s="130">
        <v>6E-05</v>
      </c>
      <c r="R154" s="130">
        <f t="shared" si="2"/>
        <v>0.007578</v>
      </c>
      <c r="S154" s="130">
        <v>0</v>
      </c>
      <c r="T154" s="131">
        <f t="shared" si="3"/>
        <v>0</v>
      </c>
      <c r="AR154" s="132" t="s">
        <v>151</v>
      </c>
      <c r="AT154" s="132" t="s">
        <v>110</v>
      </c>
      <c r="AU154" s="132" t="s">
        <v>74</v>
      </c>
      <c r="AY154" s="13" t="s">
        <v>107</v>
      </c>
      <c r="BE154" s="133">
        <f t="shared" si="4"/>
        <v>0</v>
      </c>
      <c r="BF154" s="133">
        <f t="shared" si="5"/>
        <v>0</v>
      </c>
      <c r="BG154" s="133">
        <f t="shared" si="6"/>
        <v>0</v>
      </c>
      <c r="BH154" s="133">
        <f t="shared" si="7"/>
        <v>0</v>
      </c>
      <c r="BI154" s="133">
        <f t="shared" si="8"/>
        <v>0</v>
      </c>
      <c r="BJ154" s="13" t="s">
        <v>72</v>
      </c>
      <c r="BK154" s="133">
        <f t="shared" si="9"/>
        <v>0</v>
      </c>
      <c r="BL154" s="13" t="s">
        <v>151</v>
      </c>
      <c r="BM154" s="132" t="s">
        <v>215</v>
      </c>
    </row>
    <row r="155" spans="2:65" s="1" customFormat="1" ht="24.2" customHeight="1">
      <c r="B155" s="120"/>
      <c r="C155" s="121" t="s">
        <v>216</v>
      </c>
      <c r="D155" s="121" t="s">
        <v>110</v>
      </c>
      <c r="E155" s="122" t="s">
        <v>217</v>
      </c>
      <c r="F155" s="123" t="s">
        <v>218</v>
      </c>
      <c r="G155" s="124" t="s">
        <v>118</v>
      </c>
      <c r="H155" s="125">
        <v>126.3</v>
      </c>
      <c r="I155" s="141"/>
      <c r="J155" s="126">
        <f t="shared" si="0"/>
        <v>0</v>
      </c>
      <c r="K155" s="127"/>
      <c r="L155" s="25"/>
      <c r="M155" s="128" t="s">
        <v>1</v>
      </c>
      <c r="N155" s="129" t="s">
        <v>32</v>
      </c>
      <c r="O155" s="130">
        <v>0.184</v>
      </c>
      <c r="P155" s="130">
        <f t="shared" si="1"/>
        <v>23.2392</v>
      </c>
      <c r="Q155" s="130">
        <v>0.00014</v>
      </c>
      <c r="R155" s="130">
        <f t="shared" si="2"/>
        <v>0.017681999999999996</v>
      </c>
      <c r="S155" s="130">
        <v>0</v>
      </c>
      <c r="T155" s="131">
        <f t="shared" si="3"/>
        <v>0</v>
      </c>
      <c r="AR155" s="132" t="s">
        <v>151</v>
      </c>
      <c r="AT155" s="132" t="s">
        <v>110</v>
      </c>
      <c r="AU155" s="132" t="s">
        <v>74</v>
      </c>
      <c r="AY155" s="13" t="s">
        <v>107</v>
      </c>
      <c r="BE155" s="133">
        <f t="shared" si="4"/>
        <v>0</v>
      </c>
      <c r="BF155" s="133">
        <f t="shared" si="5"/>
        <v>0</v>
      </c>
      <c r="BG155" s="133">
        <f t="shared" si="6"/>
        <v>0</v>
      </c>
      <c r="BH155" s="133">
        <f t="shared" si="7"/>
        <v>0</v>
      </c>
      <c r="BI155" s="133">
        <f t="shared" si="8"/>
        <v>0</v>
      </c>
      <c r="BJ155" s="13" t="s">
        <v>72</v>
      </c>
      <c r="BK155" s="133">
        <f t="shared" si="9"/>
        <v>0</v>
      </c>
      <c r="BL155" s="13" t="s">
        <v>151</v>
      </c>
      <c r="BM155" s="132" t="s">
        <v>219</v>
      </c>
    </row>
    <row r="156" spans="2:65" s="1" customFormat="1" ht="24.2" customHeight="1">
      <c r="B156" s="120"/>
      <c r="C156" s="121" t="s">
        <v>220</v>
      </c>
      <c r="D156" s="121" t="s">
        <v>110</v>
      </c>
      <c r="E156" s="122" t="s">
        <v>221</v>
      </c>
      <c r="F156" s="123" t="s">
        <v>222</v>
      </c>
      <c r="G156" s="124" t="s">
        <v>118</v>
      </c>
      <c r="H156" s="125">
        <v>126.3</v>
      </c>
      <c r="I156" s="141"/>
      <c r="J156" s="126">
        <f t="shared" si="0"/>
        <v>0</v>
      </c>
      <c r="K156" s="127"/>
      <c r="L156" s="25"/>
      <c r="M156" s="128" t="s">
        <v>1</v>
      </c>
      <c r="N156" s="129" t="s">
        <v>32</v>
      </c>
      <c r="O156" s="130">
        <v>0.172</v>
      </c>
      <c r="P156" s="130">
        <f t="shared" si="1"/>
        <v>21.723599999999998</v>
      </c>
      <c r="Q156" s="130">
        <v>0.00014</v>
      </c>
      <c r="R156" s="130">
        <f t="shared" si="2"/>
        <v>0.017681999999999996</v>
      </c>
      <c r="S156" s="130">
        <v>0</v>
      </c>
      <c r="T156" s="131">
        <f t="shared" si="3"/>
        <v>0</v>
      </c>
      <c r="AR156" s="132" t="s">
        <v>151</v>
      </c>
      <c r="AT156" s="132" t="s">
        <v>110</v>
      </c>
      <c r="AU156" s="132" t="s">
        <v>74</v>
      </c>
      <c r="AY156" s="13" t="s">
        <v>107</v>
      </c>
      <c r="BE156" s="133">
        <f t="shared" si="4"/>
        <v>0</v>
      </c>
      <c r="BF156" s="133">
        <f t="shared" si="5"/>
        <v>0</v>
      </c>
      <c r="BG156" s="133">
        <f t="shared" si="6"/>
        <v>0</v>
      </c>
      <c r="BH156" s="133">
        <f t="shared" si="7"/>
        <v>0</v>
      </c>
      <c r="BI156" s="133">
        <f t="shared" si="8"/>
        <v>0</v>
      </c>
      <c r="BJ156" s="13" t="s">
        <v>72</v>
      </c>
      <c r="BK156" s="133">
        <f t="shared" si="9"/>
        <v>0</v>
      </c>
      <c r="BL156" s="13" t="s">
        <v>151</v>
      </c>
      <c r="BM156" s="132" t="s">
        <v>223</v>
      </c>
    </row>
    <row r="157" spans="2:65" s="1" customFormat="1" ht="24.2" customHeight="1">
      <c r="B157" s="120"/>
      <c r="C157" s="121" t="s">
        <v>224</v>
      </c>
      <c r="D157" s="121" t="s">
        <v>110</v>
      </c>
      <c r="E157" s="122" t="s">
        <v>225</v>
      </c>
      <c r="F157" s="123" t="s">
        <v>226</v>
      </c>
      <c r="G157" s="124" t="s">
        <v>118</v>
      </c>
      <c r="H157" s="125">
        <v>29</v>
      </c>
      <c r="I157" s="141"/>
      <c r="J157" s="126">
        <f t="shared" si="0"/>
        <v>0</v>
      </c>
      <c r="K157" s="127"/>
      <c r="L157" s="25"/>
      <c r="M157" s="128" t="s">
        <v>1</v>
      </c>
      <c r="N157" s="129" t="s">
        <v>32</v>
      </c>
      <c r="O157" s="130">
        <v>0.12</v>
      </c>
      <c r="P157" s="130">
        <f t="shared" si="1"/>
        <v>3.48</v>
      </c>
      <c r="Q157" s="130">
        <v>7E-05</v>
      </c>
      <c r="R157" s="130">
        <f t="shared" si="2"/>
        <v>0.0020299999999999997</v>
      </c>
      <c r="S157" s="130">
        <v>0</v>
      </c>
      <c r="T157" s="131">
        <f t="shared" si="3"/>
        <v>0</v>
      </c>
      <c r="AR157" s="132" t="s">
        <v>151</v>
      </c>
      <c r="AT157" s="132" t="s">
        <v>110</v>
      </c>
      <c r="AU157" s="132" t="s">
        <v>74</v>
      </c>
      <c r="AY157" s="13" t="s">
        <v>107</v>
      </c>
      <c r="BE157" s="133">
        <f t="shared" si="4"/>
        <v>0</v>
      </c>
      <c r="BF157" s="133">
        <f t="shared" si="5"/>
        <v>0</v>
      </c>
      <c r="BG157" s="133">
        <f t="shared" si="6"/>
        <v>0</v>
      </c>
      <c r="BH157" s="133">
        <f t="shared" si="7"/>
        <v>0</v>
      </c>
      <c r="BI157" s="133">
        <f t="shared" si="8"/>
        <v>0</v>
      </c>
      <c r="BJ157" s="13" t="s">
        <v>72</v>
      </c>
      <c r="BK157" s="133">
        <f t="shared" si="9"/>
        <v>0</v>
      </c>
      <c r="BL157" s="13" t="s">
        <v>151</v>
      </c>
      <c r="BM157" s="132" t="s">
        <v>227</v>
      </c>
    </row>
    <row r="158" spans="2:65" s="1" customFormat="1" ht="24.2" customHeight="1">
      <c r="B158" s="120"/>
      <c r="C158" s="121" t="s">
        <v>228</v>
      </c>
      <c r="D158" s="121" t="s">
        <v>110</v>
      </c>
      <c r="E158" s="122" t="s">
        <v>229</v>
      </c>
      <c r="F158" s="123" t="s">
        <v>230</v>
      </c>
      <c r="G158" s="124" t="s">
        <v>118</v>
      </c>
      <c r="H158" s="125">
        <v>29</v>
      </c>
      <c r="I158" s="141"/>
      <c r="J158" s="126">
        <f t="shared" si="0"/>
        <v>0</v>
      </c>
      <c r="K158" s="127"/>
      <c r="L158" s="25"/>
      <c r="M158" s="128" t="s">
        <v>1</v>
      </c>
      <c r="N158" s="129" t="s">
        <v>32</v>
      </c>
      <c r="O158" s="130">
        <v>0.021</v>
      </c>
      <c r="P158" s="130">
        <f t="shared" si="1"/>
        <v>0.609</v>
      </c>
      <c r="Q158" s="130">
        <v>0</v>
      </c>
      <c r="R158" s="130">
        <f t="shared" si="2"/>
        <v>0</v>
      </c>
      <c r="S158" s="130">
        <v>0</v>
      </c>
      <c r="T158" s="131">
        <f t="shared" si="3"/>
        <v>0</v>
      </c>
      <c r="AR158" s="132" t="s">
        <v>151</v>
      </c>
      <c r="AT158" s="132" t="s">
        <v>110</v>
      </c>
      <c r="AU158" s="132" t="s">
        <v>74</v>
      </c>
      <c r="AY158" s="13" t="s">
        <v>107</v>
      </c>
      <c r="BE158" s="133">
        <f t="shared" si="4"/>
        <v>0</v>
      </c>
      <c r="BF158" s="133">
        <f t="shared" si="5"/>
        <v>0</v>
      </c>
      <c r="BG158" s="133">
        <f t="shared" si="6"/>
        <v>0</v>
      </c>
      <c r="BH158" s="133">
        <f t="shared" si="7"/>
        <v>0</v>
      </c>
      <c r="BI158" s="133">
        <f t="shared" si="8"/>
        <v>0</v>
      </c>
      <c r="BJ158" s="13" t="s">
        <v>72</v>
      </c>
      <c r="BK158" s="133">
        <f t="shared" si="9"/>
        <v>0</v>
      </c>
      <c r="BL158" s="13" t="s">
        <v>151</v>
      </c>
      <c r="BM158" s="132" t="s">
        <v>231</v>
      </c>
    </row>
    <row r="159" spans="2:65" s="1" customFormat="1" ht="16.5" customHeight="1">
      <c r="B159" s="120"/>
      <c r="C159" s="121" t="s">
        <v>232</v>
      </c>
      <c r="D159" s="121" t="s">
        <v>110</v>
      </c>
      <c r="E159" s="122" t="s">
        <v>233</v>
      </c>
      <c r="F159" s="123" t="s">
        <v>234</v>
      </c>
      <c r="G159" s="124" t="s">
        <v>118</v>
      </c>
      <c r="H159" s="125">
        <v>29</v>
      </c>
      <c r="I159" s="141"/>
      <c r="J159" s="126">
        <f t="shared" si="0"/>
        <v>0</v>
      </c>
      <c r="K159" s="127"/>
      <c r="L159" s="25"/>
      <c r="M159" s="128" t="s">
        <v>1</v>
      </c>
      <c r="N159" s="129" t="s">
        <v>32</v>
      </c>
      <c r="O159" s="130">
        <v>0.25</v>
      </c>
      <c r="P159" s="130">
        <f t="shared" si="1"/>
        <v>7.25</v>
      </c>
      <c r="Q159" s="130">
        <v>6E-05</v>
      </c>
      <c r="R159" s="130">
        <f t="shared" si="2"/>
        <v>0.00174</v>
      </c>
      <c r="S159" s="130">
        <v>0</v>
      </c>
      <c r="T159" s="131">
        <f t="shared" si="3"/>
        <v>0</v>
      </c>
      <c r="AR159" s="132" t="s">
        <v>151</v>
      </c>
      <c r="AT159" s="132" t="s">
        <v>110</v>
      </c>
      <c r="AU159" s="132" t="s">
        <v>74</v>
      </c>
      <c r="AY159" s="13" t="s">
        <v>107</v>
      </c>
      <c r="BE159" s="133">
        <f t="shared" si="4"/>
        <v>0</v>
      </c>
      <c r="BF159" s="133">
        <f t="shared" si="5"/>
        <v>0</v>
      </c>
      <c r="BG159" s="133">
        <f t="shared" si="6"/>
        <v>0</v>
      </c>
      <c r="BH159" s="133">
        <f t="shared" si="7"/>
        <v>0</v>
      </c>
      <c r="BI159" s="133">
        <f t="shared" si="8"/>
        <v>0</v>
      </c>
      <c r="BJ159" s="13" t="s">
        <v>72</v>
      </c>
      <c r="BK159" s="133">
        <f t="shared" si="9"/>
        <v>0</v>
      </c>
      <c r="BL159" s="13" t="s">
        <v>151</v>
      </c>
      <c r="BM159" s="132" t="s">
        <v>235</v>
      </c>
    </row>
    <row r="160" spans="2:65" s="1" customFormat="1" ht="24.2" customHeight="1">
      <c r="B160" s="120"/>
      <c r="C160" s="121" t="s">
        <v>236</v>
      </c>
      <c r="D160" s="121" t="s">
        <v>110</v>
      </c>
      <c r="E160" s="122" t="s">
        <v>237</v>
      </c>
      <c r="F160" s="123" t="s">
        <v>238</v>
      </c>
      <c r="G160" s="124" t="s">
        <v>118</v>
      </c>
      <c r="H160" s="125">
        <v>29</v>
      </c>
      <c r="I160" s="141"/>
      <c r="J160" s="126">
        <f t="shared" si="0"/>
        <v>0</v>
      </c>
      <c r="K160" s="127"/>
      <c r="L160" s="25"/>
      <c r="M160" s="128" t="s">
        <v>1</v>
      </c>
      <c r="N160" s="129" t="s">
        <v>32</v>
      </c>
      <c r="O160" s="130">
        <v>0.116</v>
      </c>
      <c r="P160" s="130">
        <f t="shared" si="1"/>
        <v>3.3640000000000003</v>
      </c>
      <c r="Q160" s="130">
        <v>0.00014</v>
      </c>
      <c r="R160" s="130">
        <f t="shared" si="2"/>
        <v>0.004059999999999999</v>
      </c>
      <c r="S160" s="130">
        <v>0</v>
      </c>
      <c r="T160" s="131">
        <f t="shared" si="3"/>
        <v>0</v>
      </c>
      <c r="AR160" s="132" t="s">
        <v>151</v>
      </c>
      <c r="AT160" s="132" t="s">
        <v>110</v>
      </c>
      <c r="AU160" s="132" t="s">
        <v>74</v>
      </c>
      <c r="AY160" s="13" t="s">
        <v>107</v>
      </c>
      <c r="BE160" s="133">
        <f t="shared" si="4"/>
        <v>0</v>
      </c>
      <c r="BF160" s="133">
        <f t="shared" si="5"/>
        <v>0</v>
      </c>
      <c r="BG160" s="133">
        <f t="shared" si="6"/>
        <v>0</v>
      </c>
      <c r="BH160" s="133">
        <f t="shared" si="7"/>
        <v>0</v>
      </c>
      <c r="BI160" s="133">
        <f t="shared" si="8"/>
        <v>0</v>
      </c>
      <c r="BJ160" s="13" t="s">
        <v>72</v>
      </c>
      <c r="BK160" s="133">
        <f t="shared" si="9"/>
        <v>0</v>
      </c>
      <c r="BL160" s="13" t="s">
        <v>151</v>
      </c>
      <c r="BM160" s="132" t="s">
        <v>239</v>
      </c>
    </row>
    <row r="161" spans="2:65" s="1" customFormat="1" ht="24.2" customHeight="1">
      <c r="B161" s="120"/>
      <c r="C161" s="121" t="s">
        <v>240</v>
      </c>
      <c r="D161" s="121" t="s">
        <v>110</v>
      </c>
      <c r="E161" s="122" t="s">
        <v>241</v>
      </c>
      <c r="F161" s="123" t="s">
        <v>242</v>
      </c>
      <c r="G161" s="124" t="s">
        <v>118</v>
      </c>
      <c r="H161" s="125">
        <v>29</v>
      </c>
      <c r="I161" s="141"/>
      <c r="J161" s="126">
        <f t="shared" si="0"/>
        <v>0</v>
      </c>
      <c r="K161" s="127"/>
      <c r="L161" s="25"/>
      <c r="M161" s="128" t="s">
        <v>1</v>
      </c>
      <c r="N161" s="129" t="s">
        <v>32</v>
      </c>
      <c r="O161" s="130">
        <v>0.117</v>
      </c>
      <c r="P161" s="130">
        <f t="shared" si="1"/>
        <v>3.3930000000000002</v>
      </c>
      <c r="Q161" s="130">
        <v>0.00013</v>
      </c>
      <c r="R161" s="130">
        <f t="shared" si="2"/>
        <v>0.0037699999999999995</v>
      </c>
      <c r="S161" s="130">
        <v>0</v>
      </c>
      <c r="T161" s="131">
        <f t="shared" si="3"/>
        <v>0</v>
      </c>
      <c r="AR161" s="132" t="s">
        <v>151</v>
      </c>
      <c r="AT161" s="132" t="s">
        <v>110</v>
      </c>
      <c r="AU161" s="132" t="s">
        <v>74</v>
      </c>
      <c r="AY161" s="13" t="s">
        <v>107</v>
      </c>
      <c r="BE161" s="133">
        <f t="shared" si="4"/>
        <v>0</v>
      </c>
      <c r="BF161" s="133">
        <f t="shared" si="5"/>
        <v>0</v>
      </c>
      <c r="BG161" s="133">
        <f t="shared" si="6"/>
        <v>0</v>
      </c>
      <c r="BH161" s="133">
        <f t="shared" si="7"/>
        <v>0</v>
      </c>
      <c r="BI161" s="133">
        <f t="shared" si="8"/>
        <v>0</v>
      </c>
      <c r="BJ161" s="13" t="s">
        <v>72</v>
      </c>
      <c r="BK161" s="133">
        <f t="shared" si="9"/>
        <v>0</v>
      </c>
      <c r="BL161" s="13" t="s">
        <v>151</v>
      </c>
      <c r="BM161" s="132" t="s">
        <v>243</v>
      </c>
    </row>
    <row r="162" spans="2:65" s="1" customFormat="1" ht="24.2" customHeight="1">
      <c r="B162" s="120"/>
      <c r="C162" s="121" t="s">
        <v>244</v>
      </c>
      <c r="D162" s="121" t="s">
        <v>110</v>
      </c>
      <c r="E162" s="122" t="s">
        <v>245</v>
      </c>
      <c r="F162" s="123" t="s">
        <v>246</v>
      </c>
      <c r="G162" s="124" t="s">
        <v>118</v>
      </c>
      <c r="H162" s="125">
        <v>29</v>
      </c>
      <c r="I162" s="141"/>
      <c r="J162" s="126">
        <f t="shared" si="0"/>
        <v>0</v>
      </c>
      <c r="K162" s="127"/>
      <c r="L162" s="25"/>
      <c r="M162" s="128" t="s">
        <v>1</v>
      </c>
      <c r="N162" s="129" t="s">
        <v>32</v>
      </c>
      <c r="O162" s="130">
        <v>0.122</v>
      </c>
      <c r="P162" s="130">
        <f t="shared" si="1"/>
        <v>3.538</v>
      </c>
      <c r="Q162" s="130">
        <v>0.00013</v>
      </c>
      <c r="R162" s="130">
        <f t="shared" si="2"/>
        <v>0.0037699999999999995</v>
      </c>
      <c r="S162" s="130">
        <v>0</v>
      </c>
      <c r="T162" s="131">
        <f t="shared" si="3"/>
        <v>0</v>
      </c>
      <c r="AR162" s="132" t="s">
        <v>151</v>
      </c>
      <c r="AT162" s="132" t="s">
        <v>110</v>
      </c>
      <c r="AU162" s="132" t="s">
        <v>74</v>
      </c>
      <c r="AY162" s="13" t="s">
        <v>107</v>
      </c>
      <c r="BE162" s="133">
        <f t="shared" si="4"/>
        <v>0</v>
      </c>
      <c r="BF162" s="133">
        <f t="shared" si="5"/>
        <v>0</v>
      </c>
      <c r="BG162" s="133">
        <f t="shared" si="6"/>
        <v>0</v>
      </c>
      <c r="BH162" s="133">
        <f t="shared" si="7"/>
        <v>0</v>
      </c>
      <c r="BI162" s="133">
        <f t="shared" si="8"/>
        <v>0</v>
      </c>
      <c r="BJ162" s="13" t="s">
        <v>72</v>
      </c>
      <c r="BK162" s="133">
        <f t="shared" si="9"/>
        <v>0</v>
      </c>
      <c r="BL162" s="13" t="s">
        <v>151</v>
      </c>
      <c r="BM162" s="132" t="s">
        <v>247</v>
      </c>
    </row>
    <row r="163" spans="2:65" s="1" customFormat="1" ht="24.2" customHeight="1">
      <c r="B163" s="120"/>
      <c r="C163" s="121" t="s">
        <v>248</v>
      </c>
      <c r="D163" s="121" t="s">
        <v>110</v>
      </c>
      <c r="E163" s="122" t="s">
        <v>249</v>
      </c>
      <c r="F163" s="123" t="s">
        <v>250</v>
      </c>
      <c r="G163" s="124" t="s">
        <v>251</v>
      </c>
      <c r="H163" s="125">
        <v>15</v>
      </c>
      <c r="I163" s="141"/>
      <c r="J163" s="126">
        <f t="shared" si="0"/>
        <v>0</v>
      </c>
      <c r="K163" s="127"/>
      <c r="L163" s="25"/>
      <c r="M163" s="128" t="s">
        <v>1</v>
      </c>
      <c r="N163" s="129" t="s">
        <v>32</v>
      </c>
      <c r="O163" s="130">
        <v>0.01</v>
      </c>
      <c r="P163" s="130">
        <f t="shared" si="1"/>
        <v>0.15</v>
      </c>
      <c r="Q163" s="130">
        <v>1E-05</v>
      </c>
      <c r="R163" s="130">
        <f t="shared" si="2"/>
        <v>0.00015000000000000001</v>
      </c>
      <c r="S163" s="130">
        <v>0</v>
      </c>
      <c r="T163" s="131">
        <f t="shared" si="3"/>
        <v>0</v>
      </c>
      <c r="AR163" s="132" t="s">
        <v>151</v>
      </c>
      <c r="AT163" s="132" t="s">
        <v>110</v>
      </c>
      <c r="AU163" s="132" t="s">
        <v>74</v>
      </c>
      <c r="AY163" s="13" t="s">
        <v>107</v>
      </c>
      <c r="BE163" s="133">
        <f t="shared" si="4"/>
        <v>0</v>
      </c>
      <c r="BF163" s="133">
        <f t="shared" si="5"/>
        <v>0</v>
      </c>
      <c r="BG163" s="133">
        <f t="shared" si="6"/>
        <v>0</v>
      </c>
      <c r="BH163" s="133">
        <f t="shared" si="7"/>
        <v>0</v>
      </c>
      <c r="BI163" s="133">
        <f t="shared" si="8"/>
        <v>0</v>
      </c>
      <c r="BJ163" s="13" t="s">
        <v>72</v>
      </c>
      <c r="BK163" s="133">
        <f t="shared" si="9"/>
        <v>0</v>
      </c>
      <c r="BL163" s="13" t="s">
        <v>151</v>
      </c>
      <c r="BM163" s="132" t="s">
        <v>252</v>
      </c>
    </row>
    <row r="164" spans="2:65" s="1" customFormat="1" ht="21.75" customHeight="1">
      <c r="B164" s="120"/>
      <c r="C164" s="121" t="s">
        <v>253</v>
      </c>
      <c r="D164" s="121" t="s">
        <v>110</v>
      </c>
      <c r="E164" s="122" t="s">
        <v>254</v>
      </c>
      <c r="F164" s="123" t="s">
        <v>255</v>
      </c>
      <c r="G164" s="124" t="s">
        <v>251</v>
      </c>
      <c r="H164" s="125">
        <v>15</v>
      </c>
      <c r="I164" s="141"/>
      <c r="J164" s="126">
        <f t="shared" si="0"/>
        <v>0</v>
      </c>
      <c r="K164" s="127"/>
      <c r="L164" s="25"/>
      <c r="M164" s="128" t="s">
        <v>1</v>
      </c>
      <c r="N164" s="129" t="s">
        <v>32</v>
      </c>
      <c r="O164" s="130">
        <v>0.014</v>
      </c>
      <c r="P164" s="130">
        <f t="shared" si="1"/>
        <v>0.21</v>
      </c>
      <c r="Q164" s="130">
        <v>1E-05</v>
      </c>
      <c r="R164" s="130">
        <f t="shared" si="2"/>
        <v>0.00015000000000000001</v>
      </c>
      <c r="S164" s="130">
        <v>0</v>
      </c>
      <c r="T164" s="131">
        <f t="shared" si="3"/>
        <v>0</v>
      </c>
      <c r="AR164" s="132" t="s">
        <v>151</v>
      </c>
      <c r="AT164" s="132" t="s">
        <v>110</v>
      </c>
      <c r="AU164" s="132" t="s">
        <v>74</v>
      </c>
      <c r="AY164" s="13" t="s">
        <v>107</v>
      </c>
      <c r="BE164" s="133">
        <f t="shared" si="4"/>
        <v>0</v>
      </c>
      <c r="BF164" s="133">
        <f t="shared" si="5"/>
        <v>0</v>
      </c>
      <c r="BG164" s="133">
        <f t="shared" si="6"/>
        <v>0</v>
      </c>
      <c r="BH164" s="133">
        <f t="shared" si="7"/>
        <v>0</v>
      </c>
      <c r="BI164" s="133">
        <f t="shared" si="8"/>
        <v>0</v>
      </c>
      <c r="BJ164" s="13" t="s">
        <v>72</v>
      </c>
      <c r="BK164" s="133">
        <f t="shared" si="9"/>
        <v>0</v>
      </c>
      <c r="BL164" s="13" t="s">
        <v>151</v>
      </c>
      <c r="BM164" s="132" t="s">
        <v>256</v>
      </c>
    </row>
    <row r="165" spans="2:65" s="1" customFormat="1" ht="24.2" customHeight="1">
      <c r="B165" s="120"/>
      <c r="C165" s="121" t="s">
        <v>257</v>
      </c>
      <c r="D165" s="121" t="s">
        <v>110</v>
      </c>
      <c r="E165" s="122" t="s">
        <v>258</v>
      </c>
      <c r="F165" s="123" t="s">
        <v>259</v>
      </c>
      <c r="G165" s="124" t="s">
        <v>251</v>
      </c>
      <c r="H165" s="125">
        <v>15</v>
      </c>
      <c r="I165" s="141"/>
      <c r="J165" s="126">
        <f t="shared" si="0"/>
        <v>0</v>
      </c>
      <c r="K165" s="127"/>
      <c r="L165" s="25"/>
      <c r="M165" s="128" t="s">
        <v>1</v>
      </c>
      <c r="N165" s="129" t="s">
        <v>32</v>
      </c>
      <c r="O165" s="130">
        <v>0.028</v>
      </c>
      <c r="P165" s="130">
        <f t="shared" si="1"/>
        <v>0.42</v>
      </c>
      <c r="Q165" s="130">
        <v>2E-05</v>
      </c>
      <c r="R165" s="130">
        <f t="shared" si="2"/>
        <v>0.00030000000000000003</v>
      </c>
      <c r="S165" s="130">
        <v>0</v>
      </c>
      <c r="T165" s="131">
        <f t="shared" si="3"/>
        <v>0</v>
      </c>
      <c r="AR165" s="132" t="s">
        <v>151</v>
      </c>
      <c r="AT165" s="132" t="s">
        <v>110</v>
      </c>
      <c r="AU165" s="132" t="s">
        <v>74</v>
      </c>
      <c r="AY165" s="13" t="s">
        <v>107</v>
      </c>
      <c r="BE165" s="133">
        <f t="shared" si="4"/>
        <v>0</v>
      </c>
      <c r="BF165" s="133">
        <f t="shared" si="5"/>
        <v>0</v>
      </c>
      <c r="BG165" s="133">
        <f t="shared" si="6"/>
        <v>0</v>
      </c>
      <c r="BH165" s="133">
        <f t="shared" si="7"/>
        <v>0</v>
      </c>
      <c r="BI165" s="133">
        <f t="shared" si="8"/>
        <v>0</v>
      </c>
      <c r="BJ165" s="13" t="s">
        <v>72</v>
      </c>
      <c r="BK165" s="133">
        <f t="shared" si="9"/>
        <v>0</v>
      </c>
      <c r="BL165" s="13" t="s">
        <v>151</v>
      </c>
      <c r="BM165" s="132" t="s">
        <v>260</v>
      </c>
    </row>
    <row r="166" spans="2:65" s="1" customFormat="1" ht="24.2" customHeight="1">
      <c r="B166" s="120"/>
      <c r="C166" s="121" t="s">
        <v>261</v>
      </c>
      <c r="D166" s="121" t="s">
        <v>110</v>
      </c>
      <c r="E166" s="122" t="s">
        <v>262</v>
      </c>
      <c r="F166" s="123" t="s">
        <v>263</v>
      </c>
      <c r="G166" s="124" t="s">
        <v>251</v>
      </c>
      <c r="H166" s="125">
        <v>15</v>
      </c>
      <c r="I166" s="141"/>
      <c r="J166" s="126">
        <f t="shared" si="0"/>
        <v>0</v>
      </c>
      <c r="K166" s="127"/>
      <c r="L166" s="25"/>
      <c r="M166" s="128" t="s">
        <v>1</v>
      </c>
      <c r="N166" s="129" t="s">
        <v>32</v>
      </c>
      <c r="O166" s="130">
        <v>0.03</v>
      </c>
      <c r="P166" s="130">
        <f t="shared" si="1"/>
        <v>0.44999999999999996</v>
      </c>
      <c r="Q166" s="130">
        <v>6E-05</v>
      </c>
      <c r="R166" s="130">
        <f t="shared" si="2"/>
        <v>0.0009</v>
      </c>
      <c r="S166" s="130">
        <v>0</v>
      </c>
      <c r="T166" s="131">
        <f t="shared" si="3"/>
        <v>0</v>
      </c>
      <c r="AR166" s="132" t="s">
        <v>151</v>
      </c>
      <c r="AT166" s="132" t="s">
        <v>110</v>
      </c>
      <c r="AU166" s="132" t="s">
        <v>74</v>
      </c>
      <c r="AY166" s="13" t="s">
        <v>107</v>
      </c>
      <c r="BE166" s="133">
        <f t="shared" si="4"/>
        <v>0</v>
      </c>
      <c r="BF166" s="133">
        <f t="shared" si="5"/>
        <v>0</v>
      </c>
      <c r="BG166" s="133">
        <f t="shared" si="6"/>
        <v>0</v>
      </c>
      <c r="BH166" s="133">
        <f t="shared" si="7"/>
        <v>0</v>
      </c>
      <c r="BI166" s="133">
        <f t="shared" si="8"/>
        <v>0</v>
      </c>
      <c r="BJ166" s="13" t="s">
        <v>72</v>
      </c>
      <c r="BK166" s="133">
        <f t="shared" si="9"/>
        <v>0</v>
      </c>
      <c r="BL166" s="13" t="s">
        <v>151</v>
      </c>
      <c r="BM166" s="132" t="s">
        <v>264</v>
      </c>
    </row>
    <row r="167" spans="2:65" s="1" customFormat="1" ht="24.2" customHeight="1">
      <c r="B167" s="120"/>
      <c r="C167" s="121" t="s">
        <v>265</v>
      </c>
      <c r="D167" s="121" t="s">
        <v>110</v>
      </c>
      <c r="E167" s="122" t="s">
        <v>266</v>
      </c>
      <c r="F167" s="123" t="s">
        <v>267</v>
      </c>
      <c r="G167" s="124" t="s">
        <v>251</v>
      </c>
      <c r="H167" s="125">
        <v>15</v>
      </c>
      <c r="I167" s="141"/>
      <c r="J167" s="126">
        <f t="shared" si="0"/>
        <v>0</v>
      </c>
      <c r="K167" s="127"/>
      <c r="L167" s="25"/>
      <c r="M167" s="128" t="s">
        <v>1</v>
      </c>
      <c r="N167" s="129" t="s">
        <v>32</v>
      </c>
      <c r="O167" s="130">
        <v>0.031</v>
      </c>
      <c r="P167" s="130">
        <f t="shared" si="1"/>
        <v>0.46499999999999997</v>
      </c>
      <c r="Q167" s="130">
        <v>2E-05</v>
      </c>
      <c r="R167" s="130">
        <f t="shared" si="2"/>
        <v>0.00030000000000000003</v>
      </c>
      <c r="S167" s="130">
        <v>0</v>
      </c>
      <c r="T167" s="131">
        <f t="shared" si="3"/>
        <v>0</v>
      </c>
      <c r="AR167" s="132" t="s">
        <v>151</v>
      </c>
      <c r="AT167" s="132" t="s">
        <v>110</v>
      </c>
      <c r="AU167" s="132" t="s">
        <v>74</v>
      </c>
      <c r="AY167" s="13" t="s">
        <v>107</v>
      </c>
      <c r="BE167" s="133">
        <f t="shared" si="4"/>
        <v>0</v>
      </c>
      <c r="BF167" s="133">
        <f t="shared" si="5"/>
        <v>0</v>
      </c>
      <c r="BG167" s="133">
        <f t="shared" si="6"/>
        <v>0</v>
      </c>
      <c r="BH167" s="133">
        <f t="shared" si="7"/>
        <v>0</v>
      </c>
      <c r="BI167" s="133">
        <f t="shared" si="8"/>
        <v>0</v>
      </c>
      <c r="BJ167" s="13" t="s">
        <v>72</v>
      </c>
      <c r="BK167" s="133">
        <f t="shared" si="9"/>
        <v>0</v>
      </c>
      <c r="BL167" s="13" t="s">
        <v>151</v>
      </c>
      <c r="BM167" s="132" t="s">
        <v>268</v>
      </c>
    </row>
    <row r="168" spans="2:65" s="1" customFormat="1" ht="21.75" customHeight="1">
      <c r="B168" s="120"/>
      <c r="C168" s="121" t="s">
        <v>269</v>
      </c>
      <c r="D168" s="121" t="s">
        <v>110</v>
      </c>
      <c r="E168" s="122" t="s">
        <v>270</v>
      </c>
      <c r="F168" s="123" t="s">
        <v>271</v>
      </c>
      <c r="G168" s="124" t="s">
        <v>118</v>
      </c>
      <c r="H168" s="125">
        <v>735</v>
      </c>
      <c r="I168" s="141"/>
      <c r="J168" s="126">
        <f t="shared" si="0"/>
        <v>0</v>
      </c>
      <c r="K168" s="127"/>
      <c r="L168" s="25"/>
      <c r="M168" s="128" t="s">
        <v>1</v>
      </c>
      <c r="N168" s="129" t="s">
        <v>32</v>
      </c>
      <c r="O168" s="130">
        <v>0.14</v>
      </c>
      <c r="P168" s="130">
        <f t="shared" si="1"/>
        <v>102.9</v>
      </c>
      <c r="Q168" s="130">
        <v>0</v>
      </c>
      <c r="R168" s="130">
        <f t="shared" si="2"/>
        <v>0</v>
      </c>
      <c r="S168" s="130">
        <v>0</v>
      </c>
      <c r="T168" s="131">
        <f t="shared" si="3"/>
        <v>0</v>
      </c>
      <c r="AR168" s="132" t="s">
        <v>151</v>
      </c>
      <c r="AT168" s="132" t="s">
        <v>110</v>
      </c>
      <c r="AU168" s="132" t="s">
        <v>74</v>
      </c>
      <c r="AY168" s="13" t="s">
        <v>107</v>
      </c>
      <c r="BE168" s="133">
        <f t="shared" si="4"/>
        <v>0</v>
      </c>
      <c r="BF168" s="133">
        <f t="shared" si="5"/>
        <v>0</v>
      </c>
      <c r="BG168" s="133">
        <f t="shared" si="6"/>
        <v>0</v>
      </c>
      <c r="BH168" s="133">
        <f t="shared" si="7"/>
        <v>0</v>
      </c>
      <c r="BI168" s="133">
        <f t="shared" si="8"/>
        <v>0</v>
      </c>
      <c r="BJ168" s="13" t="s">
        <v>72</v>
      </c>
      <c r="BK168" s="133">
        <f t="shared" si="9"/>
        <v>0</v>
      </c>
      <c r="BL168" s="13" t="s">
        <v>151</v>
      </c>
      <c r="BM168" s="132" t="s">
        <v>272</v>
      </c>
    </row>
    <row r="169" spans="2:65" s="1" customFormat="1" ht="24.2" customHeight="1">
      <c r="B169" s="120"/>
      <c r="C169" s="121" t="s">
        <v>273</v>
      </c>
      <c r="D169" s="121" t="s">
        <v>110</v>
      </c>
      <c r="E169" s="122" t="s">
        <v>274</v>
      </c>
      <c r="F169" s="123" t="s">
        <v>275</v>
      </c>
      <c r="G169" s="124" t="s">
        <v>118</v>
      </c>
      <c r="H169" s="125">
        <v>35</v>
      </c>
      <c r="I169" s="141"/>
      <c r="J169" s="126">
        <f t="shared" si="0"/>
        <v>0</v>
      </c>
      <c r="K169" s="127"/>
      <c r="L169" s="25"/>
      <c r="M169" s="128" t="s">
        <v>1</v>
      </c>
      <c r="N169" s="129" t="s">
        <v>32</v>
      </c>
      <c r="O169" s="130">
        <v>0.558</v>
      </c>
      <c r="P169" s="130">
        <f t="shared" si="1"/>
        <v>19.53</v>
      </c>
      <c r="Q169" s="130">
        <v>0.02344</v>
      </c>
      <c r="R169" s="130">
        <f t="shared" si="2"/>
        <v>0.8204</v>
      </c>
      <c r="S169" s="130">
        <v>0</v>
      </c>
      <c r="T169" s="131">
        <f t="shared" si="3"/>
        <v>0</v>
      </c>
      <c r="AR169" s="132" t="s">
        <v>151</v>
      </c>
      <c r="AT169" s="132" t="s">
        <v>110</v>
      </c>
      <c r="AU169" s="132" t="s">
        <v>74</v>
      </c>
      <c r="AY169" s="13" t="s">
        <v>107</v>
      </c>
      <c r="BE169" s="133">
        <f t="shared" si="4"/>
        <v>0</v>
      </c>
      <c r="BF169" s="133">
        <f t="shared" si="5"/>
        <v>0</v>
      </c>
      <c r="BG169" s="133">
        <f t="shared" si="6"/>
        <v>0</v>
      </c>
      <c r="BH169" s="133">
        <f t="shared" si="7"/>
        <v>0</v>
      </c>
      <c r="BI169" s="133">
        <f t="shared" si="8"/>
        <v>0</v>
      </c>
      <c r="BJ169" s="13" t="s">
        <v>72</v>
      </c>
      <c r="BK169" s="133">
        <f t="shared" si="9"/>
        <v>0</v>
      </c>
      <c r="BL169" s="13" t="s">
        <v>151</v>
      </c>
      <c r="BM169" s="132" t="s">
        <v>276</v>
      </c>
    </row>
    <row r="170" spans="2:65" s="1" customFormat="1" ht="33" customHeight="1">
      <c r="B170" s="120"/>
      <c r="C170" s="121" t="s">
        <v>277</v>
      </c>
      <c r="D170" s="121" t="s">
        <v>110</v>
      </c>
      <c r="E170" s="122" t="s">
        <v>278</v>
      </c>
      <c r="F170" s="123" t="s">
        <v>279</v>
      </c>
      <c r="G170" s="124" t="s">
        <v>118</v>
      </c>
      <c r="H170" s="125">
        <v>50</v>
      </c>
      <c r="I170" s="141"/>
      <c r="J170" s="126">
        <f t="shared" si="0"/>
        <v>0</v>
      </c>
      <c r="K170" s="127"/>
      <c r="L170" s="25"/>
      <c r="M170" s="128" t="s">
        <v>1</v>
      </c>
      <c r="N170" s="129" t="s">
        <v>32</v>
      </c>
      <c r="O170" s="130">
        <v>0.552</v>
      </c>
      <c r="P170" s="130">
        <f t="shared" si="1"/>
        <v>27.6</v>
      </c>
      <c r="Q170" s="130">
        <v>0.02604</v>
      </c>
      <c r="R170" s="130">
        <f t="shared" si="2"/>
        <v>1.302</v>
      </c>
      <c r="S170" s="130">
        <v>0</v>
      </c>
      <c r="T170" s="131">
        <f t="shared" si="3"/>
        <v>0</v>
      </c>
      <c r="AR170" s="132" t="s">
        <v>151</v>
      </c>
      <c r="AT170" s="132" t="s">
        <v>110</v>
      </c>
      <c r="AU170" s="132" t="s">
        <v>74</v>
      </c>
      <c r="AY170" s="13" t="s">
        <v>107</v>
      </c>
      <c r="BE170" s="133">
        <f t="shared" si="4"/>
        <v>0</v>
      </c>
      <c r="BF170" s="133">
        <f t="shared" si="5"/>
        <v>0</v>
      </c>
      <c r="BG170" s="133">
        <f t="shared" si="6"/>
        <v>0</v>
      </c>
      <c r="BH170" s="133">
        <f t="shared" si="7"/>
        <v>0</v>
      </c>
      <c r="BI170" s="133">
        <f t="shared" si="8"/>
        <v>0</v>
      </c>
      <c r="BJ170" s="13" t="s">
        <v>72</v>
      </c>
      <c r="BK170" s="133">
        <f t="shared" si="9"/>
        <v>0</v>
      </c>
      <c r="BL170" s="13" t="s">
        <v>151</v>
      </c>
      <c r="BM170" s="132" t="s">
        <v>280</v>
      </c>
    </row>
    <row r="171" spans="2:65" s="1" customFormat="1" ht="24.2" customHeight="1">
      <c r="B171" s="120"/>
      <c r="C171" s="121" t="s">
        <v>281</v>
      </c>
      <c r="D171" s="121" t="s">
        <v>110</v>
      </c>
      <c r="E171" s="122" t="s">
        <v>282</v>
      </c>
      <c r="F171" s="123" t="s">
        <v>283</v>
      </c>
      <c r="G171" s="124" t="s">
        <v>251</v>
      </c>
      <c r="H171" s="125">
        <v>145</v>
      </c>
      <c r="I171" s="141"/>
      <c r="J171" s="126">
        <f t="shared" si="0"/>
        <v>0</v>
      </c>
      <c r="K171" s="127"/>
      <c r="L171" s="25"/>
      <c r="M171" s="128" t="s">
        <v>1</v>
      </c>
      <c r="N171" s="129" t="s">
        <v>32</v>
      </c>
      <c r="O171" s="130">
        <v>0.046</v>
      </c>
      <c r="P171" s="130">
        <f t="shared" si="1"/>
        <v>6.67</v>
      </c>
      <c r="Q171" s="130">
        <v>0</v>
      </c>
      <c r="R171" s="130">
        <f t="shared" si="2"/>
        <v>0</v>
      </c>
      <c r="S171" s="130">
        <v>0</v>
      </c>
      <c r="T171" s="131">
        <f t="shared" si="3"/>
        <v>0</v>
      </c>
      <c r="AR171" s="132" t="s">
        <v>151</v>
      </c>
      <c r="AT171" s="132" t="s">
        <v>110</v>
      </c>
      <c r="AU171" s="132" t="s">
        <v>74</v>
      </c>
      <c r="AY171" s="13" t="s">
        <v>107</v>
      </c>
      <c r="BE171" s="133">
        <f t="shared" si="4"/>
        <v>0</v>
      </c>
      <c r="BF171" s="133">
        <f t="shared" si="5"/>
        <v>0</v>
      </c>
      <c r="BG171" s="133">
        <f t="shared" si="6"/>
        <v>0</v>
      </c>
      <c r="BH171" s="133">
        <f t="shared" si="7"/>
        <v>0</v>
      </c>
      <c r="BI171" s="133">
        <f t="shared" si="8"/>
        <v>0</v>
      </c>
      <c r="BJ171" s="13" t="s">
        <v>72</v>
      </c>
      <c r="BK171" s="133">
        <f t="shared" si="9"/>
        <v>0</v>
      </c>
      <c r="BL171" s="13" t="s">
        <v>151</v>
      </c>
      <c r="BM171" s="132" t="s">
        <v>284</v>
      </c>
    </row>
    <row r="172" spans="2:65" s="1" customFormat="1" ht="24.2" customHeight="1">
      <c r="B172" s="120"/>
      <c r="C172" s="121" t="s">
        <v>285</v>
      </c>
      <c r="D172" s="121" t="s">
        <v>110</v>
      </c>
      <c r="E172" s="122" t="s">
        <v>286</v>
      </c>
      <c r="F172" s="123" t="s">
        <v>287</v>
      </c>
      <c r="G172" s="124" t="s">
        <v>251</v>
      </c>
      <c r="H172" s="125">
        <v>90</v>
      </c>
      <c r="I172" s="141"/>
      <c r="J172" s="126">
        <f t="shared" si="0"/>
        <v>0</v>
      </c>
      <c r="K172" s="127"/>
      <c r="L172" s="25"/>
      <c r="M172" s="128" t="s">
        <v>1</v>
      </c>
      <c r="N172" s="129" t="s">
        <v>32</v>
      </c>
      <c r="O172" s="130">
        <v>0.086</v>
      </c>
      <c r="P172" s="130">
        <f t="shared" si="1"/>
        <v>7.739999999999999</v>
      </c>
      <c r="Q172" s="130">
        <v>3E-05</v>
      </c>
      <c r="R172" s="130">
        <f t="shared" si="2"/>
        <v>0.0027</v>
      </c>
      <c r="S172" s="130">
        <v>0</v>
      </c>
      <c r="T172" s="131">
        <f t="shared" si="3"/>
        <v>0</v>
      </c>
      <c r="AR172" s="132" t="s">
        <v>151</v>
      </c>
      <c r="AT172" s="132" t="s">
        <v>110</v>
      </c>
      <c r="AU172" s="132" t="s">
        <v>74</v>
      </c>
      <c r="AY172" s="13" t="s">
        <v>107</v>
      </c>
      <c r="BE172" s="133">
        <f t="shared" si="4"/>
        <v>0</v>
      </c>
      <c r="BF172" s="133">
        <f t="shared" si="5"/>
        <v>0</v>
      </c>
      <c r="BG172" s="133">
        <f t="shared" si="6"/>
        <v>0</v>
      </c>
      <c r="BH172" s="133">
        <f t="shared" si="7"/>
        <v>0</v>
      </c>
      <c r="BI172" s="133">
        <f t="shared" si="8"/>
        <v>0</v>
      </c>
      <c r="BJ172" s="13" t="s">
        <v>72</v>
      </c>
      <c r="BK172" s="133">
        <f t="shared" si="9"/>
        <v>0</v>
      </c>
      <c r="BL172" s="13" t="s">
        <v>151</v>
      </c>
      <c r="BM172" s="132" t="s">
        <v>288</v>
      </c>
    </row>
    <row r="173" spans="2:65" s="1" customFormat="1" ht="33" customHeight="1">
      <c r="B173" s="120"/>
      <c r="C173" s="121" t="s">
        <v>289</v>
      </c>
      <c r="D173" s="121" t="s">
        <v>110</v>
      </c>
      <c r="E173" s="122" t="s">
        <v>290</v>
      </c>
      <c r="F173" s="123" t="s">
        <v>291</v>
      </c>
      <c r="G173" s="124" t="s">
        <v>113</v>
      </c>
      <c r="H173" s="125">
        <v>60</v>
      </c>
      <c r="I173" s="141"/>
      <c r="J173" s="126">
        <f t="shared" si="0"/>
        <v>0</v>
      </c>
      <c r="K173" s="127"/>
      <c r="L173" s="25"/>
      <c r="M173" s="128" t="s">
        <v>1</v>
      </c>
      <c r="N173" s="129" t="s">
        <v>32</v>
      </c>
      <c r="O173" s="130">
        <v>0.084</v>
      </c>
      <c r="P173" s="130">
        <f t="shared" si="1"/>
        <v>5.04</v>
      </c>
      <c r="Q173" s="130">
        <v>0.00113</v>
      </c>
      <c r="R173" s="130">
        <f t="shared" si="2"/>
        <v>0.0678</v>
      </c>
      <c r="S173" s="130">
        <v>0</v>
      </c>
      <c r="T173" s="131">
        <f t="shared" si="3"/>
        <v>0</v>
      </c>
      <c r="AR173" s="132" t="s">
        <v>151</v>
      </c>
      <c r="AT173" s="132" t="s">
        <v>110</v>
      </c>
      <c r="AU173" s="132" t="s">
        <v>74</v>
      </c>
      <c r="AY173" s="13" t="s">
        <v>107</v>
      </c>
      <c r="BE173" s="133">
        <f t="shared" si="4"/>
        <v>0</v>
      </c>
      <c r="BF173" s="133">
        <f t="shared" si="5"/>
        <v>0</v>
      </c>
      <c r="BG173" s="133">
        <f t="shared" si="6"/>
        <v>0</v>
      </c>
      <c r="BH173" s="133">
        <f t="shared" si="7"/>
        <v>0</v>
      </c>
      <c r="BI173" s="133">
        <f t="shared" si="8"/>
        <v>0</v>
      </c>
      <c r="BJ173" s="13" t="s">
        <v>72</v>
      </c>
      <c r="BK173" s="133">
        <f t="shared" si="9"/>
        <v>0</v>
      </c>
      <c r="BL173" s="13" t="s">
        <v>151</v>
      </c>
      <c r="BM173" s="132" t="s">
        <v>292</v>
      </c>
    </row>
    <row r="174" spans="2:65" s="1" customFormat="1" ht="24.2" customHeight="1">
      <c r="B174" s="120"/>
      <c r="C174" s="121" t="s">
        <v>293</v>
      </c>
      <c r="D174" s="121" t="s">
        <v>110</v>
      </c>
      <c r="E174" s="122" t="s">
        <v>294</v>
      </c>
      <c r="F174" s="123" t="s">
        <v>295</v>
      </c>
      <c r="G174" s="124" t="s">
        <v>118</v>
      </c>
      <c r="H174" s="125">
        <v>294</v>
      </c>
      <c r="I174" s="141"/>
      <c r="J174" s="126">
        <f t="shared" si="0"/>
        <v>0</v>
      </c>
      <c r="K174" s="127"/>
      <c r="L174" s="25"/>
      <c r="M174" s="128" t="s">
        <v>1</v>
      </c>
      <c r="N174" s="129" t="s">
        <v>32</v>
      </c>
      <c r="O174" s="130">
        <v>0.075</v>
      </c>
      <c r="P174" s="130">
        <f t="shared" si="1"/>
        <v>22.05</v>
      </c>
      <c r="Q174" s="130">
        <v>0.00014</v>
      </c>
      <c r="R174" s="130">
        <f t="shared" si="2"/>
        <v>0.041159999999999995</v>
      </c>
      <c r="S174" s="130">
        <v>0</v>
      </c>
      <c r="T174" s="131">
        <f t="shared" si="3"/>
        <v>0</v>
      </c>
      <c r="AR174" s="132" t="s">
        <v>151</v>
      </c>
      <c r="AT174" s="132" t="s">
        <v>110</v>
      </c>
      <c r="AU174" s="132" t="s">
        <v>74</v>
      </c>
      <c r="AY174" s="13" t="s">
        <v>107</v>
      </c>
      <c r="BE174" s="133">
        <f t="shared" si="4"/>
        <v>0</v>
      </c>
      <c r="BF174" s="133">
        <f t="shared" si="5"/>
        <v>0</v>
      </c>
      <c r="BG174" s="133">
        <f t="shared" si="6"/>
        <v>0</v>
      </c>
      <c r="BH174" s="133">
        <f t="shared" si="7"/>
        <v>0</v>
      </c>
      <c r="BI174" s="133">
        <f t="shared" si="8"/>
        <v>0</v>
      </c>
      <c r="BJ174" s="13" t="s">
        <v>72</v>
      </c>
      <c r="BK174" s="133">
        <f t="shared" si="9"/>
        <v>0</v>
      </c>
      <c r="BL174" s="13" t="s">
        <v>151</v>
      </c>
      <c r="BM174" s="132" t="s">
        <v>296</v>
      </c>
    </row>
    <row r="175" spans="2:65" s="1" customFormat="1" ht="33" customHeight="1">
      <c r="B175" s="120"/>
      <c r="C175" s="121" t="s">
        <v>297</v>
      </c>
      <c r="D175" s="121" t="s">
        <v>110</v>
      </c>
      <c r="E175" s="122" t="s">
        <v>298</v>
      </c>
      <c r="F175" s="123" t="s">
        <v>299</v>
      </c>
      <c r="G175" s="124" t="s">
        <v>118</v>
      </c>
      <c r="H175" s="125">
        <v>441</v>
      </c>
      <c r="I175" s="141"/>
      <c r="J175" s="126">
        <f t="shared" si="0"/>
        <v>0</v>
      </c>
      <c r="K175" s="127"/>
      <c r="L175" s="25"/>
      <c r="M175" s="128" t="s">
        <v>1</v>
      </c>
      <c r="N175" s="129" t="s">
        <v>32</v>
      </c>
      <c r="O175" s="130">
        <v>0.094</v>
      </c>
      <c r="P175" s="130">
        <f t="shared" si="1"/>
        <v>41.454</v>
      </c>
      <c r="Q175" s="130">
        <v>0.00017</v>
      </c>
      <c r="R175" s="130">
        <f t="shared" si="2"/>
        <v>0.07497000000000001</v>
      </c>
      <c r="S175" s="130">
        <v>0</v>
      </c>
      <c r="T175" s="131">
        <f t="shared" si="3"/>
        <v>0</v>
      </c>
      <c r="AR175" s="132" t="s">
        <v>151</v>
      </c>
      <c r="AT175" s="132" t="s">
        <v>110</v>
      </c>
      <c r="AU175" s="132" t="s">
        <v>74</v>
      </c>
      <c r="AY175" s="13" t="s">
        <v>107</v>
      </c>
      <c r="BE175" s="133">
        <f t="shared" si="4"/>
        <v>0</v>
      </c>
      <c r="BF175" s="133">
        <f t="shared" si="5"/>
        <v>0</v>
      </c>
      <c r="BG175" s="133">
        <f t="shared" si="6"/>
        <v>0</v>
      </c>
      <c r="BH175" s="133">
        <f t="shared" si="7"/>
        <v>0</v>
      </c>
      <c r="BI175" s="133">
        <f t="shared" si="8"/>
        <v>0</v>
      </c>
      <c r="BJ175" s="13" t="s">
        <v>72</v>
      </c>
      <c r="BK175" s="133">
        <f t="shared" si="9"/>
        <v>0</v>
      </c>
      <c r="BL175" s="13" t="s">
        <v>151</v>
      </c>
      <c r="BM175" s="132" t="s">
        <v>300</v>
      </c>
    </row>
    <row r="176" spans="2:65" s="1" customFormat="1" ht="24.2" customHeight="1">
      <c r="B176" s="120"/>
      <c r="C176" s="121" t="s">
        <v>301</v>
      </c>
      <c r="D176" s="121" t="s">
        <v>110</v>
      </c>
      <c r="E176" s="122" t="s">
        <v>302</v>
      </c>
      <c r="F176" s="123" t="s">
        <v>303</v>
      </c>
      <c r="G176" s="124" t="s">
        <v>118</v>
      </c>
      <c r="H176" s="125">
        <v>294</v>
      </c>
      <c r="I176" s="141"/>
      <c r="J176" s="126">
        <f t="shared" si="0"/>
        <v>0</v>
      </c>
      <c r="K176" s="127"/>
      <c r="L176" s="25"/>
      <c r="M176" s="128" t="s">
        <v>1</v>
      </c>
      <c r="N176" s="129" t="s">
        <v>32</v>
      </c>
      <c r="O176" s="130">
        <v>0.189</v>
      </c>
      <c r="P176" s="130">
        <f t="shared" si="1"/>
        <v>55.566</v>
      </c>
      <c r="Q176" s="130">
        <v>0.00072</v>
      </c>
      <c r="R176" s="130">
        <f t="shared" si="2"/>
        <v>0.21168</v>
      </c>
      <c r="S176" s="130">
        <v>0</v>
      </c>
      <c r="T176" s="131">
        <f t="shared" si="3"/>
        <v>0</v>
      </c>
      <c r="AR176" s="132" t="s">
        <v>151</v>
      </c>
      <c r="AT176" s="132" t="s">
        <v>110</v>
      </c>
      <c r="AU176" s="132" t="s">
        <v>74</v>
      </c>
      <c r="AY176" s="13" t="s">
        <v>107</v>
      </c>
      <c r="BE176" s="133">
        <f t="shared" si="4"/>
        <v>0</v>
      </c>
      <c r="BF176" s="133">
        <f t="shared" si="5"/>
        <v>0</v>
      </c>
      <c r="BG176" s="133">
        <f t="shared" si="6"/>
        <v>0</v>
      </c>
      <c r="BH176" s="133">
        <f t="shared" si="7"/>
        <v>0</v>
      </c>
      <c r="BI176" s="133">
        <f t="shared" si="8"/>
        <v>0</v>
      </c>
      <c r="BJ176" s="13" t="s">
        <v>72</v>
      </c>
      <c r="BK176" s="133">
        <f t="shared" si="9"/>
        <v>0</v>
      </c>
      <c r="BL176" s="13" t="s">
        <v>151</v>
      </c>
      <c r="BM176" s="132" t="s">
        <v>304</v>
      </c>
    </row>
    <row r="177" spans="2:65" s="1" customFormat="1" ht="24.2" customHeight="1">
      <c r="B177" s="120"/>
      <c r="C177" s="121" t="s">
        <v>305</v>
      </c>
      <c r="D177" s="121" t="s">
        <v>110</v>
      </c>
      <c r="E177" s="122" t="s">
        <v>306</v>
      </c>
      <c r="F177" s="123" t="s">
        <v>307</v>
      </c>
      <c r="G177" s="124" t="s">
        <v>118</v>
      </c>
      <c r="H177" s="125">
        <v>441</v>
      </c>
      <c r="I177" s="141"/>
      <c r="J177" s="126">
        <f t="shared" si="0"/>
        <v>0</v>
      </c>
      <c r="K177" s="127"/>
      <c r="L177" s="25"/>
      <c r="M177" s="128" t="s">
        <v>1</v>
      </c>
      <c r="N177" s="129" t="s">
        <v>32</v>
      </c>
      <c r="O177" s="130">
        <v>0.219</v>
      </c>
      <c r="P177" s="130">
        <f t="shared" si="1"/>
        <v>96.579</v>
      </c>
      <c r="Q177" s="130">
        <v>0.00101</v>
      </c>
      <c r="R177" s="130">
        <f t="shared" si="2"/>
        <v>0.44541000000000003</v>
      </c>
      <c r="S177" s="130">
        <v>0</v>
      </c>
      <c r="T177" s="131">
        <f t="shared" si="3"/>
        <v>0</v>
      </c>
      <c r="AR177" s="132" t="s">
        <v>151</v>
      </c>
      <c r="AT177" s="132" t="s">
        <v>110</v>
      </c>
      <c r="AU177" s="132" t="s">
        <v>74</v>
      </c>
      <c r="AY177" s="13" t="s">
        <v>107</v>
      </c>
      <c r="BE177" s="133">
        <f t="shared" si="4"/>
        <v>0</v>
      </c>
      <c r="BF177" s="133">
        <f t="shared" si="5"/>
        <v>0</v>
      </c>
      <c r="BG177" s="133">
        <f t="shared" si="6"/>
        <v>0</v>
      </c>
      <c r="BH177" s="133">
        <f t="shared" si="7"/>
        <v>0</v>
      </c>
      <c r="BI177" s="133">
        <f t="shared" si="8"/>
        <v>0</v>
      </c>
      <c r="BJ177" s="13" t="s">
        <v>72</v>
      </c>
      <c r="BK177" s="133">
        <f t="shared" si="9"/>
        <v>0</v>
      </c>
      <c r="BL177" s="13" t="s">
        <v>151</v>
      </c>
      <c r="BM177" s="132" t="s">
        <v>308</v>
      </c>
    </row>
    <row r="178" spans="2:65" s="1" customFormat="1" ht="24.2" customHeight="1">
      <c r="B178" s="120"/>
      <c r="C178" s="121" t="s">
        <v>309</v>
      </c>
      <c r="D178" s="121" t="s">
        <v>110</v>
      </c>
      <c r="E178" s="122" t="s">
        <v>310</v>
      </c>
      <c r="F178" s="123" t="s">
        <v>311</v>
      </c>
      <c r="G178" s="124" t="s">
        <v>118</v>
      </c>
      <c r="H178" s="125">
        <v>140</v>
      </c>
      <c r="I178" s="141"/>
      <c r="J178" s="126">
        <f t="shared" si="0"/>
        <v>0</v>
      </c>
      <c r="K178" s="127"/>
      <c r="L178" s="25"/>
      <c r="M178" s="128" t="s">
        <v>1</v>
      </c>
      <c r="N178" s="129" t="s">
        <v>32</v>
      </c>
      <c r="O178" s="130">
        <v>0.15</v>
      </c>
      <c r="P178" s="130">
        <f t="shared" si="1"/>
        <v>21</v>
      </c>
      <c r="Q178" s="130">
        <v>0.00033</v>
      </c>
      <c r="R178" s="130">
        <f t="shared" si="2"/>
        <v>0.0462</v>
      </c>
      <c r="S178" s="130">
        <v>0</v>
      </c>
      <c r="T178" s="131">
        <f t="shared" si="3"/>
        <v>0</v>
      </c>
      <c r="AR178" s="132" t="s">
        <v>151</v>
      </c>
      <c r="AT178" s="132" t="s">
        <v>110</v>
      </c>
      <c r="AU178" s="132" t="s">
        <v>74</v>
      </c>
      <c r="AY178" s="13" t="s">
        <v>107</v>
      </c>
      <c r="BE178" s="133">
        <f t="shared" si="4"/>
        <v>0</v>
      </c>
      <c r="BF178" s="133">
        <f t="shared" si="5"/>
        <v>0</v>
      </c>
      <c r="BG178" s="133">
        <f t="shared" si="6"/>
        <v>0</v>
      </c>
      <c r="BH178" s="133">
        <f t="shared" si="7"/>
        <v>0</v>
      </c>
      <c r="BI178" s="133">
        <f t="shared" si="8"/>
        <v>0</v>
      </c>
      <c r="BJ178" s="13" t="s">
        <v>72</v>
      </c>
      <c r="BK178" s="133">
        <f t="shared" si="9"/>
        <v>0</v>
      </c>
      <c r="BL178" s="13" t="s">
        <v>151</v>
      </c>
      <c r="BM178" s="132" t="s">
        <v>312</v>
      </c>
    </row>
    <row r="179" spans="2:65" s="1" customFormat="1" ht="24.2" customHeight="1">
      <c r="B179" s="120"/>
      <c r="C179" s="121" t="s">
        <v>313</v>
      </c>
      <c r="D179" s="121" t="s">
        <v>110</v>
      </c>
      <c r="E179" s="122" t="s">
        <v>314</v>
      </c>
      <c r="F179" s="123" t="s">
        <v>315</v>
      </c>
      <c r="G179" s="124" t="s">
        <v>118</v>
      </c>
      <c r="H179" s="125">
        <v>210</v>
      </c>
      <c r="I179" s="141"/>
      <c r="J179" s="126">
        <f t="shared" si="0"/>
        <v>0</v>
      </c>
      <c r="K179" s="127"/>
      <c r="L179" s="25"/>
      <c r="M179" s="128" t="s">
        <v>1</v>
      </c>
      <c r="N179" s="129" t="s">
        <v>32</v>
      </c>
      <c r="O179" s="130">
        <v>0.173</v>
      </c>
      <c r="P179" s="130">
        <f t="shared" si="1"/>
        <v>36.33</v>
      </c>
      <c r="Q179" s="130">
        <v>0.00053</v>
      </c>
      <c r="R179" s="130">
        <f t="shared" si="2"/>
        <v>0.1113</v>
      </c>
      <c r="S179" s="130">
        <v>0</v>
      </c>
      <c r="T179" s="131">
        <f t="shared" si="3"/>
        <v>0</v>
      </c>
      <c r="AR179" s="132" t="s">
        <v>151</v>
      </c>
      <c r="AT179" s="132" t="s">
        <v>110</v>
      </c>
      <c r="AU179" s="132" t="s">
        <v>74</v>
      </c>
      <c r="AY179" s="13" t="s">
        <v>107</v>
      </c>
      <c r="BE179" s="133">
        <f t="shared" si="4"/>
        <v>0</v>
      </c>
      <c r="BF179" s="133">
        <f t="shared" si="5"/>
        <v>0</v>
      </c>
      <c r="BG179" s="133">
        <f t="shared" si="6"/>
        <v>0</v>
      </c>
      <c r="BH179" s="133">
        <f t="shared" si="7"/>
        <v>0</v>
      </c>
      <c r="BI179" s="133">
        <f t="shared" si="8"/>
        <v>0</v>
      </c>
      <c r="BJ179" s="13" t="s">
        <v>72</v>
      </c>
      <c r="BK179" s="133">
        <f t="shared" si="9"/>
        <v>0</v>
      </c>
      <c r="BL179" s="13" t="s">
        <v>151</v>
      </c>
      <c r="BM179" s="132" t="s">
        <v>316</v>
      </c>
    </row>
    <row r="180" spans="2:65" s="1" customFormat="1" ht="24.2" customHeight="1">
      <c r="B180" s="120"/>
      <c r="C180" s="121" t="s">
        <v>317</v>
      </c>
      <c r="D180" s="121" t="s">
        <v>110</v>
      </c>
      <c r="E180" s="122" t="s">
        <v>318</v>
      </c>
      <c r="F180" s="123" t="s">
        <v>319</v>
      </c>
      <c r="G180" s="124" t="s">
        <v>118</v>
      </c>
      <c r="H180" s="125">
        <v>735</v>
      </c>
      <c r="I180" s="141"/>
      <c r="J180" s="126">
        <f t="shared" si="0"/>
        <v>0</v>
      </c>
      <c r="K180" s="127"/>
      <c r="L180" s="25"/>
      <c r="M180" s="128" t="s">
        <v>1</v>
      </c>
      <c r="N180" s="129" t="s">
        <v>32</v>
      </c>
      <c r="O180" s="130">
        <v>0</v>
      </c>
      <c r="P180" s="130">
        <f t="shared" si="1"/>
        <v>0</v>
      </c>
      <c r="Q180" s="130">
        <v>3E-05</v>
      </c>
      <c r="R180" s="130">
        <f t="shared" si="2"/>
        <v>0.02205</v>
      </c>
      <c r="S180" s="130">
        <v>0</v>
      </c>
      <c r="T180" s="131">
        <f t="shared" si="3"/>
        <v>0</v>
      </c>
      <c r="AR180" s="132" t="s">
        <v>151</v>
      </c>
      <c r="AT180" s="132" t="s">
        <v>110</v>
      </c>
      <c r="AU180" s="132" t="s">
        <v>74</v>
      </c>
      <c r="AY180" s="13" t="s">
        <v>107</v>
      </c>
      <c r="BE180" s="133">
        <f t="shared" si="4"/>
        <v>0</v>
      </c>
      <c r="BF180" s="133">
        <f t="shared" si="5"/>
        <v>0</v>
      </c>
      <c r="BG180" s="133">
        <f t="shared" si="6"/>
        <v>0</v>
      </c>
      <c r="BH180" s="133">
        <f t="shared" si="7"/>
        <v>0</v>
      </c>
      <c r="BI180" s="133">
        <f t="shared" si="8"/>
        <v>0</v>
      </c>
      <c r="BJ180" s="13" t="s">
        <v>72</v>
      </c>
      <c r="BK180" s="133">
        <f t="shared" si="9"/>
        <v>0</v>
      </c>
      <c r="BL180" s="13" t="s">
        <v>151</v>
      </c>
      <c r="BM180" s="132" t="s">
        <v>320</v>
      </c>
    </row>
    <row r="181" spans="2:63" s="11" customFormat="1" ht="25.9" customHeight="1">
      <c r="B181" s="109"/>
      <c r="D181" s="110" t="s">
        <v>66</v>
      </c>
      <c r="E181" s="111" t="s">
        <v>321</v>
      </c>
      <c r="F181" s="111" t="s">
        <v>322</v>
      </c>
      <c r="J181" s="112">
        <f>BK181</f>
        <v>0</v>
      </c>
      <c r="L181" s="109"/>
      <c r="M181" s="113"/>
      <c r="P181" s="114">
        <f>P182</f>
        <v>25</v>
      </c>
      <c r="R181" s="114">
        <f>R182</f>
        <v>0</v>
      </c>
      <c r="T181" s="115">
        <f>T182</f>
        <v>0</v>
      </c>
      <c r="AR181" s="110" t="s">
        <v>114</v>
      </c>
      <c r="AT181" s="116" t="s">
        <v>66</v>
      </c>
      <c r="AU181" s="116" t="s">
        <v>67</v>
      </c>
      <c r="AY181" s="110" t="s">
        <v>107</v>
      </c>
      <c r="BK181" s="117">
        <f>BK182</f>
        <v>0</v>
      </c>
    </row>
    <row r="182" spans="2:65" s="1" customFormat="1" ht="16.5" customHeight="1">
      <c r="B182" s="120"/>
      <c r="C182" s="121" t="s">
        <v>323</v>
      </c>
      <c r="D182" s="121" t="s">
        <v>110</v>
      </c>
      <c r="E182" s="122" t="s">
        <v>324</v>
      </c>
      <c r="F182" s="123" t="s">
        <v>325</v>
      </c>
      <c r="G182" s="124" t="s">
        <v>326</v>
      </c>
      <c r="H182" s="125">
        <v>25</v>
      </c>
      <c r="I182" s="141"/>
      <c r="J182" s="126">
        <f>ROUND(I182*H182,2)</f>
        <v>0</v>
      </c>
      <c r="K182" s="127"/>
      <c r="L182" s="25"/>
      <c r="M182" s="128" t="s">
        <v>1</v>
      </c>
      <c r="N182" s="129" t="s">
        <v>32</v>
      </c>
      <c r="O182" s="130">
        <v>1</v>
      </c>
      <c r="P182" s="130">
        <f>O182*H182</f>
        <v>25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2" t="s">
        <v>210</v>
      </c>
      <c r="AT182" s="132" t="s">
        <v>110</v>
      </c>
      <c r="AU182" s="132" t="s">
        <v>72</v>
      </c>
      <c r="AY182" s="13" t="s">
        <v>107</v>
      </c>
      <c r="BE182" s="133">
        <f>IF(N182="základní",J182,0)</f>
        <v>0</v>
      </c>
      <c r="BF182" s="133">
        <f>IF(N182="snížená",J182,0)</f>
        <v>0</v>
      </c>
      <c r="BG182" s="133">
        <f>IF(N182="zákl. přenesená",J182,0)</f>
        <v>0</v>
      </c>
      <c r="BH182" s="133">
        <f>IF(N182="sníž. přenesená",J182,0)</f>
        <v>0</v>
      </c>
      <c r="BI182" s="133">
        <f>IF(N182="nulová",J182,0)</f>
        <v>0</v>
      </c>
      <c r="BJ182" s="13" t="s">
        <v>72</v>
      </c>
      <c r="BK182" s="133">
        <f>ROUND(I182*H182,2)</f>
        <v>0</v>
      </c>
      <c r="BL182" s="13" t="s">
        <v>210</v>
      </c>
      <c r="BM182" s="132" t="s">
        <v>327</v>
      </c>
    </row>
    <row r="183" spans="2:63" s="11" customFormat="1" ht="25.9" customHeight="1">
      <c r="B183" s="109"/>
      <c r="D183" s="110" t="s">
        <v>66</v>
      </c>
      <c r="E183" s="111" t="s">
        <v>328</v>
      </c>
      <c r="F183" s="111" t="s">
        <v>329</v>
      </c>
      <c r="J183" s="112">
        <f>BK183</f>
        <v>0</v>
      </c>
      <c r="L183" s="109"/>
      <c r="M183" s="113"/>
      <c r="P183" s="114">
        <f>P184+P191</f>
        <v>0</v>
      </c>
      <c r="R183" s="114">
        <f>R184+R191</f>
        <v>0</v>
      </c>
      <c r="T183" s="115">
        <f>T184+T191</f>
        <v>0</v>
      </c>
      <c r="AR183" s="110" t="s">
        <v>127</v>
      </c>
      <c r="AT183" s="116" t="s">
        <v>66</v>
      </c>
      <c r="AU183" s="116" t="s">
        <v>67</v>
      </c>
      <c r="AY183" s="110" t="s">
        <v>107</v>
      </c>
      <c r="BK183" s="117">
        <f>BK184+BK191</f>
        <v>0</v>
      </c>
    </row>
    <row r="184" spans="2:63" s="11" customFormat="1" ht="22.9" customHeight="1">
      <c r="B184" s="109"/>
      <c r="D184" s="110" t="s">
        <v>66</v>
      </c>
      <c r="E184" s="118" t="s">
        <v>330</v>
      </c>
      <c r="F184" s="118" t="s">
        <v>331</v>
      </c>
      <c r="J184" s="119">
        <f>BK184</f>
        <v>0</v>
      </c>
      <c r="L184" s="109"/>
      <c r="M184" s="113"/>
      <c r="P184" s="114">
        <f>SUM(P185:P190)</f>
        <v>0</v>
      </c>
      <c r="R184" s="114">
        <f>SUM(R185:R190)</f>
        <v>0</v>
      </c>
      <c r="T184" s="115">
        <f>SUM(T185:T190)</f>
        <v>0</v>
      </c>
      <c r="AR184" s="110" t="s">
        <v>127</v>
      </c>
      <c r="AT184" s="116" t="s">
        <v>66</v>
      </c>
      <c r="AU184" s="116" t="s">
        <v>72</v>
      </c>
      <c r="AY184" s="110" t="s">
        <v>107</v>
      </c>
      <c r="BK184" s="117">
        <f>SUM(BK185:BK190)</f>
        <v>0</v>
      </c>
    </row>
    <row r="185" spans="2:65" s="1" customFormat="1" ht="16.5" customHeight="1">
      <c r="B185" s="120"/>
      <c r="C185" s="121" t="s">
        <v>332</v>
      </c>
      <c r="D185" s="121" t="s">
        <v>110</v>
      </c>
      <c r="E185" s="122" t="s">
        <v>333</v>
      </c>
      <c r="F185" s="123" t="s">
        <v>331</v>
      </c>
      <c r="G185" s="124" t="s">
        <v>334</v>
      </c>
      <c r="H185" s="125">
        <v>1</v>
      </c>
      <c r="I185" s="141"/>
      <c r="J185" s="126">
        <f aca="true" t="shared" si="10" ref="J185:J190">ROUND(I185*H185,2)</f>
        <v>0</v>
      </c>
      <c r="K185" s="127"/>
      <c r="L185" s="25"/>
      <c r="M185" s="128" t="s">
        <v>1</v>
      </c>
      <c r="N185" s="129" t="s">
        <v>32</v>
      </c>
      <c r="O185" s="130">
        <v>0</v>
      </c>
      <c r="P185" s="130">
        <f aca="true" t="shared" si="11" ref="P185:P190">O185*H185</f>
        <v>0</v>
      </c>
      <c r="Q185" s="130">
        <v>0</v>
      </c>
      <c r="R185" s="130">
        <f aca="true" t="shared" si="12" ref="R185:R190">Q185*H185</f>
        <v>0</v>
      </c>
      <c r="S185" s="130">
        <v>0</v>
      </c>
      <c r="T185" s="131">
        <f aca="true" t="shared" si="13" ref="T185:T190">S185*H185</f>
        <v>0</v>
      </c>
      <c r="AR185" s="132" t="s">
        <v>335</v>
      </c>
      <c r="AT185" s="132" t="s">
        <v>110</v>
      </c>
      <c r="AU185" s="132" t="s">
        <v>74</v>
      </c>
      <c r="AY185" s="13" t="s">
        <v>107</v>
      </c>
      <c r="BE185" s="133">
        <f aca="true" t="shared" si="14" ref="BE185:BE190">IF(N185="základní",J185,0)</f>
        <v>0</v>
      </c>
      <c r="BF185" s="133">
        <f aca="true" t="shared" si="15" ref="BF185:BF190">IF(N185="snížená",J185,0)</f>
        <v>0</v>
      </c>
      <c r="BG185" s="133">
        <f aca="true" t="shared" si="16" ref="BG185:BG190">IF(N185="zákl. přenesená",J185,0)</f>
        <v>0</v>
      </c>
      <c r="BH185" s="133">
        <f aca="true" t="shared" si="17" ref="BH185:BH190">IF(N185="sníž. přenesená",J185,0)</f>
        <v>0</v>
      </c>
      <c r="BI185" s="133">
        <f aca="true" t="shared" si="18" ref="BI185:BI190">IF(N185="nulová",J185,0)</f>
        <v>0</v>
      </c>
      <c r="BJ185" s="13" t="s">
        <v>72</v>
      </c>
      <c r="BK185" s="133">
        <f aca="true" t="shared" si="19" ref="BK185:BK190">ROUND(I185*H185,2)</f>
        <v>0</v>
      </c>
      <c r="BL185" s="13" t="s">
        <v>335</v>
      </c>
      <c r="BM185" s="132" t="s">
        <v>336</v>
      </c>
    </row>
    <row r="186" spans="2:65" s="1" customFormat="1" ht="24.2" customHeight="1">
      <c r="B186" s="120"/>
      <c r="C186" s="121" t="s">
        <v>337</v>
      </c>
      <c r="D186" s="121" t="s">
        <v>110</v>
      </c>
      <c r="E186" s="122" t="s">
        <v>338</v>
      </c>
      <c r="F186" s="123" t="s">
        <v>339</v>
      </c>
      <c r="G186" s="124" t="s">
        <v>340</v>
      </c>
      <c r="H186" s="125">
        <v>1</v>
      </c>
      <c r="I186" s="141"/>
      <c r="J186" s="126">
        <f t="shared" si="10"/>
        <v>0</v>
      </c>
      <c r="K186" s="127"/>
      <c r="L186" s="25"/>
      <c r="M186" s="128" t="s">
        <v>1</v>
      </c>
      <c r="N186" s="129" t="s">
        <v>32</v>
      </c>
      <c r="O186" s="130">
        <v>0</v>
      </c>
      <c r="P186" s="130">
        <f t="shared" si="11"/>
        <v>0</v>
      </c>
      <c r="Q186" s="130">
        <v>0</v>
      </c>
      <c r="R186" s="130">
        <f t="shared" si="12"/>
        <v>0</v>
      </c>
      <c r="S186" s="130">
        <v>0</v>
      </c>
      <c r="T186" s="131">
        <f t="shared" si="13"/>
        <v>0</v>
      </c>
      <c r="AR186" s="132" t="s">
        <v>114</v>
      </c>
      <c r="AT186" s="132" t="s">
        <v>110</v>
      </c>
      <c r="AU186" s="132" t="s">
        <v>74</v>
      </c>
      <c r="AY186" s="13" t="s">
        <v>107</v>
      </c>
      <c r="BE186" s="133">
        <f t="shared" si="14"/>
        <v>0</v>
      </c>
      <c r="BF186" s="133">
        <f t="shared" si="15"/>
        <v>0</v>
      </c>
      <c r="BG186" s="133">
        <f t="shared" si="16"/>
        <v>0</v>
      </c>
      <c r="BH186" s="133">
        <f t="shared" si="17"/>
        <v>0</v>
      </c>
      <c r="BI186" s="133">
        <f t="shared" si="18"/>
        <v>0</v>
      </c>
      <c r="BJ186" s="13" t="s">
        <v>72</v>
      </c>
      <c r="BK186" s="133">
        <f t="shared" si="19"/>
        <v>0</v>
      </c>
      <c r="BL186" s="13" t="s">
        <v>114</v>
      </c>
      <c r="BM186" s="132" t="s">
        <v>341</v>
      </c>
    </row>
    <row r="187" spans="2:65" s="1" customFormat="1" ht="21.75" customHeight="1">
      <c r="B187" s="120"/>
      <c r="C187" s="121" t="s">
        <v>342</v>
      </c>
      <c r="D187" s="121" t="s">
        <v>110</v>
      </c>
      <c r="E187" s="122" t="s">
        <v>343</v>
      </c>
      <c r="F187" s="123" t="s">
        <v>344</v>
      </c>
      <c r="G187" s="124" t="s">
        <v>340</v>
      </c>
      <c r="H187" s="125">
        <v>1</v>
      </c>
      <c r="I187" s="141"/>
      <c r="J187" s="126">
        <f t="shared" si="10"/>
        <v>0</v>
      </c>
      <c r="K187" s="127"/>
      <c r="L187" s="25"/>
      <c r="M187" s="128" t="s">
        <v>1</v>
      </c>
      <c r="N187" s="129" t="s">
        <v>32</v>
      </c>
      <c r="O187" s="130">
        <v>0</v>
      </c>
      <c r="P187" s="130">
        <f t="shared" si="11"/>
        <v>0</v>
      </c>
      <c r="Q187" s="130">
        <v>0</v>
      </c>
      <c r="R187" s="130">
        <f t="shared" si="12"/>
        <v>0</v>
      </c>
      <c r="S187" s="130">
        <v>0</v>
      </c>
      <c r="T187" s="131">
        <f t="shared" si="13"/>
        <v>0</v>
      </c>
      <c r="AR187" s="132" t="s">
        <v>114</v>
      </c>
      <c r="AT187" s="132" t="s">
        <v>110</v>
      </c>
      <c r="AU187" s="132" t="s">
        <v>74</v>
      </c>
      <c r="AY187" s="13" t="s">
        <v>107</v>
      </c>
      <c r="BE187" s="133">
        <f t="shared" si="14"/>
        <v>0</v>
      </c>
      <c r="BF187" s="133">
        <f t="shared" si="15"/>
        <v>0</v>
      </c>
      <c r="BG187" s="133">
        <f t="shared" si="16"/>
        <v>0</v>
      </c>
      <c r="BH187" s="133">
        <f t="shared" si="17"/>
        <v>0</v>
      </c>
      <c r="BI187" s="133">
        <f t="shared" si="18"/>
        <v>0</v>
      </c>
      <c r="BJ187" s="13" t="s">
        <v>72</v>
      </c>
      <c r="BK187" s="133">
        <f t="shared" si="19"/>
        <v>0</v>
      </c>
      <c r="BL187" s="13" t="s">
        <v>114</v>
      </c>
      <c r="BM187" s="132" t="s">
        <v>345</v>
      </c>
    </row>
    <row r="188" spans="2:65" s="1" customFormat="1" ht="16.5" customHeight="1">
      <c r="B188" s="120"/>
      <c r="C188" s="121" t="s">
        <v>346</v>
      </c>
      <c r="D188" s="121" t="s">
        <v>110</v>
      </c>
      <c r="E188" s="122" t="s">
        <v>347</v>
      </c>
      <c r="F188" s="123" t="s">
        <v>348</v>
      </c>
      <c r="G188" s="124" t="s">
        <v>334</v>
      </c>
      <c r="H188" s="125">
        <v>1</v>
      </c>
      <c r="I188" s="141"/>
      <c r="J188" s="126">
        <f t="shared" si="10"/>
        <v>0</v>
      </c>
      <c r="K188" s="127"/>
      <c r="L188" s="25"/>
      <c r="M188" s="128" t="s">
        <v>1</v>
      </c>
      <c r="N188" s="129" t="s">
        <v>32</v>
      </c>
      <c r="O188" s="130">
        <v>0</v>
      </c>
      <c r="P188" s="130">
        <f t="shared" si="11"/>
        <v>0</v>
      </c>
      <c r="Q188" s="130">
        <v>0</v>
      </c>
      <c r="R188" s="130">
        <f t="shared" si="12"/>
        <v>0</v>
      </c>
      <c r="S188" s="130">
        <v>0</v>
      </c>
      <c r="T188" s="131">
        <f t="shared" si="13"/>
        <v>0</v>
      </c>
      <c r="AR188" s="132" t="s">
        <v>335</v>
      </c>
      <c r="AT188" s="132" t="s">
        <v>110</v>
      </c>
      <c r="AU188" s="132" t="s">
        <v>74</v>
      </c>
      <c r="AY188" s="13" t="s">
        <v>107</v>
      </c>
      <c r="BE188" s="133">
        <f t="shared" si="14"/>
        <v>0</v>
      </c>
      <c r="BF188" s="133">
        <f t="shared" si="15"/>
        <v>0</v>
      </c>
      <c r="BG188" s="133">
        <f t="shared" si="16"/>
        <v>0</v>
      </c>
      <c r="BH188" s="133">
        <f t="shared" si="17"/>
        <v>0</v>
      </c>
      <c r="BI188" s="133">
        <f t="shared" si="18"/>
        <v>0</v>
      </c>
      <c r="BJ188" s="13" t="s">
        <v>72</v>
      </c>
      <c r="BK188" s="133">
        <f t="shared" si="19"/>
        <v>0</v>
      </c>
      <c r="BL188" s="13" t="s">
        <v>335</v>
      </c>
      <c r="BM188" s="132" t="s">
        <v>349</v>
      </c>
    </row>
    <row r="189" spans="2:65" s="1" customFormat="1" ht="16.5" customHeight="1">
      <c r="B189" s="120"/>
      <c r="C189" s="121" t="s">
        <v>350</v>
      </c>
      <c r="D189" s="121" t="s">
        <v>110</v>
      </c>
      <c r="E189" s="122" t="s">
        <v>351</v>
      </c>
      <c r="F189" s="123" t="s">
        <v>352</v>
      </c>
      <c r="G189" s="124" t="s">
        <v>334</v>
      </c>
      <c r="H189" s="125">
        <v>1</v>
      </c>
      <c r="I189" s="141"/>
      <c r="J189" s="126">
        <f t="shared" si="10"/>
        <v>0</v>
      </c>
      <c r="K189" s="127"/>
      <c r="L189" s="25"/>
      <c r="M189" s="128" t="s">
        <v>1</v>
      </c>
      <c r="N189" s="129" t="s">
        <v>32</v>
      </c>
      <c r="O189" s="130">
        <v>0</v>
      </c>
      <c r="P189" s="130">
        <f t="shared" si="11"/>
        <v>0</v>
      </c>
      <c r="Q189" s="130">
        <v>0</v>
      </c>
      <c r="R189" s="130">
        <f t="shared" si="12"/>
        <v>0</v>
      </c>
      <c r="S189" s="130">
        <v>0</v>
      </c>
      <c r="T189" s="131">
        <f t="shared" si="13"/>
        <v>0</v>
      </c>
      <c r="AR189" s="132" t="s">
        <v>335</v>
      </c>
      <c r="AT189" s="132" t="s">
        <v>110</v>
      </c>
      <c r="AU189" s="132" t="s">
        <v>74</v>
      </c>
      <c r="AY189" s="13" t="s">
        <v>107</v>
      </c>
      <c r="BE189" s="133">
        <f t="shared" si="14"/>
        <v>0</v>
      </c>
      <c r="BF189" s="133">
        <f t="shared" si="15"/>
        <v>0</v>
      </c>
      <c r="BG189" s="133">
        <f t="shared" si="16"/>
        <v>0</v>
      </c>
      <c r="BH189" s="133">
        <f t="shared" si="17"/>
        <v>0</v>
      </c>
      <c r="BI189" s="133">
        <f t="shared" si="18"/>
        <v>0</v>
      </c>
      <c r="BJ189" s="13" t="s">
        <v>72</v>
      </c>
      <c r="BK189" s="133">
        <f t="shared" si="19"/>
        <v>0</v>
      </c>
      <c r="BL189" s="13" t="s">
        <v>335</v>
      </c>
      <c r="BM189" s="132" t="s">
        <v>353</v>
      </c>
    </row>
    <row r="190" spans="2:65" s="1" customFormat="1" ht="16.5" customHeight="1">
      <c r="B190" s="120"/>
      <c r="C190" s="121" t="s">
        <v>354</v>
      </c>
      <c r="D190" s="121" t="s">
        <v>110</v>
      </c>
      <c r="E190" s="122" t="s">
        <v>355</v>
      </c>
      <c r="F190" s="123" t="s">
        <v>356</v>
      </c>
      <c r="G190" s="124" t="s">
        <v>334</v>
      </c>
      <c r="H190" s="125">
        <v>1</v>
      </c>
      <c r="I190" s="141"/>
      <c r="J190" s="126">
        <f t="shared" si="10"/>
        <v>0</v>
      </c>
      <c r="K190" s="127"/>
      <c r="L190" s="25"/>
      <c r="M190" s="128" t="s">
        <v>1</v>
      </c>
      <c r="N190" s="129" t="s">
        <v>32</v>
      </c>
      <c r="O190" s="130">
        <v>0</v>
      </c>
      <c r="P190" s="130">
        <f t="shared" si="11"/>
        <v>0</v>
      </c>
      <c r="Q190" s="130">
        <v>0</v>
      </c>
      <c r="R190" s="130">
        <f t="shared" si="12"/>
        <v>0</v>
      </c>
      <c r="S190" s="130">
        <v>0</v>
      </c>
      <c r="T190" s="131">
        <f t="shared" si="13"/>
        <v>0</v>
      </c>
      <c r="AR190" s="132" t="s">
        <v>335</v>
      </c>
      <c r="AT190" s="132" t="s">
        <v>110</v>
      </c>
      <c r="AU190" s="132" t="s">
        <v>74</v>
      </c>
      <c r="AY190" s="13" t="s">
        <v>107</v>
      </c>
      <c r="BE190" s="133">
        <f t="shared" si="14"/>
        <v>0</v>
      </c>
      <c r="BF190" s="133">
        <f t="shared" si="15"/>
        <v>0</v>
      </c>
      <c r="BG190" s="133">
        <f t="shared" si="16"/>
        <v>0</v>
      </c>
      <c r="BH190" s="133">
        <f t="shared" si="17"/>
        <v>0</v>
      </c>
      <c r="BI190" s="133">
        <f t="shared" si="18"/>
        <v>0</v>
      </c>
      <c r="BJ190" s="13" t="s">
        <v>72</v>
      </c>
      <c r="BK190" s="133">
        <f t="shared" si="19"/>
        <v>0</v>
      </c>
      <c r="BL190" s="13" t="s">
        <v>335</v>
      </c>
      <c r="BM190" s="132" t="s">
        <v>357</v>
      </c>
    </row>
    <row r="191" spans="2:63" s="11" customFormat="1" ht="22.9" customHeight="1">
      <c r="B191" s="109"/>
      <c r="D191" s="110" t="s">
        <v>66</v>
      </c>
      <c r="E191" s="118" t="s">
        <v>358</v>
      </c>
      <c r="F191" s="118" t="s">
        <v>359</v>
      </c>
      <c r="J191" s="119">
        <f>BK191</f>
        <v>0</v>
      </c>
      <c r="L191" s="109"/>
      <c r="M191" s="113"/>
      <c r="P191" s="114">
        <f>P192</f>
        <v>0</v>
      </c>
      <c r="R191" s="114">
        <f>R192</f>
        <v>0</v>
      </c>
      <c r="T191" s="115">
        <f>T192</f>
        <v>0</v>
      </c>
      <c r="AR191" s="110" t="s">
        <v>127</v>
      </c>
      <c r="AT191" s="116" t="s">
        <v>66</v>
      </c>
      <c r="AU191" s="116" t="s">
        <v>72</v>
      </c>
      <c r="AY191" s="110" t="s">
        <v>107</v>
      </c>
      <c r="BK191" s="117">
        <f>BK192</f>
        <v>0</v>
      </c>
    </row>
    <row r="192" spans="2:65" s="1" customFormat="1" ht="16.5" customHeight="1">
      <c r="B192" s="120"/>
      <c r="C192" s="121" t="s">
        <v>360</v>
      </c>
      <c r="D192" s="121" t="s">
        <v>110</v>
      </c>
      <c r="E192" s="122" t="s">
        <v>361</v>
      </c>
      <c r="F192" s="123" t="s">
        <v>362</v>
      </c>
      <c r="G192" s="124" t="s">
        <v>334</v>
      </c>
      <c r="H192" s="125">
        <v>1</v>
      </c>
      <c r="I192" s="141"/>
      <c r="J192" s="126">
        <f>ROUND(I192*H192,2)</f>
        <v>0</v>
      </c>
      <c r="K192" s="127"/>
      <c r="L192" s="25"/>
      <c r="M192" s="134" t="s">
        <v>1</v>
      </c>
      <c r="N192" s="135" t="s">
        <v>32</v>
      </c>
      <c r="O192" s="136">
        <v>0</v>
      </c>
      <c r="P192" s="136">
        <f>O192*H192</f>
        <v>0</v>
      </c>
      <c r="Q192" s="136">
        <v>0</v>
      </c>
      <c r="R192" s="136">
        <f>Q192*H192</f>
        <v>0</v>
      </c>
      <c r="S192" s="136">
        <v>0</v>
      </c>
      <c r="T192" s="137">
        <f>S192*H192</f>
        <v>0</v>
      </c>
      <c r="AR192" s="132" t="s">
        <v>335</v>
      </c>
      <c r="AT192" s="132" t="s">
        <v>110</v>
      </c>
      <c r="AU192" s="132" t="s">
        <v>74</v>
      </c>
      <c r="AY192" s="13" t="s">
        <v>107</v>
      </c>
      <c r="BE192" s="133">
        <f>IF(N192="základní",J192,0)</f>
        <v>0</v>
      </c>
      <c r="BF192" s="133">
        <f>IF(N192="snížená",J192,0)</f>
        <v>0</v>
      </c>
      <c r="BG192" s="133">
        <f>IF(N192="zákl. přenesená",J192,0)</f>
        <v>0</v>
      </c>
      <c r="BH192" s="133">
        <f>IF(N192="sníž. přenesená",J192,0)</f>
        <v>0</v>
      </c>
      <c r="BI192" s="133">
        <f>IF(N192="nulová",J192,0)</f>
        <v>0</v>
      </c>
      <c r="BJ192" s="13" t="s">
        <v>72</v>
      </c>
      <c r="BK192" s="133">
        <f>ROUND(I192*H192,2)</f>
        <v>0</v>
      </c>
      <c r="BL192" s="13" t="s">
        <v>335</v>
      </c>
      <c r="BM192" s="132" t="s">
        <v>363</v>
      </c>
    </row>
    <row r="193" spans="2:12" s="1" customFormat="1" ht="6.95" customHeight="1">
      <c r="B193" s="37"/>
      <c r="C193" s="38"/>
      <c r="D193" s="38"/>
      <c r="E193" s="38"/>
      <c r="F193" s="38"/>
      <c r="G193" s="38"/>
      <c r="H193" s="38"/>
      <c r="I193" s="38"/>
      <c r="J193" s="38"/>
      <c r="K193" s="38"/>
      <c r="L193" s="25"/>
    </row>
  </sheetData>
  <autoFilter ref="C122:K192"/>
  <mergeCells count="6">
    <mergeCell ref="E115:H11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B9C37-B32A-4B84-A1EA-1ABFE47CA65C}">
  <dimension ref="B2:BM176"/>
  <sheetViews>
    <sheetView showGridLines="0" workbookViewId="0" topLeftCell="A1">
      <selection activeCell="I175" sqref="I17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2" spans="12:46" ht="36.95" customHeight="1">
      <c r="L2" s="143" t="s">
        <v>5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AT2" s="13" t="s">
        <v>366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75</v>
      </c>
      <c r="L4" s="16"/>
      <c r="M4" s="75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13</v>
      </c>
      <c r="L6" s="25"/>
    </row>
    <row r="7" spans="2:12" s="1" customFormat="1" ht="30" customHeight="1">
      <c r="B7" s="25"/>
      <c r="E7" s="150" t="s">
        <v>417</v>
      </c>
      <c r="F7" s="179"/>
      <c r="G7" s="179"/>
      <c r="H7" s="179"/>
      <c r="L7" s="25"/>
    </row>
    <row r="8" spans="2:12" s="1" customFormat="1" ht="12">
      <c r="B8" s="25"/>
      <c r="L8" s="25"/>
    </row>
    <row r="9" spans="2:12" s="1" customFormat="1" ht="12" customHeight="1">
      <c r="B9" s="25"/>
      <c r="D9" s="22" t="s">
        <v>14</v>
      </c>
      <c r="F9" s="20" t="s">
        <v>1</v>
      </c>
      <c r="I9" s="22" t="s">
        <v>15</v>
      </c>
      <c r="J9" s="20" t="s">
        <v>1</v>
      </c>
      <c r="L9" s="25"/>
    </row>
    <row r="10" spans="2:12" s="1" customFormat="1" ht="12" customHeight="1">
      <c r="B10" s="25"/>
      <c r="D10" s="22" t="s">
        <v>16</v>
      </c>
      <c r="F10" s="20" t="s">
        <v>364</v>
      </c>
      <c r="I10" s="22" t="s">
        <v>17</v>
      </c>
      <c r="J10" s="45">
        <f>'Rekapitulace stavby'!AN8</f>
        <v>0</v>
      </c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18</v>
      </c>
      <c r="I12" s="22" t="s">
        <v>19</v>
      </c>
      <c r="J12" s="20" t="s">
        <v>1</v>
      </c>
      <c r="L12" s="25"/>
    </row>
    <row r="13" spans="2:12" s="1" customFormat="1" ht="18" customHeight="1">
      <c r="B13" s="25"/>
      <c r="E13" s="20" t="str">
        <f>'Rekapitulace stavby'!E11</f>
        <v>Podniky města Šumperka a.s.</v>
      </c>
      <c r="I13" s="22" t="s">
        <v>20</v>
      </c>
      <c r="J13" s="20" t="s">
        <v>1</v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21</v>
      </c>
      <c r="I15" s="22" t="s">
        <v>19</v>
      </c>
      <c r="J15" s="139" t="str">
        <f>'Rekapitulace stavby'!AN13</f>
        <v>Vyplň údaj</v>
      </c>
      <c r="L15" s="25"/>
    </row>
    <row r="16" spans="2:12" s="1" customFormat="1" ht="18" customHeight="1">
      <c r="B16" s="25"/>
      <c r="E16" s="178" t="str">
        <f>'Rekapitulace stavby'!E14:AJ14</f>
        <v>Vyplň údaj</v>
      </c>
      <c r="F16" s="171"/>
      <c r="G16" s="171"/>
      <c r="H16" s="171"/>
      <c r="I16" s="22" t="s">
        <v>20</v>
      </c>
      <c r="J16" s="139" t="str">
        <f>'Rekapitulace stavby'!AN14</f>
        <v>Vyplň údaj</v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23</v>
      </c>
      <c r="I18" s="22" t="s">
        <v>19</v>
      </c>
      <c r="J18" s="20" t="str">
        <f>IF('[1]Rekapitulace stavby'!AN16="","",'[1]Rekapitulace stavby'!AN16)</f>
        <v/>
      </c>
      <c r="L18" s="25"/>
    </row>
    <row r="19" spans="2:12" s="1" customFormat="1" ht="18" customHeight="1">
      <c r="B19" s="25"/>
      <c r="E19" s="20"/>
      <c r="I19" s="22" t="s">
        <v>20</v>
      </c>
      <c r="J19" s="20" t="str">
        <f>IF('[1]Rekapitulace stavby'!AN17="","",'[1]Rekapitulace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25</v>
      </c>
      <c r="I21" s="22" t="s">
        <v>19</v>
      </c>
      <c r="J21" s="20" t="str">
        <f>IF('[1]Rekapitulace stavby'!AN19="","",'[1]Rekapitulace stavby'!AN19)</f>
        <v/>
      </c>
      <c r="L21" s="25"/>
    </row>
    <row r="22" spans="2:12" s="1" customFormat="1" ht="18" customHeight="1">
      <c r="B22" s="25"/>
      <c r="E22" s="20"/>
      <c r="I22" s="22" t="s">
        <v>20</v>
      </c>
      <c r="J22" s="20" t="str">
        <f>IF('[1]Rekapitulace stavby'!AN20="","",'[1]Rekapitulace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26</v>
      </c>
      <c r="L24" s="25"/>
    </row>
    <row r="25" spans="2:12" s="7" customFormat="1" ht="16.5" customHeight="1">
      <c r="B25" s="76"/>
      <c r="E25" s="173" t="s">
        <v>1</v>
      </c>
      <c r="F25" s="173"/>
      <c r="G25" s="173"/>
      <c r="H25" s="173"/>
      <c r="L25" s="76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7" t="s">
        <v>27</v>
      </c>
      <c r="J28" s="58">
        <f>ROUND(J122,2)</f>
        <v>0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29</v>
      </c>
      <c r="I30" s="28" t="s">
        <v>28</v>
      </c>
      <c r="J30" s="28" t="s">
        <v>30</v>
      </c>
      <c r="L30" s="25"/>
    </row>
    <row r="31" spans="2:12" s="1" customFormat="1" ht="14.45" customHeight="1">
      <c r="B31" s="25"/>
      <c r="D31" s="78" t="s">
        <v>31</v>
      </c>
      <c r="E31" s="22" t="s">
        <v>32</v>
      </c>
      <c r="F31" s="79">
        <f>ROUND((SUM(BE122:BE175)),2)</f>
        <v>0</v>
      </c>
      <c r="I31" s="80">
        <v>0.21</v>
      </c>
      <c r="J31" s="79">
        <f>ROUND(((SUM(BE122:BE175))*I31),2)</f>
        <v>0</v>
      </c>
      <c r="L31" s="25"/>
    </row>
    <row r="32" spans="2:12" s="1" customFormat="1" ht="14.45" customHeight="1">
      <c r="B32" s="25"/>
      <c r="E32" s="22" t="s">
        <v>33</v>
      </c>
      <c r="F32" s="79">
        <f>ROUND((SUM(BF122:BF175)),2)</f>
        <v>0</v>
      </c>
      <c r="I32" s="80">
        <v>0.15</v>
      </c>
      <c r="J32" s="79">
        <f>ROUND(((SUM(BF122:BF175))*I32),2)</f>
        <v>0</v>
      </c>
      <c r="L32" s="25"/>
    </row>
    <row r="33" spans="2:12" s="1" customFormat="1" ht="14.45" customHeight="1" hidden="1">
      <c r="B33" s="25"/>
      <c r="E33" s="22" t="s">
        <v>34</v>
      </c>
      <c r="F33" s="79">
        <f>ROUND((SUM(BG122:BG175)),2)</f>
        <v>0</v>
      </c>
      <c r="I33" s="80">
        <v>0.21</v>
      </c>
      <c r="J33" s="79">
        <f>0</f>
        <v>0</v>
      </c>
      <c r="L33" s="25"/>
    </row>
    <row r="34" spans="2:12" s="1" customFormat="1" ht="14.45" customHeight="1" hidden="1">
      <c r="B34" s="25"/>
      <c r="E34" s="22" t="s">
        <v>35</v>
      </c>
      <c r="F34" s="79">
        <f>ROUND((SUM(BH122:BH175)),2)</f>
        <v>0</v>
      </c>
      <c r="I34" s="80">
        <v>0.15</v>
      </c>
      <c r="J34" s="79">
        <f>0</f>
        <v>0</v>
      </c>
      <c r="L34" s="25"/>
    </row>
    <row r="35" spans="2:12" s="1" customFormat="1" ht="14.45" customHeight="1" hidden="1">
      <c r="B35" s="25"/>
      <c r="E35" s="22" t="s">
        <v>36</v>
      </c>
      <c r="F35" s="79">
        <f>ROUND((SUM(BI122:BI175)),2)</f>
        <v>0</v>
      </c>
      <c r="I35" s="80">
        <v>0</v>
      </c>
      <c r="J35" s="79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1"/>
      <c r="D37" s="82" t="s">
        <v>37</v>
      </c>
      <c r="E37" s="49"/>
      <c r="F37" s="49"/>
      <c r="G37" s="83" t="s">
        <v>38</v>
      </c>
      <c r="H37" s="84" t="s">
        <v>39</v>
      </c>
      <c r="I37" s="49"/>
      <c r="J37" s="85">
        <f>SUM(J28:J35)</f>
        <v>0</v>
      </c>
      <c r="K37" s="86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40</v>
      </c>
      <c r="E50" s="35"/>
      <c r="F50" s="35"/>
      <c r="G50" s="34" t="s">
        <v>41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42</v>
      </c>
      <c r="E61" s="27"/>
      <c r="F61" s="87" t="s">
        <v>43</v>
      </c>
      <c r="G61" s="36" t="s">
        <v>42</v>
      </c>
      <c r="H61" s="27"/>
      <c r="I61" s="27"/>
      <c r="J61" s="88" t="s">
        <v>43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44</v>
      </c>
      <c r="E65" s="35"/>
      <c r="F65" s="35"/>
      <c r="G65" s="34" t="s">
        <v>45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42</v>
      </c>
      <c r="E76" s="27"/>
      <c r="F76" s="87" t="s">
        <v>43</v>
      </c>
      <c r="G76" s="36" t="s">
        <v>42</v>
      </c>
      <c r="H76" s="27"/>
      <c r="I76" s="27"/>
      <c r="J76" s="88" t="s">
        <v>43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76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30" customHeight="1">
      <c r="B85" s="25"/>
      <c r="E85" s="150" t="str">
        <f>E7</f>
        <v>Oprava fasády kotelny K8 Erbenova, Šumperk - vnitřní část</v>
      </c>
      <c r="F85" s="179"/>
      <c r="G85" s="179"/>
      <c r="H85" s="179"/>
      <c r="L85" s="25"/>
    </row>
    <row r="86" spans="2:12" s="1" customFormat="1" ht="6.95" customHeight="1">
      <c r="B86" s="25"/>
      <c r="L86" s="25"/>
    </row>
    <row r="87" spans="2:12" s="1" customFormat="1" ht="12" customHeight="1">
      <c r="B87" s="25"/>
      <c r="C87" s="22" t="s">
        <v>16</v>
      </c>
      <c r="F87" s="20" t="str">
        <f>F10</f>
        <v>Erbenova 2326/14, Šumperk</v>
      </c>
      <c r="I87" s="22" t="s">
        <v>17</v>
      </c>
      <c r="J87" s="45"/>
      <c r="L87" s="25"/>
    </row>
    <row r="88" spans="2:12" s="1" customFormat="1" ht="6.95" customHeight="1">
      <c r="B88" s="25"/>
      <c r="L88" s="25"/>
    </row>
    <row r="89" spans="2:12" s="1" customFormat="1" ht="15.2" customHeight="1">
      <c r="B89" s="25"/>
      <c r="C89" s="22" t="s">
        <v>18</v>
      </c>
      <c r="F89" s="20" t="str">
        <f>E13</f>
        <v>Podniky města Šumperka a.s.</v>
      </c>
      <c r="I89" s="22" t="s">
        <v>23</v>
      </c>
      <c r="J89" s="23">
        <f>E19</f>
        <v>0</v>
      </c>
      <c r="L89" s="25"/>
    </row>
    <row r="90" spans="2:12" s="1" customFormat="1" ht="15.2" customHeight="1">
      <c r="B90" s="25"/>
      <c r="C90" s="22" t="s">
        <v>21</v>
      </c>
      <c r="F90" s="20" t="str">
        <f>IF(E16="","",E16)</f>
        <v>Vyplň údaj</v>
      </c>
      <c r="I90" s="22" t="s">
        <v>25</v>
      </c>
      <c r="J90" s="23">
        <f>E22</f>
        <v>0</v>
      </c>
      <c r="L90" s="25"/>
    </row>
    <row r="91" spans="2:12" s="1" customFormat="1" ht="10.35" customHeight="1">
      <c r="B91" s="25"/>
      <c r="L91" s="25"/>
    </row>
    <row r="92" spans="2:12" s="1" customFormat="1" ht="29.25" customHeight="1">
      <c r="B92" s="25"/>
      <c r="C92" s="89" t="s">
        <v>77</v>
      </c>
      <c r="D92" s="81"/>
      <c r="E92" s="81"/>
      <c r="F92" s="81"/>
      <c r="G92" s="81"/>
      <c r="H92" s="81"/>
      <c r="I92" s="81"/>
      <c r="J92" s="90" t="s">
        <v>78</v>
      </c>
      <c r="K92" s="81"/>
      <c r="L92" s="25"/>
    </row>
    <row r="93" spans="2:12" s="1" customFormat="1" ht="10.35" customHeight="1">
      <c r="B93" s="25"/>
      <c r="L93" s="25"/>
    </row>
    <row r="94" spans="2:47" s="1" customFormat="1" ht="22.9" customHeight="1">
      <c r="B94" s="25"/>
      <c r="C94" s="91" t="s">
        <v>79</v>
      </c>
      <c r="J94" s="58">
        <f>J122</f>
        <v>0</v>
      </c>
      <c r="L94" s="25"/>
      <c r="AU94" s="13" t="s">
        <v>80</v>
      </c>
    </row>
    <row r="95" spans="2:12" s="8" customFormat="1" ht="24.95" customHeight="1">
      <c r="B95" s="92"/>
      <c r="D95" s="93" t="s">
        <v>81</v>
      </c>
      <c r="E95" s="94"/>
      <c r="F95" s="94"/>
      <c r="G95" s="94"/>
      <c r="H95" s="94"/>
      <c r="I95" s="94"/>
      <c r="J95" s="95">
        <f>J123</f>
        <v>0</v>
      </c>
      <c r="L95" s="92"/>
    </row>
    <row r="96" spans="2:12" s="9" customFormat="1" ht="19.9" customHeight="1">
      <c r="B96" s="96"/>
      <c r="D96" s="97" t="s">
        <v>82</v>
      </c>
      <c r="E96" s="98"/>
      <c r="F96" s="98"/>
      <c r="G96" s="98"/>
      <c r="H96" s="98"/>
      <c r="I96" s="98"/>
      <c r="J96" s="99">
        <f>J124</f>
        <v>0</v>
      </c>
      <c r="L96" s="96"/>
    </row>
    <row r="97" spans="2:12" s="9" customFormat="1" ht="19.9" customHeight="1">
      <c r="B97" s="96"/>
      <c r="D97" s="97" t="s">
        <v>83</v>
      </c>
      <c r="E97" s="98"/>
      <c r="F97" s="98"/>
      <c r="G97" s="98"/>
      <c r="H97" s="98"/>
      <c r="I97" s="98"/>
      <c r="J97" s="99">
        <f>J130</f>
        <v>0</v>
      </c>
      <c r="L97" s="96"/>
    </row>
    <row r="98" spans="2:12" s="9" customFormat="1" ht="19.9" customHeight="1">
      <c r="B98" s="96"/>
      <c r="D98" s="97" t="s">
        <v>84</v>
      </c>
      <c r="E98" s="98"/>
      <c r="F98" s="98"/>
      <c r="G98" s="98"/>
      <c r="H98" s="98"/>
      <c r="I98" s="98"/>
      <c r="J98" s="99">
        <f>J136</f>
        <v>0</v>
      </c>
      <c r="L98" s="96"/>
    </row>
    <row r="99" spans="2:12" s="9" customFormat="1" ht="19.9" customHeight="1">
      <c r="B99" s="96"/>
      <c r="D99" s="97" t="s">
        <v>85</v>
      </c>
      <c r="E99" s="98"/>
      <c r="F99" s="98"/>
      <c r="G99" s="98"/>
      <c r="H99" s="98"/>
      <c r="I99" s="98"/>
      <c r="J99" s="99">
        <f>J141</f>
        <v>0</v>
      </c>
      <c r="L99" s="96"/>
    </row>
    <row r="100" spans="2:12" s="8" customFormat="1" ht="24.95" customHeight="1">
      <c r="B100" s="92"/>
      <c r="D100" s="93" t="s">
        <v>86</v>
      </c>
      <c r="E100" s="94"/>
      <c r="F100" s="94"/>
      <c r="G100" s="94"/>
      <c r="H100" s="94"/>
      <c r="I100" s="94"/>
      <c r="J100" s="95">
        <f>J144</f>
        <v>0</v>
      </c>
      <c r="L100" s="92"/>
    </row>
    <row r="101" spans="2:12" s="9" customFormat="1" ht="19.9" customHeight="1">
      <c r="B101" s="96"/>
      <c r="D101" s="97" t="s">
        <v>367</v>
      </c>
      <c r="E101" s="98"/>
      <c r="F101" s="98"/>
      <c r="G101" s="98"/>
      <c r="H101" s="98"/>
      <c r="I101" s="98"/>
      <c r="J101" s="99">
        <f>J145</f>
        <v>0</v>
      </c>
      <c r="L101" s="96"/>
    </row>
    <row r="102" spans="2:12" s="8" customFormat="1" ht="24.95" customHeight="1">
      <c r="B102" s="92"/>
      <c r="D102" s="93" t="s">
        <v>89</v>
      </c>
      <c r="E102" s="94"/>
      <c r="F102" s="94"/>
      <c r="G102" s="94"/>
      <c r="H102" s="94"/>
      <c r="I102" s="94"/>
      <c r="J102" s="95">
        <f>J166</f>
        <v>0</v>
      </c>
      <c r="L102" s="92"/>
    </row>
    <row r="103" spans="2:12" s="9" customFormat="1" ht="19.9" customHeight="1">
      <c r="B103" s="96"/>
      <c r="D103" s="97" t="s">
        <v>90</v>
      </c>
      <c r="E103" s="98"/>
      <c r="F103" s="98"/>
      <c r="G103" s="98"/>
      <c r="H103" s="98"/>
      <c r="I103" s="98"/>
      <c r="J103" s="99">
        <f>J167</f>
        <v>0</v>
      </c>
      <c r="L103" s="96"/>
    </row>
    <row r="104" spans="2:12" s="9" customFormat="1" ht="19.9" customHeight="1">
      <c r="B104" s="96"/>
      <c r="D104" s="97" t="s">
        <v>91</v>
      </c>
      <c r="E104" s="98"/>
      <c r="F104" s="98"/>
      <c r="G104" s="98"/>
      <c r="H104" s="98"/>
      <c r="I104" s="98"/>
      <c r="J104" s="99">
        <f>J174</f>
        <v>0</v>
      </c>
      <c r="L104" s="96"/>
    </row>
    <row r="105" spans="2:12" s="1" customFormat="1" ht="21.75" customHeight="1">
      <c r="B105" s="25"/>
      <c r="L105" s="25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25"/>
    </row>
    <row r="110" spans="2:12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25"/>
    </row>
    <row r="111" spans="2:12" s="1" customFormat="1" ht="24.95" customHeight="1">
      <c r="B111" s="25"/>
      <c r="C111" s="17" t="s">
        <v>92</v>
      </c>
      <c r="L111" s="25"/>
    </row>
    <row r="112" spans="2:12" s="1" customFormat="1" ht="6.95" customHeight="1">
      <c r="B112" s="25"/>
      <c r="L112" s="25"/>
    </row>
    <row r="113" spans="2:12" s="1" customFormat="1" ht="12" customHeight="1">
      <c r="B113" s="25"/>
      <c r="C113" s="22" t="s">
        <v>13</v>
      </c>
      <c r="L113" s="25"/>
    </row>
    <row r="114" spans="2:12" s="1" customFormat="1" ht="30" customHeight="1">
      <c r="B114" s="25"/>
      <c r="E114" s="150" t="str">
        <f>E7</f>
        <v>Oprava fasády kotelny K8 Erbenova, Šumperk - vnitřní část</v>
      </c>
      <c r="F114" s="179"/>
      <c r="G114" s="179"/>
      <c r="H114" s="179"/>
      <c r="L114" s="25"/>
    </row>
    <row r="115" spans="2:12" s="1" customFormat="1" ht="6.95" customHeight="1">
      <c r="B115" s="25"/>
      <c r="L115" s="25"/>
    </row>
    <row r="116" spans="2:12" s="1" customFormat="1" ht="12" customHeight="1">
      <c r="B116" s="25"/>
      <c r="C116" s="22" t="s">
        <v>16</v>
      </c>
      <c r="F116" s="20" t="str">
        <f>F10</f>
        <v>Erbenova 2326/14, Šumperk</v>
      </c>
      <c r="I116" s="22" t="s">
        <v>17</v>
      </c>
      <c r="J116" s="45">
        <f>IF(J10="","",J10)</f>
        <v>0</v>
      </c>
      <c r="L116" s="25"/>
    </row>
    <row r="117" spans="2:12" s="1" customFormat="1" ht="6.95" customHeight="1">
      <c r="B117" s="25"/>
      <c r="L117" s="25"/>
    </row>
    <row r="118" spans="2:12" s="1" customFormat="1" ht="15.2" customHeight="1">
      <c r="B118" s="25"/>
      <c r="C118" s="22" t="s">
        <v>18</v>
      </c>
      <c r="F118" s="20" t="str">
        <f>E13</f>
        <v>Podniky města Šumperka a.s.</v>
      </c>
      <c r="I118" s="22" t="s">
        <v>23</v>
      </c>
      <c r="J118" s="23">
        <f>E19</f>
        <v>0</v>
      </c>
      <c r="L118" s="25"/>
    </row>
    <row r="119" spans="2:12" s="1" customFormat="1" ht="15.2" customHeight="1">
      <c r="B119" s="25"/>
      <c r="C119" s="22" t="s">
        <v>21</v>
      </c>
      <c r="F119" s="20" t="str">
        <f>IF(E16="","",E16)</f>
        <v>Vyplň údaj</v>
      </c>
      <c r="I119" s="22" t="s">
        <v>25</v>
      </c>
      <c r="J119" s="23">
        <f>E22</f>
        <v>0</v>
      </c>
      <c r="L119" s="25"/>
    </row>
    <row r="120" spans="2:12" s="1" customFormat="1" ht="10.35" customHeight="1">
      <c r="B120" s="25"/>
      <c r="L120" s="25"/>
    </row>
    <row r="121" spans="2:20" s="10" customFormat="1" ht="29.25" customHeight="1">
      <c r="B121" s="100"/>
      <c r="C121" s="101" t="s">
        <v>93</v>
      </c>
      <c r="D121" s="102" t="s">
        <v>52</v>
      </c>
      <c r="E121" s="102" t="s">
        <v>48</v>
      </c>
      <c r="F121" s="102" t="s">
        <v>49</v>
      </c>
      <c r="G121" s="102" t="s">
        <v>94</v>
      </c>
      <c r="H121" s="102" t="s">
        <v>95</v>
      </c>
      <c r="I121" s="102" t="s">
        <v>96</v>
      </c>
      <c r="J121" s="103" t="s">
        <v>78</v>
      </c>
      <c r="K121" s="104" t="s">
        <v>97</v>
      </c>
      <c r="L121" s="100"/>
      <c r="M121" s="51" t="s">
        <v>1</v>
      </c>
      <c r="N121" s="52" t="s">
        <v>31</v>
      </c>
      <c r="O121" s="52" t="s">
        <v>98</v>
      </c>
      <c r="P121" s="52" t="s">
        <v>99</v>
      </c>
      <c r="Q121" s="52" t="s">
        <v>100</v>
      </c>
      <c r="R121" s="52" t="s">
        <v>101</v>
      </c>
      <c r="S121" s="52" t="s">
        <v>102</v>
      </c>
      <c r="T121" s="53" t="s">
        <v>103</v>
      </c>
    </row>
    <row r="122" spans="2:63" s="1" customFormat="1" ht="22.9" customHeight="1">
      <c r="B122" s="25"/>
      <c r="C122" s="56" t="s">
        <v>104</v>
      </c>
      <c r="J122" s="105">
        <f>BK122</f>
        <v>0</v>
      </c>
      <c r="L122" s="25"/>
      <c r="M122" s="54"/>
      <c r="N122" s="46"/>
      <c r="O122" s="46"/>
      <c r="P122" s="106">
        <f>P123+P144+P166</f>
        <v>348.0457</v>
      </c>
      <c r="Q122" s="46"/>
      <c r="R122" s="106">
        <f>R123+R144+R166</f>
        <v>1.9952959999999997</v>
      </c>
      <c r="S122" s="46"/>
      <c r="T122" s="107">
        <f>T123+T144+T166</f>
        <v>0.59</v>
      </c>
      <c r="AT122" s="13" t="s">
        <v>66</v>
      </c>
      <c r="AU122" s="13" t="s">
        <v>80</v>
      </c>
      <c r="BK122" s="108">
        <f>BK123+BK144+BK166</f>
        <v>0</v>
      </c>
    </row>
    <row r="123" spans="2:63" s="11" customFormat="1" ht="25.9" customHeight="1">
      <c r="B123" s="109"/>
      <c r="D123" s="110" t="s">
        <v>66</v>
      </c>
      <c r="E123" s="111" t="s">
        <v>105</v>
      </c>
      <c r="F123" s="111" t="s">
        <v>106</v>
      </c>
      <c r="J123" s="112">
        <f>BK123</f>
        <v>0</v>
      </c>
      <c r="L123" s="109"/>
      <c r="M123" s="113"/>
      <c r="P123" s="114">
        <f>P124+P130+P136+P141</f>
        <v>182.96210000000002</v>
      </c>
      <c r="R123" s="114">
        <f>R124+R130+R136+R141</f>
        <v>1.6242999999999999</v>
      </c>
      <c r="T123" s="115">
        <f>T124+T130+T136+T141</f>
        <v>0.59</v>
      </c>
      <c r="AR123" s="110" t="s">
        <v>72</v>
      </c>
      <c r="AT123" s="116" t="s">
        <v>66</v>
      </c>
      <c r="AU123" s="116" t="s">
        <v>67</v>
      </c>
      <c r="AY123" s="110" t="s">
        <v>107</v>
      </c>
      <c r="BK123" s="117">
        <f>BK124+BK130+BK136+BK141</f>
        <v>0</v>
      </c>
    </row>
    <row r="124" spans="2:63" s="11" customFormat="1" ht="22.9" customHeight="1">
      <c r="B124" s="109"/>
      <c r="D124" s="110" t="s">
        <v>66</v>
      </c>
      <c r="E124" s="118" t="s">
        <v>108</v>
      </c>
      <c r="F124" s="118" t="s">
        <v>109</v>
      </c>
      <c r="J124" s="119">
        <f>BK124</f>
        <v>0</v>
      </c>
      <c r="L124" s="109"/>
      <c r="M124" s="113"/>
      <c r="P124" s="114">
        <f>SUM(P125:P129)</f>
        <v>51.554</v>
      </c>
      <c r="R124" s="114">
        <f>SUM(R125:R129)</f>
        <v>1.6219</v>
      </c>
      <c r="T124" s="115">
        <f>SUM(T125:T129)</f>
        <v>0</v>
      </c>
      <c r="AR124" s="110" t="s">
        <v>72</v>
      </c>
      <c r="AT124" s="116" t="s">
        <v>66</v>
      </c>
      <c r="AU124" s="116" t="s">
        <v>72</v>
      </c>
      <c r="AY124" s="110" t="s">
        <v>107</v>
      </c>
      <c r="BK124" s="117">
        <f>SUM(BK125:BK129)</f>
        <v>0</v>
      </c>
    </row>
    <row r="125" spans="2:65" s="1" customFormat="1" ht="24.2" customHeight="1">
      <c r="B125" s="120"/>
      <c r="C125" s="121" t="s">
        <v>72</v>
      </c>
      <c r="D125" s="121" t="s">
        <v>110</v>
      </c>
      <c r="E125" s="122" t="s">
        <v>111</v>
      </c>
      <c r="F125" s="123" t="s">
        <v>112</v>
      </c>
      <c r="G125" s="124" t="s">
        <v>113</v>
      </c>
      <c r="H125" s="125">
        <v>20</v>
      </c>
      <c r="I125" s="141"/>
      <c r="J125" s="126">
        <f>ROUND(I125*H125,2)</f>
        <v>0</v>
      </c>
      <c r="K125" s="127"/>
      <c r="L125" s="25"/>
      <c r="M125" s="128" t="s">
        <v>1</v>
      </c>
      <c r="N125" s="129" t="s">
        <v>32</v>
      </c>
      <c r="O125" s="130">
        <v>0.342</v>
      </c>
      <c r="P125" s="130">
        <f>O125*H125</f>
        <v>6.840000000000001</v>
      </c>
      <c r="Q125" s="130">
        <v>0.0097</v>
      </c>
      <c r="R125" s="130">
        <f>Q125*H125</f>
        <v>0.194</v>
      </c>
      <c r="S125" s="130">
        <v>0</v>
      </c>
      <c r="T125" s="131">
        <f>S125*H125</f>
        <v>0</v>
      </c>
      <c r="AR125" s="132" t="s">
        <v>114</v>
      </c>
      <c r="AT125" s="132" t="s">
        <v>110</v>
      </c>
      <c r="AU125" s="132" t="s">
        <v>74</v>
      </c>
      <c r="AY125" s="13" t="s">
        <v>107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3" t="s">
        <v>72</v>
      </c>
      <c r="BK125" s="133">
        <f>ROUND(I125*H125,2)</f>
        <v>0</v>
      </c>
      <c r="BL125" s="13" t="s">
        <v>114</v>
      </c>
      <c r="BM125" s="132" t="s">
        <v>368</v>
      </c>
    </row>
    <row r="126" spans="2:65" s="1" customFormat="1" ht="24.2" customHeight="1">
      <c r="B126" s="120"/>
      <c r="C126" s="121" t="s">
        <v>293</v>
      </c>
      <c r="D126" s="121" t="s">
        <v>110</v>
      </c>
      <c r="E126" s="122" t="s">
        <v>116</v>
      </c>
      <c r="F126" s="123" t="s">
        <v>117</v>
      </c>
      <c r="G126" s="124" t="s">
        <v>118</v>
      </c>
      <c r="H126" s="125">
        <v>65.5</v>
      </c>
      <c r="I126" s="141"/>
      <c r="J126" s="126">
        <f>ROUND(I126*H126,2)</f>
        <v>0</v>
      </c>
      <c r="K126" s="127"/>
      <c r="L126" s="25"/>
      <c r="M126" s="128" t="s">
        <v>1</v>
      </c>
      <c r="N126" s="129" t="s">
        <v>32</v>
      </c>
      <c r="O126" s="130">
        <v>0.078</v>
      </c>
      <c r="P126" s="130">
        <f>O126*H126</f>
        <v>5.109</v>
      </c>
      <c r="Q126" s="130">
        <v>0.004</v>
      </c>
      <c r="R126" s="130">
        <f>Q126*H126</f>
        <v>0.262</v>
      </c>
      <c r="S126" s="130">
        <v>0</v>
      </c>
      <c r="T126" s="131">
        <f>S126*H126</f>
        <v>0</v>
      </c>
      <c r="AR126" s="132" t="s">
        <v>114</v>
      </c>
      <c r="AT126" s="132" t="s">
        <v>110</v>
      </c>
      <c r="AU126" s="132" t="s">
        <v>74</v>
      </c>
      <c r="AY126" s="13" t="s">
        <v>107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13" t="s">
        <v>72</v>
      </c>
      <c r="BK126" s="133">
        <f>ROUND(I126*H126,2)</f>
        <v>0</v>
      </c>
      <c r="BL126" s="13" t="s">
        <v>114</v>
      </c>
      <c r="BM126" s="132" t="s">
        <v>369</v>
      </c>
    </row>
    <row r="127" spans="2:65" s="1" customFormat="1" ht="24.2" customHeight="1">
      <c r="B127" s="120"/>
      <c r="C127" s="121" t="s">
        <v>297</v>
      </c>
      <c r="D127" s="121" t="s">
        <v>110</v>
      </c>
      <c r="E127" s="122" t="s">
        <v>370</v>
      </c>
      <c r="F127" s="123" t="s">
        <v>371</v>
      </c>
      <c r="G127" s="124" t="s">
        <v>118</v>
      </c>
      <c r="H127" s="125">
        <v>222.5</v>
      </c>
      <c r="I127" s="141"/>
      <c r="J127" s="126">
        <f>ROUND(I127*H127,2)</f>
        <v>0</v>
      </c>
      <c r="K127" s="127"/>
      <c r="L127" s="25"/>
      <c r="M127" s="128" t="s">
        <v>1</v>
      </c>
      <c r="N127" s="129" t="s">
        <v>32</v>
      </c>
      <c r="O127" s="130">
        <v>0.178</v>
      </c>
      <c r="P127" s="130">
        <f>O127*H127</f>
        <v>39.605</v>
      </c>
      <c r="Q127" s="130">
        <v>0.00524</v>
      </c>
      <c r="R127" s="130">
        <f>Q127*H127</f>
        <v>1.1659</v>
      </c>
      <c r="S127" s="130">
        <v>0</v>
      </c>
      <c r="T127" s="131">
        <f>S127*H127</f>
        <v>0</v>
      </c>
      <c r="AR127" s="132" t="s">
        <v>114</v>
      </c>
      <c r="AT127" s="132" t="s">
        <v>110</v>
      </c>
      <c r="AU127" s="132" t="s">
        <v>74</v>
      </c>
      <c r="AY127" s="13" t="s">
        <v>107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13" t="s">
        <v>72</v>
      </c>
      <c r="BK127" s="133">
        <f>ROUND(I127*H127,2)</f>
        <v>0</v>
      </c>
      <c r="BL127" s="13" t="s">
        <v>114</v>
      </c>
      <c r="BM127" s="132" t="s">
        <v>372</v>
      </c>
    </row>
    <row r="128" spans="2:65" s="1" customFormat="1" ht="21.75" customHeight="1">
      <c r="B128" s="120"/>
      <c r="C128" s="121" t="s">
        <v>114</v>
      </c>
      <c r="D128" s="121" t="s">
        <v>110</v>
      </c>
      <c r="E128" s="122" t="s">
        <v>124</v>
      </c>
      <c r="F128" s="123" t="s">
        <v>125</v>
      </c>
      <c r="G128" s="124" t="s">
        <v>118</v>
      </c>
      <c r="H128" s="125">
        <v>60</v>
      </c>
      <c r="I128" s="141"/>
      <c r="J128" s="126">
        <f>ROUND(I128*H128,2)</f>
        <v>0</v>
      </c>
      <c r="K128" s="127"/>
      <c r="L128" s="25"/>
      <c r="M128" s="128" t="s">
        <v>1</v>
      </c>
      <c r="N128" s="129" t="s">
        <v>32</v>
      </c>
      <c r="O128" s="130">
        <v>0</v>
      </c>
      <c r="P128" s="130">
        <f>O128*H128</f>
        <v>0</v>
      </c>
      <c r="Q128" s="130">
        <v>0</v>
      </c>
      <c r="R128" s="130">
        <f>Q128*H128</f>
        <v>0</v>
      </c>
      <c r="S128" s="130">
        <v>0</v>
      </c>
      <c r="T128" s="131">
        <f>S128*H128</f>
        <v>0</v>
      </c>
      <c r="AR128" s="132" t="s">
        <v>114</v>
      </c>
      <c r="AT128" s="132" t="s">
        <v>110</v>
      </c>
      <c r="AU128" s="132" t="s">
        <v>74</v>
      </c>
      <c r="AY128" s="13" t="s">
        <v>107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13" t="s">
        <v>72</v>
      </c>
      <c r="BK128" s="133">
        <f>ROUND(I128*H128,2)</f>
        <v>0</v>
      </c>
      <c r="BL128" s="13" t="s">
        <v>114</v>
      </c>
      <c r="BM128" s="132" t="s">
        <v>373</v>
      </c>
    </row>
    <row r="129" spans="2:65" s="1" customFormat="1" ht="24.2" customHeight="1">
      <c r="B129" s="120"/>
      <c r="C129" s="121" t="s">
        <v>127</v>
      </c>
      <c r="D129" s="121" t="s">
        <v>110</v>
      </c>
      <c r="E129" s="122" t="s">
        <v>128</v>
      </c>
      <c r="F129" s="123" t="s">
        <v>129</v>
      </c>
      <c r="G129" s="124" t="s">
        <v>118</v>
      </c>
      <c r="H129" s="125">
        <v>30</v>
      </c>
      <c r="I129" s="141"/>
      <c r="J129" s="126">
        <f>ROUND(I129*H129,2)</f>
        <v>0</v>
      </c>
      <c r="K129" s="127"/>
      <c r="L129" s="25"/>
      <c r="M129" s="128" t="s">
        <v>1</v>
      </c>
      <c r="N129" s="129" t="s">
        <v>32</v>
      </c>
      <c r="O129" s="130">
        <v>0</v>
      </c>
      <c r="P129" s="130">
        <f>O129*H129</f>
        <v>0</v>
      </c>
      <c r="Q129" s="130">
        <v>0</v>
      </c>
      <c r="R129" s="130">
        <f>Q129*H129</f>
        <v>0</v>
      </c>
      <c r="S129" s="130">
        <v>0</v>
      </c>
      <c r="T129" s="131">
        <f>S129*H129</f>
        <v>0</v>
      </c>
      <c r="AR129" s="132" t="s">
        <v>114</v>
      </c>
      <c r="AT129" s="132" t="s">
        <v>110</v>
      </c>
      <c r="AU129" s="132" t="s">
        <v>74</v>
      </c>
      <c r="AY129" s="13" t="s">
        <v>107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13" t="s">
        <v>72</v>
      </c>
      <c r="BK129" s="133">
        <f>ROUND(I129*H129,2)</f>
        <v>0</v>
      </c>
      <c r="BL129" s="13" t="s">
        <v>114</v>
      </c>
      <c r="BM129" s="132" t="s">
        <v>374</v>
      </c>
    </row>
    <row r="130" spans="2:63" s="11" customFormat="1" ht="22.9" customHeight="1">
      <c r="B130" s="109"/>
      <c r="D130" s="110" t="s">
        <v>66</v>
      </c>
      <c r="E130" s="118" t="s">
        <v>131</v>
      </c>
      <c r="F130" s="118" t="s">
        <v>132</v>
      </c>
      <c r="J130" s="119">
        <f>BK130</f>
        <v>0</v>
      </c>
      <c r="L130" s="109"/>
      <c r="M130" s="113"/>
      <c r="P130" s="114">
        <f>SUM(P131:P135)</f>
        <v>84.40740000000001</v>
      </c>
      <c r="R130" s="114">
        <f>SUM(R131:R135)</f>
        <v>0.0024000000000000002</v>
      </c>
      <c r="T130" s="115">
        <f>SUM(T131:T135)</f>
        <v>0.59</v>
      </c>
      <c r="AR130" s="110" t="s">
        <v>72</v>
      </c>
      <c r="AT130" s="116" t="s">
        <v>66</v>
      </c>
      <c r="AU130" s="116" t="s">
        <v>72</v>
      </c>
      <c r="AY130" s="110" t="s">
        <v>107</v>
      </c>
      <c r="BK130" s="117">
        <f>SUM(BK131:BK135)</f>
        <v>0</v>
      </c>
    </row>
    <row r="131" spans="2:65" s="1" customFormat="1" ht="33" customHeight="1">
      <c r="B131" s="120"/>
      <c r="C131" s="121" t="s">
        <v>350</v>
      </c>
      <c r="D131" s="121" t="s">
        <v>110</v>
      </c>
      <c r="E131" s="122" t="s">
        <v>134</v>
      </c>
      <c r="F131" s="123" t="s">
        <v>135</v>
      </c>
      <c r="G131" s="124" t="s">
        <v>118</v>
      </c>
      <c r="H131" s="125">
        <v>340.6</v>
      </c>
      <c r="I131" s="141"/>
      <c r="J131" s="126">
        <f>ROUND(I131*H131,2)</f>
        <v>0</v>
      </c>
      <c r="K131" s="127"/>
      <c r="L131" s="25"/>
      <c r="M131" s="128" t="s">
        <v>1</v>
      </c>
      <c r="N131" s="129" t="s">
        <v>32</v>
      </c>
      <c r="O131" s="130">
        <v>0.11</v>
      </c>
      <c r="P131" s="130">
        <f>O131*H131</f>
        <v>37.466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AR131" s="132" t="s">
        <v>114</v>
      </c>
      <c r="AT131" s="132" t="s">
        <v>110</v>
      </c>
      <c r="AU131" s="132" t="s">
        <v>74</v>
      </c>
      <c r="AY131" s="13" t="s">
        <v>107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13" t="s">
        <v>72</v>
      </c>
      <c r="BK131" s="133">
        <f>ROUND(I131*H131,2)</f>
        <v>0</v>
      </c>
      <c r="BL131" s="13" t="s">
        <v>114</v>
      </c>
      <c r="BM131" s="132" t="s">
        <v>375</v>
      </c>
    </row>
    <row r="132" spans="2:65" s="1" customFormat="1" ht="33" customHeight="1">
      <c r="B132" s="120"/>
      <c r="C132" s="121" t="s">
        <v>354</v>
      </c>
      <c r="D132" s="121" t="s">
        <v>110</v>
      </c>
      <c r="E132" s="122" t="s">
        <v>138</v>
      </c>
      <c r="F132" s="123" t="s">
        <v>139</v>
      </c>
      <c r="G132" s="124" t="s">
        <v>118</v>
      </c>
      <c r="H132" s="125">
        <v>10218</v>
      </c>
      <c r="I132" s="141"/>
      <c r="J132" s="126">
        <f>ROUND(I132*H132,2)</f>
        <v>0</v>
      </c>
      <c r="K132" s="127"/>
      <c r="L132" s="25"/>
      <c r="M132" s="128" t="s">
        <v>1</v>
      </c>
      <c r="N132" s="129" t="s">
        <v>32</v>
      </c>
      <c r="O132" s="130">
        <v>0</v>
      </c>
      <c r="P132" s="130">
        <f>O132*H132</f>
        <v>0</v>
      </c>
      <c r="Q132" s="130">
        <v>0</v>
      </c>
      <c r="R132" s="130">
        <f>Q132*H132</f>
        <v>0</v>
      </c>
      <c r="S132" s="130">
        <v>0</v>
      </c>
      <c r="T132" s="131">
        <f>S132*H132</f>
        <v>0</v>
      </c>
      <c r="AR132" s="132" t="s">
        <v>114</v>
      </c>
      <c r="AT132" s="132" t="s">
        <v>110</v>
      </c>
      <c r="AU132" s="132" t="s">
        <v>74</v>
      </c>
      <c r="AY132" s="13" t="s">
        <v>107</v>
      </c>
      <c r="BE132" s="133">
        <f>IF(N132="základní",J132,0)</f>
        <v>0</v>
      </c>
      <c r="BF132" s="133">
        <f>IF(N132="snížená",J132,0)</f>
        <v>0</v>
      </c>
      <c r="BG132" s="133">
        <f>IF(N132="zákl. přenesená",J132,0)</f>
        <v>0</v>
      </c>
      <c r="BH132" s="133">
        <f>IF(N132="sníž. přenesená",J132,0)</f>
        <v>0</v>
      </c>
      <c r="BI132" s="133">
        <f>IF(N132="nulová",J132,0)</f>
        <v>0</v>
      </c>
      <c r="BJ132" s="13" t="s">
        <v>72</v>
      </c>
      <c r="BK132" s="133">
        <f>ROUND(I132*H132,2)</f>
        <v>0</v>
      </c>
      <c r="BL132" s="13" t="s">
        <v>114</v>
      </c>
      <c r="BM132" s="132" t="s">
        <v>376</v>
      </c>
    </row>
    <row r="133" spans="2:65" s="1" customFormat="1" ht="33" customHeight="1">
      <c r="B133" s="120"/>
      <c r="C133" s="121" t="s">
        <v>360</v>
      </c>
      <c r="D133" s="121" t="s">
        <v>110</v>
      </c>
      <c r="E133" s="122" t="s">
        <v>142</v>
      </c>
      <c r="F133" s="123" t="s">
        <v>143</v>
      </c>
      <c r="G133" s="124" t="s">
        <v>118</v>
      </c>
      <c r="H133" s="125">
        <v>340.6</v>
      </c>
      <c r="I133" s="141"/>
      <c r="J133" s="126">
        <f>ROUND(I133*H133,2)</f>
        <v>0</v>
      </c>
      <c r="K133" s="127"/>
      <c r="L133" s="25"/>
      <c r="M133" s="128" t="s">
        <v>1</v>
      </c>
      <c r="N133" s="129" t="s">
        <v>32</v>
      </c>
      <c r="O133" s="130">
        <v>0.069</v>
      </c>
      <c r="P133" s="130">
        <f>O133*H133</f>
        <v>23.501400000000004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2" t="s">
        <v>114</v>
      </c>
      <c r="AT133" s="132" t="s">
        <v>110</v>
      </c>
      <c r="AU133" s="132" t="s">
        <v>74</v>
      </c>
      <c r="AY133" s="13" t="s">
        <v>107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3" t="s">
        <v>72</v>
      </c>
      <c r="BK133" s="133">
        <f>ROUND(I133*H133,2)</f>
        <v>0</v>
      </c>
      <c r="BL133" s="13" t="s">
        <v>114</v>
      </c>
      <c r="BM133" s="132" t="s">
        <v>377</v>
      </c>
    </row>
    <row r="134" spans="2:65" s="1" customFormat="1" ht="24.2" customHeight="1">
      <c r="B134" s="120"/>
      <c r="C134" s="121" t="s">
        <v>131</v>
      </c>
      <c r="D134" s="121" t="s">
        <v>110</v>
      </c>
      <c r="E134" s="122" t="s">
        <v>145</v>
      </c>
      <c r="F134" s="123" t="s">
        <v>146</v>
      </c>
      <c r="G134" s="124" t="s">
        <v>118</v>
      </c>
      <c r="H134" s="125">
        <v>60</v>
      </c>
      <c r="I134" s="141"/>
      <c r="J134" s="126">
        <f>ROUND(I134*H134,2)</f>
        <v>0</v>
      </c>
      <c r="K134" s="127"/>
      <c r="L134" s="25"/>
      <c r="M134" s="128" t="s">
        <v>1</v>
      </c>
      <c r="N134" s="129" t="s">
        <v>32</v>
      </c>
      <c r="O134" s="130">
        <v>0.354</v>
      </c>
      <c r="P134" s="130">
        <f>O134*H134</f>
        <v>21.24</v>
      </c>
      <c r="Q134" s="130">
        <v>4E-05</v>
      </c>
      <c r="R134" s="130">
        <f>Q134*H134</f>
        <v>0.0024000000000000002</v>
      </c>
      <c r="S134" s="130">
        <v>0</v>
      </c>
      <c r="T134" s="131">
        <f>S134*H134</f>
        <v>0</v>
      </c>
      <c r="AR134" s="132" t="s">
        <v>114</v>
      </c>
      <c r="AT134" s="132" t="s">
        <v>110</v>
      </c>
      <c r="AU134" s="132" t="s">
        <v>74</v>
      </c>
      <c r="AY134" s="13" t="s">
        <v>107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3" t="s">
        <v>72</v>
      </c>
      <c r="BK134" s="133">
        <f>ROUND(I134*H134,2)</f>
        <v>0</v>
      </c>
      <c r="BL134" s="13" t="s">
        <v>114</v>
      </c>
      <c r="BM134" s="132" t="s">
        <v>378</v>
      </c>
    </row>
    <row r="135" spans="2:65" s="1" customFormat="1" ht="37.9" customHeight="1">
      <c r="B135" s="120"/>
      <c r="C135" s="121" t="s">
        <v>148</v>
      </c>
      <c r="D135" s="121" t="s">
        <v>110</v>
      </c>
      <c r="E135" s="122" t="s">
        <v>149</v>
      </c>
      <c r="F135" s="123" t="s">
        <v>150</v>
      </c>
      <c r="G135" s="124" t="s">
        <v>118</v>
      </c>
      <c r="H135" s="125">
        <v>10</v>
      </c>
      <c r="I135" s="141"/>
      <c r="J135" s="126">
        <f>ROUND(I135*H135,2)</f>
        <v>0</v>
      </c>
      <c r="K135" s="127"/>
      <c r="L135" s="25"/>
      <c r="M135" s="128" t="s">
        <v>1</v>
      </c>
      <c r="N135" s="129" t="s">
        <v>32</v>
      </c>
      <c r="O135" s="130">
        <v>0.22</v>
      </c>
      <c r="P135" s="130">
        <f>O135*H135</f>
        <v>2.2</v>
      </c>
      <c r="Q135" s="130">
        <v>0</v>
      </c>
      <c r="R135" s="130">
        <f>Q135*H135</f>
        <v>0</v>
      </c>
      <c r="S135" s="130">
        <v>0.059</v>
      </c>
      <c r="T135" s="131">
        <f>S135*H135</f>
        <v>0.59</v>
      </c>
      <c r="AR135" s="132" t="s">
        <v>151</v>
      </c>
      <c r="AT135" s="132" t="s">
        <v>110</v>
      </c>
      <c r="AU135" s="132" t="s">
        <v>74</v>
      </c>
      <c r="AY135" s="13" t="s">
        <v>107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13" t="s">
        <v>72</v>
      </c>
      <c r="BK135" s="133">
        <f>ROUND(I135*H135,2)</f>
        <v>0</v>
      </c>
      <c r="BL135" s="13" t="s">
        <v>151</v>
      </c>
      <c r="BM135" s="132" t="s">
        <v>379</v>
      </c>
    </row>
    <row r="136" spans="2:63" s="11" customFormat="1" ht="22.9" customHeight="1">
      <c r="B136" s="109"/>
      <c r="D136" s="110" t="s">
        <v>66</v>
      </c>
      <c r="E136" s="118" t="s">
        <v>153</v>
      </c>
      <c r="F136" s="118" t="s">
        <v>154</v>
      </c>
      <c r="J136" s="119">
        <f>BK136</f>
        <v>0</v>
      </c>
      <c r="L136" s="109"/>
      <c r="M136" s="113"/>
      <c r="P136" s="114">
        <f>SUM(P137:P140)</f>
        <v>2.2007000000000003</v>
      </c>
      <c r="R136" s="114">
        <f>SUM(R137:R140)</f>
        <v>0</v>
      </c>
      <c r="T136" s="115">
        <f>SUM(T137:T140)</f>
        <v>0</v>
      </c>
      <c r="AR136" s="110" t="s">
        <v>72</v>
      </c>
      <c r="AT136" s="116" t="s">
        <v>66</v>
      </c>
      <c r="AU136" s="116" t="s">
        <v>72</v>
      </c>
      <c r="AY136" s="110" t="s">
        <v>107</v>
      </c>
      <c r="BK136" s="117">
        <f>SUM(BK137:BK140)</f>
        <v>0</v>
      </c>
    </row>
    <row r="137" spans="2:65" s="1" customFormat="1" ht="24.2" customHeight="1">
      <c r="B137" s="120"/>
      <c r="C137" s="121" t="s">
        <v>155</v>
      </c>
      <c r="D137" s="121" t="s">
        <v>110</v>
      </c>
      <c r="E137" s="122" t="s">
        <v>156</v>
      </c>
      <c r="F137" s="123" t="s">
        <v>157</v>
      </c>
      <c r="G137" s="124" t="s">
        <v>158</v>
      </c>
      <c r="H137" s="125">
        <v>0.59</v>
      </c>
      <c r="I137" s="141"/>
      <c r="J137" s="126">
        <f>ROUND(I137*H137,2)</f>
        <v>0</v>
      </c>
      <c r="K137" s="127"/>
      <c r="L137" s="25"/>
      <c r="M137" s="128" t="s">
        <v>1</v>
      </c>
      <c r="N137" s="129" t="s">
        <v>32</v>
      </c>
      <c r="O137" s="130">
        <v>2.42</v>
      </c>
      <c r="P137" s="130">
        <f>O137*H137</f>
        <v>1.4278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AR137" s="132" t="s">
        <v>114</v>
      </c>
      <c r="AT137" s="132" t="s">
        <v>110</v>
      </c>
      <c r="AU137" s="132" t="s">
        <v>74</v>
      </c>
      <c r="AY137" s="13" t="s">
        <v>107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13" t="s">
        <v>72</v>
      </c>
      <c r="BK137" s="133">
        <f>ROUND(I137*H137,2)</f>
        <v>0</v>
      </c>
      <c r="BL137" s="13" t="s">
        <v>114</v>
      </c>
      <c r="BM137" s="132" t="s">
        <v>380</v>
      </c>
    </row>
    <row r="138" spans="2:65" s="1" customFormat="1" ht="24.2" customHeight="1">
      <c r="B138" s="120"/>
      <c r="C138" s="121" t="s">
        <v>160</v>
      </c>
      <c r="D138" s="121" t="s">
        <v>110</v>
      </c>
      <c r="E138" s="122" t="s">
        <v>161</v>
      </c>
      <c r="F138" s="123" t="s">
        <v>162</v>
      </c>
      <c r="G138" s="124" t="s">
        <v>158</v>
      </c>
      <c r="H138" s="125">
        <v>5.9</v>
      </c>
      <c r="I138" s="141"/>
      <c r="J138" s="126">
        <f>ROUND(I138*H138,2)</f>
        <v>0</v>
      </c>
      <c r="K138" s="127"/>
      <c r="L138" s="25"/>
      <c r="M138" s="128" t="s">
        <v>1</v>
      </c>
      <c r="N138" s="129" t="s">
        <v>32</v>
      </c>
      <c r="O138" s="130">
        <v>0.125</v>
      </c>
      <c r="P138" s="130">
        <f>O138*H138</f>
        <v>0.7375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AR138" s="132" t="s">
        <v>114</v>
      </c>
      <c r="AT138" s="132" t="s">
        <v>110</v>
      </c>
      <c r="AU138" s="132" t="s">
        <v>74</v>
      </c>
      <c r="AY138" s="13" t="s">
        <v>107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13" t="s">
        <v>72</v>
      </c>
      <c r="BK138" s="133">
        <f>ROUND(I138*H138,2)</f>
        <v>0</v>
      </c>
      <c r="BL138" s="13" t="s">
        <v>114</v>
      </c>
      <c r="BM138" s="132" t="s">
        <v>381</v>
      </c>
    </row>
    <row r="139" spans="2:65" s="1" customFormat="1" ht="24.2" customHeight="1">
      <c r="B139" s="120"/>
      <c r="C139" s="121" t="s">
        <v>164</v>
      </c>
      <c r="D139" s="121" t="s">
        <v>110</v>
      </c>
      <c r="E139" s="122" t="s">
        <v>165</v>
      </c>
      <c r="F139" s="123" t="s">
        <v>166</v>
      </c>
      <c r="G139" s="124" t="s">
        <v>158</v>
      </c>
      <c r="H139" s="125">
        <v>5.9</v>
      </c>
      <c r="I139" s="141"/>
      <c r="J139" s="126">
        <f>ROUND(I139*H139,2)</f>
        <v>0</v>
      </c>
      <c r="K139" s="127"/>
      <c r="L139" s="25"/>
      <c r="M139" s="128" t="s">
        <v>1</v>
      </c>
      <c r="N139" s="129" t="s">
        <v>32</v>
      </c>
      <c r="O139" s="130">
        <v>0.006</v>
      </c>
      <c r="P139" s="130">
        <f>O139*H139</f>
        <v>0.0354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AR139" s="132" t="s">
        <v>114</v>
      </c>
      <c r="AT139" s="132" t="s">
        <v>110</v>
      </c>
      <c r="AU139" s="132" t="s">
        <v>74</v>
      </c>
      <c r="AY139" s="13" t="s">
        <v>107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13" t="s">
        <v>72</v>
      </c>
      <c r="BK139" s="133">
        <f>ROUND(I139*H139,2)</f>
        <v>0</v>
      </c>
      <c r="BL139" s="13" t="s">
        <v>114</v>
      </c>
      <c r="BM139" s="132" t="s">
        <v>382</v>
      </c>
    </row>
    <row r="140" spans="2:65" s="1" customFormat="1" ht="33" customHeight="1">
      <c r="B140" s="120"/>
      <c r="C140" s="121" t="s">
        <v>168</v>
      </c>
      <c r="D140" s="121" t="s">
        <v>110</v>
      </c>
      <c r="E140" s="122" t="s">
        <v>169</v>
      </c>
      <c r="F140" s="123" t="s">
        <v>170</v>
      </c>
      <c r="G140" s="124" t="s">
        <v>158</v>
      </c>
      <c r="H140" s="125">
        <v>0.59</v>
      </c>
      <c r="I140" s="141"/>
      <c r="J140" s="126">
        <f>ROUND(I140*H140,2)</f>
        <v>0</v>
      </c>
      <c r="K140" s="127"/>
      <c r="L140" s="25"/>
      <c r="M140" s="128" t="s">
        <v>1</v>
      </c>
      <c r="N140" s="129" t="s">
        <v>32</v>
      </c>
      <c r="O140" s="130">
        <v>0</v>
      </c>
      <c r="P140" s="130">
        <f>O140*H140</f>
        <v>0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AR140" s="132" t="s">
        <v>114</v>
      </c>
      <c r="AT140" s="132" t="s">
        <v>110</v>
      </c>
      <c r="AU140" s="132" t="s">
        <v>74</v>
      </c>
      <c r="AY140" s="13" t="s">
        <v>107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13" t="s">
        <v>72</v>
      </c>
      <c r="BK140" s="133">
        <f>ROUND(I140*H140,2)</f>
        <v>0</v>
      </c>
      <c r="BL140" s="13" t="s">
        <v>114</v>
      </c>
      <c r="BM140" s="132" t="s">
        <v>383</v>
      </c>
    </row>
    <row r="141" spans="2:63" s="11" customFormat="1" ht="22.9" customHeight="1">
      <c r="B141" s="109"/>
      <c r="D141" s="110" t="s">
        <v>66</v>
      </c>
      <c r="E141" s="118" t="s">
        <v>172</v>
      </c>
      <c r="F141" s="118" t="s">
        <v>173</v>
      </c>
      <c r="J141" s="119">
        <f>BK141</f>
        <v>0</v>
      </c>
      <c r="L141" s="109"/>
      <c r="M141" s="113"/>
      <c r="P141" s="114">
        <f>SUM(P142:P143)</f>
        <v>44.8</v>
      </c>
      <c r="R141" s="114">
        <f>SUM(R142:R143)</f>
        <v>0</v>
      </c>
      <c r="T141" s="115">
        <f>SUM(T142:T143)</f>
        <v>0</v>
      </c>
      <c r="AR141" s="110" t="s">
        <v>72</v>
      </c>
      <c r="AT141" s="116" t="s">
        <v>66</v>
      </c>
      <c r="AU141" s="116" t="s">
        <v>72</v>
      </c>
      <c r="AY141" s="110" t="s">
        <v>107</v>
      </c>
      <c r="BK141" s="117">
        <f>SUM(BK142:BK143)</f>
        <v>0</v>
      </c>
    </row>
    <row r="142" spans="2:65" s="1" customFormat="1" ht="16.5" customHeight="1">
      <c r="B142" s="120"/>
      <c r="C142" s="121" t="s">
        <v>337</v>
      </c>
      <c r="D142" s="121" t="s">
        <v>110</v>
      </c>
      <c r="E142" s="122" t="s">
        <v>174</v>
      </c>
      <c r="F142" s="123" t="s">
        <v>175</v>
      </c>
      <c r="G142" s="124" t="s">
        <v>158</v>
      </c>
      <c r="H142" s="125">
        <v>8</v>
      </c>
      <c r="I142" s="141"/>
      <c r="J142" s="126">
        <f>ROUND(I142*H142,2)</f>
        <v>0</v>
      </c>
      <c r="K142" s="127"/>
      <c r="L142" s="25"/>
      <c r="M142" s="128" t="s">
        <v>1</v>
      </c>
      <c r="N142" s="129" t="s">
        <v>32</v>
      </c>
      <c r="O142" s="130">
        <v>4.04</v>
      </c>
      <c r="P142" s="130">
        <f>O142*H142</f>
        <v>32.32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AR142" s="132" t="s">
        <v>114</v>
      </c>
      <c r="AT142" s="132" t="s">
        <v>110</v>
      </c>
      <c r="AU142" s="132" t="s">
        <v>74</v>
      </c>
      <c r="AY142" s="13" t="s">
        <v>107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13" t="s">
        <v>72</v>
      </c>
      <c r="BK142" s="133">
        <f>ROUND(I142*H142,2)</f>
        <v>0</v>
      </c>
      <c r="BL142" s="13" t="s">
        <v>114</v>
      </c>
      <c r="BM142" s="132" t="s">
        <v>384</v>
      </c>
    </row>
    <row r="143" spans="2:65" s="1" customFormat="1" ht="24.2" customHeight="1">
      <c r="B143" s="120"/>
      <c r="C143" s="121" t="s">
        <v>342</v>
      </c>
      <c r="D143" s="121" t="s">
        <v>110</v>
      </c>
      <c r="E143" s="122" t="s">
        <v>177</v>
      </c>
      <c r="F143" s="123" t="s">
        <v>178</v>
      </c>
      <c r="G143" s="124" t="s">
        <v>158</v>
      </c>
      <c r="H143" s="125">
        <v>8</v>
      </c>
      <c r="I143" s="141"/>
      <c r="J143" s="126">
        <f>ROUND(I143*H143,2)</f>
        <v>0</v>
      </c>
      <c r="K143" s="127"/>
      <c r="L143" s="25"/>
      <c r="M143" s="128" t="s">
        <v>1</v>
      </c>
      <c r="N143" s="129" t="s">
        <v>32</v>
      </c>
      <c r="O143" s="130">
        <v>1.56</v>
      </c>
      <c r="P143" s="130">
        <f>O143*H143</f>
        <v>12.48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AR143" s="132" t="s">
        <v>114</v>
      </c>
      <c r="AT143" s="132" t="s">
        <v>110</v>
      </c>
      <c r="AU143" s="132" t="s">
        <v>74</v>
      </c>
      <c r="AY143" s="13" t="s">
        <v>107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13" t="s">
        <v>72</v>
      </c>
      <c r="BK143" s="133">
        <f>ROUND(I143*H143,2)</f>
        <v>0</v>
      </c>
      <c r="BL143" s="13" t="s">
        <v>114</v>
      </c>
      <c r="BM143" s="132" t="s">
        <v>385</v>
      </c>
    </row>
    <row r="144" spans="2:63" s="11" customFormat="1" ht="25.9" customHeight="1">
      <c r="B144" s="109"/>
      <c r="D144" s="110" t="s">
        <v>66</v>
      </c>
      <c r="E144" s="111" t="s">
        <v>180</v>
      </c>
      <c r="F144" s="111" t="s">
        <v>181</v>
      </c>
      <c r="J144" s="112">
        <f>BK144</f>
        <v>0</v>
      </c>
      <c r="L144" s="109"/>
      <c r="M144" s="113"/>
      <c r="P144" s="114">
        <f>P145</f>
        <v>165.08360000000002</v>
      </c>
      <c r="R144" s="114">
        <f>R145</f>
        <v>0.370996</v>
      </c>
      <c r="T144" s="115">
        <f>T145</f>
        <v>0</v>
      </c>
      <c r="AR144" s="110" t="s">
        <v>74</v>
      </c>
      <c r="AT144" s="116" t="s">
        <v>66</v>
      </c>
      <c r="AU144" s="116" t="s">
        <v>67</v>
      </c>
      <c r="AY144" s="110" t="s">
        <v>107</v>
      </c>
      <c r="BK144" s="117">
        <f>BK145</f>
        <v>0</v>
      </c>
    </row>
    <row r="145" spans="2:63" s="11" customFormat="1" ht="22.9" customHeight="1">
      <c r="B145" s="109"/>
      <c r="D145" s="110" t="s">
        <v>66</v>
      </c>
      <c r="E145" s="118" t="s">
        <v>182</v>
      </c>
      <c r="F145" s="118" t="s">
        <v>386</v>
      </c>
      <c r="J145" s="119">
        <f>BK145</f>
        <v>0</v>
      </c>
      <c r="L145" s="109"/>
      <c r="M145" s="113"/>
      <c r="P145" s="114">
        <f>SUM(P146:P165)</f>
        <v>165.08360000000002</v>
      </c>
      <c r="R145" s="114">
        <f>SUM(R146:R165)</f>
        <v>0.370996</v>
      </c>
      <c r="T145" s="115">
        <f>SUM(T146:T165)</f>
        <v>0</v>
      </c>
      <c r="AR145" s="110" t="s">
        <v>74</v>
      </c>
      <c r="AT145" s="116" t="s">
        <v>66</v>
      </c>
      <c r="AU145" s="116" t="s">
        <v>72</v>
      </c>
      <c r="AY145" s="110" t="s">
        <v>107</v>
      </c>
      <c r="BK145" s="117">
        <f>SUM(BK146:BK165)</f>
        <v>0</v>
      </c>
    </row>
    <row r="146" spans="2:65" s="1" customFormat="1" ht="24.2" customHeight="1">
      <c r="B146" s="120"/>
      <c r="C146" s="121" t="s">
        <v>151</v>
      </c>
      <c r="D146" s="121" t="s">
        <v>110</v>
      </c>
      <c r="E146" s="122" t="s">
        <v>204</v>
      </c>
      <c r="F146" s="123" t="s">
        <v>205</v>
      </c>
      <c r="G146" s="124" t="s">
        <v>118</v>
      </c>
      <c r="H146" s="125">
        <v>43.1</v>
      </c>
      <c r="I146" s="141"/>
      <c r="J146" s="126">
        <f aca="true" t="shared" si="0" ref="J146:J165">ROUND(I146*H146,2)</f>
        <v>0</v>
      </c>
      <c r="K146" s="127"/>
      <c r="L146" s="25"/>
      <c r="M146" s="128" t="s">
        <v>1</v>
      </c>
      <c r="N146" s="129" t="s">
        <v>32</v>
      </c>
      <c r="O146" s="130">
        <v>0.117</v>
      </c>
      <c r="P146" s="130">
        <f aca="true" t="shared" si="1" ref="P146:P165">O146*H146</f>
        <v>5.042700000000001</v>
      </c>
      <c r="Q146" s="130">
        <v>7E-05</v>
      </c>
      <c r="R146" s="130">
        <f aca="true" t="shared" si="2" ref="R146:R165">Q146*H146</f>
        <v>0.0030169999999999997</v>
      </c>
      <c r="S146" s="130">
        <v>0</v>
      </c>
      <c r="T146" s="131">
        <f aca="true" t="shared" si="3" ref="T146:T165">S146*H146</f>
        <v>0</v>
      </c>
      <c r="AR146" s="132" t="s">
        <v>151</v>
      </c>
      <c r="AT146" s="132" t="s">
        <v>110</v>
      </c>
      <c r="AU146" s="132" t="s">
        <v>74</v>
      </c>
      <c r="AY146" s="13" t="s">
        <v>107</v>
      </c>
      <c r="BE146" s="133">
        <f aca="true" t="shared" si="4" ref="BE146:BE165">IF(N146="základní",J146,0)</f>
        <v>0</v>
      </c>
      <c r="BF146" s="133">
        <f aca="true" t="shared" si="5" ref="BF146:BF165">IF(N146="snížená",J146,0)</f>
        <v>0</v>
      </c>
      <c r="BG146" s="133">
        <f aca="true" t="shared" si="6" ref="BG146:BG165">IF(N146="zákl. přenesená",J146,0)</f>
        <v>0</v>
      </c>
      <c r="BH146" s="133">
        <f aca="true" t="shared" si="7" ref="BH146:BH165">IF(N146="sníž. přenesená",J146,0)</f>
        <v>0</v>
      </c>
      <c r="BI146" s="133">
        <f aca="true" t="shared" si="8" ref="BI146:BI165">IF(N146="nulová",J146,0)</f>
        <v>0</v>
      </c>
      <c r="BJ146" s="13" t="s">
        <v>72</v>
      </c>
      <c r="BK146" s="133">
        <f aca="true" t="shared" si="9" ref="BK146:BK165">ROUND(I146*H146,2)</f>
        <v>0</v>
      </c>
      <c r="BL146" s="13" t="s">
        <v>151</v>
      </c>
      <c r="BM146" s="132" t="s">
        <v>387</v>
      </c>
    </row>
    <row r="147" spans="2:65" s="1" customFormat="1" ht="16.5" customHeight="1">
      <c r="B147" s="120"/>
      <c r="C147" s="121" t="s">
        <v>184</v>
      </c>
      <c r="D147" s="121" t="s">
        <v>110</v>
      </c>
      <c r="E147" s="122" t="s">
        <v>208</v>
      </c>
      <c r="F147" s="123" t="s">
        <v>209</v>
      </c>
      <c r="G147" s="124" t="s">
        <v>118</v>
      </c>
      <c r="H147" s="125">
        <v>43.1</v>
      </c>
      <c r="I147" s="141"/>
      <c r="J147" s="126">
        <f t="shared" si="0"/>
        <v>0</v>
      </c>
      <c r="K147" s="127"/>
      <c r="L147" s="25"/>
      <c r="M147" s="128" t="s">
        <v>1</v>
      </c>
      <c r="N147" s="129" t="s">
        <v>32</v>
      </c>
      <c r="O147" s="130">
        <v>0.011</v>
      </c>
      <c r="P147" s="130">
        <f t="shared" si="1"/>
        <v>0.47409999999999997</v>
      </c>
      <c r="Q147" s="130">
        <v>0</v>
      </c>
      <c r="R147" s="130">
        <f t="shared" si="2"/>
        <v>0</v>
      </c>
      <c r="S147" s="130">
        <v>0</v>
      </c>
      <c r="T147" s="131">
        <f t="shared" si="3"/>
        <v>0</v>
      </c>
      <c r="AR147" s="132" t="s">
        <v>210</v>
      </c>
      <c r="AT147" s="132" t="s">
        <v>110</v>
      </c>
      <c r="AU147" s="132" t="s">
        <v>74</v>
      </c>
      <c r="AY147" s="13" t="s">
        <v>107</v>
      </c>
      <c r="BE147" s="133">
        <f t="shared" si="4"/>
        <v>0</v>
      </c>
      <c r="BF147" s="133">
        <f t="shared" si="5"/>
        <v>0</v>
      </c>
      <c r="BG147" s="133">
        <f t="shared" si="6"/>
        <v>0</v>
      </c>
      <c r="BH147" s="133">
        <f t="shared" si="7"/>
        <v>0</v>
      </c>
      <c r="BI147" s="133">
        <f t="shared" si="8"/>
        <v>0</v>
      </c>
      <c r="BJ147" s="13" t="s">
        <v>72</v>
      </c>
      <c r="BK147" s="133">
        <f t="shared" si="9"/>
        <v>0</v>
      </c>
      <c r="BL147" s="13" t="s">
        <v>210</v>
      </c>
      <c r="BM147" s="132" t="s">
        <v>388</v>
      </c>
    </row>
    <row r="148" spans="2:65" s="1" customFormat="1" ht="24.2" customHeight="1">
      <c r="B148" s="120"/>
      <c r="C148" s="121" t="s">
        <v>188</v>
      </c>
      <c r="D148" s="121" t="s">
        <v>110</v>
      </c>
      <c r="E148" s="122" t="s">
        <v>213</v>
      </c>
      <c r="F148" s="123" t="s">
        <v>214</v>
      </c>
      <c r="G148" s="124" t="s">
        <v>118</v>
      </c>
      <c r="H148" s="125">
        <v>43.1</v>
      </c>
      <c r="I148" s="141"/>
      <c r="J148" s="126">
        <f t="shared" si="0"/>
        <v>0</v>
      </c>
      <c r="K148" s="127"/>
      <c r="L148" s="25"/>
      <c r="M148" s="128" t="s">
        <v>1</v>
      </c>
      <c r="N148" s="129" t="s">
        <v>32</v>
      </c>
      <c r="O148" s="130">
        <v>0.167</v>
      </c>
      <c r="P148" s="130">
        <f t="shared" si="1"/>
        <v>7.1977</v>
      </c>
      <c r="Q148" s="130">
        <v>6E-05</v>
      </c>
      <c r="R148" s="130">
        <f t="shared" si="2"/>
        <v>0.002586</v>
      </c>
      <c r="S148" s="130">
        <v>0</v>
      </c>
      <c r="T148" s="131">
        <f t="shared" si="3"/>
        <v>0</v>
      </c>
      <c r="AR148" s="132" t="s">
        <v>151</v>
      </c>
      <c r="AT148" s="132" t="s">
        <v>110</v>
      </c>
      <c r="AU148" s="132" t="s">
        <v>74</v>
      </c>
      <c r="AY148" s="13" t="s">
        <v>107</v>
      </c>
      <c r="BE148" s="133">
        <f t="shared" si="4"/>
        <v>0</v>
      </c>
      <c r="BF148" s="133">
        <f t="shared" si="5"/>
        <v>0</v>
      </c>
      <c r="BG148" s="133">
        <f t="shared" si="6"/>
        <v>0</v>
      </c>
      <c r="BH148" s="133">
        <f t="shared" si="7"/>
        <v>0</v>
      </c>
      <c r="BI148" s="133">
        <f t="shared" si="8"/>
        <v>0</v>
      </c>
      <c r="BJ148" s="13" t="s">
        <v>72</v>
      </c>
      <c r="BK148" s="133">
        <f t="shared" si="9"/>
        <v>0</v>
      </c>
      <c r="BL148" s="13" t="s">
        <v>151</v>
      </c>
      <c r="BM148" s="132" t="s">
        <v>389</v>
      </c>
    </row>
    <row r="149" spans="2:65" s="1" customFormat="1" ht="24.2" customHeight="1">
      <c r="B149" s="120"/>
      <c r="C149" s="121" t="s">
        <v>192</v>
      </c>
      <c r="D149" s="121" t="s">
        <v>110</v>
      </c>
      <c r="E149" s="122" t="s">
        <v>217</v>
      </c>
      <c r="F149" s="123" t="s">
        <v>218</v>
      </c>
      <c r="G149" s="124" t="s">
        <v>118</v>
      </c>
      <c r="H149" s="125">
        <v>43.1</v>
      </c>
      <c r="I149" s="141"/>
      <c r="J149" s="126">
        <f t="shared" si="0"/>
        <v>0</v>
      </c>
      <c r="K149" s="127"/>
      <c r="L149" s="25"/>
      <c r="M149" s="128" t="s">
        <v>1</v>
      </c>
      <c r="N149" s="129" t="s">
        <v>32</v>
      </c>
      <c r="O149" s="130">
        <v>0.184</v>
      </c>
      <c r="P149" s="130">
        <f t="shared" si="1"/>
        <v>7.930400000000001</v>
      </c>
      <c r="Q149" s="130">
        <v>0.00014</v>
      </c>
      <c r="R149" s="130">
        <f t="shared" si="2"/>
        <v>0.006033999999999999</v>
      </c>
      <c r="S149" s="130">
        <v>0</v>
      </c>
      <c r="T149" s="131">
        <f t="shared" si="3"/>
        <v>0</v>
      </c>
      <c r="AR149" s="132" t="s">
        <v>151</v>
      </c>
      <c r="AT149" s="132" t="s">
        <v>110</v>
      </c>
      <c r="AU149" s="132" t="s">
        <v>74</v>
      </c>
      <c r="AY149" s="13" t="s">
        <v>107</v>
      </c>
      <c r="BE149" s="133">
        <f t="shared" si="4"/>
        <v>0</v>
      </c>
      <c r="BF149" s="133">
        <f t="shared" si="5"/>
        <v>0</v>
      </c>
      <c r="BG149" s="133">
        <f t="shared" si="6"/>
        <v>0</v>
      </c>
      <c r="BH149" s="133">
        <f t="shared" si="7"/>
        <v>0</v>
      </c>
      <c r="BI149" s="133">
        <f t="shared" si="8"/>
        <v>0</v>
      </c>
      <c r="BJ149" s="13" t="s">
        <v>72</v>
      </c>
      <c r="BK149" s="133">
        <f t="shared" si="9"/>
        <v>0</v>
      </c>
      <c r="BL149" s="13" t="s">
        <v>151</v>
      </c>
      <c r="BM149" s="132" t="s">
        <v>390</v>
      </c>
    </row>
    <row r="150" spans="2:65" s="1" customFormat="1" ht="24.2" customHeight="1">
      <c r="B150" s="120"/>
      <c r="C150" s="121" t="s">
        <v>196</v>
      </c>
      <c r="D150" s="121" t="s">
        <v>110</v>
      </c>
      <c r="E150" s="122" t="s">
        <v>221</v>
      </c>
      <c r="F150" s="123" t="s">
        <v>222</v>
      </c>
      <c r="G150" s="124" t="s">
        <v>118</v>
      </c>
      <c r="H150" s="125">
        <v>43.1</v>
      </c>
      <c r="I150" s="141"/>
      <c r="J150" s="126">
        <f t="shared" si="0"/>
        <v>0</v>
      </c>
      <c r="K150" s="127"/>
      <c r="L150" s="25"/>
      <c r="M150" s="128" t="s">
        <v>1</v>
      </c>
      <c r="N150" s="129" t="s">
        <v>32</v>
      </c>
      <c r="O150" s="130">
        <v>0.172</v>
      </c>
      <c r="P150" s="130">
        <f t="shared" si="1"/>
        <v>7.4132</v>
      </c>
      <c r="Q150" s="130">
        <v>0.00014</v>
      </c>
      <c r="R150" s="130">
        <f t="shared" si="2"/>
        <v>0.006033999999999999</v>
      </c>
      <c r="S150" s="130">
        <v>0</v>
      </c>
      <c r="T150" s="131">
        <f t="shared" si="3"/>
        <v>0</v>
      </c>
      <c r="AR150" s="132" t="s">
        <v>151</v>
      </c>
      <c r="AT150" s="132" t="s">
        <v>110</v>
      </c>
      <c r="AU150" s="132" t="s">
        <v>74</v>
      </c>
      <c r="AY150" s="13" t="s">
        <v>107</v>
      </c>
      <c r="BE150" s="133">
        <f t="shared" si="4"/>
        <v>0</v>
      </c>
      <c r="BF150" s="133">
        <f t="shared" si="5"/>
        <v>0</v>
      </c>
      <c r="BG150" s="133">
        <f t="shared" si="6"/>
        <v>0</v>
      </c>
      <c r="BH150" s="133">
        <f t="shared" si="7"/>
        <v>0</v>
      </c>
      <c r="BI150" s="133">
        <f t="shared" si="8"/>
        <v>0</v>
      </c>
      <c r="BJ150" s="13" t="s">
        <v>72</v>
      </c>
      <c r="BK150" s="133">
        <f t="shared" si="9"/>
        <v>0</v>
      </c>
      <c r="BL150" s="13" t="s">
        <v>151</v>
      </c>
      <c r="BM150" s="132" t="s">
        <v>391</v>
      </c>
    </row>
    <row r="151" spans="2:65" s="1" customFormat="1" ht="24.2" customHeight="1">
      <c r="B151" s="120"/>
      <c r="C151" s="121" t="s">
        <v>7</v>
      </c>
      <c r="D151" s="121" t="s">
        <v>110</v>
      </c>
      <c r="E151" s="122" t="s">
        <v>225</v>
      </c>
      <c r="F151" s="123" t="s">
        <v>226</v>
      </c>
      <c r="G151" s="124" t="s">
        <v>118</v>
      </c>
      <c r="H151" s="125">
        <v>3.5</v>
      </c>
      <c r="I151" s="141"/>
      <c r="J151" s="126">
        <f t="shared" si="0"/>
        <v>0</v>
      </c>
      <c r="K151" s="127"/>
      <c r="L151" s="25"/>
      <c r="M151" s="128" t="s">
        <v>1</v>
      </c>
      <c r="N151" s="129" t="s">
        <v>32</v>
      </c>
      <c r="O151" s="130">
        <v>0.12</v>
      </c>
      <c r="P151" s="130">
        <f t="shared" si="1"/>
        <v>0.42</v>
      </c>
      <c r="Q151" s="130">
        <v>7E-05</v>
      </c>
      <c r="R151" s="130">
        <f t="shared" si="2"/>
        <v>0.000245</v>
      </c>
      <c r="S151" s="130">
        <v>0</v>
      </c>
      <c r="T151" s="131">
        <f t="shared" si="3"/>
        <v>0</v>
      </c>
      <c r="AR151" s="132" t="s">
        <v>151</v>
      </c>
      <c r="AT151" s="132" t="s">
        <v>110</v>
      </c>
      <c r="AU151" s="132" t="s">
        <v>74</v>
      </c>
      <c r="AY151" s="13" t="s">
        <v>107</v>
      </c>
      <c r="BE151" s="133">
        <f t="shared" si="4"/>
        <v>0</v>
      </c>
      <c r="BF151" s="133">
        <f t="shared" si="5"/>
        <v>0</v>
      </c>
      <c r="BG151" s="133">
        <f t="shared" si="6"/>
        <v>0</v>
      </c>
      <c r="BH151" s="133">
        <f t="shared" si="7"/>
        <v>0</v>
      </c>
      <c r="BI151" s="133">
        <f t="shared" si="8"/>
        <v>0</v>
      </c>
      <c r="BJ151" s="13" t="s">
        <v>72</v>
      </c>
      <c r="BK151" s="133">
        <f t="shared" si="9"/>
        <v>0</v>
      </c>
      <c r="BL151" s="13" t="s">
        <v>151</v>
      </c>
      <c r="BM151" s="132" t="s">
        <v>392</v>
      </c>
    </row>
    <row r="152" spans="2:65" s="1" customFormat="1" ht="24.2" customHeight="1">
      <c r="B152" s="120"/>
      <c r="C152" s="121" t="s">
        <v>203</v>
      </c>
      <c r="D152" s="121" t="s">
        <v>110</v>
      </c>
      <c r="E152" s="122" t="s">
        <v>229</v>
      </c>
      <c r="F152" s="123" t="s">
        <v>230</v>
      </c>
      <c r="G152" s="124" t="s">
        <v>118</v>
      </c>
      <c r="H152" s="125">
        <v>3.5</v>
      </c>
      <c r="I152" s="141"/>
      <c r="J152" s="126">
        <f t="shared" si="0"/>
        <v>0</v>
      </c>
      <c r="K152" s="127"/>
      <c r="L152" s="25"/>
      <c r="M152" s="128" t="s">
        <v>1</v>
      </c>
      <c r="N152" s="129" t="s">
        <v>32</v>
      </c>
      <c r="O152" s="130">
        <v>0.021</v>
      </c>
      <c r="P152" s="130">
        <f t="shared" si="1"/>
        <v>0.07350000000000001</v>
      </c>
      <c r="Q152" s="130">
        <v>0</v>
      </c>
      <c r="R152" s="130">
        <f t="shared" si="2"/>
        <v>0</v>
      </c>
      <c r="S152" s="130">
        <v>0</v>
      </c>
      <c r="T152" s="131">
        <f t="shared" si="3"/>
        <v>0</v>
      </c>
      <c r="AR152" s="132" t="s">
        <v>151</v>
      </c>
      <c r="AT152" s="132" t="s">
        <v>110</v>
      </c>
      <c r="AU152" s="132" t="s">
        <v>74</v>
      </c>
      <c r="AY152" s="13" t="s">
        <v>107</v>
      </c>
      <c r="BE152" s="133">
        <f t="shared" si="4"/>
        <v>0</v>
      </c>
      <c r="BF152" s="133">
        <f t="shared" si="5"/>
        <v>0</v>
      </c>
      <c r="BG152" s="133">
        <f t="shared" si="6"/>
        <v>0</v>
      </c>
      <c r="BH152" s="133">
        <f t="shared" si="7"/>
        <v>0</v>
      </c>
      <c r="BI152" s="133">
        <f t="shared" si="8"/>
        <v>0</v>
      </c>
      <c r="BJ152" s="13" t="s">
        <v>72</v>
      </c>
      <c r="BK152" s="133">
        <f t="shared" si="9"/>
        <v>0</v>
      </c>
      <c r="BL152" s="13" t="s">
        <v>151</v>
      </c>
      <c r="BM152" s="132" t="s">
        <v>393</v>
      </c>
    </row>
    <row r="153" spans="2:65" s="1" customFormat="1" ht="16.5" customHeight="1">
      <c r="B153" s="120"/>
      <c r="C153" s="121" t="s">
        <v>323</v>
      </c>
      <c r="D153" s="121" t="s">
        <v>110</v>
      </c>
      <c r="E153" s="122" t="s">
        <v>233</v>
      </c>
      <c r="F153" s="123" t="s">
        <v>234</v>
      </c>
      <c r="G153" s="124" t="s">
        <v>118</v>
      </c>
      <c r="H153" s="125">
        <v>3.5</v>
      </c>
      <c r="I153" s="141"/>
      <c r="J153" s="126">
        <f t="shared" si="0"/>
        <v>0</v>
      </c>
      <c r="K153" s="127"/>
      <c r="L153" s="25"/>
      <c r="M153" s="128" t="s">
        <v>1</v>
      </c>
      <c r="N153" s="129" t="s">
        <v>32</v>
      </c>
      <c r="O153" s="130">
        <v>0.25</v>
      </c>
      <c r="P153" s="130">
        <f t="shared" si="1"/>
        <v>0.875</v>
      </c>
      <c r="Q153" s="130">
        <v>6E-05</v>
      </c>
      <c r="R153" s="130">
        <f t="shared" si="2"/>
        <v>0.00021</v>
      </c>
      <c r="S153" s="130">
        <v>0</v>
      </c>
      <c r="T153" s="131">
        <f t="shared" si="3"/>
        <v>0</v>
      </c>
      <c r="AR153" s="132" t="s">
        <v>151</v>
      </c>
      <c r="AT153" s="132" t="s">
        <v>110</v>
      </c>
      <c r="AU153" s="132" t="s">
        <v>74</v>
      </c>
      <c r="AY153" s="13" t="s">
        <v>107</v>
      </c>
      <c r="BE153" s="133">
        <f t="shared" si="4"/>
        <v>0</v>
      </c>
      <c r="BF153" s="133">
        <f t="shared" si="5"/>
        <v>0</v>
      </c>
      <c r="BG153" s="133">
        <f t="shared" si="6"/>
        <v>0</v>
      </c>
      <c r="BH153" s="133">
        <f t="shared" si="7"/>
        <v>0</v>
      </c>
      <c r="BI153" s="133">
        <f t="shared" si="8"/>
        <v>0</v>
      </c>
      <c r="BJ153" s="13" t="s">
        <v>72</v>
      </c>
      <c r="BK153" s="133">
        <f t="shared" si="9"/>
        <v>0</v>
      </c>
      <c r="BL153" s="13" t="s">
        <v>151</v>
      </c>
      <c r="BM153" s="132" t="s">
        <v>394</v>
      </c>
    </row>
    <row r="154" spans="2:65" s="1" customFormat="1" ht="24.2" customHeight="1">
      <c r="B154" s="120"/>
      <c r="C154" s="121" t="s">
        <v>212</v>
      </c>
      <c r="D154" s="121" t="s">
        <v>110</v>
      </c>
      <c r="E154" s="122" t="s">
        <v>237</v>
      </c>
      <c r="F154" s="123" t="s">
        <v>238</v>
      </c>
      <c r="G154" s="124" t="s">
        <v>118</v>
      </c>
      <c r="H154" s="125">
        <v>3.5</v>
      </c>
      <c r="I154" s="141"/>
      <c r="J154" s="126">
        <f t="shared" si="0"/>
        <v>0</v>
      </c>
      <c r="K154" s="127"/>
      <c r="L154" s="25"/>
      <c r="M154" s="128" t="s">
        <v>1</v>
      </c>
      <c r="N154" s="129" t="s">
        <v>32</v>
      </c>
      <c r="O154" s="130">
        <v>0.116</v>
      </c>
      <c r="P154" s="130">
        <f t="shared" si="1"/>
        <v>0.406</v>
      </c>
      <c r="Q154" s="130">
        <v>0.00014</v>
      </c>
      <c r="R154" s="130">
        <f t="shared" si="2"/>
        <v>0.00049</v>
      </c>
      <c r="S154" s="130">
        <v>0</v>
      </c>
      <c r="T154" s="131">
        <f t="shared" si="3"/>
        <v>0</v>
      </c>
      <c r="AR154" s="132" t="s">
        <v>151</v>
      </c>
      <c r="AT154" s="132" t="s">
        <v>110</v>
      </c>
      <c r="AU154" s="132" t="s">
        <v>74</v>
      </c>
      <c r="AY154" s="13" t="s">
        <v>107</v>
      </c>
      <c r="BE154" s="133">
        <f t="shared" si="4"/>
        <v>0</v>
      </c>
      <c r="BF154" s="133">
        <f t="shared" si="5"/>
        <v>0</v>
      </c>
      <c r="BG154" s="133">
        <f t="shared" si="6"/>
        <v>0</v>
      </c>
      <c r="BH154" s="133">
        <f t="shared" si="7"/>
        <v>0</v>
      </c>
      <c r="BI154" s="133">
        <f t="shared" si="8"/>
        <v>0</v>
      </c>
      <c r="BJ154" s="13" t="s">
        <v>72</v>
      </c>
      <c r="BK154" s="133">
        <f t="shared" si="9"/>
        <v>0</v>
      </c>
      <c r="BL154" s="13" t="s">
        <v>151</v>
      </c>
      <c r="BM154" s="132" t="s">
        <v>395</v>
      </c>
    </row>
    <row r="155" spans="2:65" s="1" customFormat="1" ht="24.2" customHeight="1">
      <c r="B155" s="120"/>
      <c r="C155" s="121" t="s">
        <v>216</v>
      </c>
      <c r="D155" s="121" t="s">
        <v>110</v>
      </c>
      <c r="E155" s="122" t="s">
        <v>241</v>
      </c>
      <c r="F155" s="123" t="s">
        <v>242</v>
      </c>
      <c r="G155" s="124" t="s">
        <v>118</v>
      </c>
      <c r="H155" s="125">
        <v>3.5</v>
      </c>
      <c r="I155" s="141"/>
      <c r="J155" s="126">
        <f t="shared" si="0"/>
        <v>0</v>
      </c>
      <c r="K155" s="127"/>
      <c r="L155" s="25"/>
      <c r="M155" s="128" t="s">
        <v>1</v>
      </c>
      <c r="N155" s="129" t="s">
        <v>32</v>
      </c>
      <c r="O155" s="130">
        <v>0.117</v>
      </c>
      <c r="P155" s="130">
        <f t="shared" si="1"/>
        <v>0.40950000000000003</v>
      </c>
      <c r="Q155" s="130">
        <v>0.00013</v>
      </c>
      <c r="R155" s="130">
        <f t="shared" si="2"/>
        <v>0.00045499999999999995</v>
      </c>
      <c r="S155" s="130">
        <v>0</v>
      </c>
      <c r="T155" s="131">
        <f t="shared" si="3"/>
        <v>0</v>
      </c>
      <c r="AR155" s="132" t="s">
        <v>151</v>
      </c>
      <c r="AT155" s="132" t="s">
        <v>110</v>
      </c>
      <c r="AU155" s="132" t="s">
        <v>74</v>
      </c>
      <c r="AY155" s="13" t="s">
        <v>107</v>
      </c>
      <c r="BE155" s="133">
        <f t="shared" si="4"/>
        <v>0</v>
      </c>
      <c r="BF155" s="133">
        <f t="shared" si="5"/>
        <v>0</v>
      </c>
      <c r="BG155" s="133">
        <f t="shared" si="6"/>
        <v>0</v>
      </c>
      <c r="BH155" s="133">
        <f t="shared" si="7"/>
        <v>0</v>
      </c>
      <c r="BI155" s="133">
        <f t="shared" si="8"/>
        <v>0</v>
      </c>
      <c r="BJ155" s="13" t="s">
        <v>72</v>
      </c>
      <c r="BK155" s="133">
        <f t="shared" si="9"/>
        <v>0</v>
      </c>
      <c r="BL155" s="13" t="s">
        <v>151</v>
      </c>
      <c r="BM155" s="132" t="s">
        <v>396</v>
      </c>
    </row>
    <row r="156" spans="2:65" s="1" customFormat="1" ht="24.2" customHeight="1">
      <c r="B156" s="120"/>
      <c r="C156" s="121" t="s">
        <v>220</v>
      </c>
      <c r="D156" s="121" t="s">
        <v>110</v>
      </c>
      <c r="E156" s="122" t="s">
        <v>245</v>
      </c>
      <c r="F156" s="123" t="s">
        <v>246</v>
      </c>
      <c r="G156" s="124" t="s">
        <v>118</v>
      </c>
      <c r="H156" s="125">
        <v>3.5</v>
      </c>
      <c r="I156" s="141"/>
      <c r="J156" s="126">
        <f t="shared" si="0"/>
        <v>0</v>
      </c>
      <c r="K156" s="127"/>
      <c r="L156" s="25"/>
      <c r="M156" s="128" t="s">
        <v>1</v>
      </c>
      <c r="N156" s="129" t="s">
        <v>32</v>
      </c>
      <c r="O156" s="130">
        <v>0.122</v>
      </c>
      <c r="P156" s="130">
        <f t="shared" si="1"/>
        <v>0.427</v>
      </c>
      <c r="Q156" s="130">
        <v>0.00013</v>
      </c>
      <c r="R156" s="130">
        <f t="shared" si="2"/>
        <v>0.00045499999999999995</v>
      </c>
      <c r="S156" s="130">
        <v>0</v>
      </c>
      <c r="T156" s="131">
        <f t="shared" si="3"/>
        <v>0</v>
      </c>
      <c r="AR156" s="132" t="s">
        <v>151</v>
      </c>
      <c r="AT156" s="132" t="s">
        <v>110</v>
      </c>
      <c r="AU156" s="132" t="s">
        <v>74</v>
      </c>
      <c r="AY156" s="13" t="s">
        <v>107</v>
      </c>
      <c r="BE156" s="133">
        <f t="shared" si="4"/>
        <v>0</v>
      </c>
      <c r="BF156" s="133">
        <f t="shared" si="5"/>
        <v>0</v>
      </c>
      <c r="BG156" s="133">
        <f t="shared" si="6"/>
        <v>0</v>
      </c>
      <c r="BH156" s="133">
        <f t="shared" si="7"/>
        <v>0</v>
      </c>
      <c r="BI156" s="133">
        <f t="shared" si="8"/>
        <v>0</v>
      </c>
      <c r="BJ156" s="13" t="s">
        <v>72</v>
      </c>
      <c r="BK156" s="133">
        <f t="shared" si="9"/>
        <v>0</v>
      </c>
      <c r="BL156" s="13" t="s">
        <v>151</v>
      </c>
      <c r="BM156" s="132" t="s">
        <v>397</v>
      </c>
    </row>
    <row r="157" spans="2:65" s="1" customFormat="1" ht="21.75" customHeight="1">
      <c r="B157" s="120"/>
      <c r="C157" s="121" t="s">
        <v>346</v>
      </c>
      <c r="D157" s="121" t="s">
        <v>110</v>
      </c>
      <c r="E157" s="122" t="s">
        <v>270</v>
      </c>
      <c r="F157" s="123" t="s">
        <v>271</v>
      </c>
      <c r="G157" s="124" t="s">
        <v>118</v>
      </c>
      <c r="H157" s="125">
        <v>288</v>
      </c>
      <c r="I157" s="141"/>
      <c r="J157" s="126">
        <f t="shared" si="0"/>
        <v>0</v>
      </c>
      <c r="K157" s="127"/>
      <c r="L157" s="25"/>
      <c r="M157" s="128" t="s">
        <v>1</v>
      </c>
      <c r="N157" s="129" t="s">
        <v>32</v>
      </c>
      <c r="O157" s="130">
        <v>0.14</v>
      </c>
      <c r="P157" s="130">
        <f t="shared" si="1"/>
        <v>40.32000000000001</v>
      </c>
      <c r="Q157" s="130">
        <v>0</v>
      </c>
      <c r="R157" s="130">
        <f t="shared" si="2"/>
        <v>0</v>
      </c>
      <c r="S157" s="130">
        <v>0</v>
      </c>
      <c r="T157" s="131">
        <f t="shared" si="3"/>
        <v>0</v>
      </c>
      <c r="AR157" s="132" t="s">
        <v>151</v>
      </c>
      <c r="AT157" s="132" t="s">
        <v>110</v>
      </c>
      <c r="AU157" s="132" t="s">
        <v>74</v>
      </c>
      <c r="AY157" s="13" t="s">
        <v>107</v>
      </c>
      <c r="BE157" s="133">
        <f t="shared" si="4"/>
        <v>0</v>
      </c>
      <c r="BF157" s="133">
        <f t="shared" si="5"/>
        <v>0</v>
      </c>
      <c r="BG157" s="133">
        <f t="shared" si="6"/>
        <v>0</v>
      </c>
      <c r="BH157" s="133">
        <f t="shared" si="7"/>
        <v>0</v>
      </c>
      <c r="BI157" s="133">
        <f t="shared" si="8"/>
        <v>0</v>
      </c>
      <c r="BJ157" s="13" t="s">
        <v>72</v>
      </c>
      <c r="BK157" s="133">
        <f t="shared" si="9"/>
        <v>0</v>
      </c>
      <c r="BL157" s="13" t="s">
        <v>151</v>
      </c>
      <c r="BM157" s="132" t="s">
        <v>398</v>
      </c>
    </row>
    <row r="158" spans="2:65" s="1" customFormat="1" ht="24.2" customHeight="1">
      <c r="B158" s="120"/>
      <c r="C158" s="121" t="s">
        <v>224</v>
      </c>
      <c r="D158" s="121" t="s">
        <v>110</v>
      </c>
      <c r="E158" s="122" t="s">
        <v>282</v>
      </c>
      <c r="F158" s="123" t="s">
        <v>283</v>
      </c>
      <c r="G158" s="124" t="s">
        <v>251</v>
      </c>
      <c r="H158" s="125">
        <v>35</v>
      </c>
      <c r="I158" s="141"/>
      <c r="J158" s="126">
        <f t="shared" si="0"/>
        <v>0</v>
      </c>
      <c r="K158" s="127"/>
      <c r="L158" s="25"/>
      <c r="M158" s="128" t="s">
        <v>1</v>
      </c>
      <c r="N158" s="129" t="s">
        <v>32</v>
      </c>
      <c r="O158" s="130">
        <v>0.046</v>
      </c>
      <c r="P158" s="130">
        <f t="shared" si="1"/>
        <v>1.6099999999999999</v>
      </c>
      <c r="Q158" s="130">
        <v>0</v>
      </c>
      <c r="R158" s="130">
        <f t="shared" si="2"/>
        <v>0</v>
      </c>
      <c r="S158" s="130">
        <v>0</v>
      </c>
      <c r="T158" s="131">
        <f t="shared" si="3"/>
        <v>0</v>
      </c>
      <c r="AR158" s="132" t="s">
        <v>151</v>
      </c>
      <c r="AT158" s="132" t="s">
        <v>110</v>
      </c>
      <c r="AU158" s="132" t="s">
        <v>74</v>
      </c>
      <c r="AY158" s="13" t="s">
        <v>107</v>
      </c>
      <c r="BE158" s="133">
        <f t="shared" si="4"/>
        <v>0</v>
      </c>
      <c r="BF158" s="133">
        <f t="shared" si="5"/>
        <v>0</v>
      </c>
      <c r="BG158" s="133">
        <f t="shared" si="6"/>
        <v>0</v>
      </c>
      <c r="BH158" s="133">
        <f t="shared" si="7"/>
        <v>0</v>
      </c>
      <c r="BI158" s="133">
        <f t="shared" si="8"/>
        <v>0</v>
      </c>
      <c r="BJ158" s="13" t="s">
        <v>72</v>
      </c>
      <c r="BK158" s="133">
        <f t="shared" si="9"/>
        <v>0</v>
      </c>
      <c r="BL158" s="13" t="s">
        <v>151</v>
      </c>
      <c r="BM158" s="132" t="s">
        <v>399</v>
      </c>
    </row>
    <row r="159" spans="2:65" s="1" customFormat="1" ht="24.2" customHeight="1">
      <c r="B159" s="120"/>
      <c r="C159" s="121" t="s">
        <v>228</v>
      </c>
      <c r="D159" s="121" t="s">
        <v>110</v>
      </c>
      <c r="E159" s="122" t="s">
        <v>286</v>
      </c>
      <c r="F159" s="123" t="s">
        <v>287</v>
      </c>
      <c r="G159" s="124" t="s">
        <v>251</v>
      </c>
      <c r="H159" s="125">
        <v>45</v>
      </c>
      <c r="I159" s="141"/>
      <c r="J159" s="126">
        <f t="shared" si="0"/>
        <v>0</v>
      </c>
      <c r="K159" s="127"/>
      <c r="L159" s="25"/>
      <c r="M159" s="128" t="s">
        <v>1</v>
      </c>
      <c r="N159" s="129" t="s">
        <v>32</v>
      </c>
      <c r="O159" s="130">
        <v>0.086</v>
      </c>
      <c r="P159" s="130">
        <f t="shared" si="1"/>
        <v>3.8699999999999997</v>
      </c>
      <c r="Q159" s="130">
        <v>3E-05</v>
      </c>
      <c r="R159" s="130">
        <f t="shared" si="2"/>
        <v>0.00135</v>
      </c>
      <c r="S159" s="130">
        <v>0</v>
      </c>
      <c r="T159" s="131">
        <f t="shared" si="3"/>
        <v>0</v>
      </c>
      <c r="AR159" s="132" t="s">
        <v>151</v>
      </c>
      <c r="AT159" s="132" t="s">
        <v>110</v>
      </c>
      <c r="AU159" s="132" t="s">
        <v>74</v>
      </c>
      <c r="AY159" s="13" t="s">
        <v>107</v>
      </c>
      <c r="BE159" s="133">
        <f t="shared" si="4"/>
        <v>0</v>
      </c>
      <c r="BF159" s="133">
        <f t="shared" si="5"/>
        <v>0</v>
      </c>
      <c r="BG159" s="133">
        <f t="shared" si="6"/>
        <v>0</v>
      </c>
      <c r="BH159" s="133">
        <f t="shared" si="7"/>
        <v>0</v>
      </c>
      <c r="BI159" s="133">
        <f t="shared" si="8"/>
        <v>0</v>
      </c>
      <c r="BJ159" s="13" t="s">
        <v>72</v>
      </c>
      <c r="BK159" s="133">
        <f t="shared" si="9"/>
        <v>0</v>
      </c>
      <c r="BL159" s="13" t="s">
        <v>151</v>
      </c>
      <c r="BM159" s="132" t="s">
        <v>400</v>
      </c>
    </row>
    <row r="160" spans="2:65" s="1" customFormat="1" ht="33" customHeight="1">
      <c r="B160" s="120"/>
      <c r="C160" s="121" t="s">
        <v>232</v>
      </c>
      <c r="D160" s="121" t="s">
        <v>110</v>
      </c>
      <c r="E160" s="122" t="s">
        <v>290</v>
      </c>
      <c r="F160" s="123" t="s">
        <v>291</v>
      </c>
      <c r="G160" s="124" t="s">
        <v>113</v>
      </c>
      <c r="H160" s="125">
        <v>20</v>
      </c>
      <c r="I160" s="141"/>
      <c r="J160" s="126">
        <f t="shared" si="0"/>
        <v>0</v>
      </c>
      <c r="K160" s="127"/>
      <c r="L160" s="25"/>
      <c r="M160" s="128" t="s">
        <v>1</v>
      </c>
      <c r="N160" s="129" t="s">
        <v>32</v>
      </c>
      <c r="O160" s="130">
        <v>0.084</v>
      </c>
      <c r="P160" s="130">
        <f t="shared" si="1"/>
        <v>1.6800000000000002</v>
      </c>
      <c r="Q160" s="130">
        <v>0.00113</v>
      </c>
      <c r="R160" s="130">
        <f t="shared" si="2"/>
        <v>0.0226</v>
      </c>
      <c r="S160" s="130">
        <v>0</v>
      </c>
      <c r="T160" s="131">
        <f t="shared" si="3"/>
        <v>0</v>
      </c>
      <c r="AR160" s="132" t="s">
        <v>151</v>
      </c>
      <c r="AT160" s="132" t="s">
        <v>110</v>
      </c>
      <c r="AU160" s="132" t="s">
        <v>74</v>
      </c>
      <c r="AY160" s="13" t="s">
        <v>107</v>
      </c>
      <c r="BE160" s="133">
        <f t="shared" si="4"/>
        <v>0</v>
      </c>
      <c r="BF160" s="133">
        <f t="shared" si="5"/>
        <v>0</v>
      </c>
      <c r="BG160" s="133">
        <f t="shared" si="6"/>
        <v>0</v>
      </c>
      <c r="BH160" s="133">
        <f t="shared" si="7"/>
        <v>0</v>
      </c>
      <c r="BI160" s="133">
        <f t="shared" si="8"/>
        <v>0</v>
      </c>
      <c r="BJ160" s="13" t="s">
        <v>72</v>
      </c>
      <c r="BK160" s="133">
        <f t="shared" si="9"/>
        <v>0</v>
      </c>
      <c r="BL160" s="13" t="s">
        <v>151</v>
      </c>
      <c r="BM160" s="132" t="s">
        <v>401</v>
      </c>
    </row>
    <row r="161" spans="2:65" s="1" customFormat="1" ht="24.2" customHeight="1">
      <c r="B161" s="120"/>
      <c r="C161" s="121" t="s">
        <v>236</v>
      </c>
      <c r="D161" s="121" t="s">
        <v>110</v>
      </c>
      <c r="E161" s="122" t="s">
        <v>294</v>
      </c>
      <c r="F161" s="123" t="s">
        <v>295</v>
      </c>
      <c r="G161" s="124" t="s">
        <v>118</v>
      </c>
      <c r="H161" s="125">
        <v>65.5</v>
      </c>
      <c r="I161" s="141"/>
      <c r="J161" s="126">
        <f t="shared" si="0"/>
        <v>0</v>
      </c>
      <c r="K161" s="127"/>
      <c r="L161" s="25"/>
      <c r="M161" s="128" t="s">
        <v>1</v>
      </c>
      <c r="N161" s="129" t="s">
        <v>32</v>
      </c>
      <c r="O161" s="130">
        <v>0.075</v>
      </c>
      <c r="P161" s="130">
        <f t="shared" si="1"/>
        <v>4.9125</v>
      </c>
      <c r="Q161" s="130">
        <v>0.00014</v>
      </c>
      <c r="R161" s="130">
        <f t="shared" si="2"/>
        <v>0.00917</v>
      </c>
      <c r="S161" s="130">
        <v>0</v>
      </c>
      <c r="T161" s="131">
        <f t="shared" si="3"/>
        <v>0</v>
      </c>
      <c r="AR161" s="132" t="s">
        <v>151</v>
      </c>
      <c r="AT161" s="132" t="s">
        <v>110</v>
      </c>
      <c r="AU161" s="132" t="s">
        <v>74</v>
      </c>
      <c r="AY161" s="13" t="s">
        <v>107</v>
      </c>
      <c r="BE161" s="133">
        <f t="shared" si="4"/>
        <v>0</v>
      </c>
      <c r="BF161" s="133">
        <f t="shared" si="5"/>
        <v>0</v>
      </c>
      <c r="BG161" s="133">
        <f t="shared" si="6"/>
        <v>0</v>
      </c>
      <c r="BH161" s="133">
        <f t="shared" si="7"/>
        <v>0</v>
      </c>
      <c r="BI161" s="133">
        <f t="shared" si="8"/>
        <v>0</v>
      </c>
      <c r="BJ161" s="13" t="s">
        <v>72</v>
      </c>
      <c r="BK161" s="133">
        <f t="shared" si="9"/>
        <v>0</v>
      </c>
      <c r="BL161" s="13" t="s">
        <v>151</v>
      </c>
      <c r="BM161" s="132" t="s">
        <v>402</v>
      </c>
    </row>
    <row r="162" spans="2:65" s="1" customFormat="1" ht="33" customHeight="1">
      <c r="B162" s="120"/>
      <c r="C162" s="121" t="s">
        <v>240</v>
      </c>
      <c r="D162" s="121" t="s">
        <v>110</v>
      </c>
      <c r="E162" s="122" t="s">
        <v>298</v>
      </c>
      <c r="F162" s="123" t="s">
        <v>299</v>
      </c>
      <c r="G162" s="124" t="s">
        <v>118</v>
      </c>
      <c r="H162" s="125">
        <v>222.5</v>
      </c>
      <c r="I162" s="141"/>
      <c r="J162" s="126">
        <f t="shared" si="0"/>
        <v>0</v>
      </c>
      <c r="K162" s="127"/>
      <c r="L162" s="25"/>
      <c r="M162" s="128" t="s">
        <v>1</v>
      </c>
      <c r="N162" s="129" t="s">
        <v>32</v>
      </c>
      <c r="O162" s="130">
        <v>0.094</v>
      </c>
      <c r="P162" s="130">
        <f t="shared" si="1"/>
        <v>20.915</v>
      </c>
      <c r="Q162" s="130">
        <v>0.00017</v>
      </c>
      <c r="R162" s="130">
        <f t="shared" si="2"/>
        <v>0.037825000000000004</v>
      </c>
      <c r="S162" s="130">
        <v>0</v>
      </c>
      <c r="T162" s="131">
        <f t="shared" si="3"/>
        <v>0</v>
      </c>
      <c r="AR162" s="132" t="s">
        <v>151</v>
      </c>
      <c r="AT162" s="132" t="s">
        <v>110</v>
      </c>
      <c r="AU162" s="132" t="s">
        <v>74</v>
      </c>
      <c r="AY162" s="13" t="s">
        <v>107</v>
      </c>
      <c r="BE162" s="133">
        <f t="shared" si="4"/>
        <v>0</v>
      </c>
      <c r="BF162" s="133">
        <f t="shared" si="5"/>
        <v>0</v>
      </c>
      <c r="BG162" s="133">
        <f t="shared" si="6"/>
        <v>0</v>
      </c>
      <c r="BH162" s="133">
        <f t="shared" si="7"/>
        <v>0</v>
      </c>
      <c r="BI162" s="133">
        <f t="shared" si="8"/>
        <v>0</v>
      </c>
      <c r="BJ162" s="13" t="s">
        <v>72</v>
      </c>
      <c r="BK162" s="133">
        <f t="shared" si="9"/>
        <v>0</v>
      </c>
      <c r="BL162" s="13" t="s">
        <v>151</v>
      </c>
      <c r="BM162" s="132" t="s">
        <v>403</v>
      </c>
    </row>
    <row r="163" spans="2:65" s="1" customFormat="1" ht="24.2" customHeight="1">
      <c r="B163" s="120"/>
      <c r="C163" s="121" t="s">
        <v>244</v>
      </c>
      <c r="D163" s="121" t="s">
        <v>110</v>
      </c>
      <c r="E163" s="122" t="s">
        <v>302</v>
      </c>
      <c r="F163" s="123" t="s">
        <v>303</v>
      </c>
      <c r="G163" s="124" t="s">
        <v>118</v>
      </c>
      <c r="H163" s="125">
        <v>65.5</v>
      </c>
      <c r="I163" s="141"/>
      <c r="J163" s="126">
        <f t="shared" si="0"/>
        <v>0</v>
      </c>
      <c r="K163" s="127"/>
      <c r="L163" s="25"/>
      <c r="M163" s="128" t="s">
        <v>1</v>
      </c>
      <c r="N163" s="129" t="s">
        <v>32</v>
      </c>
      <c r="O163" s="130">
        <v>0.189</v>
      </c>
      <c r="P163" s="130">
        <f t="shared" si="1"/>
        <v>12.3795</v>
      </c>
      <c r="Q163" s="130">
        <v>0.00072</v>
      </c>
      <c r="R163" s="130">
        <f t="shared" si="2"/>
        <v>0.04716</v>
      </c>
      <c r="S163" s="130">
        <v>0</v>
      </c>
      <c r="T163" s="131">
        <f t="shared" si="3"/>
        <v>0</v>
      </c>
      <c r="AR163" s="132" t="s">
        <v>151</v>
      </c>
      <c r="AT163" s="132" t="s">
        <v>110</v>
      </c>
      <c r="AU163" s="132" t="s">
        <v>74</v>
      </c>
      <c r="AY163" s="13" t="s">
        <v>107</v>
      </c>
      <c r="BE163" s="133">
        <f t="shared" si="4"/>
        <v>0</v>
      </c>
      <c r="BF163" s="133">
        <f t="shared" si="5"/>
        <v>0</v>
      </c>
      <c r="BG163" s="133">
        <f t="shared" si="6"/>
        <v>0</v>
      </c>
      <c r="BH163" s="133">
        <f t="shared" si="7"/>
        <v>0</v>
      </c>
      <c r="BI163" s="133">
        <f t="shared" si="8"/>
        <v>0</v>
      </c>
      <c r="BJ163" s="13" t="s">
        <v>72</v>
      </c>
      <c r="BK163" s="133">
        <f t="shared" si="9"/>
        <v>0</v>
      </c>
      <c r="BL163" s="13" t="s">
        <v>151</v>
      </c>
      <c r="BM163" s="132" t="s">
        <v>404</v>
      </c>
    </row>
    <row r="164" spans="2:65" s="1" customFormat="1" ht="24.2" customHeight="1">
      <c r="B164" s="120"/>
      <c r="C164" s="121" t="s">
        <v>248</v>
      </c>
      <c r="D164" s="121" t="s">
        <v>110</v>
      </c>
      <c r="E164" s="122" t="s">
        <v>306</v>
      </c>
      <c r="F164" s="123" t="s">
        <v>307</v>
      </c>
      <c r="G164" s="124" t="s">
        <v>118</v>
      </c>
      <c r="H164" s="125">
        <v>222.5</v>
      </c>
      <c r="I164" s="141"/>
      <c r="J164" s="126">
        <f t="shared" si="0"/>
        <v>0</v>
      </c>
      <c r="K164" s="127"/>
      <c r="L164" s="25"/>
      <c r="M164" s="128" t="s">
        <v>1</v>
      </c>
      <c r="N164" s="129" t="s">
        <v>32</v>
      </c>
      <c r="O164" s="130">
        <v>0.219</v>
      </c>
      <c r="P164" s="130">
        <f t="shared" si="1"/>
        <v>48.7275</v>
      </c>
      <c r="Q164" s="130">
        <v>0.00101</v>
      </c>
      <c r="R164" s="130">
        <f t="shared" si="2"/>
        <v>0.224725</v>
      </c>
      <c r="S164" s="130">
        <v>0</v>
      </c>
      <c r="T164" s="131">
        <f t="shared" si="3"/>
        <v>0</v>
      </c>
      <c r="AR164" s="132" t="s">
        <v>151</v>
      </c>
      <c r="AT164" s="132" t="s">
        <v>110</v>
      </c>
      <c r="AU164" s="132" t="s">
        <v>74</v>
      </c>
      <c r="AY164" s="13" t="s">
        <v>107</v>
      </c>
      <c r="BE164" s="133">
        <f t="shared" si="4"/>
        <v>0</v>
      </c>
      <c r="BF164" s="133">
        <f t="shared" si="5"/>
        <v>0</v>
      </c>
      <c r="BG164" s="133">
        <f t="shared" si="6"/>
        <v>0</v>
      </c>
      <c r="BH164" s="133">
        <f t="shared" si="7"/>
        <v>0</v>
      </c>
      <c r="BI164" s="133">
        <f t="shared" si="8"/>
        <v>0</v>
      </c>
      <c r="BJ164" s="13" t="s">
        <v>72</v>
      </c>
      <c r="BK164" s="133">
        <f t="shared" si="9"/>
        <v>0</v>
      </c>
      <c r="BL164" s="13" t="s">
        <v>151</v>
      </c>
      <c r="BM164" s="132" t="s">
        <v>405</v>
      </c>
    </row>
    <row r="165" spans="2:65" s="1" customFormat="1" ht="24.2" customHeight="1">
      <c r="B165" s="120"/>
      <c r="C165" s="121" t="s">
        <v>332</v>
      </c>
      <c r="D165" s="121" t="s">
        <v>110</v>
      </c>
      <c r="E165" s="122" t="s">
        <v>318</v>
      </c>
      <c r="F165" s="123" t="s">
        <v>319</v>
      </c>
      <c r="G165" s="124" t="s">
        <v>118</v>
      </c>
      <c r="H165" s="125">
        <v>288</v>
      </c>
      <c r="I165" s="141"/>
      <c r="J165" s="126">
        <f t="shared" si="0"/>
        <v>0</v>
      </c>
      <c r="K165" s="127"/>
      <c r="L165" s="25"/>
      <c r="M165" s="128" t="s">
        <v>1</v>
      </c>
      <c r="N165" s="129" t="s">
        <v>32</v>
      </c>
      <c r="O165" s="130">
        <v>0</v>
      </c>
      <c r="P165" s="130">
        <f t="shared" si="1"/>
        <v>0</v>
      </c>
      <c r="Q165" s="130">
        <v>3E-05</v>
      </c>
      <c r="R165" s="130">
        <f t="shared" si="2"/>
        <v>0.00864</v>
      </c>
      <c r="S165" s="130">
        <v>0</v>
      </c>
      <c r="T165" s="131">
        <f t="shared" si="3"/>
        <v>0</v>
      </c>
      <c r="AR165" s="132" t="s">
        <v>151</v>
      </c>
      <c r="AT165" s="132" t="s">
        <v>110</v>
      </c>
      <c r="AU165" s="132" t="s">
        <v>74</v>
      </c>
      <c r="AY165" s="13" t="s">
        <v>107</v>
      </c>
      <c r="BE165" s="133">
        <f t="shared" si="4"/>
        <v>0</v>
      </c>
      <c r="BF165" s="133">
        <f t="shared" si="5"/>
        <v>0</v>
      </c>
      <c r="BG165" s="133">
        <f t="shared" si="6"/>
        <v>0</v>
      </c>
      <c r="BH165" s="133">
        <f t="shared" si="7"/>
        <v>0</v>
      </c>
      <c r="BI165" s="133">
        <f t="shared" si="8"/>
        <v>0</v>
      </c>
      <c r="BJ165" s="13" t="s">
        <v>72</v>
      </c>
      <c r="BK165" s="133">
        <f t="shared" si="9"/>
        <v>0</v>
      </c>
      <c r="BL165" s="13" t="s">
        <v>151</v>
      </c>
      <c r="BM165" s="132" t="s">
        <v>406</v>
      </c>
    </row>
    <row r="166" spans="2:63" s="11" customFormat="1" ht="25.9" customHeight="1">
      <c r="B166" s="109"/>
      <c r="D166" s="110" t="s">
        <v>66</v>
      </c>
      <c r="E166" s="111" t="s">
        <v>328</v>
      </c>
      <c r="F166" s="111" t="s">
        <v>329</v>
      </c>
      <c r="J166" s="112">
        <f>BK166</f>
        <v>0</v>
      </c>
      <c r="L166" s="109"/>
      <c r="M166" s="113"/>
      <c r="P166" s="114">
        <f>P167+P174</f>
        <v>0</v>
      </c>
      <c r="R166" s="114">
        <f>R167+R174</f>
        <v>0</v>
      </c>
      <c r="T166" s="115">
        <f>T167+T174</f>
        <v>0</v>
      </c>
      <c r="AR166" s="110" t="s">
        <v>127</v>
      </c>
      <c r="AT166" s="116" t="s">
        <v>66</v>
      </c>
      <c r="AU166" s="116" t="s">
        <v>67</v>
      </c>
      <c r="AY166" s="110" t="s">
        <v>107</v>
      </c>
      <c r="BK166" s="117">
        <f>BK167+BK174</f>
        <v>0</v>
      </c>
    </row>
    <row r="167" spans="2:63" s="11" customFormat="1" ht="22.9" customHeight="1">
      <c r="B167" s="109"/>
      <c r="D167" s="110" t="s">
        <v>66</v>
      </c>
      <c r="E167" s="118" t="s">
        <v>330</v>
      </c>
      <c r="F167" s="118" t="s">
        <v>331</v>
      </c>
      <c r="J167" s="119">
        <f>BK167</f>
        <v>0</v>
      </c>
      <c r="L167" s="109"/>
      <c r="M167" s="113"/>
      <c r="P167" s="114">
        <f>SUM(P168:P173)</f>
        <v>0</v>
      </c>
      <c r="R167" s="114">
        <f>SUM(R168:R173)</f>
        <v>0</v>
      </c>
      <c r="T167" s="115">
        <f>SUM(T168:T173)</f>
        <v>0</v>
      </c>
      <c r="AR167" s="110" t="s">
        <v>127</v>
      </c>
      <c r="AT167" s="116" t="s">
        <v>66</v>
      </c>
      <c r="AU167" s="116" t="s">
        <v>72</v>
      </c>
      <c r="AY167" s="110" t="s">
        <v>107</v>
      </c>
      <c r="BK167" s="117">
        <f>SUM(BK168:BK173)</f>
        <v>0</v>
      </c>
    </row>
    <row r="168" spans="2:65" s="1" customFormat="1" ht="16.5" customHeight="1">
      <c r="B168" s="120"/>
      <c r="C168" s="121" t="s">
        <v>265</v>
      </c>
      <c r="D168" s="121" t="s">
        <v>110</v>
      </c>
      <c r="E168" s="122" t="s">
        <v>333</v>
      </c>
      <c r="F168" s="123" t="s">
        <v>331</v>
      </c>
      <c r="G168" s="124" t="s">
        <v>334</v>
      </c>
      <c r="H168" s="125">
        <v>1</v>
      </c>
      <c r="I168" s="141">
        <v>0</v>
      </c>
      <c r="J168" s="126">
        <f aca="true" t="shared" si="10" ref="J168:J173">ROUND(I168*H168,2)</f>
        <v>0</v>
      </c>
      <c r="K168" s="127"/>
      <c r="L168" s="25"/>
      <c r="M168" s="128" t="s">
        <v>1</v>
      </c>
      <c r="N168" s="129" t="s">
        <v>32</v>
      </c>
      <c r="O168" s="130">
        <v>0</v>
      </c>
      <c r="P168" s="130">
        <f aca="true" t="shared" si="11" ref="P168:P173">O168*H168</f>
        <v>0</v>
      </c>
      <c r="Q168" s="130">
        <v>0</v>
      </c>
      <c r="R168" s="130">
        <f aca="true" t="shared" si="12" ref="R168:R173">Q168*H168</f>
        <v>0</v>
      </c>
      <c r="S168" s="130">
        <v>0</v>
      </c>
      <c r="T168" s="131">
        <f aca="true" t="shared" si="13" ref="T168:T173">S168*H168</f>
        <v>0</v>
      </c>
      <c r="AR168" s="132" t="s">
        <v>335</v>
      </c>
      <c r="AT168" s="132" t="s">
        <v>110</v>
      </c>
      <c r="AU168" s="132" t="s">
        <v>74</v>
      </c>
      <c r="AY168" s="13" t="s">
        <v>107</v>
      </c>
      <c r="BE168" s="133">
        <f aca="true" t="shared" si="14" ref="BE168:BE173">IF(N168="základní",J168,0)</f>
        <v>0</v>
      </c>
      <c r="BF168" s="133">
        <f aca="true" t="shared" si="15" ref="BF168:BF173">IF(N168="snížená",J168,0)</f>
        <v>0</v>
      </c>
      <c r="BG168" s="133">
        <f aca="true" t="shared" si="16" ref="BG168:BG173">IF(N168="zákl. přenesená",J168,0)</f>
        <v>0</v>
      </c>
      <c r="BH168" s="133">
        <f aca="true" t="shared" si="17" ref="BH168:BH173">IF(N168="sníž. přenesená",J168,0)</f>
        <v>0</v>
      </c>
      <c r="BI168" s="133">
        <f aca="true" t="shared" si="18" ref="BI168:BI173">IF(N168="nulová",J168,0)</f>
        <v>0</v>
      </c>
      <c r="BJ168" s="13" t="s">
        <v>72</v>
      </c>
      <c r="BK168" s="133">
        <f aca="true" t="shared" si="19" ref="BK168:BK173">ROUND(I168*H168,2)</f>
        <v>0</v>
      </c>
      <c r="BL168" s="13" t="s">
        <v>335</v>
      </c>
      <c r="BM168" s="132" t="s">
        <v>407</v>
      </c>
    </row>
    <row r="169" spans="2:65" s="1" customFormat="1" ht="24.2" customHeight="1">
      <c r="B169" s="120"/>
      <c r="C169" s="121" t="s">
        <v>269</v>
      </c>
      <c r="D169" s="121" t="s">
        <v>110</v>
      </c>
      <c r="E169" s="122" t="s">
        <v>338</v>
      </c>
      <c r="F169" s="123" t="s">
        <v>339</v>
      </c>
      <c r="G169" s="124" t="s">
        <v>340</v>
      </c>
      <c r="H169" s="125">
        <v>1</v>
      </c>
      <c r="I169" s="141">
        <v>0</v>
      </c>
      <c r="J169" s="126">
        <f t="shared" si="10"/>
        <v>0</v>
      </c>
      <c r="K169" s="127"/>
      <c r="L169" s="25"/>
      <c r="M169" s="128" t="s">
        <v>1</v>
      </c>
      <c r="N169" s="129" t="s">
        <v>32</v>
      </c>
      <c r="O169" s="130">
        <v>0</v>
      </c>
      <c r="P169" s="130">
        <f t="shared" si="11"/>
        <v>0</v>
      </c>
      <c r="Q169" s="130">
        <v>0</v>
      </c>
      <c r="R169" s="130">
        <f t="shared" si="12"/>
        <v>0</v>
      </c>
      <c r="S169" s="130">
        <v>0</v>
      </c>
      <c r="T169" s="131">
        <f t="shared" si="13"/>
        <v>0</v>
      </c>
      <c r="AR169" s="132" t="s">
        <v>114</v>
      </c>
      <c r="AT169" s="132" t="s">
        <v>110</v>
      </c>
      <c r="AU169" s="132" t="s">
        <v>74</v>
      </c>
      <c r="AY169" s="13" t="s">
        <v>107</v>
      </c>
      <c r="BE169" s="133">
        <f t="shared" si="14"/>
        <v>0</v>
      </c>
      <c r="BF169" s="133">
        <f t="shared" si="15"/>
        <v>0</v>
      </c>
      <c r="BG169" s="133">
        <f t="shared" si="16"/>
        <v>0</v>
      </c>
      <c r="BH169" s="133">
        <f t="shared" si="17"/>
        <v>0</v>
      </c>
      <c r="BI169" s="133">
        <f t="shared" si="18"/>
        <v>0</v>
      </c>
      <c r="BJ169" s="13" t="s">
        <v>72</v>
      </c>
      <c r="BK169" s="133">
        <f t="shared" si="19"/>
        <v>0</v>
      </c>
      <c r="BL169" s="13" t="s">
        <v>114</v>
      </c>
      <c r="BM169" s="132" t="s">
        <v>408</v>
      </c>
    </row>
    <row r="170" spans="2:65" s="1" customFormat="1" ht="21.75" customHeight="1">
      <c r="B170" s="120"/>
      <c r="C170" s="121" t="s">
        <v>273</v>
      </c>
      <c r="D170" s="121" t="s">
        <v>110</v>
      </c>
      <c r="E170" s="122" t="s">
        <v>343</v>
      </c>
      <c r="F170" s="123" t="s">
        <v>344</v>
      </c>
      <c r="G170" s="124" t="s">
        <v>340</v>
      </c>
      <c r="H170" s="125">
        <v>1</v>
      </c>
      <c r="I170" s="141">
        <v>0</v>
      </c>
      <c r="J170" s="126">
        <f t="shared" si="10"/>
        <v>0</v>
      </c>
      <c r="K170" s="127"/>
      <c r="L170" s="25"/>
      <c r="M170" s="128" t="s">
        <v>1</v>
      </c>
      <c r="N170" s="129" t="s">
        <v>32</v>
      </c>
      <c r="O170" s="130">
        <v>0</v>
      </c>
      <c r="P170" s="130">
        <f t="shared" si="11"/>
        <v>0</v>
      </c>
      <c r="Q170" s="130">
        <v>0</v>
      </c>
      <c r="R170" s="130">
        <f t="shared" si="12"/>
        <v>0</v>
      </c>
      <c r="S170" s="130">
        <v>0</v>
      </c>
      <c r="T170" s="131">
        <f t="shared" si="13"/>
        <v>0</v>
      </c>
      <c r="AR170" s="132" t="s">
        <v>114</v>
      </c>
      <c r="AT170" s="132" t="s">
        <v>110</v>
      </c>
      <c r="AU170" s="132" t="s">
        <v>74</v>
      </c>
      <c r="AY170" s="13" t="s">
        <v>107</v>
      </c>
      <c r="BE170" s="133">
        <f t="shared" si="14"/>
        <v>0</v>
      </c>
      <c r="BF170" s="133">
        <f t="shared" si="15"/>
        <v>0</v>
      </c>
      <c r="BG170" s="133">
        <f t="shared" si="16"/>
        <v>0</v>
      </c>
      <c r="BH170" s="133">
        <f t="shared" si="17"/>
        <v>0</v>
      </c>
      <c r="BI170" s="133">
        <f t="shared" si="18"/>
        <v>0</v>
      </c>
      <c r="BJ170" s="13" t="s">
        <v>72</v>
      </c>
      <c r="BK170" s="133">
        <f t="shared" si="19"/>
        <v>0</v>
      </c>
      <c r="BL170" s="13" t="s">
        <v>114</v>
      </c>
      <c r="BM170" s="132" t="s">
        <v>409</v>
      </c>
    </row>
    <row r="171" spans="2:65" s="1" customFormat="1" ht="16.5" customHeight="1">
      <c r="B171" s="120"/>
      <c r="C171" s="121" t="s">
        <v>277</v>
      </c>
      <c r="D171" s="121" t="s">
        <v>110</v>
      </c>
      <c r="E171" s="122" t="s">
        <v>347</v>
      </c>
      <c r="F171" s="123" t="s">
        <v>348</v>
      </c>
      <c r="G171" s="124" t="s">
        <v>334</v>
      </c>
      <c r="H171" s="125">
        <v>1</v>
      </c>
      <c r="I171" s="141">
        <v>0</v>
      </c>
      <c r="J171" s="126">
        <f t="shared" si="10"/>
        <v>0</v>
      </c>
      <c r="K171" s="127"/>
      <c r="L171" s="25"/>
      <c r="M171" s="128" t="s">
        <v>1</v>
      </c>
      <c r="N171" s="129" t="s">
        <v>32</v>
      </c>
      <c r="O171" s="130">
        <v>0</v>
      </c>
      <c r="P171" s="130">
        <f t="shared" si="11"/>
        <v>0</v>
      </c>
      <c r="Q171" s="130">
        <v>0</v>
      </c>
      <c r="R171" s="130">
        <f t="shared" si="12"/>
        <v>0</v>
      </c>
      <c r="S171" s="130">
        <v>0</v>
      </c>
      <c r="T171" s="131">
        <f t="shared" si="13"/>
        <v>0</v>
      </c>
      <c r="AR171" s="132" t="s">
        <v>335</v>
      </c>
      <c r="AT171" s="132" t="s">
        <v>110</v>
      </c>
      <c r="AU171" s="132" t="s">
        <v>74</v>
      </c>
      <c r="AY171" s="13" t="s">
        <v>107</v>
      </c>
      <c r="BE171" s="133">
        <f t="shared" si="14"/>
        <v>0</v>
      </c>
      <c r="BF171" s="133">
        <f t="shared" si="15"/>
        <v>0</v>
      </c>
      <c r="BG171" s="133">
        <f t="shared" si="16"/>
        <v>0</v>
      </c>
      <c r="BH171" s="133">
        <f t="shared" si="17"/>
        <v>0</v>
      </c>
      <c r="BI171" s="133">
        <f t="shared" si="18"/>
        <v>0</v>
      </c>
      <c r="BJ171" s="13" t="s">
        <v>72</v>
      </c>
      <c r="BK171" s="133">
        <f t="shared" si="19"/>
        <v>0</v>
      </c>
      <c r="BL171" s="13" t="s">
        <v>335</v>
      </c>
      <c r="BM171" s="132" t="s">
        <v>410</v>
      </c>
    </row>
    <row r="172" spans="2:65" s="1" customFormat="1" ht="16.5" customHeight="1">
      <c r="B172" s="120"/>
      <c r="C172" s="121" t="s">
        <v>285</v>
      </c>
      <c r="D172" s="121" t="s">
        <v>110</v>
      </c>
      <c r="E172" s="122" t="s">
        <v>351</v>
      </c>
      <c r="F172" s="123" t="s">
        <v>352</v>
      </c>
      <c r="G172" s="124" t="s">
        <v>334</v>
      </c>
      <c r="H172" s="125">
        <v>1</v>
      </c>
      <c r="I172" s="141">
        <v>0</v>
      </c>
      <c r="J172" s="126">
        <f t="shared" si="10"/>
        <v>0</v>
      </c>
      <c r="K172" s="127"/>
      <c r="L172" s="25"/>
      <c r="M172" s="128" t="s">
        <v>1</v>
      </c>
      <c r="N172" s="129" t="s">
        <v>32</v>
      </c>
      <c r="O172" s="130">
        <v>0</v>
      </c>
      <c r="P172" s="130">
        <f t="shared" si="11"/>
        <v>0</v>
      </c>
      <c r="Q172" s="130">
        <v>0</v>
      </c>
      <c r="R172" s="130">
        <f t="shared" si="12"/>
        <v>0</v>
      </c>
      <c r="S172" s="130">
        <v>0</v>
      </c>
      <c r="T172" s="131">
        <f t="shared" si="13"/>
        <v>0</v>
      </c>
      <c r="AR172" s="132" t="s">
        <v>335</v>
      </c>
      <c r="AT172" s="132" t="s">
        <v>110</v>
      </c>
      <c r="AU172" s="132" t="s">
        <v>74</v>
      </c>
      <c r="AY172" s="13" t="s">
        <v>107</v>
      </c>
      <c r="BE172" s="133">
        <f t="shared" si="14"/>
        <v>0</v>
      </c>
      <c r="BF172" s="133">
        <f t="shared" si="15"/>
        <v>0</v>
      </c>
      <c r="BG172" s="133">
        <f t="shared" si="16"/>
        <v>0</v>
      </c>
      <c r="BH172" s="133">
        <f t="shared" si="17"/>
        <v>0</v>
      </c>
      <c r="BI172" s="133">
        <f t="shared" si="18"/>
        <v>0</v>
      </c>
      <c r="BJ172" s="13" t="s">
        <v>72</v>
      </c>
      <c r="BK172" s="133">
        <f t="shared" si="19"/>
        <v>0</v>
      </c>
      <c r="BL172" s="13" t="s">
        <v>335</v>
      </c>
      <c r="BM172" s="132" t="s">
        <v>411</v>
      </c>
    </row>
    <row r="173" spans="2:65" s="1" customFormat="1" ht="16.5" customHeight="1">
      <c r="B173" s="120"/>
      <c r="C173" s="121" t="s">
        <v>289</v>
      </c>
      <c r="D173" s="121" t="s">
        <v>110</v>
      </c>
      <c r="E173" s="122" t="s">
        <v>355</v>
      </c>
      <c r="F173" s="123" t="s">
        <v>356</v>
      </c>
      <c r="G173" s="124" t="s">
        <v>334</v>
      </c>
      <c r="H173" s="125">
        <v>1</v>
      </c>
      <c r="I173" s="141">
        <v>0</v>
      </c>
      <c r="J173" s="126">
        <f t="shared" si="10"/>
        <v>0</v>
      </c>
      <c r="K173" s="127"/>
      <c r="L173" s="25"/>
      <c r="M173" s="128" t="s">
        <v>1</v>
      </c>
      <c r="N173" s="129" t="s">
        <v>32</v>
      </c>
      <c r="O173" s="130">
        <v>0</v>
      </c>
      <c r="P173" s="130">
        <f t="shared" si="11"/>
        <v>0</v>
      </c>
      <c r="Q173" s="130">
        <v>0</v>
      </c>
      <c r="R173" s="130">
        <f t="shared" si="12"/>
        <v>0</v>
      </c>
      <c r="S173" s="130">
        <v>0</v>
      </c>
      <c r="T173" s="131">
        <f t="shared" si="13"/>
        <v>0</v>
      </c>
      <c r="AR173" s="132" t="s">
        <v>335</v>
      </c>
      <c r="AT173" s="132" t="s">
        <v>110</v>
      </c>
      <c r="AU173" s="132" t="s">
        <v>74</v>
      </c>
      <c r="AY173" s="13" t="s">
        <v>107</v>
      </c>
      <c r="BE173" s="133">
        <f t="shared" si="14"/>
        <v>0</v>
      </c>
      <c r="BF173" s="133">
        <f t="shared" si="15"/>
        <v>0</v>
      </c>
      <c r="BG173" s="133">
        <f t="shared" si="16"/>
        <v>0</v>
      </c>
      <c r="BH173" s="133">
        <f t="shared" si="17"/>
        <v>0</v>
      </c>
      <c r="BI173" s="133">
        <f t="shared" si="18"/>
        <v>0</v>
      </c>
      <c r="BJ173" s="13" t="s">
        <v>72</v>
      </c>
      <c r="BK173" s="133">
        <f t="shared" si="19"/>
        <v>0</v>
      </c>
      <c r="BL173" s="13" t="s">
        <v>335</v>
      </c>
      <c r="BM173" s="132" t="s">
        <v>412</v>
      </c>
    </row>
    <row r="174" spans="2:63" s="11" customFormat="1" ht="22.9" customHeight="1">
      <c r="B174" s="109"/>
      <c r="D174" s="110" t="s">
        <v>66</v>
      </c>
      <c r="E174" s="118" t="s">
        <v>358</v>
      </c>
      <c r="F174" s="118" t="s">
        <v>359</v>
      </c>
      <c r="J174" s="119">
        <f>BK174</f>
        <v>0</v>
      </c>
      <c r="L174" s="109"/>
      <c r="M174" s="113"/>
      <c r="P174" s="114">
        <f>P175</f>
        <v>0</v>
      </c>
      <c r="R174" s="114">
        <f>R175</f>
        <v>0</v>
      </c>
      <c r="T174" s="115">
        <f>T175</f>
        <v>0</v>
      </c>
      <c r="AR174" s="110" t="s">
        <v>127</v>
      </c>
      <c r="AT174" s="116" t="s">
        <v>66</v>
      </c>
      <c r="AU174" s="116" t="s">
        <v>72</v>
      </c>
      <c r="AY174" s="110" t="s">
        <v>107</v>
      </c>
      <c r="BK174" s="117">
        <f>BK175</f>
        <v>0</v>
      </c>
    </row>
    <row r="175" spans="2:65" s="1" customFormat="1" ht="16.5" customHeight="1">
      <c r="B175" s="120"/>
      <c r="C175" s="121" t="s">
        <v>281</v>
      </c>
      <c r="D175" s="121" t="s">
        <v>110</v>
      </c>
      <c r="E175" s="122" t="s">
        <v>361</v>
      </c>
      <c r="F175" s="123" t="s">
        <v>362</v>
      </c>
      <c r="G175" s="124" t="s">
        <v>334</v>
      </c>
      <c r="H175" s="125">
        <v>1</v>
      </c>
      <c r="I175" s="141"/>
      <c r="J175" s="126">
        <f>ROUND(I175*H175,2)</f>
        <v>0</v>
      </c>
      <c r="K175" s="127"/>
      <c r="L175" s="25"/>
      <c r="M175" s="134" t="s">
        <v>1</v>
      </c>
      <c r="N175" s="135" t="s">
        <v>32</v>
      </c>
      <c r="O175" s="136">
        <v>0</v>
      </c>
      <c r="P175" s="136">
        <f>O175*H175</f>
        <v>0</v>
      </c>
      <c r="Q175" s="136">
        <v>0</v>
      </c>
      <c r="R175" s="136">
        <f>Q175*H175</f>
        <v>0</v>
      </c>
      <c r="S175" s="136">
        <v>0</v>
      </c>
      <c r="T175" s="137">
        <f>S175*H175</f>
        <v>0</v>
      </c>
      <c r="AR175" s="132" t="s">
        <v>335</v>
      </c>
      <c r="AT175" s="132" t="s">
        <v>110</v>
      </c>
      <c r="AU175" s="132" t="s">
        <v>74</v>
      </c>
      <c r="AY175" s="13" t="s">
        <v>107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13" t="s">
        <v>72</v>
      </c>
      <c r="BK175" s="133">
        <f>ROUND(I175*H175,2)</f>
        <v>0</v>
      </c>
      <c r="BL175" s="13" t="s">
        <v>335</v>
      </c>
      <c r="BM175" s="132" t="s">
        <v>413</v>
      </c>
    </row>
    <row r="176" spans="2:12" s="1" customFormat="1" ht="6.95" customHeight="1">
      <c r="B176" s="37"/>
      <c r="C176" s="38"/>
      <c r="D176" s="38"/>
      <c r="E176" s="38"/>
      <c r="F176" s="38"/>
      <c r="G176" s="38"/>
      <c r="H176" s="38"/>
      <c r="I176" s="38"/>
      <c r="J176" s="38"/>
      <c r="K176" s="38"/>
      <c r="L176" s="25"/>
    </row>
  </sheetData>
  <mergeCells count="6">
    <mergeCell ref="E114:H114"/>
    <mergeCell ref="L2:V2"/>
    <mergeCell ref="E7:H7"/>
    <mergeCell ref="E16:H16"/>
    <mergeCell ref="E25:H25"/>
    <mergeCell ref="E85:H8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Administrativa</dc:creator>
  <cp:keywords/>
  <dc:description/>
  <cp:lastModifiedBy>Administrativa</cp:lastModifiedBy>
  <cp:lastPrinted>2022-12-02T12:06:17Z</cp:lastPrinted>
  <dcterms:created xsi:type="dcterms:W3CDTF">2022-12-02T12:05:31Z</dcterms:created>
  <dcterms:modified xsi:type="dcterms:W3CDTF">2023-04-03T08:51:36Z</dcterms:modified>
  <cp:category/>
  <cp:version/>
  <cp:contentType/>
  <cp:contentStatus/>
</cp:coreProperties>
</file>