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Kino Oko\VZMR - FVE\"/>
    </mc:Choice>
  </mc:AlternateContent>
  <bookViews>
    <workbookView xWindow="0" yWindow="0" windowWidth="20532" windowHeight="10644"/>
  </bookViews>
  <sheets>
    <sheet name="Rekapitulace stavby" sheetId="1" r:id="rId1"/>
    <sheet name="01 - DODÁVKA TECHNOLOGIE FVE" sheetId="2" r:id="rId2"/>
    <sheet name="02 - ROZVADĚČ RFVE" sheetId="3" r:id="rId3"/>
    <sheet name="03 - MONTÁŽE" sheetId="4" r:id="rId4"/>
    <sheet name="04 - HZS" sheetId="5" r:id="rId5"/>
  </sheets>
  <definedNames>
    <definedName name="_xlnm._FilterDatabase" localSheetId="1" hidden="1">'01 - DODÁVKA TECHNOLOGIE FVE'!$C$118:$K$125</definedName>
    <definedName name="_xlnm._FilterDatabase" localSheetId="2" hidden="1">'02 - ROZVADĚČ RFVE'!$C$116:$K$134</definedName>
    <definedName name="_xlnm._FilterDatabase" localSheetId="3" hidden="1">'03 - MONTÁŽE'!$C$124:$K$217</definedName>
    <definedName name="_xlnm._FilterDatabase" localSheetId="4" hidden="1">'04 - HZS'!$C$119:$K$132</definedName>
    <definedName name="_xlnm.Print_Titles" localSheetId="1">'01 - DODÁVKA TECHNOLOGIE FVE'!$118:$118</definedName>
    <definedName name="_xlnm.Print_Titles" localSheetId="2">'02 - ROZVADĚČ RFVE'!$116:$116</definedName>
    <definedName name="_xlnm.Print_Titles" localSheetId="3">'03 - MONTÁŽE'!$124:$124</definedName>
    <definedName name="_xlnm.Print_Titles" localSheetId="4">'04 - HZS'!$119:$119</definedName>
    <definedName name="_xlnm.Print_Titles" localSheetId="0">'Rekapitulace stavby'!$92:$92</definedName>
    <definedName name="_xlnm.Print_Area" localSheetId="1">'01 - DODÁVKA TECHNOLOGIE FVE'!$C$4:$J$76,'01 - DODÁVKA TECHNOLOGIE FVE'!$C$82:$J$100,'01 - DODÁVKA TECHNOLOGIE FVE'!$C$106:$K$125</definedName>
    <definedName name="_xlnm.Print_Area" localSheetId="2">'02 - ROZVADĚČ RFVE'!$C$4:$J$76,'02 - ROZVADĚČ RFVE'!$C$82:$J$98,'02 - ROZVADĚČ RFVE'!$C$104:$K$134</definedName>
    <definedName name="_xlnm.Print_Area" localSheetId="3">'03 - MONTÁŽE'!$C$4:$J$76,'03 - MONTÁŽE'!$C$82:$J$106,'03 - MONTÁŽE'!$C$112:$K$217</definedName>
    <definedName name="_xlnm.Print_Area" localSheetId="4">'04 - HZS'!$C$4:$J$76,'04 - HZS'!$C$82:$J$101,'04 - HZS'!$C$107:$K$132</definedName>
    <definedName name="_xlnm.Print_Area" localSheetId="0">'Rekapitulace stavby'!$D$4:$AO$76,'Rekapitulace stavby'!$C$82:$AQ$99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1" i="5"/>
  <c r="BH131" i="5"/>
  <c r="BG131" i="5"/>
  <c r="BF131" i="5"/>
  <c r="T131" i="5"/>
  <c r="T130" i="5"/>
  <c r="R131" i="5"/>
  <c r="R130" i="5"/>
  <c r="P131" i="5"/>
  <c r="P130" i="5"/>
  <c r="BI128" i="5"/>
  <c r="BH128" i="5"/>
  <c r="BG128" i="5"/>
  <c r="BF128" i="5"/>
  <c r="T128" i="5"/>
  <c r="T127" i="5"/>
  <c r="R128" i="5"/>
  <c r="R127" i="5"/>
  <c r="P128" i="5"/>
  <c r="P127" i="5"/>
  <c r="BI125" i="5"/>
  <c r="BH125" i="5"/>
  <c r="BG125" i="5"/>
  <c r="BF125" i="5"/>
  <c r="T125" i="5"/>
  <c r="T124" i="5"/>
  <c r="R125" i="5"/>
  <c r="R124" i="5"/>
  <c r="P125" i="5"/>
  <c r="P124" i="5"/>
  <c r="BI122" i="5"/>
  <c r="BH122" i="5"/>
  <c r="BG122" i="5"/>
  <c r="BF122" i="5"/>
  <c r="T122" i="5"/>
  <c r="T121" i="5"/>
  <c r="T120" i="5" s="1"/>
  <c r="R122" i="5"/>
  <c r="R121" i="5" s="1"/>
  <c r="R120" i="5" s="1"/>
  <c r="P122" i="5"/>
  <c r="P121" i="5"/>
  <c r="J116" i="5"/>
  <c r="F114" i="5"/>
  <c r="E112" i="5"/>
  <c r="J91" i="5"/>
  <c r="F89" i="5"/>
  <c r="E87" i="5"/>
  <c r="J24" i="5"/>
  <c r="E24" i="5"/>
  <c r="J117" i="5" s="1"/>
  <c r="J23" i="5"/>
  <c r="J18" i="5"/>
  <c r="E18" i="5"/>
  <c r="F92" i="5" s="1"/>
  <c r="J17" i="5"/>
  <c r="J15" i="5"/>
  <c r="E15" i="5"/>
  <c r="F116" i="5" s="1"/>
  <c r="J14" i="5"/>
  <c r="J12" i="5"/>
  <c r="J114" i="5" s="1"/>
  <c r="E7" i="5"/>
  <c r="E110" i="5" s="1"/>
  <c r="J37" i="4"/>
  <c r="J36" i="4"/>
  <c r="AY97" i="1" s="1"/>
  <c r="J35" i="4"/>
  <c r="AX97" i="1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F119" i="4"/>
  <c r="E117" i="4"/>
  <c r="J91" i="4"/>
  <c r="F89" i="4"/>
  <c r="E87" i="4"/>
  <c r="J24" i="4"/>
  <c r="E24" i="4"/>
  <c r="J122" i="4" s="1"/>
  <c r="J23" i="4"/>
  <c r="J18" i="4"/>
  <c r="E18" i="4"/>
  <c r="F122" i="4" s="1"/>
  <c r="J17" i="4"/>
  <c r="J15" i="4"/>
  <c r="E15" i="4"/>
  <c r="F91" i="4" s="1"/>
  <c r="J14" i="4"/>
  <c r="J12" i="4"/>
  <c r="J89" i="4" s="1"/>
  <c r="E7" i="4"/>
  <c r="E85" i="4"/>
  <c r="J37" i="3"/>
  <c r="J36" i="3"/>
  <c r="AY96" i="1" s="1"/>
  <c r="J35" i="3"/>
  <c r="AX9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3" i="3"/>
  <c r="F111" i="3"/>
  <c r="E109" i="3"/>
  <c r="J91" i="3"/>
  <c r="F89" i="3"/>
  <c r="E87" i="3"/>
  <c r="J24" i="3"/>
  <c r="E24" i="3"/>
  <c r="J114" i="3" s="1"/>
  <c r="J23" i="3"/>
  <c r="J18" i="3"/>
  <c r="E18" i="3"/>
  <c r="F92" i="3" s="1"/>
  <c r="J17" i="3"/>
  <c r="J15" i="3"/>
  <c r="E15" i="3"/>
  <c r="F91" i="3" s="1"/>
  <c r="J14" i="3"/>
  <c r="J12" i="3"/>
  <c r="J89" i="3" s="1"/>
  <c r="E7" i="3"/>
  <c r="E107" i="3"/>
  <c r="J37" i="2"/>
  <c r="J36" i="2"/>
  <c r="AY95" i="1" s="1"/>
  <c r="J35" i="2"/>
  <c r="AX95" i="1" s="1"/>
  <c r="BI125" i="2"/>
  <c r="BH125" i="2"/>
  <c r="BG125" i="2"/>
  <c r="BF125" i="2"/>
  <c r="T125" i="2"/>
  <c r="T124" i="2" s="1"/>
  <c r="R125" i="2"/>
  <c r="R124" i="2" s="1"/>
  <c r="P125" i="2"/>
  <c r="P124" i="2" s="1"/>
  <c r="BI123" i="2"/>
  <c r="BH123" i="2"/>
  <c r="BG123" i="2"/>
  <c r="BF123" i="2"/>
  <c r="T123" i="2"/>
  <c r="T122" i="2" s="1"/>
  <c r="R123" i="2"/>
  <c r="R122" i="2" s="1"/>
  <c r="P123" i="2"/>
  <c r="P122" i="2" s="1"/>
  <c r="BI121" i="2"/>
  <c r="BH121" i="2"/>
  <c r="BG121" i="2"/>
  <c r="BF121" i="2"/>
  <c r="T121" i="2"/>
  <c r="T120" i="2" s="1"/>
  <c r="T119" i="2" s="1"/>
  <c r="R121" i="2"/>
  <c r="R120" i="2" s="1"/>
  <c r="P121" i="2"/>
  <c r="P120" i="2" s="1"/>
  <c r="J115" i="2"/>
  <c r="F113" i="2"/>
  <c r="E111" i="2"/>
  <c r="J91" i="2"/>
  <c r="F89" i="2"/>
  <c r="E87" i="2"/>
  <c r="J24" i="2"/>
  <c r="E24" i="2"/>
  <c r="J116" i="2"/>
  <c r="J23" i="2"/>
  <c r="J18" i="2"/>
  <c r="E18" i="2"/>
  <c r="F116" i="2"/>
  <c r="J17" i="2"/>
  <c r="J15" i="2"/>
  <c r="E15" i="2"/>
  <c r="F115" i="2"/>
  <c r="J14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J123" i="2"/>
  <c r="BK126" i="3"/>
  <c r="J131" i="3"/>
  <c r="J129" i="3"/>
  <c r="BK129" i="3"/>
  <c r="BK133" i="3"/>
  <c r="J124" i="3"/>
  <c r="J211" i="4"/>
  <c r="J178" i="4"/>
  <c r="J140" i="4"/>
  <c r="J200" i="4"/>
  <c r="J160" i="4"/>
  <c r="BK215" i="4"/>
  <c r="J182" i="4"/>
  <c r="J162" i="4"/>
  <c r="BK206" i="4"/>
  <c r="J186" i="4"/>
  <c r="J204" i="4"/>
  <c r="BK171" i="4"/>
  <c r="J141" i="4"/>
  <c r="J189" i="4"/>
  <c r="BK165" i="4"/>
  <c r="J147" i="4"/>
  <c r="BK125" i="5"/>
  <c r="BK131" i="5"/>
  <c r="BK125" i="2"/>
  <c r="AS94" i="1"/>
  <c r="J130" i="3"/>
  <c r="BK128" i="3"/>
  <c r="BK120" i="3"/>
  <c r="BK188" i="4"/>
  <c r="J158" i="4"/>
  <c r="J206" i="4"/>
  <c r="BK169" i="4"/>
  <c r="BK138" i="4"/>
  <c r="BK211" i="4"/>
  <c r="BK184" i="4"/>
  <c r="BK151" i="4"/>
  <c r="J191" i="4"/>
  <c r="BK149" i="4"/>
  <c r="BK189" i="4"/>
  <c r="J169" i="4"/>
  <c r="BK136" i="4"/>
  <c r="BK182" i="4"/>
  <c r="BK153" i="4"/>
  <c r="J136" i="4"/>
  <c r="J122" i="5"/>
  <c r="BK128" i="5"/>
  <c r="BK123" i="2"/>
  <c r="J132" i="3"/>
  <c r="BK121" i="3"/>
  <c r="J126" i="3"/>
  <c r="BK124" i="3"/>
  <c r="BK119" i="3"/>
  <c r="J121" i="3"/>
  <c r="BK213" i="4"/>
  <c r="BK181" i="4"/>
  <c r="J144" i="4"/>
  <c r="BK202" i="4"/>
  <c r="BK155" i="4"/>
  <c r="J217" i="4"/>
  <c r="J202" i="4"/>
  <c r="J173" i="4"/>
  <c r="J149" i="4"/>
  <c r="BK200" i="4"/>
  <c r="J171" i="4"/>
  <c r="BK199" i="4"/>
  <c r="J175" i="4"/>
  <c r="BK143" i="4"/>
  <c r="J215" i="4"/>
  <c r="BK175" i="4"/>
  <c r="BK144" i="4"/>
  <c r="J127" i="4"/>
  <c r="J121" i="2"/>
  <c r="F34" i="2"/>
  <c r="BA95" i="1"/>
  <c r="BK123" i="3"/>
  <c r="BK131" i="3"/>
  <c r="J119" i="3"/>
  <c r="J199" i="4"/>
  <c r="BK167" i="4"/>
  <c r="J131" i="4"/>
  <c r="BK191" i="4"/>
  <c r="BK162" i="4"/>
  <c r="J134" i="4"/>
  <c r="BK186" i="4"/>
  <c r="J165" i="4"/>
  <c r="BK131" i="4"/>
  <c r="BK196" i="4"/>
  <c r="BK160" i="4"/>
  <c r="BK209" i="4"/>
  <c r="J176" i="4"/>
  <c r="BK147" i="4"/>
  <c r="J213" i="4"/>
  <c r="J163" i="4"/>
  <c r="J143" i="4"/>
  <c r="J128" i="5"/>
  <c r="BK122" i="5"/>
  <c r="BK121" i="2"/>
  <c r="J122" i="3"/>
  <c r="J120" i="3"/>
  <c r="BK122" i="3"/>
  <c r="BK127" i="3"/>
  <c r="J123" i="3"/>
  <c r="BK194" i="4"/>
  <c r="BK163" i="4"/>
  <c r="BK127" i="4"/>
  <c r="J194" i="4"/>
  <c r="J167" i="4"/>
  <c r="BK129" i="4"/>
  <c r="J196" i="4"/>
  <c r="BK156" i="4"/>
  <c r="BK204" i="4"/>
  <c r="BK176" i="4"/>
  <c r="BK134" i="4"/>
  <c r="BK179" i="4"/>
  <c r="J146" i="4"/>
  <c r="BK197" i="4"/>
  <c r="BK178" i="4"/>
  <c r="BK146" i="4"/>
  <c r="J129" i="4"/>
  <c r="J131" i="5"/>
  <c r="J125" i="2"/>
  <c r="J125" i="3"/>
  <c r="BK130" i="3"/>
  <c r="J128" i="3"/>
  <c r="J133" i="3"/>
  <c r="BK125" i="3"/>
  <c r="J127" i="3"/>
  <c r="BK132" i="3"/>
  <c r="J184" i="4"/>
  <c r="J153" i="4"/>
  <c r="BK217" i="4"/>
  <c r="BK173" i="4"/>
  <c r="J151" i="4"/>
  <c r="J209" i="4"/>
  <c r="J179" i="4"/>
  <c r="BK140" i="4"/>
  <c r="J197" i="4"/>
  <c r="J155" i="4"/>
  <c r="J181" i="4"/>
  <c r="J156" i="4"/>
  <c r="J138" i="4"/>
  <c r="J188" i="4"/>
  <c r="BK158" i="4"/>
  <c r="BK141" i="4"/>
  <c r="J125" i="5"/>
  <c r="P119" i="2" l="1"/>
  <c r="AU95" i="1" s="1"/>
  <c r="R119" i="2"/>
  <c r="P120" i="5"/>
  <c r="AU98" i="1"/>
  <c r="P118" i="3"/>
  <c r="P117" i="3" s="1"/>
  <c r="AU96" i="1" s="1"/>
  <c r="BK126" i="4"/>
  <c r="J126" i="4" s="1"/>
  <c r="J97" i="4" s="1"/>
  <c r="R133" i="4"/>
  <c r="T150" i="4"/>
  <c r="P185" i="4"/>
  <c r="P126" i="4"/>
  <c r="T126" i="4"/>
  <c r="BK150" i="4"/>
  <c r="J150" i="4" s="1"/>
  <c r="J99" i="4" s="1"/>
  <c r="BK164" i="4"/>
  <c r="J164" i="4"/>
  <c r="J100" i="4" s="1"/>
  <c r="R185" i="4"/>
  <c r="R193" i="4"/>
  <c r="P201" i="4"/>
  <c r="BK205" i="4"/>
  <c r="J205" i="4" s="1"/>
  <c r="J104" i="4" s="1"/>
  <c r="T210" i="4"/>
  <c r="BK118" i="3"/>
  <c r="J118" i="3" s="1"/>
  <c r="J97" i="3" s="1"/>
  <c r="P133" i="4"/>
  <c r="P150" i="4"/>
  <c r="T164" i="4"/>
  <c r="P193" i="4"/>
  <c r="R201" i="4"/>
  <c r="T205" i="4"/>
  <c r="R210" i="4"/>
  <c r="T118" i="3"/>
  <c r="T117" i="3"/>
  <c r="BK133" i="4"/>
  <c r="J133" i="4" s="1"/>
  <c r="J98" i="4" s="1"/>
  <c r="R150" i="4"/>
  <c r="P164" i="4"/>
  <c r="BK185" i="4"/>
  <c r="J185" i="4"/>
  <c r="J101" i="4"/>
  <c r="BK193" i="4"/>
  <c r="J193" i="4" s="1"/>
  <c r="J102" i="4" s="1"/>
  <c r="BK201" i="4"/>
  <c r="J201" i="4" s="1"/>
  <c r="J103" i="4" s="1"/>
  <c r="R205" i="4"/>
  <c r="P210" i="4"/>
  <c r="R118" i="3"/>
  <c r="R117" i="3" s="1"/>
  <c r="R126" i="4"/>
  <c r="T133" i="4"/>
  <c r="R164" i="4"/>
  <c r="T185" i="4"/>
  <c r="T193" i="4"/>
  <c r="T201" i="4"/>
  <c r="P205" i="4"/>
  <c r="BK210" i="4"/>
  <c r="J210" i="4"/>
  <c r="J105" i="4"/>
  <c r="BK124" i="2"/>
  <c r="J124" i="2" s="1"/>
  <c r="J99" i="2" s="1"/>
  <c r="BK121" i="5"/>
  <c r="BK127" i="5"/>
  <c r="J127" i="5" s="1"/>
  <c r="J99" i="5" s="1"/>
  <c r="BK120" i="2"/>
  <c r="J120" i="2" s="1"/>
  <c r="J97" i="2" s="1"/>
  <c r="BK124" i="5"/>
  <c r="J124" i="5"/>
  <c r="J98" i="5" s="1"/>
  <c r="BK122" i="2"/>
  <c r="J122" i="2"/>
  <c r="J98" i="2"/>
  <c r="BK130" i="5"/>
  <c r="J130" i="5" s="1"/>
  <c r="J100" i="5" s="1"/>
  <c r="BK125" i="4"/>
  <c r="J125" i="4" s="1"/>
  <c r="J96" i="4" s="1"/>
  <c r="E85" i="5"/>
  <c r="F117" i="5"/>
  <c r="BE125" i="5"/>
  <c r="BE128" i="5"/>
  <c r="J89" i="5"/>
  <c r="F91" i="5"/>
  <c r="J92" i="5"/>
  <c r="BE122" i="5"/>
  <c r="BE131" i="5"/>
  <c r="BK117" i="3"/>
  <c r="J117" i="3" s="1"/>
  <c r="J30" i="3" s="1"/>
  <c r="F92" i="4"/>
  <c r="F121" i="4"/>
  <c r="BE173" i="4"/>
  <c r="BE200" i="4"/>
  <c r="BE211" i="4"/>
  <c r="BE140" i="4"/>
  <c r="BE153" i="4"/>
  <c r="BE155" i="4"/>
  <c r="BE167" i="4"/>
  <c r="BE178" i="4"/>
  <c r="BE182" i="4"/>
  <c r="BE188" i="4"/>
  <c r="BE196" i="4"/>
  <c r="BE197" i="4"/>
  <c r="BE215" i="4"/>
  <c r="J92" i="4"/>
  <c r="J119" i="4"/>
  <c r="BE131" i="4"/>
  <c r="BE144" i="4"/>
  <c r="BE147" i="4"/>
  <c r="BE151" i="4"/>
  <c r="BE158" i="4"/>
  <c r="BE162" i="4"/>
  <c r="BE179" i="4"/>
  <c r="BE184" i="4"/>
  <c r="BE194" i="4"/>
  <c r="BE199" i="4"/>
  <c r="BE217" i="4"/>
  <c r="E115" i="4"/>
  <c r="BE129" i="4"/>
  <c r="BE134" i="4"/>
  <c r="BE136" i="4"/>
  <c r="BE138" i="4"/>
  <c r="BE160" i="4"/>
  <c r="BE163" i="4"/>
  <c r="BE169" i="4"/>
  <c r="BE171" i="4"/>
  <c r="BE181" i="4"/>
  <c r="BE127" i="4"/>
  <c r="BE141" i="4"/>
  <c r="BE143" i="4"/>
  <c r="BE146" i="4"/>
  <c r="BE149" i="4"/>
  <c r="BE156" i="4"/>
  <c r="BE165" i="4"/>
  <c r="BE176" i="4"/>
  <c r="BE189" i="4"/>
  <c r="BE213" i="4"/>
  <c r="BE175" i="4"/>
  <c r="BE186" i="4"/>
  <c r="BE191" i="4"/>
  <c r="BE202" i="4"/>
  <c r="BE204" i="4"/>
  <c r="BE206" i="4"/>
  <c r="BE209" i="4"/>
  <c r="E85" i="3"/>
  <c r="F113" i="3"/>
  <c r="BE122" i="3"/>
  <c r="BE129" i="3"/>
  <c r="BE130" i="3"/>
  <c r="BE132" i="3"/>
  <c r="J92" i="3"/>
  <c r="BE120" i="3"/>
  <c r="BE126" i="3"/>
  <c r="BE128" i="3"/>
  <c r="J111" i="3"/>
  <c r="BE121" i="3"/>
  <c r="BE127" i="3"/>
  <c r="F114" i="3"/>
  <c r="BE123" i="3"/>
  <c r="BE125" i="3"/>
  <c r="BE119" i="3"/>
  <c r="BE124" i="3"/>
  <c r="BE131" i="3"/>
  <c r="BE133" i="3"/>
  <c r="F92" i="2"/>
  <c r="J113" i="2"/>
  <c r="BE121" i="2"/>
  <c r="J92" i="2"/>
  <c r="BE123" i="2"/>
  <c r="F91" i="2"/>
  <c r="E85" i="2"/>
  <c r="BE125" i="2"/>
  <c r="F35" i="2"/>
  <c r="BB95" i="1" s="1"/>
  <c r="J34" i="3"/>
  <c r="AW96" i="1"/>
  <c r="F36" i="4"/>
  <c r="BC97" i="1"/>
  <c r="F37" i="5"/>
  <c r="BD98" i="1" s="1"/>
  <c r="F34" i="3"/>
  <c r="BA96" i="1"/>
  <c r="F34" i="4"/>
  <c r="BA97" i="1" s="1"/>
  <c r="F37" i="2"/>
  <c r="BD95" i="1"/>
  <c r="F35" i="3"/>
  <c r="BB96" i="1" s="1"/>
  <c r="J34" i="4"/>
  <c r="AW97" i="1"/>
  <c r="F34" i="5"/>
  <c r="BA98" i="1" s="1"/>
  <c r="F36" i="5"/>
  <c r="BC98" i="1"/>
  <c r="F35" i="5"/>
  <c r="BB98" i="1" s="1"/>
  <c r="J34" i="2"/>
  <c r="AW95" i="1"/>
  <c r="F37" i="3"/>
  <c r="BD96" i="1" s="1"/>
  <c r="F35" i="4"/>
  <c r="BB97" i="1"/>
  <c r="F36" i="2"/>
  <c r="BC95" i="1" s="1"/>
  <c r="F36" i="3"/>
  <c r="BC96" i="1"/>
  <c r="F37" i="4"/>
  <c r="BD97" i="1" s="1"/>
  <c r="J34" i="5"/>
  <c r="AW98" i="1"/>
  <c r="BK120" i="5" l="1"/>
  <c r="J120" i="5" s="1"/>
  <c r="J96" i="5" s="1"/>
  <c r="R125" i="4"/>
  <c r="T125" i="4"/>
  <c r="P125" i="4"/>
  <c r="AU97" i="1"/>
  <c r="J121" i="5"/>
  <c r="J97" i="5" s="1"/>
  <c r="BK119" i="2"/>
  <c r="J119" i="2"/>
  <c r="J30" i="2" s="1"/>
  <c r="AG95" i="1" s="1"/>
  <c r="AN95" i="1" s="1"/>
  <c r="AG96" i="1"/>
  <c r="J96" i="3"/>
  <c r="F33" i="2"/>
  <c r="AZ95" i="1" s="1"/>
  <c r="F33" i="4"/>
  <c r="AZ97" i="1"/>
  <c r="AU94" i="1"/>
  <c r="F33" i="3"/>
  <c r="AZ96" i="1" s="1"/>
  <c r="J30" i="4"/>
  <c r="AG97" i="1"/>
  <c r="J33" i="5"/>
  <c r="AV98" i="1" s="1"/>
  <c r="AT98" i="1" s="1"/>
  <c r="F33" i="5"/>
  <c r="AZ98" i="1" s="1"/>
  <c r="J33" i="2"/>
  <c r="AV95" i="1"/>
  <c r="AT95" i="1"/>
  <c r="J33" i="4"/>
  <c r="AV97" i="1"/>
  <c r="AT97" i="1"/>
  <c r="J33" i="3"/>
  <c r="AV96" i="1" s="1"/>
  <c r="AT96" i="1" s="1"/>
  <c r="AN96" i="1" s="1"/>
  <c r="BA94" i="1"/>
  <c r="AW94" i="1" s="1"/>
  <c r="AK30" i="1" s="1"/>
  <c r="BC94" i="1"/>
  <c r="W32" i="1"/>
  <c r="BB94" i="1"/>
  <c r="AX94" i="1"/>
  <c r="BD94" i="1"/>
  <c r="W33" i="1"/>
  <c r="J96" i="2" l="1"/>
  <c r="AN97" i="1"/>
  <c r="J39" i="4"/>
  <c r="J39" i="3"/>
  <c r="J39" i="2"/>
  <c r="AY94" i="1"/>
  <c r="J30" i="5"/>
  <c r="AG98" i="1"/>
  <c r="AZ94" i="1"/>
  <c r="W29" i="1" s="1"/>
  <c r="W31" i="1"/>
  <c r="W30" i="1"/>
  <c r="J39" i="5" l="1"/>
  <c r="AG94" i="1"/>
  <c r="AN98" i="1"/>
  <c r="AV94" i="1"/>
  <c r="AK29" i="1"/>
  <c r="AK26" i="1" l="1"/>
  <c r="AT94" i="1"/>
  <c r="AN94" i="1" l="1"/>
  <c r="AK35" i="1"/>
</calcChain>
</file>

<file path=xl/sharedStrings.xml><?xml version="1.0" encoding="utf-8"?>
<sst xmlns="http://schemas.openxmlformats.org/spreadsheetml/2006/main" count="2011" uniqueCount="463">
  <si>
    <t>Export Komplet</t>
  </si>
  <si>
    <t/>
  </si>
  <si>
    <t>2.0</t>
  </si>
  <si>
    <t>ZAMOK</t>
  </si>
  <si>
    <t>False</t>
  </si>
  <si>
    <t>{5df50951-1b61-4390-b84d-515c0fb093cf}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</si>
  <si>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</si>
  <si>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</si>
  <si>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</si>
  <si>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</si>
  <si>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</si>
  <si>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</si>
  <si>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</si>
  <si>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</si>
  <si>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110323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</si>
  <si>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</si>
  <si>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</si>
  <si>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FOTOVOLTAICKÁ ELEKTRÁRNA 42,23kWp NA STŘEŠE KINA OKO V ŠUMPERKU</t>
  </si>
  <si>
    <t>KSO:</t>
  </si>
  <si>
    <t>CC-CZ:</t>
  </si>
  <si>
    <t>Místo:</t>
  </si>
  <si>
    <t>ŠUMPERK</t>
  </si>
  <si>
    <t>Datum:</t>
  </si>
  <si>
    <t>15. 3. 2023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</si>
  <si>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</si>
  <si>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</si>
  <si>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</si>
  <si>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</si>
  <si>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</si>
  <si>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</si>
  <si>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</si>
  <si>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Pavel Matura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</si>
  <si>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</si>
  <si>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</si>
  <si>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</si>
  <si>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</si>
  <si>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</si>
  <si>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</si>
  <si>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</si>
  <si>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</si>
  <si>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</si>
  <si>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</si>
  <si>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</si>
  <si>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</si>
  <si>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</si>
  <si>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</si>
  <si>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</si>
  <si>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</si>
  <si>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</si>
  <si>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</si>
  <si>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</si>
  <si>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</si>
  <si>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</si>
  <si>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</si>
  <si>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</si>
  <si>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</si>
  <si>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</si>
  <si>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</si>
  <si>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</si>
  <si>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</si>
  <si>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</si>
  <si>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</si>
  <si>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</si>
  <si>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</si>
  <si>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</si>
  <si>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</si>
  <si>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</si>
  <si>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</si>
  <si>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</si>
  <si>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</si>
  <si>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</si>
  <si>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</si>
  <si>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</si>
  <si>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</si>
  <si>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</si>
  <si>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</si>
  <si>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</si>
  <si>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</si>
  <si>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</si>
  <si>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</si>
  <si>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</si>
  <si>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DODÁVKA TECHNOLOGIE FVE</t>
  </si>
  <si>
    <t>STA</t>
  </si>
  <si>
    <t>1</t>
  </si>
  <si>
    <t>{2962b43e-e968-480b-a949-89ce16dbf788}</t>
  </si>
  <si>
    <t>2</t>
  </si>
  <si>
    <t>02</t>
  </si>
  <si>
    <t>ROZVADĚČ RFVE</t>
  </si>
  <si>
    <t>{cdd3d8c3-19ae-4441-8095-36e5930b0edf}</t>
  </si>
  <si>
    <t>03</t>
  </si>
  <si>
    <t>MONTÁŽE</t>
  </si>
  <si>
    <t>{dfc67a1a-461c-4d54-8103-fc4e2bd1dd62}</t>
  </si>
  <si>
    <t>04</t>
  </si>
  <si>
    <t>HZS</t>
  </si>
  <si>
    <t>{b8d7e8df-67f7-444c-84ae-e91a24fa570b}</t>
  </si>
  <si>
    <t>KRYCÍ LIST SOUPISU PRACÍ</t>
  </si>
  <si>
    <t>Objekt:</t>
  </si>
  <si>
    <t>01 - DODÁVKA TECHNOLOGIE FVE</t>
  </si>
  <si>
    <t>REKAPITULACE ČLENĚNÍ SOUPISU PRACÍ</t>
  </si>
  <si>
    <t>Kód dílu - Popis</t>
  </si>
  <si>
    <t>Cena celkem [CZK]</t>
  </si>
  <si>
    <t>Náklady ze soupisu prací</t>
  </si>
  <si>
    <t>-1</t>
  </si>
  <si>
    <t>-01 - FOTOVOLTAICKÉ PANELY</t>
  </si>
  <si>
    <t>-02 - STŘÍDAČ</t>
  </si>
  <si>
    <t>-03 - DOPRAVA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</si>
  <si>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</si>
  <si>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</si>
  <si>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</si>
  <si>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</si>
  <si>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</si>
  <si>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</si>
  <si>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</si>
  <si>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</si>
  <si>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</si>
  <si>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</si>
  <si>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</si>
  <si>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</si>
  <si>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</si>
  <si>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</si>
  <si>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-01</t>
  </si>
  <si>
    <t>FOTOVOLTAICKÉ PANELY</t>
  </si>
  <si>
    <t>ROZPOCET</t>
  </si>
  <si>
    <t>M</t>
  </si>
  <si>
    <t>FVE-01</t>
  </si>
  <si>
    <t>Monokrystalický fotovoltaický panel, navržen 410 Wp, šířka 1134 mm, výška 1722 mm, tloušťka 30 mm, hmotnost 21,5 kg, účinnost 21%, IP68, včetně kabelů + a - o délkách 1,2 m, včetně krajních a vnitřních držáků, záruka 12 let</t>
  </si>
  <si>
    <t>ks</t>
  </si>
  <si>
    <t>8</t>
  </si>
  <si>
    <t>4</t>
  </si>
  <si>
    <t>-1248997331</t>
  </si>
  <si>
    <t>-02</t>
  </si>
  <si>
    <t>STŘÍDAČ</t>
  </si>
  <si>
    <t>FVE-2</t>
  </si>
  <si>
    <t>Fotovoltaický trojfázový střídač, maximální vstupní proud na MPPT 32 A, max.vstupní napětí 1000 V=, 4xMPPT, počet stringů na MPPT 2,  jmenovitý střídavý výstupní výkon 40 kW, jmenovitý AC výstupní proud 58 A, rozměr 630*521*286 mm, IP66, 44kg</t>
  </si>
  <si>
    <t>-1588363991</t>
  </si>
  <si>
    <t>-03</t>
  </si>
  <si>
    <t>DOPRAVA</t>
  </si>
  <si>
    <t>K</t>
  </si>
  <si>
    <t>090001000_R1</t>
  </si>
  <si>
    <t xml:space="preserve">Doprava panelů na místo stavby </t>
  </si>
  <si>
    <t>kpl</t>
  </si>
  <si>
    <t>1024</t>
  </si>
  <si>
    <t>-192688470</t>
  </si>
  <si>
    <t>02 - ROZVADĚČ RFVE</t>
  </si>
  <si>
    <t>-01 - ROZVADĚČ RFVE</t>
  </si>
  <si>
    <t>R-FVE_01</t>
  </si>
  <si>
    <t>Skříň s dveřmi, zámek Doppelbart (motýlek 3mm), IP55, šedá, NA omítku, ŠxVxH=800x760x270, včetně příslušenství (krycí desky,kabelová příruba, bočnice,svorkovnice)</t>
  </si>
  <si>
    <t>-1416908081</t>
  </si>
  <si>
    <t>R-FVE-02</t>
  </si>
  <si>
    <t>Svorkovnice, sada patek pro upevnění na stěnu, záslepky, držák svorkovnic, kabelové vývodky</t>
  </si>
  <si>
    <t>kplSvorkov</t>
  </si>
  <si>
    <t>1633224417</t>
  </si>
  <si>
    <t>3</t>
  </si>
  <si>
    <t>R-FVE-03</t>
  </si>
  <si>
    <t>Vypínač zapnuto/vypnuto, 3-pól, 63A, uzamykatelný</t>
  </si>
  <si>
    <t>-1547043555</t>
  </si>
  <si>
    <t>R-FVE-04</t>
  </si>
  <si>
    <t>Přímý trojfázový jednosazbový elektroměr, 100 A, na lištu DIN, certifikace MID</t>
  </si>
  <si>
    <t>-781711477</t>
  </si>
  <si>
    <t>5</t>
  </si>
  <si>
    <t>R-FVE-05</t>
  </si>
  <si>
    <t>Jistič AZ, char B, 3-pólový, In=100A, Icu=20kA (ČSN EN 60947-2)</t>
  </si>
  <si>
    <t>502314055</t>
  </si>
  <si>
    <t>6</t>
  </si>
  <si>
    <t>R-FVE-06</t>
  </si>
  <si>
    <t>Pomocný materiál a práce (vodiče, koncovky, propojovací hřebeny, spojovací materiál atd.)</t>
  </si>
  <si>
    <t>-499240012</t>
  </si>
  <si>
    <t>10</t>
  </si>
  <si>
    <t>R-FVE-09</t>
  </si>
  <si>
    <t>Pojistkový odpojovač, fotovoltaické aplikace, 2-pole, 1000V DC / 30A, C10 (10x38mm)</t>
  </si>
  <si>
    <t>1465568195</t>
  </si>
  <si>
    <t>11</t>
  </si>
  <si>
    <t>R-FVE-10</t>
  </si>
  <si>
    <t>Ultra rychlá válcová pojistka pro fotovoltaiku, (norma UL), 10x38mm, 1100V DC, 15A</t>
  </si>
  <si>
    <t>930814493</t>
  </si>
  <si>
    <t>12</t>
  </si>
  <si>
    <t>R-FVE-11</t>
  </si>
  <si>
    <t>Svodič přepětí T2 (II, C), fotovoltaické aplikace 1000V DC, max.zkrat.proud 160A</t>
  </si>
  <si>
    <t>-1262849873</t>
  </si>
  <si>
    <t>RFVE-12</t>
  </si>
  <si>
    <t>Jistič modulový 2A/1/B, 1-pólový, In=2A, charakteristika B, Ik=10kA</t>
  </si>
  <si>
    <t>32</t>
  </si>
  <si>
    <t>16</t>
  </si>
  <si>
    <t>1377754456</t>
  </si>
  <si>
    <t>RFVE-13</t>
  </si>
  <si>
    <t>Instalační stykač, Uc=230V AC, In=63A, 4vyp. kont.</t>
  </si>
  <si>
    <t>-1283777168</t>
  </si>
  <si>
    <t>17</t>
  </si>
  <si>
    <t>RFVE-14</t>
  </si>
  <si>
    <t>Jistič - char B, 2-pólový, Icn=10kA, In=16A</t>
  </si>
  <si>
    <t>-730068550</t>
  </si>
  <si>
    <t>18</t>
  </si>
  <si>
    <t>RFVE-15</t>
  </si>
  <si>
    <t>Zálohovací zdroj na DIN lištu 27.6V 24~30V DC, funkce UPS, výstupní proud 2.25A, na DIN</t>
  </si>
  <si>
    <t>2075573415</t>
  </si>
  <si>
    <t>19</t>
  </si>
  <si>
    <t>RFVE-16</t>
  </si>
  <si>
    <t>Bezúdržbový záložní akumulátor, 26Ah / 12V</t>
  </si>
  <si>
    <t>1097382492</t>
  </si>
  <si>
    <t>7</t>
  </si>
  <si>
    <t>HZS2231</t>
  </si>
  <si>
    <t>Hodinová zúčtovací sazba elektrikář</t>
  </si>
  <si>
    <t>hod</t>
  </si>
  <si>
    <t>CS ÚRS 2023 01</t>
  </si>
  <si>
    <t>1927204720</t>
  </si>
  <si>
    <t>Online PSC</t>
  </si>
  <si>
    <t>https://podminky.urs.cz/item/CS_URS_2023_01/HZS2231</t>
  </si>
  <si>
    <t>03 - MONTÁŽE</t>
  </si>
  <si>
    <t>-01 - UPEVŇOVACÍ KONSTRUKCE PRO FVE PANELY</t>
  </si>
  <si>
    <t>-02 - FVE PANELY A PŘÍSLUŠENSTVÍ</t>
  </si>
  <si>
    <t>-03 - GS1 - STŘÍDAČ</t>
  </si>
  <si>
    <t>-04 - ROZVADĚČ RFVE</t>
  </si>
  <si>
    <t>-05 - ROZVADĚČ HRM11 (1.NP ROZVODNA) - doplnění a úprava</t>
  </si>
  <si>
    <t>-06 - KABELOVÉ TRASY</t>
  </si>
  <si>
    <t>-07 - Pomocné stavební a zemní práce</t>
  </si>
  <si>
    <t>-08 - ÚPRAVA ROZVADĚČE RE1 (1.NP-ROZVODNA)</t>
  </si>
  <si>
    <t>-09 - Bezpečnostní prvky FVE - Požární ochrana</t>
  </si>
  <si>
    <t>UPEVŇOVACÍ KONSTRUKCE PRO FVE PANELY</t>
  </si>
  <si>
    <t>125</t>
  </si>
  <si>
    <t>741711002</t>
  </si>
  <si>
    <t>Montáž nosné konstrukce fotovoltaických panelů na šikmé střeše uchycené na střešní krytině</t>
  </si>
  <si>
    <t>kus</t>
  </si>
  <si>
    <t>1194385314</t>
  </si>
  <si>
    <t>https://podminky.urs.cz/item/CS_URS_2023_01/741711002</t>
  </si>
  <si>
    <t>741711051</t>
  </si>
  <si>
    <t>Montáž nosné konstrukce fotovoltaických panelů jednotlivých komponentů z hliníkových profilů</t>
  </si>
  <si>
    <t>m</t>
  </si>
  <si>
    <t>-660572745</t>
  </si>
  <si>
    <t>https://podminky.urs.cz/item/CS_URS_2023_01/741711051</t>
  </si>
  <si>
    <t>UPKON</t>
  </si>
  <si>
    <t>Dodávka nosné konstrukce kompletní - pro danou krytinu</t>
  </si>
  <si>
    <t>-1748107626</t>
  </si>
  <si>
    <t>P</t>
  </si>
  <si>
    <t>Poznámka k položce:_x000D_
Počítáno na všechny projektované plochy střech.</t>
  </si>
  <si>
    <t>FVE PANELY A PŘÍSLUŠENSTVÍ</t>
  </si>
  <si>
    <t>090001000</t>
  </si>
  <si>
    <t>Přesun fotovoltaického panelu na střechu</t>
  </si>
  <si>
    <t>CS ÚRS 2022 01</t>
  </si>
  <si>
    <t>-894612475</t>
  </si>
  <si>
    <t>https://podminky.urs.cz/item/CS_URS_2022_01/090001000</t>
  </si>
  <si>
    <t>66</t>
  </si>
  <si>
    <t>741721211</t>
  </si>
  <si>
    <t>Montáž fotovoltaických panelů krystalických na plochou střechu výkonu přes 300 Wp</t>
  </si>
  <si>
    <t>-1090430296</t>
  </si>
  <si>
    <t>https://podminky.urs.cz/item/CS_URS_2023_01/741721211</t>
  </si>
  <si>
    <t>741120324</t>
  </si>
  <si>
    <t>Montáž fotovoltaických kabelů uložených pevně průměru přes 4 do 6 mm</t>
  </si>
  <si>
    <t>-525197409</t>
  </si>
  <si>
    <t>https://podminky.urs.cz/item/CS_URS_2023_01/741120324</t>
  </si>
  <si>
    <t>KABEL6</t>
  </si>
  <si>
    <t>Solární kabel SOL 6.0 mm2 černý, Jmenovité napětí: 600/1000V, Zkušební napětí: 3000V, Teplota pevná instalace: -30 -70 °C, Jmenovitý průměr pláště: 6,3mm</t>
  </si>
  <si>
    <t>-1999968289</t>
  </si>
  <si>
    <t>9</t>
  </si>
  <si>
    <t>741130420</t>
  </si>
  <si>
    <t>Nalisování konektorů na fotovoltaický kabel</t>
  </si>
  <si>
    <t>-611105453</t>
  </si>
  <si>
    <t>https://podminky.urs.cz/item/CS_URS_2023_01/741130420</t>
  </si>
  <si>
    <t>KONEKTOR</t>
  </si>
  <si>
    <t>Konektory pro propojení FV panelů s vedením ke střídači nebo propojení vedení od panelů se střídačem, průřez vodiče 4 – 6 mm², jmenovitý proud do 30A, 1000V, IP67</t>
  </si>
  <si>
    <t>-1672820264</t>
  </si>
  <si>
    <t>741112201</t>
  </si>
  <si>
    <t>Montáž krabice pancéřová protahovací plastová 120x120 mm</t>
  </si>
  <si>
    <t>-1559177546</t>
  </si>
  <si>
    <t>https://podminky.urs.cz/item/CS_URS_2023_01/741112201</t>
  </si>
  <si>
    <t>KRABICE_FVE</t>
  </si>
  <si>
    <t>Venkovní krabicová rozvodka pro fotovoltaiku,  se svorkami do 6 mm2, nástěnná, 1000 V=, IP55, včetně ucpávkových vývodek</t>
  </si>
  <si>
    <t>594969017</t>
  </si>
  <si>
    <t>25</t>
  </si>
  <si>
    <t>741120301</t>
  </si>
  <si>
    <t>Montáž vodič Cu izolovaný plný a laněný s PVC pláštěm žíla 0,55-16 mm2 pevně (např. CY, CHAH-V)</t>
  </si>
  <si>
    <t>724025468</t>
  </si>
  <si>
    <t>https://podminky.urs.cz/item/CS_URS_2023_01/741120301</t>
  </si>
  <si>
    <t>26</t>
  </si>
  <si>
    <t>CYA_6</t>
  </si>
  <si>
    <t>Harmonizovaný vodič H07V-K 16, zelenožlutý, pro napojení vodivých konstrukcí a celků na MET</t>
  </si>
  <si>
    <t>832156689</t>
  </si>
  <si>
    <t>GS1 - STŘÍDAČ</t>
  </si>
  <si>
    <t>168</t>
  </si>
  <si>
    <t>741730018</t>
  </si>
  <si>
    <t>Montáž střídače napětí DC/AC síťového třífázového pro fotovoltaické systémy, max. výstupní výkon přes 25000 do 50000 W</t>
  </si>
  <si>
    <t>503052108</t>
  </si>
  <si>
    <t>https://podminky.urs.cz/item/CS_URS_2023_01/741730018</t>
  </si>
  <si>
    <t>14</t>
  </si>
  <si>
    <t>-400406785</t>
  </si>
  <si>
    <t>1930956722</t>
  </si>
  <si>
    <t>741130023</t>
  </si>
  <si>
    <t>Ukončení vodič izolovaný do 6 mm2 na svorkovnici</t>
  </si>
  <si>
    <t>1136041481</t>
  </si>
  <si>
    <t>https://podminky.urs.cz/item/CS_URS_2023_01/741130023</t>
  </si>
  <si>
    <t>169</t>
  </si>
  <si>
    <t>741130148</t>
  </si>
  <si>
    <t>Ukončení šňůra 5x25 mm2 se zapojením</t>
  </si>
  <si>
    <t>1089088830</t>
  </si>
  <si>
    <t>https://podminky.urs.cz/item/CS_URS_2023_01/741130148</t>
  </si>
  <si>
    <t>49</t>
  </si>
  <si>
    <t>741120303</t>
  </si>
  <si>
    <t>Montáž vodič Cu izolovaný plný a laněný s PVC pláštěm žíla 25-35 mm2 pevně (CY, CHAH-R(V))</t>
  </si>
  <si>
    <t>-73402277</t>
  </si>
  <si>
    <t>https://podminky.urs.cz/item/CS_URS_2023_01/741120303</t>
  </si>
  <si>
    <t>50</t>
  </si>
  <si>
    <t>UZZ_GS2</t>
  </si>
  <si>
    <t>Silový vodič s malým množstvím uvolněného tepla v případě požáru, dle vyhlášky č. 268/2011 Sb. (třída B2cas1d1a1), 1x25 mm2</t>
  </si>
  <si>
    <t>-1880378302</t>
  </si>
  <si>
    <t>HZS3232_R1</t>
  </si>
  <si>
    <t>Základní nastavení střídače GS podle požadavků ČEZ Distribuce, uvedení střídače do provozu, součinnost s pracovníky ČEZ Distribuce</t>
  </si>
  <si>
    <t>1131696774</t>
  </si>
  <si>
    <t>-04</t>
  </si>
  <si>
    <t>20</t>
  </si>
  <si>
    <t>741210002</t>
  </si>
  <si>
    <t>Montáž rozvodnice oceloplechová nebo plastová běžná do 50 kg</t>
  </si>
  <si>
    <t>614569243</t>
  </si>
  <si>
    <t>https://podminky.urs.cz/item/CS_URS_2023_01/741210002</t>
  </si>
  <si>
    <t>170</t>
  </si>
  <si>
    <t>741132135</t>
  </si>
  <si>
    <t>Ukončení kabelů 4x35 mm2 smršťovací záklopkou nebo páskem bez letování</t>
  </si>
  <si>
    <t>-252134902</t>
  </si>
  <si>
    <t>https://podminky.urs.cz/item/CS_URS_2023_01/741132135</t>
  </si>
  <si>
    <t>107</t>
  </si>
  <si>
    <t>741132103</t>
  </si>
  <si>
    <t>Ukončení kabelů 3x1,5 až 4 mm2 smršťovací záklopkou nebo páskem bez letování</t>
  </si>
  <si>
    <t>916280973</t>
  </si>
  <si>
    <t>https://podminky.urs.cz/item/CS_URS_2023_01/741132103</t>
  </si>
  <si>
    <t>171</t>
  </si>
  <si>
    <t>-485435769</t>
  </si>
  <si>
    <t>44</t>
  </si>
  <si>
    <t>741120501</t>
  </si>
  <si>
    <t>Montáž šňůra Cu lehká a střední do 7 žil uložená volně (CGSG)</t>
  </si>
  <si>
    <t>512</t>
  </si>
  <si>
    <t>1317889003</t>
  </si>
  <si>
    <t>https://podminky.urs.cz/item/CS_URS_2023_01/741120501</t>
  </si>
  <si>
    <t>45</t>
  </si>
  <si>
    <t>R-FVE &lt;-&gt; GS1</t>
  </si>
  <si>
    <t>Šňůra H07RN-F 5G 25 (CGSG 5Cx25)</t>
  </si>
  <si>
    <t>1279717626</t>
  </si>
  <si>
    <t>129</t>
  </si>
  <si>
    <t>741122015</t>
  </si>
  <si>
    <t>Montáž kabel Cu bez ukončení uložený pod omítku plný kulatý 3x1,5 mm2 (CYKY)</t>
  </si>
  <si>
    <t>-1987191750</t>
  </si>
  <si>
    <t>https://podminky.urs.cz/item/CS_URS_2023_01/741122015</t>
  </si>
  <si>
    <t>130</t>
  </si>
  <si>
    <t>21-628</t>
  </si>
  <si>
    <t>Silový kabel s malým množstvím uvolněného tepla v případě požáru, dle vyhlášky č. 268/2011 Sb. (třída B2cas1d1a1), 3(O)x1,5  mm2</t>
  </si>
  <si>
    <t>82207384</t>
  </si>
  <si>
    <t>172</t>
  </si>
  <si>
    <t>741122025</t>
  </si>
  <si>
    <t>Montáž kabel Cu bez ukončení uložený pod omítku plný kulatý 4x16 až 25 mm2 (CYKY)</t>
  </si>
  <si>
    <t>-1975390881</t>
  </si>
  <si>
    <t>https://podminky.urs.cz/item/CS_URS_2023_01/741122025</t>
  </si>
  <si>
    <t>173</t>
  </si>
  <si>
    <t>pol493</t>
  </si>
  <si>
    <t>Silový kabel s malým množstvím uvolněného tepla v případě požáru, dle vyhlášky č. 268/2011 Sb. (třída B2cas1d1a1), 5x25 mm2</t>
  </si>
  <si>
    <t>-1010738403</t>
  </si>
  <si>
    <t>174</t>
  </si>
  <si>
    <t>741122601</t>
  </si>
  <si>
    <t>Montáž kabel Cu plný kulatý žíla 2x1,5 až 6 mm2 uložený pevně (např. CYKY)</t>
  </si>
  <si>
    <t>-1560755297</t>
  </si>
  <si>
    <t>https://podminky.urs.cz/item/CS_URS_2023_01/741122601</t>
  </si>
  <si>
    <t>175</t>
  </si>
  <si>
    <t>34111525</t>
  </si>
  <si>
    <t>kabel silový oheň retardující bezhalogenový s funkčností při požáru 180min a P60-R reakce na oheň B2cas1d1a1 jádro Cu 0,6/1kV (1-CSKH-V) 2x2,5mm2</t>
  </si>
  <si>
    <t>1690821951</t>
  </si>
  <si>
    <t>-05</t>
  </si>
  <si>
    <t>ROZVADĚČ HRM11 (1.NP ROZVODNA) - doplnění a úprava</t>
  </si>
  <si>
    <t>146</t>
  </si>
  <si>
    <t>741320185</t>
  </si>
  <si>
    <t>Montáž jističů třípólových nn do 125 A ve skříni se zapojením vodičů</t>
  </si>
  <si>
    <t>-1247880839</t>
  </si>
  <si>
    <t>https://podminky.urs.cz/item/CS_URS_2023_01/741320185</t>
  </si>
  <si>
    <t>147</t>
  </si>
  <si>
    <t>B63/3</t>
  </si>
  <si>
    <t>Jistič 63A 3P B 10kA</t>
  </si>
  <si>
    <t>-6850812</t>
  </si>
  <si>
    <t>176</t>
  </si>
  <si>
    <t>533605391</t>
  </si>
  <si>
    <t>113</t>
  </si>
  <si>
    <t>-561883032</t>
  </si>
  <si>
    <t>-06</t>
  </si>
  <si>
    <t>KABELOVÉ TRASY</t>
  </si>
  <si>
    <t>135</t>
  </si>
  <si>
    <t>741110062</t>
  </si>
  <si>
    <t>Montáž trubka plastová ohebná D přes 23 do 35 mm uložená pod omítku</t>
  </si>
  <si>
    <t>727092630</t>
  </si>
  <si>
    <t>https://podminky.urs.cz/item/CS_URS_2023_01/741110062</t>
  </si>
  <si>
    <t>136</t>
  </si>
  <si>
    <t>20-327</t>
  </si>
  <si>
    <t xml:space="preserve">Trubka elektroinstalační vlnitá, ohebná, pancéřová, pro vysoké mechanické zatížení 1250N/5cm, DN32,0mm, Di23,5,0mm, materiál PVC-U, UV stabilní, barva černá RAL9005, teplotní rozsah -15°C/+60°C, balení po 50m </t>
  </si>
  <si>
    <t>53911891</t>
  </si>
  <si>
    <t>152</t>
  </si>
  <si>
    <t>741910411</t>
  </si>
  <si>
    <t>Montáž žlab kovový šířky do 50 mm bez víka</t>
  </si>
  <si>
    <t>-658994585</t>
  </si>
  <si>
    <t>https://podminky.urs.cz/item/CS_URS_2023_01/741910411</t>
  </si>
  <si>
    <t>153</t>
  </si>
  <si>
    <t>ZLAB_50_62</t>
  </si>
  <si>
    <t>ŽLAB kabelový s integrovanou spojkou, neděrovaný včetně víka, rozměr žlabu 50x62mm, tloušťka plechu 0,07mm. Povrchová úprava žárový zinek.</t>
  </si>
  <si>
    <t>-1704017635</t>
  </si>
  <si>
    <t>154</t>
  </si>
  <si>
    <t>UCHYT_MAT</t>
  </si>
  <si>
    <t>Instalační materiál pro uchycení a ukotvení žlabů do zdi, do podlahy.</t>
  </si>
  <si>
    <t>-1170658508</t>
  </si>
  <si>
    <t>-07</t>
  </si>
  <si>
    <t>Pomocné stavební a zemní práce</t>
  </si>
  <si>
    <t>137</t>
  </si>
  <si>
    <t>468081524</t>
  </si>
  <si>
    <t>Vybourání otvorů pro elektroinstalace ve zdivu železobetonovém pl přes 0,09 do 0,25 m2 tl přes 45 do 60 cm</t>
  </si>
  <si>
    <t>-730792910</t>
  </si>
  <si>
    <t>https://podminky.urs.cz/item/CS_URS_2023_01/468081524</t>
  </si>
  <si>
    <t>118</t>
  </si>
  <si>
    <t>031002000_1</t>
  </si>
  <si>
    <t>Zhotovení průrazu střechou průměru cca 50mm, protažení trubky 50mm, zaizolování průrazu, oplechování a zajištění průrazu proti vniknutí vody.</t>
  </si>
  <si>
    <t>-301918794</t>
  </si>
  <si>
    <t>-08</t>
  </si>
  <si>
    <t>ÚPRAVA ROZVADĚČE RE1 (1.NP-ROZVODNA)</t>
  </si>
  <si>
    <t>122</t>
  </si>
  <si>
    <t>1496207887</t>
  </si>
  <si>
    <t>Poznámka k položce:_x000D_
Přepojení a demontáž stávajícího rozvaděče RE.</t>
  </si>
  <si>
    <t>139</t>
  </si>
  <si>
    <t>35826001</t>
  </si>
  <si>
    <t>relé instalační 230V 2No</t>
  </si>
  <si>
    <t>-1195235495</t>
  </si>
  <si>
    <t>-09</t>
  </si>
  <si>
    <t>Bezpečnostní prvky FVE - Požární ochrana</t>
  </si>
  <si>
    <t>57</t>
  </si>
  <si>
    <t>741310031</t>
  </si>
  <si>
    <t>Montáž spínač nástěnný 1-jednopólový prostředí venkovní/mokré se zapojením vodičů</t>
  </si>
  <si>
    <t>1749860757</t>
  </si>
  <si>
    <t>https://podminky.urs.cz/item/CS_URS_2023_01/741310031</t>
  </si>
  <si>
    <t>58</t>
  </si>
  <si>
    <t>SB0</t>
  </si>
  <si>
    <t>Tlačítko nouzového zastavení s mech.signalizací, uvolnění otočením, ve skříňce, fotovoltaika, 1Z 1V</t>
  </si>
  <si>
    <t>827098063</t>
  </si>
  <si>
    <t>Poznámka k položce:_x000D_
Možno použít i certifikovaný požární tlačítko se skleněným krytem 1Z+1V / 230V/6A.</t>
  </si>
  <si>
    <t>55</t>
  </si>
  <si>
    <t>741311013</t>
  </si>
  <si>
    <t>Montáž vypínač pole a odpojovač sítě s dálkovým ovládáním a zapojením vodičů</t>
  </si>
  <si>
    <t>432816828</t>
  </si>
  <si>
    <t>https://podminky.urs.cz/item/CS_URS_2023_01/741311013</t>
  </si>
  <si>
    <t>56</t>
  </si>
  <si>
    <t>QM1-8</t>
  </si>
  <si>
    <t>Centrální nouzový odpínač FV panelů Uc=24V DC, 26A, 2xM12-&gt;1xM16, Počet větví na vstupech: 2, Počet větví na výstupech: 1, Životnost: 100 000 cyklů, V souladu s: ČSN EN 60947-3.</t>
  </si>
  <si>
    <t>1733178916</t>
  </si>
  <si>
    <t>04 - HZS</t>
  </si>
  <si>
    <t>-01 - Výchozí revize a vydání revizní zprávy (část FVE)</t>
  </si>
  <si>
    <t>-02 - Zajištění prvního paralelního připojení a účast při prvním paralelní připojení FVE k distrib. síti</t>
  </si>
  <si>
    <t>-03 - Zaškolení obsluhy (provozovatele)</t>
  </si>
  <si>
    <t xml:space="preserve">-04 - Dokumentace </t>
  </si>
  <si>
    <t>Výchozí revize a vydání revizní zprávy (část FVE)</t>
  </si>
  <si>
    <t>HZS4211</t>
  </si>
  <si>
    <t>Hodinová zúčtovací sazba revizní technik</t>
  </si>
  <si>
    <t>-2016900819</t>
  </si>
  <si>
    <t>https://podminky.urs.cz/item/CS_URS_2023_01/HZS4211</t>
  </si>
  <si>
    <t>Zajištění prvního paralelního připojení a účast při prvním paralelní připojení FVE k distrib. síti</t>
  </si>
  <si>
    <t>HZS3232</t>
  </si>
  <si>
    <t>Hodinová zúčtovací sazba montér měřících zařízení odborný</t>
  </si>
  <si>
    <t>1022358432</t>
  </si>
  <si>
    <t>https://podminky.urs.cz/item/CS_URS_2023_01/HZS3232</t>
  </si>
  <si>
    <t>Zaškolení obsluhy (provozovatele)</t>
  </si>
  <si>
    <t>1223720900</t>
  </si>
  <si>
    <t xml:space="preserve">Dokumentace </t>
  </si>
  <si>
    <t>013254000</t>
  </si>
  <si>
    <t>Dokumentace skutečného provedení stavby</t>
  </si>
  <si>
    <t>1948181506</t>
  </si>
  <si>
    <t>https://podminky.urs.cz/item/CS_URS_2023_01/013254000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</si>
</sst>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0" fontId="19" fillId="0" borderId="21" xfId="0" applyFont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HZS22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120301" TargetMode="External"/><Relationship Id="rId13" Type="http://schemas.openxmlformats.org/officeDocument/2006/relationships/hyperlink" Target="https://podminky.urs.cz/item/CS_URS_2023_01/741120303" TargetMode="External"/><Relationship Id="rId18" Type="http://schemas.openxmlformats.org/officeDocument/2006/relationships/hyperlink" Target="https://podminky.urs.cz/item/CS_URS_2023_01/741120501" TargetMode="External"/><Relationship Id="rId26" Type="http://schemas.openxmlformats.org/officeDocument/2006/relationships/hyperlink" Target="https://podminky.urs.cz/item/CS_URS_2023_01/741910411" TargetMode="External"/><Relationship Id="rId3" Type="http://schemas.openxmlformats.org/officeDocument/2006/relationships/hyperlink" Target="https://podminky.urs.cz/item/CS_URS_2022_01/090001000" TargetMode="External"/><Relationship Id="rId21" Type="http://schemas.openxmlformats.org/officeDocument/2006/relationships/hyperlink" Target="https://podminky.urs.cz/item/CS_URS_2023_01/741122601" TargetMode="External"/><Relationship Id="rId7" Type="http://schemas.openxmlformats.org/officeDocument/2006/relationships/hyperlink" Target="https://podminky.urs.cz/item/CS_URS_2023_01/741112201" TargetMode="External"/><Relationship Id="rId12" Type="http://schemas.openxmlformats.org/officeDocument/2006/relationships/hyperlink" Target="https://podminky.urs.cz/item/CS_URS_2023_01/741130148" TargetMode="External"/><Relationship Id="rId17" Type="http://schemas.openxmlformats.org/officeDocument/2006/relationships/hyperlink" Target="https://podminky.urs.cz/item/CS_URS_2023_01/741130148" TargetMode="External"/><Relationship Id="rId25" Type="http://schemas.openxmlformats.org/officeDocument/2006/relationships/hyperlink" Target="https://podminky.urs.cz/item/CS_URS_2023_01/741110062" TargetMode="External"/><Relationship Id="rId2" Type="http://schemas.openxmlformats.org/officeDocument/2006/relationships/hyperlink" Target="https://podminky.urs.cz/item/CS_URS_2023_01/741711051" TargetMode="External"/><Relationship Id="rId16" Type="http://schemas.openxmlformats.org/officeDocument/2006/relationships/hyperlink" Target="https://podminky.urs.cz/item/CS_URS_2023_01/741132103" TargetMode="External"/><Relationship Id="rId20" Type="http://schemas.openxmlformats.org/officeDocument/2006/relationships/hyperlink" Target="https://podminky.urs.cz/item/CS_URS_2023_01/741122025" TargetMode="External"/><Relationship Id="rId29" Type="http://schemas.openxmlformats.org/officeDocument/2006/relationships/hyperlink" Target="https://podminky.urs.cz/item/CS_URS_2023_01/741310031" TargetMode="External"/><Relationship Id="rId1" Type="http://schemas.openxmlformats.org/officeDocument/2006/relationships/hyperlink" Target="https://podminky.urs.cz/item/CS_URS_2023_01/741711002" TargetMode="External"/><Relationship Id="rId6" Type="http://schemas.openxmlformats.org/officeDocument/2006/relationships/hyperlink" Target="https://podminky.urs.cz/item/CS_URS_2023_01/741130420" TargetMode="External"/><Relationship Id="rId11" Type="http://schemas.openxmlformats.org/officeDocument/2006/relationships/hyperlink" Target="https://podminky.urs.cz/item/CS_URS_2023_01/741130023" TargetMode="External"/><Relationship Id="rId24" Type="http://schemas.openxmlformats.org/officeDocument/2006/relationships/hyperlink" Target="https://podminky.urs.cz/item/CS_URS_2023_01/HZS2231" TargetMode="External"/><Relationship Id="rId5" Type="http://schemas.openxmlformats.org/officeDocument/2006/relationships/hyperlink" Target="https://podminky.urs.cz/item/CS_URS_2023_01/741120324" TargetMode="External"/><Relationship Id="rId15" Type="http://schemas.openxmlformats.org/officeDocument/2006/relationships/hyperlink" Target="https://podminky.urs.cz/item/CS_URS_2023_01/741132135" TargetMode="External"/><Relationship Id="rId23" Type="http://schemas.openxmlformats.org/officeDocument/2006/relationships/hyperlink" Target="https://podminky.urs.cz/item/CS_URS_2023_01/741130148" TargetMode="External"/><Relationship Id="rId28" Type="http://schemas.openxmlformats.org/officeDocument/2006/relationships/hyperlink" Target="https://podminky.urs.cz/item/CS_URS_2023_01/HZS2231" TargetMode="External"/><Relationship Id="rId10" Type="http://schemas.openxmlformats.org/officeDocument/2006/relationships/hyperlink" Target="https://podminky.urs.cz/item/CS_URS_2023_01/741130420" TargetMode="External"/><Relationship Id="rId19" Type="http://schemas.openxmlformats.org/officeDocument/2006/relationships/hyperlink" Target="https://podminky.urs.cz/item/CS_URS_2023_01/741122015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3_01/741721211" TargetMode="External"/><Relationship Id="rId9" Type="http://schemas.openxmlformats.org/officeDocument/2006/relationships/hyperlink" Target="https://podminky.urs.cz/item/CS_URS_2023_01/741730018" TargetMode="External"/><Relationship Id="rId14" Type="http://schemas.openxmlformats.org/officeDocument/2006/relationships/hyperlink" Target="https://podminky.urs.cz/item/CS_URS_2023_01/741210002" TargetMode="External"/><Relationship Id="rId22" Type="http://schemas.openxmlformats.org/officeDocument/2006/relationships/hyperlink" Target="https://podminky.urs.cz/item/CS_URS_2023_01/741320185" TargetMode="External"/><Relationship Id="rId27" Type="http://schemas.openxmlformats.org/officeDocument/2006/relationships/hyperlink" Target="https://podminky.urs.cz/item/CS_URS_2023_01/468081524" TargetMode="External"/><Relationship Id="rId30" Type="http://schemas.openxmlformats.org/officeDocument/2006/relationships/hyperlink" Target="https://podminky.urs.cz/item/CS_URS_2023_01/7413110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HZS3232" TargetMode="External"/><Relationship Id="rId2" Type="http://schemas.openxmlformats.org/officeDocument/2006/relationships/hyperlink" Target="https://podminky.urs.cz/item/CS_URS_2023_01/HZS3232" TargetMode="External"/><Relationship Id="rId1" Type="http://schemas.openxmlformats.org/officeDocument/2006/relationships/hyperlink" Target="https://podminky.urs.cz/item/CS_URS_2023_01/HZS4211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01325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18"/>
      <c r="AL5" s="18"/>
      <c r="AM5" s="18"/>
      <c r="AN5" s="18"/>
      <c r="AO5" s="18"/>
      <c r="AP5" s="18"/>
      <c r="AQ5" s="18"/>
      <c r="AR5" s="16"/>
      <c r="BE5" s="234" t="s">
        <v>15</v>
      </c>
      <c r="BS5" s="13" t="s">
        <v>6</v>
      </c>
    </row>
    <row r="6" spans="1:74" s="1" customFormat="1" ht="36.9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18"/>
      <c r="AL6" s="18"/>
      <c r="AM6" s="18"/>
      <c r="AN6" s="18"/>
      <c r="AO6" s="18"/>
      <c r="AP6" s="18"/>
      <c r="AQ6" s="18"/>
      <c r="AR6" s="16"/>
      <c r="BE6" s="235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35"/>
      <c r="BS7" s="13" t="s">
        <v>6</v>
      </c>
    </row>
    <row r="8" spans="1:74" s="1" customFormat="1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35"/>
      <c r="BS8" s="13" t="s">
        <v>6</v>
      </c>
    </row>
    <row r="9" spans="1:74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35"/>
      <c r="BS9" s="13" t="s">
        <v>6</v>
      </c>
    </row>
    <row r="10" spans="1:74" s="1" customFormat="1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35"/>
      <c r="BS10" s="13" t="s">
        <v>6</v>
      </c>
    </row>
    <row r="11" spans="1:74" s="1" customFormat="1" ht="18.45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35"/>
      <c r="BS11" s="13" t="s">
        <v>6</v>
      </c>
    </row>
    <row r="12" spans="1:74" s="1" customFormat="1" ht="6.9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35"/>
      <c r="BS12" s="13" t="s">
        <v>6</v>
      </c>
    </row>
    <row r="13" spans="1:74" s="1" customFormat="1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35"/>
      <c r="BS13" s="13" t="s">
        <v>6</v>
      </c>
    </row>
    <row r="14" spans="1:74" ht="13.2">
      <c r="B14" s="17"/>
      <c r="C14" s="18"/>
      <c r="D14" s="18"/>
      <c r="E14" s="24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35"/>
      <c r="BS14" s="13" t="s">
        <v>6</v>
      </c>
    </row>
    <row r="15" spans="1:74" s="1" customFormat="1" ht="6.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35"/>
      <c r="BS15" s="13" t="s">
        <v>4</v>
      </c>
    </row>
    <row r="16" spans="1:74" s="1" customFormat="1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35"/>
      <c r="BS16" s="13" t="s">
        <v>4</v>
      </c>
    </row>
    <row r="17" spans="1:71" s="1" customFormat="1" ht="18.45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35"/>
      <c r="BS17" s="13" t="s">
        <v>32</v>
      </c>
    </row>
    <row r="18" spans="1:71" s="1" customFormat="1" ht="6.9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35"/>
      <c r="BS18" s="13" t="s">
        <v>6</v>
      </c>
    </row>
    <row r="19" spans="1:71" s="1" customFormat="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35"/>
      <c r="BS19" s="13" t="s">
        <v>6</v>
      </c>
    </row>
    <row r="20" spans="1:71" s="1" customFormat="1" ht="18.45" customHeight="1">
      <c r="B20" s="17"/>
      <c r="C20" s="18"/>
      <c r="D20" s="18"/>
      <c r="E20" s="23" t="s">
        <v>26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35"/>
      <c r="BS20" s="13" t="s">
        <v>32</v>
      </c>
    </row>
    <row r="21" spans="1:71" s="1" customFormat="1" ht="6.9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35"/>
    </row>
    <row r="22" spans="1:71" s="1" customFormat="1" ht="12" customHeight="1">
      <c r="B22" s="17"/>
      <c r="C22" s="18"/>
      <c r="D22" s="25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35"/>
    </row>
    <row r="23" spans="1:71" s="1" customFormat="1" ht="16.5" customHeight="1">
      <c r="B23" s="17"/>
      <c r="C23" s="18"/>
      <c r="D23" s="18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18"/>
      <c r="AP23" s="18"/>
      <c r="AQ23" s="18"/>
      <c r="AR23" s="16"/>
      <c r="BE23" s="235"/>
    </row>
    <row r="24" spans="1:71" s="1" customFormat="1" ht="6.9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35"/>
    </row>
    <row r="25" spans="1:71" s="1" customFormat="1" ht="6.9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35"/>
    </row>
    <row r="26" spans="1:71" s="2" customFormat="1" ht="25.95" customHeight="1">
      <c r="A26" s="30"/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3">
        <f>ROUND(AG94,2)</f>
        <v>0</v>
      </c>
      <c r="AL26" s="244"/>
      <c r="AM26" s="244"/>
      <c r="AN26" s="244"/>
      <c r="AO26" s="244"/>
      <c r="AP26" s="32"/>
      <c r="AQ26" s="32"/>
      <c r="AR26" s="35"/>
      <c r="BE26" s="235"/>
    </row>
    <row r="27" spans="1:71" s="2" customFormat="1" ht="6.9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35"/>
    </row>
    <row r="28" spans="1:71" s="2" customFormat="1" ht="13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45" t="s">
        <v>36</v>
      </c>
      <c r="M28" s="245"/>
      <c r="N28" s="245"/>
      <c r="O28" s="245"/>
      <c r="P28" s="245"/>
      <c r="Q28" s="32"/>
      <c r="R28" s="32"/>
      <c r="S28" s="32"/>
      <c r="T28" s="32"/>
      <c r="U28" s="32"/>
      <c r="V28" s="32"/>
      <c r="W28" s="245" t="s">
        <v>37</v>
      </c>
      <c r="X28" s="245"/>
      <c r="Y28" s="245"/>
      <c r="Z28" s="245"/>
      <c r="AA28" s="245"/>
      <c r="AB28" s="245"/>
      <c r="AC28" s="245"/>
      <c r="AD28" s="245"/>
      <c r="AE28" s="245"/>
      <c r="AF28" s="32"/>
      <c r="AG28" s="32"/>
      <c r="AH28" s="32"/>
      <c r="AI28" s="32"/>
      <c r="AJ28" s="32"/>
      <c r="AK28" s="245" t="s">
        <v>38</v>
      </c>
      <c r="AL28" s="245"/>
      <c r="AM28" s="245"/>
      <c r="AN28" s="245"/>
      <c r="AO28" s="245"/>
      <c r="AP28" s="32"/>
      <c r="AQ28" s="32"/>
      <c r="AR28" s="35"/>
      <c r="BE28" s="235"/>
    </row>
    <row r="29" spans="1:71" s="3" customFormat="1" ht="14.4" customHeight="1">
      <c r="B29" s="36"/>
      <c r="C29" s="37"/>
      <c r="D29" s="25" t="s">
        <v>39</v>
      </c>
      <c r="E29" s="37"/>
      <c r="F29" s="25" t="s">
        <v>40</v>
      </c>
      <c r="G29" s="37"/>
      <c r="H29" s="37"/>
      <c r="I29" s="37"/>
      <c r="J29" s="37"/>
      <c r="K29" s="37"/>
      <c r="L29" s="248">
        <v>0.21</v>
      </c>
      <c r="M29" s="247"/>
      <c r="N29" s="247"/>
      <c r="O29" s="247"/>
      <c r="P29" s="247"/>
      <c r="Q29" s="37"/>
      <c r="R29" s="37"/>
      <c r="S29" s="37"/>
      <c r="T29" s="37"/>
      <c r="U29" s="37"/>
      <c r="V29" s="37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7"/>
      <c r="AG29" s="37"/>
      <c r="AH29" s="37"/>
      <c r="AI29" s="37"/>
      <c r="AJ29" s="37"/>
      <c r="AK29" s="246">
        <f>ROUND(AV94, 2)</f>
        <v>0</v>
      </c>
      <c r="AL29" s="247"/>
      <c r="AM29" s="247"/>
      <c r="AN29" s="247"/>
      <c r="AO29" s="247"/>
      <c r="AP29" s="37"/>
      <c r="AQ29" s="37"/>
      <c r="AR29" s="38"/>
      <c r="BE29" s="236"/>
    </row>
    <row r="30" spans="1:71" s="3" customFormat="1" ht="14.4" customHeight="1">
      <c r="B30" s="36"/>
      <c r="C30" s="37"/>
      <c r="D30" s="37"/>
      <c r="E30" s="37"/>
      <c r="F30" s="25" t="s">
        <v>41</v>
      </c>
      <c r="G30" s="37"/>
      <c r="H30" s="37"/>
      <c r="I30" s="37"/>
      <c r="J30" s="37"/>
      <c r="K30" s="37"/>
      <c r="L30" s="248">
        <v>0.15</v>
      </c>
      <c r="M30" s="247"/>
      <c r="N30" s="247"/>
      <c r="O30" s="247"/>
      <c r="P30" s="247"/>
      <c r="Q30" s="37"/>
      <c r="R30" s="37"/>
      <c r="S30" s="37"/>
      <c r="T30" s="37"/>
      <c r="U30" s="37"/>
      <c r="V30" s="37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7"/>
      <c r="AG30" s="37"/>
      <c r="AH30" s="37"/>
      <c r="AI30" s="37"/>
      <c r="AJ30" s="37"/>
      <c r="AK30" s="246">
        <f>ROUND(AW94, 2)</f>
        <v>0</v>
      </c>
      <c r="AL30" s="247"/>
      <c r="AM30" s="247"/>
      <c r="AN30" s="247"/>
      <c r="AO30" s="247"/>
      <c r="AP30" s="37"/>
      <c r="AQ30" s="37"/>
      <c r="AR30" s="38"/>
      <c r="BE30" s="236"/>
    </row>
    <row r="31" spans="1:71" s="3" customFormat="1" ht="14.4" hidden="1" customHeight="1">
      <c r="B31" s="36"/>
      <c r="C31" s="37"/>
      <c r="D31" s="37"/>
      <c r="E31" s="37"/>
      <c r="F31" s="25" t="s">
        <v>42</v>
      </c>
      <c r="G31" s="37"/>
      <c r="H31" s="37"/>
      <c r="I31" s="37"/>
      <c r="J31" s="37"/>
      <c r="K31" s="37"/>
      <c r="L31" s="248">
        <v>0.21</v>
      </c>
      <c r="M31" s="247"/>
      <c r="N31" s="247"/>
      <c r="O31" s="247"/>
      <c r="P31" s="247"/>
      <c r="Q31" s="37"/>
      <c r="R31" s="37"/>
      <c r="S31" s="37"/>
      <c r="T31" s="37"/>
      <c r="U31" s="37"/>
      <c r="V31" s="37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7"/>
      <c r="AG31" s="37"/>
      <c r="AH31" s="37"/>
      <c r="AI31" s="37"/>
      <c r="AJ31" s="37"/>
      <c r="AK31" s="246">
        <v>0</v>
      </c>
      <c r="AL31" s="247"/>
      <c r="AM31" s="247"/>
      <c r="AN31" s="247"/>
      <c r="AO31" s="247"/>
      <c r="AP31" s="37"/>
      <c r="AQ31" s="37"/>
      <c r="AR31" s="38"/>
      <c r="BE31" s="236"/>
    </row>
    <row r="32" spans="1:71" s="3" customFormat="1" ht="14.4" hidden="1" customHeight="1">
      <c r="B32" s="36"/>
      <c r="C32" s="37"/>
      <c r="D32" s="37"/>
      <c r="E32" s="37"/>
      <c r="F32" s="25" t="s">
        <v>43</v>
      </c>
      <c r="G32" s="37"/>
      <c r="H32" s="37"/>
      <c r="I32" s="37"/>
      <c r="J32" s="37"/>
      <c r="K32" s="37"/>
      <c r="L32" s="248">
        <v>0.15</v>
      </c>
      <c r="M32" s="247"/>
      <c r="N32" s="247"/>
      <c r="O32" s="247"/>
      <c r="P32" s="247"/>
      <c r="Q32" s="37"/>
      <c r="R32" s="37"/>
      <c r="S32" s="37"/>
      <c r="T32" s="37"/>
      <c r="U32" s="37"/>
      <c r="V32" s="37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7"/>
      <c r="AG32" s="37"/>
      <c r="AH32" s="37"/>
      <c r="AI32" s="37"/>
      <c r="AJ32" s="37"/>
      <c r="AK32" s="246">
        <v>0</v>
      </c>
      <c r="AL32" s="247"/>
      <c r="AM32" s="247"/>
      <c r="AN32" s="247"/>
      <c r="AO32" s="247"/>
      <c r="AP32" s="37"/>
      <c r="AQ32" s="37"/>
      <c r="AR32" s="38"/>
      <c r="BE32" s="236"/>
    </row>
    <row r="33" spans="1:57" s="3" customFormat="1" ht="14.4" hidden="1" customHeight="1">
      <c r="B33" s="36"/>
      <c r="C33" s="37"/>
      <c r="D33" s="37"/>
      <c r="E33" s="37"/>
      <c r="F33" s="25" t="s">
        <v>44</v>
      </c>
      <c r="G33" s="37"/>
      <c r="H33" s="37"/>
      <c r="I33" s="37"/>
      <c r="J33" s="37"/>
      <c r="K33" s="37"/>
      <c r="L33" s="248">
        <v>0</v>
      </c>
      <c r="M33" s="247"/>
      <c r="N33" s="247"/>
      <c r="O33" s="247"/>
      <c r="P33" s="247"/>
      <c r="Q33" s="37"/>
      <c r="R33" s="37"/>
      <c r="S33" s="37"/>
      <c r="T33" s="37"/>
      <c r="U33" s="37"/>
      <c r="V33" s="37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7"/>
      <c r="AG33" s="37"/>
      <c r="AH33" s="37"/>
      <c r="AI33" s="37"/>
      <c r="AJ33" s="37"/>
      <c r="AK33" s="246">
        <v>0</v>
      </c>
      <c r="AL33" s="247"/>
      <c r="AM33" s="247"/>
      <c r="AN33" s="247"/>
      <c r="AO33" s="247"/>
      <c r="AP33" s="37"/>
      <c r="AQ33" s="37"/>
      <c r="AR33" s="38"/>
      <c r="BE33" s="236"/>
    </row>
    <row r="34" spans="1:57" s="2" customFormat="1" ht="6.9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35"/>
    </row>
    <row r="35" spans="1:57" s="2" customFormat="1" ht="25.95" customHeight="1">
      <c r="A35" s="30"/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2" t="s">
        <v>47</v>
      </c>
      <c r="Y35" s="250"/>
      <c r="Z35" s="250"/>
      <c r="AA35" s="250"/>
      <c r="AB35" s="250"/>
      <c r="AC35" s="41"/>
      <c r="AD35" s="41"/>
      <c r="AE35" s="41"/>
      <c r="AF35" s="41"/>
      <c r="AG35" s="41"/>
      <c r="AH35" s="41"/>
      <c r="AI35" s="41"/>
      <c r="AJ35" s="41"/>
      <c r="AK35" s="249">
        <f>SUM(AK26:AK33)</f>
        <v>0</v>
      </c>
      <c r="AL35" s="250"/>
      <c r="AM35" s="250"/>
      <c r="AN35" s="250"/>
      <c r="AO35" s="251"/>
      <c r="AP35" s="39"/>
      <c r="AQ35" s="39"/>
      <c r="AR35" s="35"/>
      <c r="BE35" s="30"/>
    </row>
    <row r="36" spans="1:57" s="2" customFormat="1" ht="6.9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" customHeight="1">
      <c r="B49" s="43"/>
      <c r="C49" s="44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49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 ht="10.199999999999999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0.199999999999999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0.199999999999999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0.199999999999999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0.199999999999999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0.199999999999999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0.199999999999999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0.199999999999999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0.199999999999999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0.19999999999999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3.2">
      <c r="A60" s="30"/>
      <c r="B60" s="31"/>
      <c r="C60" s="32"/>
      <c r="D60" s="48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50</v>
      </c>
      <c r="AI60" s="34"/>
      <c r="AJ60" s="34"/>
      <c r="AK60" s="34"/>
      <c r="AL60" s="34"/>
      <c r="AM60" s="48" t="s">
        <v>51</v>
      </c>
      <c r="AN60" s="34"/>
      <c r="AO60" s="34"/>
      <c r="AP60" s="32"/>
      <c r="AQ60" s="32"/>
      <c r="AR60" s="35"/>
      <c r="BE60" s="30"/>
    </row>
    <row r="61" spans="1:57" ht="10.199999999999999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0.199999999999999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0.199999999999999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3.2">
      <c r="A64" s="30"/>
      <c r="B64" s="31"/>
      <c r="C64" s="32"/>
      <c r="D64" s="45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53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 ht="10.199999999999999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0.199999999999999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0.199999999999999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0.199999999999999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0.19999999999999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0.199999999999999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0.199999999999999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0.199999999999999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0.199999999999999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0.199999999999999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3.2">
      <c r="A75" s="30"/>
      <c r="B75" s="31"/>
      <c r="C75" s="32"/>
      <c r="D75" s="48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50</v>
      </c>
      <c r="AI75" s="34"/>
      <c r="AJ75" s="34"/>
      <c r="AK75" s="34"/>
      <c r="AL75" s="34"/>
      <c r="AM75" s="48" t="s">
        <v>51</v>
      </c>
      <c r="AN75" s="34"/>
      <c r="AO75" s="34"/>
      <c r="AP75" s="32"/>
      <c r="AQ75" s="32"/>
      <c r="AR75" s="35"/>
      <c r="BE75" s="30"/>
    </row>
    <row r="76" spans="1:57" s="2" customFormat="1" ht="10.199999999999999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" customHeight="1">
      <c r="A82" s="30"/>
      <c r="B82" s="31"/>
      <c r="C82" s="19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110323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13" t="str">
        <f>K6</f>
        <v>FOTOVOLTAICKÁ ELEKTRÁRNA 42,23kWp NA STŘEŠE KINA OKO V ŠUMPERKU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59"/>
      <c r="AL85" s="59"/>
      <c r="AM85" s="59"/>
      <c r="AN85" s="59"/>
      <c r="AO85" s="59"/>
      <c r="AP85" s="59"/>
      <c r="AQ85" s="59"/>
      <c r="AR85" s="60"/>
    </row>
    <row r="86" spans="1:91" s="2" customFormat="1" ht="6.9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>ŠUMPERK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22</v>
      </c>
      <c r="AJ87" s="32"/>
      <c r="AK87" s="32"/>
      <c r="AL87" s="32"/>
      <c r="AM87" s="215" t="str">
        <f>IF(AN8= "","",AN8)</f>
        <v>15. 3. 2023</v>
      </c>
      <c r="AN87" s="215"/>
      <c r="AO87" s="32"/>
      <c r="AP87" s="32"/>
      <c r="AQ87" s="32"/>
      <c r="AR87" s="35"/>
      <c r="BE87" s="30"/>
    </row>
    <row r="88" spans="1:91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15" customHeight="1">
      <c r="A89" s="30"/>
      <c r="B89" s="31"/>
      <c r="C89" s="25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30</v>
      </c>
      <c r="AJ89" s="32"/>
      <c r="AK89" s="32"/>
      <c r="AL89" s="32"/>
      <c r="AM89" s="216" t="str">
        <f>IF(E17="","",E17)</f>
        <v>Ing. Pavel Matura</v>
      </c>
      <c r="AN89" s="217"/>
      <c r="AO89" s="217"/>
      <c r="AP89" s="217"/>
      <c r="AQ89" s="32"/>
      <c r="AR89" s="35"/>
      <c r="AS89" s="218" t="s">
        <v>55</v>
      </c>
      <c r="AT89" s="219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15" customHeight="1">
      <c r="A90" s="30"/>
      <c r="B90" s="31"/>
      <c r="C90" s="25" t="s">
        <v>28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33</v>
      </c>
      <c r="AJ90" s="32"/>
      <c r="AK90" s="32"/>
      <c r="AL90" s="32"/>
      <c r="AM90" s="216" t="str">
        <f>IF(E20="","",E20)</f>
        <v xml:space="preserve"> </v>
      </c>
      <c r="AN90" s="217"/>
      <c r="AO90" s="217"/>
      <c r="AP90" s="217"/>
      <c r="AQ90" s="32"/>
      <c r="AR90" s="35"/>
      <c r="AS90" s="220"/>
      <c r="AT90" s="221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8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22"/>
      <c r="AT91" s="223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224" t="s">
        <v>56</v>
      </c>
      <c r="D92" s="225"/>
      <c r="E92" s="225"/>
      <c r="F92" s="225"/>
      <c r="G92" s="225"/>
      <c r="H92" s="69"/>
      <c r="I92" s="227" t="s">
        <v>57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6" t="s">
        <v>58</v>
      </c>
      <c r="AH92" s="225"/>
      <c r="AI92" s="225"/>
      <c r="AJ92" s="225"/>
      <c r="AK92" s="225"/>
      <c r="AL92" s="225"/>
      <c r="AM92" s="225"/>
      <c r="AN92" s="227" t="s">
        <v>59</v>
      </c>
      <c r="AO92" s="225"/>
      <c r="AP92" s="228"/>
      <c r="AQ92" s="70" t="s">
        <v>60</v>
      </c>
      <c r="AR92" s="35"/>
      <c r="AS92" s="71" t="s">
        <v>61</v>
      </c>
      <c r="AT92" s="72" t="s">
        <v>62</v>
      </c>
      <c r="AU92" s="72" t="s">
        <v>63</v>
      </c>
      <c r="AV92" s="72" t="s">
        <v>64</v>
      </c>
      <c r="AW92" s="72" t="s">
        <v>65</v>
      </c>
      <c r="AX92" s="72" t="s">
        <v>66</v>
      </c>
      <c r="AY92" s="72" t="s">
        <v>67</v>
      </c>
      <c r="AZ92" s="72" t="s">
        <v>68</v>
      </c>
      <c r="BA92" s="72" t="s">
        <v>69</v>
      </c>
      <c r="BB92" s="72" t="s">
        <v>70</v>
      </c>
      <c r="BC92" s="72" t="s">
        <v>71</v>
      </c>
      <c r="BD92" s="73" t="s">
        <v>72</v>
      </c>
      <c r="BE92" s="30"/>
    </row>
    <row r="93" spans="1:91" s="2" customFormat="1" ht="10.8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" customHeight="1">
      <c r="B94" s="77"/>
      <c r="C94" s="78" t="s">
        <v>73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32">
        <f>ROUND(SUM(AG95:AG98),2)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81" t="s">
        <v>1</v>
      </c>
      <c r="AR94" s="82"/>
      <c r="AS94" s="83">
        <f>ROUND(SUM(AS95:AS98),2)</f>
        <v>0</v>
      </c>
      <c r="AT94" s="84">
        <f>ROUND(SUM(AV94:AW94),2)</f>
        <v>0</v>
      </c>
      <c r="AU94" s="85">
        <f>ROUND(SUM(AU95:AU98),5)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ROUND(SUM(AZ95:AZ98),2)</f>
        <v>0</v>
      </c>
      <c r="BA94" s="84">
        <f>ROUND(SUM(BA95:BA98),2)</f>
        <v>0</v>
      </c>
      <c r="BB94" s="84">
        <f>ROUND(SUM(BB95:BB98),2)</f>
        <v>0</v>
      </c>
      <c r="BC94" s="84">
        <f>ROUND(SUM(BC95:BC98),2)</f>
        <v>0</v>
      </c>
      <c r="BD94" s="86">
        <f>ROUND(SUM(BD95:BD98),2)</f>
        <v>0</v>
      </c>
      <c r="BS94" s="87" t="s">
        <v>74</v>
      </c>
      <c r="BT94" s="87" t="s">
        <v>75</v>
      </c>
      <c r="BU94" s="88" t="s">
        <v>76</v>
      </c>
      <c r="BV94" s="87" t="s">
        <v>77</v>
      </c>
      <c r="BW94" s="87" t="s">
        <v>5</v>
      </c>
      <c r="BX94" s="87" t="s">
        <v>78</v>
      </c>
      <c r="CL94" s="87" t="s">
        <v>1</v>
      </c>
    </row>
    <row r="95" spans="1:91" s="7" customFormat="1" ht="16.5" customHeight="1">
      <c r="A95" s="89" t="s">
        <v>79</v>
      </c>
      <c r="B95" s="90"/>
      <c r="C95" s="91"/>
      <c r="D95" s="229" t="s">
        <v>80</v>
      </c>
      <c r="E95" s="229"/>
      <c r="F95" s="229"/>
      <c r="G95" s="229"/>
      <c r="H95" s="229"/>
      <c r="I95" s="92"/>
      <c r="J95" s="229" t="s">
        <v>81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30">
        <f>'01 - DODÁVKA TECHNOLOGIE FVE'!J30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93" t="s">
        <v>82</v>
      </c>
      <c r="AR95" s="94"/>
      <c r="AS95" s="95">
        <v>0</v>
      </c>
      <c r="AT95" s="96">
        <f>ROUND(SUM(AV95:AW95),2)</f>
        <v>0</v>
      </c>
      <c r="AU95" s="97">
        <f>'01 - DODÁVKA TECHNOLOGIE FVE'!P119</f>
        <v>0</v>
      </c>
      <c r="AV95" s="96">
        <f>'01 - DODÁVKA TECHNOLOGIE FVE'!J33</f>
        <v>0</v>
      </c>
      <c r="AW95" s="96">
        <f>'01 - DODÁVKA TECHNOLOGIE FVE'!J34</f>
        <v>0</v>
      </c>
      <c r="AX95" s="96">
        <f>'01 - DODÁVKA TECHNOLOGIE FVE'!J35</f>
        <v>0</v>
      </c>
      <c r="AY95" s="96">
        <f>'01 - DODÁVKA TECHNOLOGIE FVE'!J36</f>
        <v>0</v>
      </c>
      <c r="AZ95" s="96">
        <f>'01 - DODÁVKA TECHNOLOGIE FVE'!F33</f>
        <v>0</v>
      </c>
      <c r="BA95" s="96">
        <f>'01 - DODÁVKA TECHNOLOGIE FVE'!F34</f>
        <v>0</v>
      </c>
      <c r="BB95" s="96">
        <f>'01 - DODÁVKA TECHNOLOGIE FVE'!F35</f>
        <v>0</v>
      </c>
      <c r="BC95" s="96">
        <f>'01 - DODÁVKA TECHNOLOGIE FVE'!F36</f>
        <v>0</v>
      </c>
      <c r="BD95" s="98">
        <f>'01 - DODÁVKA TECHNOLOGIE FVE'!F37</f>
        <v>0</v>
      </c>
      <c r="BT95" s="99" t="s">
        <v>83</v>
      </c>
      <c r="BV95" s="99" t="s">
        <v>77</v>
      </c>
      <c r="BW95" s="99" t="s">
        <v>84</v>
      </c>
      <c r="BX95" s="99" t="s">
        <v>5</v>
      </c>
      <c r="CL95" s="99" t="s">
        <v>1</v>
      </c>
      <c r="CM95" s="99" t="s">
        <v>85</v>
      </c>
    </row>
    <row r="96" spans="1:91" s="7" customFormat="1" ht="16.5" customHeight="1">
      <c r="A96" s="89" t="s">
        <v>79</v>
      </c>
      <c r="B96" s="90"/>
      <c r="C96" s="91"/>
      <c r="D96" s="229" t="s">
        <v>86</v>
      </c>
      <c r="E96" s="229"/>
      <c r="F96" s="229"/>
      <c r="G96" s="229"/>
      <c r="H96" s="229"/>
      <c r="I96" s="92"/>
      <c r="J96" s="229" t="s">
        <v>87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30">
        <f>'02 - ROZVADĚČ RFVE'!J30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93" t="s">
        <v>82</v>
      </c>
      <c r="AR96" s="94"/>
      <c r="AS96" s="95">
        <v>0</v>
      </c>
      <c r="AT96" s="96">
        <f>ROUND(SUM(AV96:AW96),2)</f>
        <v>0</v>
      </c>
      <c r="AU96" s="97">
        <f>'02 - ROZVADĚČ RFVE'!P117</f>
        <v>0</v>
      </c>
      <c r="AV96" s="96">
        <f>'02 - ROZVADĚČ RFVE'!J33</f>
        <v>0</v>
      </c>
      <c r="AW96" s="96">
        <f>'02 - ROZVADĚČ RFVE'!J34</f>
        <v>0</v>
      </c>
      <c r="AX96" s="96">
        <f>'02 - ROZVADĚČ RFVE'!J35</f>
        <v>0</v>
      </c>
      <c r="AY96" s="96">
        <f>'02 - ROZVADĚČ RFVE'!J36</f>
        <v>0</v>
      </c>
      <c r="AZ96" s="96">
        <f>'02 - ROZVADĚČ RFVE'!F33</f>
        <v>0</v>
      </c>
      <c r="BA96" s="96">
        <f>'02 - ROZVADĚČ RFVE'!F34</f>
        <v>0</v>
      </c>
      <c r="BB96" s="96">
        <f>'02 - ROZVADĚČ RFVE'!F35</f>
        <v>0</v>
      </c>
      <c r="BC96" s="96">
        <f>'02 - ROZVADĚČ RFVE'!F36</f>
        <v>0</v>
      </c>
      <c r="BD96" s="98">
        <f>'02 - ROZVADĚČ RFVE'!F37</f>
        <v>0</v>
      </c>
      <c r="BT96" s="99" t="s">
        <v>83</v>
      </c>
      <c r="BV96" s="99" t="s">
        <v>77</v>
      </c>
      <c r="BW96" s="99" t="s">
        <v>88</v>
      </c>
      <c r="BX96" s="99" t="s">
        <v>5</v>
      </c>
      <c r="CL96" s="99" t="s">
        <v>1</v>
      </c>
      <c r="CM96" s="99" t="s">
        <v>85</v>
      </c>
    </row>
    <row r="97" spans="1:91" s="7" customFormat="1" ht="16.5" customHeight="1">
      <c r="A97" s="89" t="s">
        <v>79</v>
      </c>
      <c r="B97" s="90"/>
      <c r="C97" s="91"/>
      <c r="D97" s="229" t="s">
        <v>89</v>
      </c>
      <c r="E97" s="229"/>
      <c r="F97" s="229"/>
      <c r="G97" s="229"/>
      <c r="H97" s="229"/>
      <c r="I97" s="92"/>
      <c r="J97" s="229" t="s">
        <v>90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30">
        <f>'03 - MONTÁŽE'!J30</f>
        <v>0</v>
      </c>
      <c r="AH97" s="231"/>
      <c r="AI97" s="231"/>
      <c r="AJ97" s="231"/>
      <c r="AK97" s="231"/>
      <c r="AL97" s="231"/>
      <c r="AM97" s="231"/>
      <c r="AN97" s="230">
        <f>SUM(AG97,AT97)</f>
        <v>0</v>
      </c>
      <c r="AO97" s="231"/>
      <c r="AP97" s="231"/>
      <c r="AQ97" s="93" t="s">
        <v>82</v>
      </c>
      <c r="AR97" s="94"/>
      <c r="AS97" s="95">
        <v>0</v>
      </c>
      <c r="AT97" s="96">
        <f>ROUND(SUM(AV97:AW97),2)</f>
        <v>0</v>
      </c>
      <c r="AU97" s="97">
        <f>'03 - MONTÁŽE'!P125</f>
        <v>0</v>
      </c>
      <c r="AV97" s="96">
        <f>'03 - MONTÁŽE'!J33</f>
        <v>0</v>
      </c>
      <c r="AW97" s="96">
        <f>'03 - MONTÁŽE'!J34</f>
        <v>0</v>
      </c>
      <c r="AX97" s="96">
        <f>'03 - MONTÁŽE'!J35</f>
        <v>0</v>
      </c>
      <c r="AY97" s="96">
        <f>'03 - MONTÁŽE'!J36</f>
        <v>0</v>
      </c>
      <c r="AZ97" s="96">
        <f>'03 - MONTÁŽE'!F33</f>
        <v>0</v>
      </c>
      <c r="BA97" s="96">
        <f>'03 - MONTÁŽE'!F34</f>
        <v>0</v>
      </c>
      <c r="BB97" s="96">
        <f>'03 - MONTÁŽE'!F35</f>
        <v>0</v>
      </c>
      <c r="BC97" s="96">
        <f>'03 - MONTÁŽE'!F36</f>
        <v>0</v>
      </c>
      <c r="BD97" s="98">
        <f>'03 - MONTÁŽE'!F37</f>
        <v>0</v>
      </c>
      <c r="BT97" s="99" t="s">
        <v>83</v>
      </c>
      <c r="BV97" s="99" t="s">
        <v>77</v>
      </c>
      <c r="BW97" s="99" t="s">
        <v>91</v>
      </c>
      <c r="BX97" s="99" t="s">
        <v>5</v>
      </c>
      <c r="CL97" s="99" t="s">
        <v>1</v>
      </c>
      <c r="CM97" s="99" t="s">
        <v>85</v>
      </c>
    </row>
    <row r="98" spans="1:91" s="7" customFormat="1" ht="16.5" customHeight="1">
      <c r="A98" s="89" t="s">
        <v>79</v>
      </c>
      <c r="B98" s="90"/>
      <c r="C98" s="91"/>
      <c r="D98" s="229" t="s">
        <v>92</v>
      </c>
      <c r="E98" s="229"/>
      <c r="F98" s="229"/>
      <c r="G98" s="229"/>
      <c r="H98" s="229"/>
      <c r="I98" s="92"/>
      <c r="J98" s="229" t="s">
        <v>93</v>
      </c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30">
        <f>'04 - HZS'!J30</f>
        <v>0</v>
      </c>
      <c r="AH98" s="231"/>
      <c r="AI98" s="231"/>
      <c r="AJ98" s="231"/>
      <c r="AK98" s="231"/>
      <c r="AL98" s="231"/>
      <c r="AM98" s="231"/>
      <c r="AN98" s="230">
        <f>SUM(AG98,AT98)</f>
        <v>0</v>
      </c>
      <c r="AO98" s="231"/>
      <c r="AP98" s="231"/>
      <c r="AQ98" s="93" t="s">
        <v>82</v>
      </c>
      <c r="AR98" s="94"/>
      <c r="AS98" s="100">
        <v>0</v>
      </c>
      <c r="AT98" s="101">
        <f>ROUND(SUM(AV98:AW98),2)</f>
        <v>0</v>
      </c>
      <c r="AU98" s="102">
        <f>'04 - HZS'!P120</f>
        <v>0</v>
      </c>
      <c r="AV98" s="101">
        <f>'04 - HZS'!J33</f>
        <v>0</v>
      </c>
      <c r="AW98" s="101">
        <f>'04 - HZS'!J34</f>
        <v>0</v>
      </c>
      <c r="AX98" s="101">
        <f>'04 - HZS'!J35</f>
        <v>0</v>
      </c>
      <c r="AY98" s="101">
        <f>'04 - HZS'!J36</f>
        <v>0</v>
      </c>
      <c r="AZ98" s="101">
        <f>'04 - HZS'!F33</f>
        <v>0</v>
      </c>
      <c r="BA98" s="101">
        <f>'04 - HZS'!F34</f>
        <v>0</v>
      </c>
      <c r="BB98" s="101">
        <f>'04 - HZS'!F35</f>
        <v>0</v>
      </c>
      <c r="BC98" s="101">
        <f>'04 - HZS'!F36</f>
        <v>0</v>
      </c>
      <c r="BD98" s="103">
        <f>'04 - HZS'!F37</f>
        <v>0</v>
      </c>
      <c r="BT98" s="99" t="s">
        <v>83</v>
      </c>
      <c r="BV98" s="99" t="s">
        <v>77</v>
      </c>
      <c r="BW98" s="99" t="s">
        <v>94</v>
      </c>
      <c r="BX98" s="99" t="s">
        <v>5</v>
      </c>
      <c r="CL98" s="99" t="s">
        <v>1</v>
      </c>
      <c r="CM98" s="99" t="s">
        <v>85</v>
      </c>
    </row>
    <row r="99" spans="1:91" s="2" customFormat="1" ht="30" customHeight="1">
      <c r="A99" s="30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5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6.9" customHeight="1">
      <c r="A100" s="30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35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</sheetData>
  <sheetProtection algorithmName="SHA-512" hashValue="QbCFqqPiL7Za5kClUWiiB0B+c0rTUGa3/MZ4L13BZ82W0aACFlu6zM2Oox7XozQznwccqbtoAH6wViZqTEFMtQ==" saltValue="1vZ4huQa5d7dWVhHxJ844azzXfwY+7TEQkt+cO8FwTHIzI7AhfwSCnQLipUqNbEVSRQyqwLOLNnznVx26IQ3f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DODÁVKA TECHNOLOGIE FVE'!C2" display="/"/>
    <hyperlink ref="A96" location="'02 - ROZVADĚČ RFVE'!C2" display="/"/>
    <hyperlink ref="A97" location="'03 - MONTÁŽE'!C2" display="/"/>
    <hyperlink ref="A98" location="'04 - HZS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84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85</v>
      </c>
    </row>
    <row r="4" spans="1:46" s="1" customFormat="1" ht="24.9" customHeight="1">
      <c r="B4" s="16"/>
      <c r="D4" s="106" t="s">
        <v>95</v>
      </c>
      <c r="L4" s="16"/>
      <c r="M4" s="107" t="s">
        <v>10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26.25" customHeight="1">
      <c r="B7" s="16"/>
      <c r="E7" s="254" t="str">
        <f>'Rekapitulace stavby'!K6</f>
        <v>FOTOVOLTAICKÁ ELEKTRÁRNA 42,23kWp NA STŘEŠE KINA OKO V ŠUMPERKU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96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97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15. 3. 2023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27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28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27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30</v>
      </c>
      <c r="E20" s="30"/>
      <c r="F20" s="30"/>
      <c r="G20" s="30"/>
      <c r="H20" s="30"/>
      <c r="I20" s="108" t="s">
        <v>25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31</v>
      </c>
      <c r="F21" s="30"/>
      <c r="G21" s="30"/>
      <c r="H21" s="30"/>
      <c r="I21" s="108" t="s">
        <v>27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33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27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34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35</v>
      </c>
      <c r="E30" s="30"/>
      <c r="F30" s="30"/>
      <c r="G30" s="30"/>
      <c r="H30" s="30"/>
      <c r="I30" s="30"/>
      <c r="J30" s="116">
        <f>ROUND(J119,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17" t="s">
        <v>37</v>
      </c>
      <c r="G32" s="30"/>
      <c r="H32" s="30"/>
      <c r="I32" s="117" t="s">
        <v>36</v>
      </c>
      <c r="J32" s="117" t="s">
        <v>38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18" t="s">
        <v>39</v>
      </c>
      <c r="E33" s="108" t="s">
        <v>40</v>
      </c>
      <c r="F33" s="119">
        <f>ROUND((SUM(BE119:BE125)),  2)</f>
        <v>0</v>
      </c>
      <c r="G33" s="30"/>
      <c r="H33" s="30"/>
      <c r="I33" s="120">
        <v>0.21</v>
      </c>
      <c r="J33" s="119">
        <f>ROUND(((SUM(BE119:BE125))*I33),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08" t="s">
        <v>41</v>
      </c>
      <c r="F34" s="119">
        <f>ROUND((SUM(BF119:BF125)),  2)</f>
        <v>0</v>
      </c>
      <c r="G34" s="30"/>
      <c r="H34" s="30"/>
      <c r="I34" s="120">
        <v>0.15</v>
      </c>
      <c r="J34" s="119">
        <f>ROUND(((SUM(BF119:BF125))*I34),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08" t="s">
        <v>42</v>
      </c>
      <c r="F35" s="119">
        <f>ROUND((SUM(BG119:BG125)),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08" t="s">
        <v>43</v>
      </c>
      <c r="F36" s="119">
        <f>ROUND((SUM(BH119:BH125)),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08" t="s">
        <v>44</v>
      </c>
      <c r="F37" s="119">
        <f>ROUND((SUM(BI119:BI125)),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47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47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98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61" t="str">
        <f>E7</f>
        <v>FOTOVOLTAICKÁ ELEKTRÁRNA 42,23kWp NA STŘEŠE KINA OKO V ŠUMPERKU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13" t="str">
        <f>E9</f>
        <v>01 - DODÁVKA TECHNOLOGIE FVE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>ŠUMPERK</v>
      </c>
      <c r="G89" s="32"/>
      <c r="H89" s="32"/>
      <c r="I89" s="25" t="s">
        <v>22</v>
      </c>
      <c r="J89" s="62" t="str">
        <f>IF(J12="","",J12)</f>
        <v>15. 3. 2023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30</v>
      </c>
      <c r="J91" s="28" t="str">
        <f>E21</f>
        <v>Ing. Pavel Matura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5" t="s">
        <v>28</v>
      </c>
      <c r="D92" s="32"/>
      <c r="E92" s="32"/>
      <c r="F92" s="23" t="str">
        <f>IF(E18="","",E18)</f>
        <v>Vyplň údaj</v>
      </c>
      <c r="G92" s="32"/>
      <c r="H92" s="32"/>
      <c r="I92" s="25" t="s">
        <v>33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99</v>
      </c>
      <c r="D94" s="140"/>
      <c r="E94" s="140"/>
      <c r="F94" s="140"/>
      <c r="G94" s="140"/>
      <c r="H94" s="140"/>
      <c r="I94" s="140"/>
      <c r="J94" s="141" t="s">
        <v>100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42" t="s">
        <v>101</v>
      </c>
      <c r="D96" s="32"/>
      <c r="E96" s="32"/>
      <c r="F96" s="32"/>
      <c r="G96" s="32"/>
      <c r="H96" s="32"/>
      <c r="I96" s="32"/>
      <c r="J96" s="80">
        <f>J119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102</v>
      </c>
    </row>
    <row r="97" spans="1:31" s="9" customFormat="1" ht="24.9" customHeight="1">
      <c r="B97" s="143"/>
      <c r="C97" s="144"/>
      <c r="D97" s="145" t="s">
        <v>103</v>
      </c>
      <c r="E97" s="146"/>
      <c r="F97" s="146"/>
      <c r="G97" s="146"/>
      <c r="H97" s="146"/>
      <c r="I97" s="146"/>
      <c r="J97" s="147">
        <f>J120</f>
        <v>0</v>
      </c>
      <c r="K97" s="144"/>
      <c r="L97" s="148"/>
    </row>
    <row r="98" spans="1:31" s="9" customFormat="1" ht="24.9" customHeight="1">
      <c r="B98" s="143"/>
      <c r="C98" s="144"/>
      <c r="D98" s="145" t="s">
        <v>104</v>
      </c>
      <c r="E98" s="146"/>
      <c r="F98" s="146"/>
      <c r="G98" s="146"/>
      <c r="H98" s="146"/>
      <c r="I98" s="146"/>
      <c r="J98" s="147">
        <f>J122</f>
        <v>0</v>
      </c>
      <c r="K98" s="144"/>
      <c r="L98" s="148"/>
    </row>
    <row r="99" spans="1:31" s="9" customFormat="1" ht="24.9" customHeight="1">
      <c r="B99" s="143"/>
      <c r="C99" s="144"/>
      <c r="D99" s="145" t="s">
        <v>105</v>
      </c>
      <c r="E99" s="146"/>
      <c r="F99" s="146"/>
      <c r="G99" s="146"/>
      <c r="H99" s="146"/>
      <c r="I99" s="146"/>
      <c r="J99" s="147">
        <f>J124</f>
        <v>0</v>
      </c>
      <c r="K99" s="144"/>
      <c r="L99" s="148"/>
    </row>
    <row r="100" spans="1:31" s="2" customFormat="1" ht="21.75" customHeight="1">
      <c r="A100" s="30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" customHeight="1">
      <c r="A101" s="30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" customHeight="1">
      <c r="A105" s="30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" customHeight="1">
      <c r="A106" s="30"/>
      <c r="B106" s="31"/>
      <c r="C106" s="19" t="s">
        <v>106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16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2"/>
      <c r="D109" s="32"/>
      <c r="E109" s="261" t="str">
        <f>E7</f>
        <v>FOTOVOLTAICKÁ ELEKTRÁRNA 42,23kWp NA STŘEŠE KINA OKO V ŠUMPERKU</v>
      </c>
      <c r="F109" s="262"/>
      <c r="G109" s="262"/>
      <c r="H109" s="26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96</v>
      </c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13" t="str">
        <f>E9</f>
        <v>01 - DODÁVKA TECHNOLOGIE FVE</v>
      </c>
      <c r="F111" s="263"/>
      <c r="G111" s="263"/>
      <c r="H111" s="263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20</v>
      </c>
      <c r="D113" s="32"/>
      <c r="E113" s="32"/>
      <c r="F113" s="23" t="str">
        <f>F12</f>
        <v>ŠUMPERK</v>
      </c>
      <c r="G113" s="32"/>
      <c r="H113" s="32"/>
      <c r="I113" s="25" t="s">
        <v>22</v>
      </c>
      <c r="J113" s="62" t="str">
        <f>IF(J12="","",J12)</f>
        <v>15. 3. 2023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5" t="s">
        <v>24</v>
      </c>
      <c r="D115" s="32"/>
      <c r="E115" s="32"/>
      <c r="F115" s="23" t="str">
        <f>E15</f>
        <v xml:space="preserve"> </v>
      </c>
      <c r="G115" s="32"/>
      <c r="H115" s="32"/>
      <c r="I115" s="25" t="s">
        <v>30</v>
      </c>
      <c r="J115" s="28" t="str">
        <f>E21</f>
        <v>Ing. Pavel Matura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5" t="s">
        <v>28</v>
      </c>
      <c r="D116" s="32"/>
      <c r="E116" s="32"/>
      <c r="F116" s="23" t="str">
        <f>IF(E18="","",E18)</f>
        <v>Vyplň údaj</v>
      </c>
      <c r="G116" s="32"/>
      <c r="H116" s="32"/>
      <c r="I116" s="25" t="s">
        <v>33</v>
      </c>
      <c r="J116" s="28" t="str">
        <f>E24</f>
        <v xml:space="preserve"> 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0" customFormat="1" ht="29.25" customHeight="1">
      <c r="A118" s="149"/>
      <c r="B118" s="150"/>
      <c r="C118" s="151" t="s">
        <v>107</v>
      </c>
      <c r="D118" s="152" t="s">
        <v>60</v>
      </c>
      <c r="E118" s="152" t="s">
        <v>56</v>
      </c>
      <c r="F118" s="152" t="s">
        <v>57</v>
      </c>
      <c r="G118" s="152" t="s">
        <v>108</v>
      </c>
      <c r="H118" s="152" t="s">
        <v>109</v>
      </c>
      <c r="I118" s="152" t="s">
        <v>110</v>
      </c>
      <c r="J118" s="152" t="s">
        <v>100</v>
      </c>
      <c r="K118" s="153" t="s">
        <v>111</v>
      </c>
      <c r="L118" s="154"/>
      <c r="M118" s="71" t="s">
        <v>1</v>
      </c>
      <c r="N118" s="72" t="s">
        <v>39</v>
      </c>
      <c r="O118" s="72" t="s">
        <v>112</v>
      </c>
      <c r="P118" s="72" t="s">
        <v>113</v>
      </c>
      <c r="Q118" s="72" t="s">
        <v>114</v>
      </c>
      <c r="R118" s="72" t="s">
        <v>115</v>
      </c>
      <c r="S118" s="72" t="s">
        <v>116</v>
      </c>
      <c r="T118" s="72" t="s">
        <v>117</v>
      </c>
      <c r="U118" s="73" t="s">
        <v>118</v>
      </c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pans="1:65" s="2" customFormat="1" ht="22.8" customHeight="1">
      <c r="A119" s="30"/>
      <c r="B119" s="31"/>
      <c r="C119" s="78" t="s">
        <v>119</v>
      </c>
      <c r="D119" s="32"/>
      <c r="E119" s="32"/>
      <c r="F119" s="32"/>
      <c r="G119" s="32"/>
      <c r="H119" s="32"/>
      <c r="I119" s="32"/>
      <c r="J119" s="155">
        <f>BK119</f>
        <v>0</v>
      </c>
      <c r="K119" s="32"/>
      <c r="L119" s="35"/>
      <c r="M119" s="74"/>
      <c r="N119" s="156"/>
      <c r="O119" s="75"/>
      <c r="P119" s="157">
        <f>P120+P122+P124</f>
        <v>0</v>
      </c>
      <c r="Q119" s="75"/>
      <c r="R119" s="157">
        <f>R120+R122+R124</f>
        <v>2258.5</v>
      </c>
      <c r="S119" s="75"/>
      <c r="T119" s="157">
        <f>T120+T122+T124</f>
        <v>0</v>
      </c>
      <c r="U119" s="76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3" t="s">
        <v>74</v>
      </c>
      <c r="AU119" s="13" t="s">
        <v>102</v>
      </c>
      <c r="BK119" s="158">
        <f>BK120+BK122+BK124</f>
        <v>0</v>
      </c>
    </row>
    <row r="120" spans="1:65" s="11" customFormat="1" ht="25.95" customHeight="1">
      <c r="B120" s="159"/>
      <c r="C120" s="160"/>
      <c r="D120" s="161" t="s">
        <v>74</v>
      </c>
      <c r="E120" s="162" t="s">
        <v>120</v>
      </c>
      <c r="F120" s="162" t="s">
        <v>121</v>
      </c>
      <c r="G120" s="160"/>
      <c r="H120" s="160"/>
      <c r="I120" s="163"/>
      <c r="J120" s="164">
        <f>BK120</f>
        <v>0</v>
      </c>
      <c r="K120" s="160"/>
      <c r="L120" s="165"/>
      <c r="M120" s="166"/>
      <c r="N120" s="167"/>
      <c r="O120" s="167"/>
      <c r="P120" s="168">
        <f>P121</f>
        <v>0</v>
      </c>
      <c r="Q120" s="167"/>
      <c r="R120" s="168">
        <f>R121</f>
        <v>2214.5</v>
      </c>
      <c r="S120" s="167"/>
      <c r="T120" s="168">
        <f>T121</f>
        <v>0</v>
      </c>
      <c r="U120" s="169"/>
      <c r="AR120" s="170" t="s">
        <v>83</v>
      </c>
      <c r="AT120" s="171" t="s">
        <v>74</v>
      </c>
      <c r="AU120" s="171" t="s">
        <v>75</v>
      </c>
      <c r="AY120" s="170" t="s">
        <v>122</v>
      </c>
      <c r="BK120" s="172">
        <f>BK121</f>
        <v>0</v>
      </c>
    </row>
    <row r="121" spans="1:65" s="2" customFormat="1" ht="62.7" customHeight="1">
      <c r="A121" s="30"/>
      <c r="B121" s="31"/>
      <c r="C121" s="173" t="s">
        <v>83</v>
      </c>
      <c r="D121" s="173" t="s">
        <v>123</v>
      </c>
      <c r="E121" s="174" t="s">
        <v>124</v>
      </c>
      <c r="F121" s="175" t="s">
        <v>125</v>
      </c>
      <c r="G121" s="176" t="s">
        <v>126</v>
      </c>
      <c r="H121" s="177">
        <v>103</v>
      </c>
      <c r="I121" s="178"/>
      <c r="J121" s="179">
        <f>ROUND(I121*H121,2)</f>
        <v>0</v>
      </c>
      <c r="K121" s="175" t="s">
        <v>1</v>
      </c>
      <c r="L121" s="180"/>
      <c r="M121" s="181" t="s">
        <v>1</v>
      </c>
      <c r="N121" s="182" t="s">
        <v>40</v>
      </c>
      <c r="O121" s="67"/>
      <c r="P121" s="183">
        <f>O121*H121</f>
        <v>0</v>
      </c>
      <c r="Q121" s="183">
        <v>21.5</v>
      </c>
      <c r="R121" s="183">
        <f>Q121*H121</f>
        <v>2214.5</v>
      </c>
      <c r="S121" s="183">
        <v>0</v>
      </c>
      <c r="T121" s="183">
        <f>S121*H121</f>
        <v>0</v>
      </c>
      <c r="U121" s="184" t="s">
        <v>1</v>
      </c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5" t="s">
        <v>127</v>
      </c>
      <c r="AT121" s="185" t="s">
        <v>123</v>
      </c>
      <c r="AU121" s="185" t="s">
        <v>83</v>
      </c>
      <c r="AY121" s="13" t="s">
        <v>122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3" t="s">
        <v>83</v>
      </c>
      <c r="BK121" s="186">
        <f>ROUND(I121*H121,2)</f>
        <v>0</v>
      </c>
      <c r="BL121" s="13" t="s">
        <v>128</v>
      </c>
      <c r="BM121" s="185" t="s">
        <v>129</v>
      </c>
    </row>
    <row r="122" spans="1:65" s="11" customFormat="1" ht="25.95" customHeight="1">
      <c r="B122" s="159"/>
      <c r="C122" s="160"/>
      <c r="D122" s="161" t="s">
        <v>74</v>
      </c>
      <c r="E122" s="162" t="s">
        <v>130</v>
      </c>
      <c r="F122" s="162" t="s">
        <v>131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P123</f>
        <v>0</v>
      </c>
      <c r="Q122" s="167"/>
      <c r="R122" s="168">
        <f>R123</f>
        <v>44</v>
      </c>
      <c r="S122" s="167"/>
      <c r="T122" s="168">
        <f>T123</f>
        <v>0</v>
      </c>
      <c r="U122" s="169"/>
      <c r="AR122" s="170" t="s">
        <v>83</v>
      </c>
      <c r="AT122" s="171" t="s">
        <v>74</v>
      </c>
      <c r="AU122" s="171" t="s">
        <v>75</v>
      </c>
      <c r="AY122" s="170" t="s">
        <v>122</v>
      </c>
      <c r="BK122" s="172">
        <f>BK123</f>
        <v>0</v>
      </c>
    </row>
    <row r="123" spans="1:65" s="2" customFormat="1" ht="66.75" customHeight="1">
      <c r="A123" s="30"/>
      <c r="B123" s="31"/>
      <c r="C123" s="173" t="s">
        <v>85</v>
      </c>
      <c r="D123" s="173" t="s">
        <v>123</v>
      </c>
      <c r="E123" s="174" t="s">
        <v>132</v>
      </c>
      <c r="F123" s="175" t="s">
        <v>133</v>
      </c>
      <c r="G123" s="176" t="s">
        <v>126</v>
      </c>
      <c r="H123" s="177">
        <v>1</v>
      </c>
      <c r="I123" s="178"/>
      <c r="J123" s="179">
        <f>ROUND(I123*H123,2)</f>
        <v>0</v>
      </c>
      <c r="K123" s="175" t="s">
        <v>1</v>
      </c>
      <c r="L123" s="180"/>
      <c r="M123" s="181" t="s">
        <v>1</v>
      </c>
      <c r="N123" s="182" t="s">
        <v>40</v>
      </c>
      <c r="O123" s="67"/>
      <c r="P123" s="183">
        <f>O123*H123</f>
        <v>0</v>
      </c>
      <c r="Q123" s="183">
        <v>44</v>
      </c>
      <c r="R123" s="183">
        <f>Q123*H123</f>
        <v>44</v>
      </c>
      <c r="S123" s="183">
        <v>0</v>
      </c>
      <c r="T123" s="183">
        <f>S123*H123</f>
        <v>0</v>
      </c>
      <c r="U123" s="184" t="s">
        <v>1</v>
      </c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5" t="s">
        <v>127</v>
      </c>
      <c r="AT123" s="185" t="s">
        <v>123</v>
      </c>
      <c r="AU123" s="185" t="s">
        <v>83</v>
      </c>
      <c r="AY123" s="13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3" t="s">
        <v>83</v>
      </c>
      <c r="BK123" s="186">
        <f>ROUND(I123*H123,2)</f>
        <v>0</v>
      </c>
      <c r="BL123" s="13" t="s">
        <v>128</v>
      </c>
      <c r="BM123" s="185" t="s">
        <v>134</v>
      </c>
    </row>
    <row r="124" spans="1:65" s="11" customFormat="1" ht="25.95" customHeight="1">
      <c r="B124" s="159"/>
      <c r="C124" s="160"/>
      <c r="D124" s="161" t="s">
        <v>74</v>
      </c>
      <c r="E124" s="162" t="s">
        <v>135</v>
      </c>
      <c r="F124" s="162" t="s">
        <v>136</v>
      </c>
      <c r="G124" s="160"/>
      <c r="H124" s="160"/>
      <c r="I124" s="163"/>
      <c r="J124" s="164">
        <f>BK124</f>
        <v>0</v>
      </c>
      <c r="K124" s="160"/>
      <c r="L124" s="165"/>
      <c r="M124" s="166"/>
      <c r="N124" s="167"/>
      <c r="O124" s="167"/>
      <c r="P124" s="168">
        <f>P125</f>
        <v>0</v>
      </c>
      <c r="Q124" s="167"/>
      <c r="R124" s="168">
        <f>R125</f>
        <v>0</v>
      </c>
      <c r="S124" s="167"/>
      <c r="T124" s="168">
        <f>T125</f>
        <v>0</v>
      </c>
      <c r="U124" s="169"/>
      <c r="AR124" s="170" t="s">
        <v>83</v>
      </c>
      <c r="AT124" s="171" t="s">
        <v>74</v>
      </c>
      <c r="AU124" s="171" t="s">
        <v>75</v>
      </c>
      <c r="AY124" s="170" t="s">
        <v>122</v>
      </c>
      <c r="BK124" s="172">
        <f>BK125</f>
        <v>0</v>
      </c>
    </row>
    <row r="125" spans="1:65" s="2" customFormat="1" ht="16.5" customHeight="1">
      <c r="A125" s="30"/>
      <c r="B125" s="31"/>
      <c r="C125" s="187" t="s">
        <v>128</v>
      </c>
      <c r="D125" s="187" t="s">
        <v>137</v>
      </c>
      <c r="E125" s="188" t="s">
        <v>138</v>
      </c>
      <c r="F125" s="189" t="s">
        <v>139</v>
      </c>
      <c r="G125" s="190" t="s">
        <v>140</v>
      </c>
      <c r="H125" s="191">
        <v>1</v>
      </c>
      <c r="I125" s="192"/>
      <c r="J125" s="193">
        <f>ROUND(I125*H125,2)</f>
        <v>0</v>
      </c>
      <c r="K125" s="189" t="s">
        <v>1</v>
      </c>
      <c r="L125" s="35"/>
      <c r="M125" s="194" t="s">
        <v>1</v>
      </c>
      <c r="N125" s="195" t="s">
        <v>40</v>
      </c>
      <c r="O125" s="19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7">
        <f>S125*H125</f>
        <v>0</v>
      </c>
      <c r="U125" s="198" t="s">
        <v>1</v>
      </c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5" t="s">
        <v>141</v>
      </c>
      <c r="AT125" s="185" t="s">
        <v>137</v>
      </c>
      <c r="AU125" s="185" t="s">
        <v>83</v>
      </c>
      <c r="AY125" s="13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3" t="s">
        <v>83</v>
      </c>
      <c r="BK125" s="186">
        <f>ROUND(I125*H125,2)</f>
        <v>0</v>
      </c>
      <c r="BL125" s="13" t="s">
        <v>141</v>
      </c>
      <c r="BM125" s="185" t="s">
        <v>142</v>
      </c>
    </row>
    <row r="126" spans="1:65" s="2" customFormat="1" ht="6.9" customHeight="1">
      <c r="A126" s="30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35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sheetProtection algorithmName="SHA-512" hashValue="bzu/ga6Z1lD2tqA7+NBhRnUCVnVY2sadks3BwyhKR7IP+XYFryJO47u4i7kdYiw0WBKoyWwJYSf5xHrujsQ/5g==" saltValue="ETMfChNLUv/snM/eraCZQsXLciEBFExDJtS5ITC9SdJe9LaETi9ycM9oOsSj2ddPqlloOJTg9YlrIVOaNg/q3w==" spinCount="100000" sheet="1" objects="1" scenarios="1" formatColumns="0" formatRows="0" autoFilter="0"/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88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85</v>
      </c>
    </row>
    <row r="4" spans="1:46" s="1" customFormat="1" ht="24.9" customHeight="1">
      <c r="B4" s="16"/>
      <c r="D4" s="106" t="s">
        <v>95</v>
      </c>
      <c r="L4" s="16"/>
      <c r="M4" s="107" t="s">
        <v>10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26.25" customHeight="1">
      <c r="B7" s="16"/>
      <c r="E7" s="254" t="str">
        <f>'Rekapitulace stavby'!K6</f>
        <v>FOTOVOLTAICKÁ ELEKTRÁRNA 42,23kWp NA STŘEŠE KINA OKO V ŠUMPERKU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96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143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15. 3. 2023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27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28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27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30</v>
      </c>
      <c r="E20" s="30"/>
      <c r="F20" s="30"/>
      <c r="G20" s="30"/>
      <c r="H20" s="30"/>
      <c r="I20" s="108" t="s">
        <v>25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31</v>
      </c>
      <c r="F21" s="30"/>
      <c r="G21" s="30"/>
      <c r="H21" s="30"/>
      <c r="I21" s="108" t="s">
        <v>27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33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27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34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35</v>
      </c>
      <c r="E30" s="30"/>
      <c r="F30" s="30"/>
      <c r="G30" s="30"/>
      <c r="H30" s="30"/>
      <c r="I30" s="30"/>
      <c r="J30" s="116">
        <f>ROUND(J117,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17" t="s">
        <v>37</v>
      </c>
      <c r="G32" s="30"/>
      <c r="H32" s="30"/>
      <c r="I32" s="117" t="s">
        <v>36</v>
      </c>
      <c r="J32" s="117" t="s">
        <v>38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18" t="s">
        <v>39</v>
      </c>
      <c r="E33" s="108" t="s">
        <v>40</v>
      </c>
      <c r="F33" s="119">
        <f>ROUND((SUM(BE117:BE134)),  2)</f>
        <v>0</v>
      </c>
      <c r="G33" s="30"/>
      <c r="H33" s="30"/>
      <c r="I33" s="120">
        <v>0.21</v>
      </c>
      <c r="J33" s="119">
        <f>ROUND(((SUM(BE117:BE134))*I33),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08" t="s">
        <v>41</v>
      </c>
      <c r="F34" s="119">
        <f>ROUND((SUM(BF117:BF134)),  2)</f>
        <v>0</v>
      </c>
      <c r="G34" s="30"/>
      <c r="H34" s="30"/>
      <c r="I34" s="120">
        <v>0.15</v>
      </c>
      <c r="J34" s="119">
        <f>ROUND(((SUM(BF117:BF134))*I34),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08" t="s">
        <v>42</v>
      </c>
      <c r="F35" s="119">
        <f>ROUND((SUM(BG117:BG134)),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08" t="s">
        <v>43</v>
      </c>
      <c r="F36" s="119">
        <f>ROUND((SUM(BH117:BH134)),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08" t="s">
        <v>44</v>
      </c>
      <c r="F37" s="119">
        <f>ROUND((SUM(BI117:BI134)),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47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47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98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61" t="str">
        <f>E7</f>
        <v>FOTOVOLTAICKÁ ELEKTRÁRNA 42,23kWp NA STŘEŠE KINA OKO V ŠUMPERKU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13" t="str">
        <f>E9</f>
        <v>02 - ROZVADĚČ RFVE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>ŠUMPERK</v>
      </c>
      <c r="G89" s="32"/>
      <c r="H89" s="32"/>
      <c r="I89" s="25" t="s">
        <v>22</v>
      </c>
      <c r="J89" s="62" t="str">
        <f>IF(J12="","",J12)</f>
        <v>15. 3. 2023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30</v>
      </c>
      <c r="J91" s="28" t="str">
        <f>E21</f>
        <v>Ing. Pavel Matura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5" t="s">
        <v>28</v>
      </c>
      <c r="D92" s="32"/>
      <c r="E92" s="32"/>
      <c r="F92" s="23" t="str">
        <f>IF(E18="","",E18)</f>
        <v>Vyplň údaj</v>
      </c>
      <c r="G92" s="32"/>
      <c r="H92" s="32"/>
      <c r="I92" s="25" t="s">
        <v>33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99</v>
      </c>
      <c r="D94" s="140"/>
      <c r="E94" s="140"/>
      <c r="F94" s="140"/>
      <c r="G94" s="140"/>
      <c r="H94" s="140"/>
      <c r="I94" s="140"/>
      <c r="J94" s="141" t="s">
        <v>100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42" t="s">
        <v>101</v>
      </c>
      <c r="D96" s="32"/>
      <c r="E96" s="32"/>
      <c r="F96" s="32"/>
      <c r="G96" s="32"/>
      <c r="H96" s="32"/>
      <c r="I96" s="32"/>
      <c r="J96" s="80">
        <f>J117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102</v>
      </c>
    </row>
    <row r="97" spans="1:31" s="9" customFormat="1" ht="24.9" customHeight="1">
      <c r="B97" s="143"/>
      <c r="C97" s="144"/>
      <c r="D97" s="145" t="s">
        <v>144</v>
      </c>
      <c r="E97" s="146"/>
      <c r="F97" s="146"/>
      <c r="G97" s="146"/>
      <c r="H97" s="146"/>
      <c r="I97" s="146"/>
      <c r="J97" s="147">
        <f>J118</f>
        <v>0</v>
      </c>
      <c r="K97" s="144"/>
      <c r="L97" s="148"/>
    </row>
    <row r="98" spans="1:31" s="2" customFormat="1" ht="21.75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47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" customHeight="1">
      <c r="A99" s="30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" customHeight="1">
      <c r="A103" s="30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" customHeight="1">
      <c r="A104" s="30"/>
      <c r="B104" s="31"/>
      <c r="C104" s="19" t="s">
        <v>106</v>
      </c>
      <c r="D104" s="32"/>
      <c r="E104" s="32"/>
      <c r="F104" s="32"/>
      <c r="G104" s="32"/>
      <c r="H104" s="32"/>
      <c r="I104" s="32"/>
      <c r="J104" s="32"/>
      <c r="K104" s="32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5" t="s">
        <v>16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6.25" customHeight="1">
      <c r="A107" s="30"/>
      <c r="B107" s="31"/>
      <c r="C107" s="32"/>
      <c r="D107" s="32"/>
      <c r="E107" s="261" t="str">
        <f>E7</f>
        <v>FOTOVOLTAICKÁ ELEKTRÁRNA 42,23kWp NA STŘEŠE KINA OKO V ŠUMPERKU</v>
      </c>
      <c r="F107" s="262"/>
      <c r="G107" s="262"/>
      <c r="H107" s="26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96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2"/>
      <c r="D109" s="32"/>
      <c r="E109" s="213" t="str">
        <f>E9</f>
        <v>02 - ROZVADĚČ RFVE</v>
      </c>
      <c r="F109" s="263"/>
      <c r="G109" s="263"/>
      <c r="H109" s="263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20</v>
      </c>
      <c r="D111" s="32"/>
      <c r="E111" s="32"/>
      <c r="F111" s="23" t="str">
        <f>F12</f>
        <v>ŠUMPERK</v>
      </c>
      <c r="G111" s="32"/>
      <c r="H111" s="32"/>
      <c r="I111" s="25" t="s">
        <v>22</v>
      </c>
      <c r="J111" s="62" t="str">
        <f>IF(J12="","",J12)</f>
        <v>15. 3. 2023</v>
      </c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15" customHeight="1">
      <c r="A113" s="30"/>
      <c r="B113" s="31"/>
      <c r="C113" s="25" t="s">
        <v>24</v>
      </c>
      <c r="D113" s="32"/>
      <c r="E113" s="32"/>
      <c r="F113" s="23" t="str">
        <f>E15</f>
        <v xml:space="preserve"> </v>
      </c>
      <c r="G113" s="32"/>
      <c r="H113" s="32"/>
      <c r="I113" s="25" t="s">
        <v>30</v>
      </c>
      <c r="J113" s="28" t="str">
        <f>E21</f>
        <v>Ing. Pavel Matura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5" t="s">
        <v>28</v>
      </c>
      <c r="D114" s="32"/>
      <c r="E114" s="32"/>
      <c r="F114" s="23" t="str">
        <f>IF(E18="","",E18)</f>
        <v>Vyplň údaj</v>
      </c>
      <c r="G114" s="32"/>
      <c r="H114" s="32"/>
      <c r="I114" s="25" t="s">
        <v>33</v>
      </c>
      <c r="J114" s="28" t="str">
        <f>E24</f>
        <v xml:space="preserve"> 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0" customFormat="1" ht="29.25" customHeight="1">
      <c r="A116" s="149"/>
      <c r="B116" s="150"/>
      <c r="C116" s="151" t="s">
        <v>107</v>
      </c>
      <c r="D116" s="152" t="s">
        <v>60</v>
      </c>
      <c r="E116" s="152" t="s">
        <v>56</v>
      </c>
      <c r="F116" s="152" t="s">
        <v>57</v>
      </c>
      <c r="G116" s="152" t="s">
        <v>108</v>
      </c>
      <c r="H116" s="152" t="s">
        <v>109</v>
      </c>
      <c r="I116" s="152" t="s">
        <v>110</v>
      </c>
      <c r="J116" s="152" t="s">
        <v>100</v>
      </c>
      <c r="K116" s="153" t="s">
        <v>111</v>
      </c>
      <c r="L116" s="154"/>
      <c r="M116" s="71" t="s">
        <v>1</v>
      </c>
      <c r="N116" s="72" t="s">
        <v>39</v>
      </c>
      <c r="O116" s="72" t="s">
        <v>112</v>
      </c>
      <c r="P116" s="72" t="s">
        <v>113</v>
      </c>
      <c r="Q116" s="72" t="s">
        <v>114</v>
      </c>
      <c r="R116" s="72" t="s">
        <v>115</v>
      </c>
      <c r="S116" s="72" t="s">
        <v>116</v>
      </c>
      <c r="T116" s="72" t="s">
        <v>117</v>
      </c>
      <c r="U116" s="73" t="s">
        <v>118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pans="1:65" s="2" customFormat="1" ht="22.8" customHeight="1">
      <c r="A117" s="30"/>
      <c r="B117" s="31"/>
      <c r="C117" s="78" t="s">
        <v>119</v>
      </c>
      <c r="D117" s="32"/>
      <c r="E117" s="32"/>
      <c r="F117" s="32"/>
      <c r="G117" s="32"/>
      <c r="H117" s="32"/>
      <c r="I117" s="32"/>
      <c r="J117" s="155">
        <f>BK117</f>
        <v>0</v>
      </c>
      <c r="K117" s="32"/>
      <c r="L117" s="35"/>
      <c r="M117" s="74"/>
      <c r="N117" s="156"/>
      <c r="O117" s="75"/>
      <c r="P117" s="157">
        <f>P118</f>
        <v>0</v>
      </c>
      <c r="Q117" s="75"/>
      <c r="R117" s="157">
        <f>R118</f>
        <v>0</v>
      </c>
      <c r="S117" s="75"/>
      <c r="T117" s="157">
        <f>T118</f>
        <v>0</v>
      </c>
      <c r="U117" s="76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3" t="s">
        <v>74</v>
      </c>
      <c r="AU117" s="13" t="s">
        <v>102</v>
      </c>
      <c r="BK117" s="158">
        <f>BK118</f>
        <v>0</v>
      </c>
    </row>
    <row r="118" spans="1:65" s="11" customFormat="1" ht="25.95" customHeight="1">
      <c r="B118" s="159"/>
      <c r="C118" s="160"/>
      <c r="D118" s="161" t="s">
        <v>74</v>
      </c>
      <c r="E118" s="162" t="s">
        <v>120</v>
      </c>
      <c r="F118" s="162" t="s">
        <v>87</v>
      </c>
      <c r="G118" s="160"/>
      <c r="H118" s="160"/>
      <c r="I118" s="163"/>
      <c r="J118" s="164">
        <f>BK118</f>
        <v>0</v>
      </c>
      <c r="K118" s="160"/>
      <c r="L118" s="165"/>
      <c r="M118" s="166"/>
      <c r="N118" s="167"/>
      <c r="O118" s="167"/>
      <c r="P118" s="168">
        <f>SUM(P119:P134)</f>
        <v>0</v>
      </c>
      <c r="Q118" s="167"/>
      <c r="R118" s="168">
        <f>SUM(R119:R134)</f>
        <v>0</v>
      </c>
      <c r="S118" s="167"/>
      <c r="T118" s="168">
        <f>SUM(T119:T134)</f>
        <v>0</v>
      </c>
      <c r="U118" s="169"/>
      <c r="AR118" s="170" t="s">
        <v>83</v>
      </c>
      <c r="AT118" s="171" t="s">
        <v>74</v>
      </c>
      <c r="AU118" s="171" t="s">
        <v>75</v>
      </c>
      <c r="AY118" s="170" t="s">
        <v>122</v>
      </c>
      <c r="BK118" s="172">
        <f>SUM(BK119:BK134)</f>
        <v>0</v>
      </c>
    </row>
    <row r="119" spans="1:65" s="2" customFormat="1" ht="49.05" customHeight="1">
      <c r="A119" s="30"/>
      <c r="B119" s="31"/>
      <c r="C119" s="173" t="s">
        <v>83</v>
      </c>
      <c r="D119" s="173" t="s">
        <v>123</v>
      </c>
      <c r="E119" s="174" t="s">
        <v>145</v>
      </c>
      <c r="F119" s="175" t="s">
        <v>146</v>
      </c>
      <c r="G119" s="176" t="s">
        <v>126</v>
      </c>
      <c r="H119" s="177">
        <v>1</v>
      </c>
      <c r="I119" s="178"/>
      <c r="J119" s="179">
        <f t="shared" ref="J119:J133" si="0">ROUND(I119*H119,2)</f>
        <v>0</v>
      </c>
      <c r="K119" s="175" t="s">
        <v>1</v>
      </c>
      <c r="L119" s="180"/>
      <c r="M119" s="181" t="s">
        <v>1</v>
      </c>
      <c r="N119" s="182" t="s">
        <v>40</v>
      </c>
      <c r="O119" s="67"/>
      <c r="P119" s="183">
        <f t="shared" ref="P119:P133" si="1">O119*H119</f>
        <v>0</v>
      </c>
      <c r="Q119" s="183">
        <v>0</v>
      </c>
      <c r="R119" s="183">
        <f t="shared" ref="R119:R133" si="2">Q119*H119</f>
        <v>0</v>
      </c>
      <c r="S119" s="183">
        <v>0</v>
      </c>
      <c r="T119" s="183">
        <f t="shared" ref="T119:T133" si="3">S119*H119</f>
        <v>0</v>
      </c>
      <c r="U119" s="184" t="s">
        <v>1</v>
      </c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85" t="s">
        <v>127</v>
      </c>
      <c r="AT119" s="185" t="s">
        <v>123</v>
      </c>
      <c r="AU119" s="185" t="s">
        <v>83</v>
      </c>
      <c r="AY119" s="13" t="s">
        <v>122</v>
      </c>
      <c r="BE119" s="186">
        <f t="shared" ref="BE119:BE133" si="4">IF(N119="základní",J119,0)</f>
        <v>0</v>
      </c>
      <c r="BF119" s="186">
        <f t="shared" ref="BF119:BF133" si="5">IF(N119="snížená",J119,0)</f>
        <v>0</v>
      </c>
      <c r="BG119" s="186">
        <f t="shared" ref="BG119:BG133" si="6">IF(N119="zákl. přenesená",J119,0)</f>
        <v>0</v>
      </c>
      <c r="BH119" s="186">
        <f t="shared" ref="BH119:BH133" si="7">IF(N119="sníž. přenesená",J119,0)</f>
        <v>0</v>
      </c>
      <c r="BI119" s="186">
        <f t="shared" ref="BI119:BI133" si="8">IF(N119="nulová",J119,0)</f>
        <v>0</v>
      </c>
      <c r="BJ119" s="13" t="s">
        <v>83</v>
      </c>
      <c r="BK119" s="186">
        <f t="shared" ref="BK119:BK133" si="9">ROUND(I119*H119,2)</f>
        <v>0</v>
      </c>
      <c r="BL119" s="13" t="s">
        <v>128</v>
      </c>
      <c r="BM119" s="185" t="s">
        <v>147</v>
      </c>
    </row>
    <row r="120" spans="1:65" s="2" customFormat="1" ht="24.15" customHeight="1">
      <c r="A120" s="30"/>
      <c r="B120" s="31"/>
      <c r="C120" s="173" t="s">
        <v>85</v>
      </c>
      <c r="D120" s="173" t="s">
        <v>123</v>
      </c>
      <c r="E120" s="174" t="s">
        <v>148</v>
      </c>
      <c r="F120" s="175" t="s">
        <v>149</v>
      </c>
      <c r="G120" s="176" t="s">
        <v>150</v>
      </c>
      <c r="H120" s="177">
        <v>1</v>
      </c>
      <c r="I120" s="178"/>
      <c r="J120" s="179">
        <f t="shared" si="0"/>
        <v>0</v>
      </c>
      <c r="K120" s="175" t="s">
        <v>1</v>
      </c>
      <c r="L120" s="180"/>
      <c r="M120" s="181" t="s">
        <v>1</v>
      </c>
      <c r="N120" s="182" t="s">
        <v>40</v>
      </c>
      <c r="O120" s="67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3">
        <f t="shared" si="3"/>
        <v>0</v>
      </c>
      <c r="U120" s="184" t="s">
        <v>1</v>
      </c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85" t="s">
        <v>127</v>
      </c>
      <c r="AT120" s="185" t="s">
        <v>123</v>
      </c>
      <c r="AU120" s="185" t="s">
        <v>83</v>
      </c>
      <c r="AY120" s="13" t="s">
        <v>122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3" t="s">
        <v>83</v>
      </c>
      <c r="BK120" s="186">
        <f t="shared" si="9"/>
        <v>0</v>
      </c>
      <c r="BL120" s="13" t="s">
        <v>128</v>
      </c>
      <c r="BM120" s="185" t="s">
        <v>151</v>
      </c>
    </row>
    <row r="121" spans="1:65" s="2" customFormat="1" ht="16.5" customHeight="1">
      <c r="A121" s="30"/>
      <c r="B121" s="31"/>
      <c r="C121" s="173" t="s">
        <v>152</v>
      </c>
      <c r="D121" s="173" t="s">
        <v>123</v>
      </c>
      <c r="E121" s="174" t="s">
        <v>153</v>
      </c>
      <c r="F121" s="175" t="s">
        <v>154</v>
      </c>
      <c r="G121" s="176" t="s">
        <v>126</v>
      </c>
      <c r="H121" s="177">
        <v>1</v>
      </c>
      <c r="I121" s="178"/>
      <c r="J121" s="179">
        <f t="shared" si="0"/>
        <v>0</v>
      </c>
      <c r="K121" s="175" t="s">
        <v>1</v>
      </c>
      <c r="L121" s="180"/>
      <c r="M121" s="181" t="s">
        <v>1</v>
      </c>
      <c r="N121" s="182" t="s">
        <v>40</v>
      </c>
      <c r="O121" s="67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3">
        <f t="shared" si="3"/>
        <v>0</v>
      </c>
      <c r="U121" s="184" t="s">
        <v>1</v>
      </c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5" t="s">
        <v>127</v>
      </c>
      <c r="AT121" s="185" t="s">
        <v>123</v>
      </c>
      <c r="AU121" s="185" t="s">
        <v>83</v>
      </c>
      <c r="AY121" s="13" t="s">
        <v>122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3" t="s">
        <v>83</v>
      </c>
      <c r="BK121" s="186">
        <f t="shared" si="9"/>
        <v>0</v>
      </c>
      <c r="BL121" s="13" t="s">
        <v>128</v>
      </c>
      <c r="BM121" s="185" t="s">
        <v>155</v>
      </c>
    </row>
    <row r="122" spans="1:65" s="2" customFormat="1" ht="24.15" customHeight="1">
      <c r="A122" s="30"/>
      <c r="B122" s="31"/>
      <c r="C122" s="173" t="s">
        <v>128</v>
      </c>
      <c r="D122" s="173" t="s">
        <v>123</v>
      </c>
      <c r="E122" s="174" t="s">
        <v>156</v>
      </c>
      <c r="F122" s="175" t="s">
        <v>157</v>
      </c>
      <c r="G122" s="176" t="s">
        <v>126</v>
      </c>
      <c r="H122" s="177">
        <v>1</v>
      </c>
      <c r="I122" s="178"/>
      <c r="J122" s="179">
        <f t="shared" si="0"/>
        <v>0</v>
      </c>
      <c r="K122" s="175" t="s">
        <v>1</v>
      </c>
      <c r="L122" s="180"/>
      <c r="M122" s="181" t="s">
        <v>1</v>
      </c>
      <c r="N122" s="182" t="s">
        <v>40</v>
      </c>
      <c r="O122" s="67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3">
        <f t="shared" si="3"/>
        <v>0</v>
      </c>
      <c r="U122" s="184" t="s">
        <v>1</v>
      </c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85" t="s">
        <v>127</v>
      </c>
      <c r="AT122" s="185" t="s">
        <v>123</v>
      </c>
      <c r="AU122" s="185" t="s">
        <v>83</v>
      </c>
      <c r="AY122" s="13" t="s">
        <v>122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3" t="s">
        <v>83</v>
      </c>
      <c r="BK122" s="186">
        <f t="shared" si="9"/>
        <v>0</v>
      </c>
      <c r="BL122" s="13" t="s">
        <v>128</v>
      </c>
      <c r="BM122" s="185" t="s">
        <v>158</v>
      </c>
    </row>
    <row r="123" spans="1:65" s="2" customFormat="1" ht="24.15" customHeight="1">
      <c r="A123" s="30"/>
      <c r="B123" s="31"/>
      <c r="C123" s="173" t="s">
        <v>159</v>
      </c>
      <c r="D123" s="173" t="s">
        <v>123</v>
      </c>
      <c r="E123" s="174" t="s">
        <v>160</v>
      </c>
      <c r="F123" s="175" t="s">
        <v>161</v>
      </c>
      <c r="G123" s="176" t="s">
        <v>126</v>
      </c>
      <c r="H123" s="177">
        <v>1</v>
      </c>
      <c r="I123" s="178"/>
      <c r="J123" s="179">
        <f t="shared" si="0"/>
        <v>0</v>
      </c>
      <c r="K123" s="175" t="s">
        <v>1</v>
      </c>
      <c r="L123" s="180"/>
      <c r="M123" s="181" t="s">
        <v>1</v>
      </c>
      <c r="N123" s="182" t="s">
        <v>40</v>
      </c>
      <c r="O123" s="67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3">
        <f t="shared" si="3"/>
        <v>0</v>
      </c>
      <c r="U123" s="184" t="s">
        <v>1</v>
      </c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5" t="s">
        <v>127</v>
      </c>
      <c r="AT123" s="185" t="s">
        <v>123</v>
      </c>
      <c r="AU123" s="185" t="s">
        <v>83</v>
      </c>
      <c r="AY123" s="13" t="s">
        <v>122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3" t="s">
        <v>83</v>
      </c>
      <c r="BK123" s="186">
        <f t="shared" si="9"/>
        <v>0</v>
      </c>
      <c r="BL123" s="13" t="s">
        <v>128</v>
      </c>
      <c r="BM123" s="185" t="s">
        <v>162</v>
      </c>
    </row>
    <row r="124" spans="1:65" s="2" customFormat="1" ht="24.15" customHeight="1">
      <c r="A124" s="30"/>
      <c r="B124" s="31"/>
      <c r="C124" s="173" t="s">
        <v>163</v>
      </c>
      <c r="D124" s="173" t="s">
        <v>123</v>
      </c>
      <c r="E124" s="174" t="s">
        <v>164</v>
      </c>
      <c r="F124" s="175" t="s">
        <v>165</v>
      </c>
      <c r="G124" s="176" t="s">
        <v>126</v>
      </c>
      <c r="H124" s="177">
        <v>1</v>
      </c>
      <c r="I124" s="178"/>
      <c r="J124" s="179">
        <f t="shared" si="0"/>
        <v>0</v>
      </c>
      <c r="K124" s="175" t="s">
        <v>1</v>
      </c>
      <c r="L124" s="180"/>
      <c r="M124" s="181" t="s">
        <v>1</v>
      </c>
      <c r="N124" s="182" t="s">
        <v>40</v>
      </c>
      <c r="O124" s="67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3">
        <f t="shared" si="3"/>
        <v>0</v>
      </c>
      <c r="U124" s="184" t="s">
        <v>1</v>
      </c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5" t="s">
        <v>127</v>
      </c>
      <c r="AT124" s="185" t="s">
        <v>123</v>
      </c>
      <c r="AU124" s="185" t="s">
        <v>83</v>
      </c>
      <c r="AY124" s="13" t="s">
        <v>122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3" t="s">
        <v>83</v>
      </c>
      <c r="BK124" s="186">
        <f t="shared" si="9"/>
        <v>0</v>
      </c>
      <c r="BL124" s="13" t="s">
        <v>128</v>
      </c>
      <c r="BM124" s="185" t="s">
        <v>166</v>
      </c>
    </row>
    <row r="125" spans="1:65" s="2" customFormat="1" ht="24.15" customHeight="1">
      <c r="A125" s="30"/>
      <c r="B125" s="31"/>
      <c r="C125" s="173" t="s">
        <v>167</v>
      </c>
      <c r="D125" s="173" t="s">
        <v>123</v>
      </c>
      <c r="E125" s="174" t="s">
        <v>168</v>
      </c>
      <c r="F125" s="175" t="s">
        <v>169</v>
      </c>
      <c r="G125" s="176" t="s">
        <v>126</v>
      </c>
      <c r="H125" s="177">
        <v>8</v>
      </c>
      <c r="I125" s="178"/>
      <c r="J125" s="179">
        <f t="shared" si="0"/>
        <v>0</v>
      </c>
      <c r="K125" s="175" t="s">
        <v>1</v>
      </c>
      <c r="L125" s="180"/>
      <c r="M125" s="181" t="s">
        <v>1</v>
      </c>
      <c r="N125" s="182" t="s">
        <v>40</v>
      </c>
      <c r="O125" s="67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3">
        <f t="shared" si="3"/>
        <v>0</v>
      </c>
      <c r="U125" s="184" t="s">
        <v>1</v>
      </c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5" t="s">
        <v>127</v>
      </c>
      <c r="AT125" s="185" t="s">
        <v>123</v>
      </c>
      <c r="AU125" s="185" t="s">
        <v>83</v>
      </c>
      <c r="AY125" s="13" t="s">
        <v>122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3" t="s">
        <v>83</v>
      </c>
      <c r="BK125" s="186">
        <f t="shared" si="9"/>
        <v>0</v>
      </c>
      <c r="BL125" s="13" t="s">
        <v>128</v>
      </c>
      <c r="BM125" s="185" t="s">
        <v>170</v>
      </c>
    </row>
    <row r="126" spans="1:65" s="2" customFormat="1" ht="24.15" customHeight="1">
      <c r="A126" s="30"/>
      <c r="B126" s="31"/>
      <c r="C126" s="173" t="s">
        <v>171</v>
      </c>
      <c r="D126" s="173" t="s">
        <v>123</v>
      </c>
      <c r="E126" s="174" t="s">
        <v>172</v>
      </c>
      <c r="F126" s="175" t="s">
        <v>173</v>
      </c>
      <c r="G126" s="176" t="s">
        <v>126</v>
      </c>
      <c r="H126" s="177">
        <v>16</v>
      </c>
      <c r="I126" s="178"/>
      <c r="J126" s="179">
        <f t="shared" si="0"/>
        <v>0</v>
      </c>
      <c r="K126" s="175" t="s">
        <v>1</v>
      </c>
      <c r="L126" s="180"/>
      <c r="M126" s="181" t="s">
        <v>1</v>
      </c>
      <c r="N126" s="182" t="s">
        <v>40</v>
      </c>
      <c r="O126" s="67"/>
      <c r="P126" s="183">
        <f t="shared" si="1"/>
        <v>0</v>
      </c>
      <c r="Q126" s="183">
        <v>0</v>
      </c>
      <c r="R126" s="183">
        <f t="shared" si="2"/>
        <v>0</v>
      </c>
      <c r="S126" s="183">
        <v>0</v>
      </c>
      <c r="T126" s="183">
        <f t="shared" si="3"/>
        <v>0</v>
      </c>
      <c r="U126" s="184" t="s">
        <v>1</v>
      </c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5" t="s">
        <v>127</v>
      </c>
      <c r="AT126" s="185" t="s">
        <v>123</v>
      </c>
      <c r="AU126" s="185" t="s">
        <v>83</v>
      </c>
      <c r="AY126" s="13" t="s">
        <v>122</v>
      </c>
      <c r="BE126" s="186">
        <f t="shared" si="4"/>
        <v>0</v>
      </c>
      <c r="BF126" s="186">
        <f t="shared" si="5"/>
        <v>0</v>
      </c>
      <c r="BG126" s="186">
        <f t="shared" si="6"/>
        <v>0</v>
      </c>
      <c r="BH126" s="186">
        <f t="shared" si="7"/>
        <v>0</v>
      </c>
      <c r="BI126" s="186">
        <f t="shared" si="8"/>
        <v>0</v>
      </c>
      <c r="BJ126" s="13" t="s">
        <v>83</v>
      </c>
      <c r="BK126" s="186">
        <f t="shared" si="9"/>
        <v>0</v>
      </c>
      <c r="BL126" s="13" t="s">
        <v>128</v>
      </c>
      <c r="BM126" s="185" t="s">
        <v>174</v>
      </c>
    </row>
    <row r="127" spans="1:65" s="2" customFormat="1" ht="24.15" customHeight="1">
      <c r="A127" s="30"/>
      <c r="B127" s="31"/>
      <c r="C127" s="173" t="s">
        <v>175</v>
      </c>
      <c r="D127" s="173" t="s">
        <v>123</v>
      </c>
      <c r="E127" s="174" t="s">
        <v>176</v>
      </c>
      <c r="F127" s="175" t="s">
        <v>177</v>
      </c>
      <c r="G127" s="176" t="s">
        <v>126</v>
      </c>
      <c r="H127" s="177">
        <v>8</v>
      </c>
      <c r="I127" s="178"/>
      <c r="J127" s="179">
        <f t="shared" si="0"/>
        <v>0</v>
      </c>
      <c r="K127" s="175" t="s">
        <v>1</v>
      </c>
      <c r="L127" s="180"/>
      <c r="M127" s="181" t="s">
        <v>1</v>
      </c>
      <c r="N127" s="182" t="s">
        <v>40</v>
      </c>
      <c r="O127" s="67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3">
        <f t="shared" si="3"/>
        <v>0</v>
      </c>
      <c r="U127" s="184" t="s">
        <v>1</v>
      </c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5" t="s">
        <v>127</v>
      </c>
      <c r="AT127" s="185" t="s">
        <v>123</v>
      </c>
      <c r="AU127" s="185" t="s">
        <v>83</v>
      </c>
      <c r="AY127" s="13" t="s">
        <v>122</v>
      </c>
      <c r="BE127" s="186">
        <f t="shared" si="4"/>
        <v>0</v>
      </c>
      <c r="BF127" s="186">
        <f t="shared" si="5"/>
        <v>0</v>
      </c>
      <c r="BG127" s="186">
        <f t="shared" si="6"/>
        <v>0</v>
      </c>
      <c r="BH127" s="186">
        <f t="shared" si="7"/>
        <v>0</v>
      </c>
      <c r="BI127" s="186">
        <f t="shared" si="8"/>
        <v>0</v>
      </c>
      <c r="BJ127" s="13" t="s">
        <v>83</v>
      </c>
      <c r="BK127" s="186">
        <f t="shared" si="9"/>
        <v>0</v>
      </c>
      <c r="BL127" s="13" t="s">
        <v>128</v>
      </c>
      <c r="BM127" s="185" t="s">
        <v>178</v>
      </c>
    </row>
    <row r="128" spans="1:65" s="2" customFormat="1" ht="24.15" customHeight="1">
      <c r="A128" s="30"/>
      <c r="B128" s="31"/>
      <c r="C128" s="173" t="s">
        <v>8</v>
      </c>
      <c r="D128" s="173" t="s">
        <v>123</v>
      </c>
      <c r="E128" s="174" t="s">
        <v>179</v>
      </c>
      <c r="F128" s="175" t="s">
        <v>180</v>
      </c>
      <c r="G128" s="176" t="s">
        <v>126</v>
      </c>
      <c r="H128" s="177">
        <v>1</v>
      </c>
      <c r="I128" s="178"/>
      <c r="J128" s="179">
        <f t="shared" si="0"/>
        <v>0</v>
      </c>
      <c r="K128" s="175" t="s">
        <v>1</v>
      </c>
      <c r="L128" s="180"/>
      <c r="M128" s="181" t="s">
        <v>1</v>
      </c>
      <c r="N128" s="182" t="s">
        <v>40</v>
      </c>
      <c r="O128" s="67"/>
      <c r="P128" s="183">
        <f t="shared" si="1"/>
        <v>0</v>
      </c>
      <c r="Q128" s="183">
        <v>0</v>
      </c>
      <c r="R128" s="183">
        <f t="shared" si="2"/>
        <v>0</v>
      </c>
      <c r="S128" s="183">
        <v>0</v>
      </c>
      <c r="T128" s="183">
        <f t="shared" si="3"/>
        <v>0</v>
      </c>
      <c r="U128" s="184" t="s">
        <v>1</v>
      </c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5" t="s">
        <v>181</v>
      </c>
      <c r="AT128" s="185" t="s">
        <v>123</v>
      </c>
      <c r="AU128" s="185" t="s">
        <v>83</v>
      </c>
      <c r="AY128" s="13" t="s">
        <v>122</v>
      </c>
      <c r="BE128" s="186">
        <f t="shared" si="4"/>
        <v>0</v>
      </c>
      <c r="BF128" s="186">
        <f t="shared" si="5"/>
        <v>0</v>
      </c>
      <c r="BG128" s="186">
        <f t="shared" si="6"/>
        <v>0</v>
      </c>
      <c r="BH128" s="186">
        <f t="shared" si="7"/>
        <v>0</v>
      </c>
      <c r="BI128" s="186">
        <f t="shared" si="8"/>
        <v>0</v>
      </c>
      <c r="BJ128" s="13" t="s">
        <v>83</v>
      </c>
      <c r="BK128" s="186">
        <f t="shared" si="9"/>
        <v>0</v>
      </c>
      <c r="BL128" s="13" t="s">
        <v>182</v>
      </c>
      <c r="BM128" s="185" t="s">
        <v>183</v>
      </c>
    </row>
    <row r="129" spans="1:65" s="2" customFormat="1" ht="21.75" customHeight="1">
      <c r="A129" s="30"/>
      <c r="B129" s="31"/>
      <c r="C129" s="173" t="s">
        <v>182</v>
      </c>
      <c r="D129" s="173" t="s">
        <v>123</v>
      </c>
      <c r="E129" s="174" t="s">
        <v>184</v>
      </c>
      <c r="F129" s="175" t="s">
        <v>185</v>
      </c>
      <c r="G129" s="176" t="s">
        <v>126</v>
      </c>
      <c r="H129" s="177">
        <v>1</v>
      </c>
      <c r="I129" s="178"/>
      <c r="J129" s="179">
        <f t="shared" si="0"/>
        <v>0</v>
      </c>
      <c r="K129" s="175" t="s">
        <v>1</v>
      </c>
      <c r="L129" s="180"/>
      <c r="M129" s="181" t="s">
        <v>1</v>
      </c>
      <c r="N129" s="182" t="s">
        <v>40</v>
      </c>
      <c r="O129" s="67"/>
      <c r="P129" s="183">
        <f t="shared" si="1"/>
        <v>0</v>
      </c>
      <c r="Q129" s="183">
        <v>0</v>
      </c>
      <c r="R129" s="183">
        <f t="shared" si="2"/>
        <v>0</v>
      </c>
      <c r="S129" s="183">
        <v>0</v>
      </c>
      <c r="T129" s="183">
        <f t="shared" si="3"/>
        <v>0</v>
      </c>
      <c r="U129" s="184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5" t="s">
        <v>181</v>
      </c>
      <c r="AT129" s="185" t="s">
        <v>123</v>
      </c>
      <c r="AU129" s="185" t="s">
        <v>83</v>
      </c>
      <c r="AY129" s="13" t="s">
        <v>122</v>
      </c>
      <c r="BE129" s="186">
        <f t="shared" si="4"/>
        <v>0</v>
      </c>
      <c r="BF129" s="186">
        <f t="shared" si="5"/>
        <v>0</v>
      </c>
      <c r="BG129" s="186">
        <f t="shared" si="6"/>
        <v>0</v>
      </c>
      <c r="BH129" s="186">
        <f t="shared" si="7"/>
        <v>0</v>
      </c>
      <c r="BI129" s="186">
        <f t="shared" si="8"/>
        <v>0</v>
      </c>
      <c r="BJ129" s="13" t="s">
        <v>83</v>
      </c>
      <c r="BK129" s="186">
        <f t="shared" si="9"/>
        <v>0</v>
      </c>
      <c r="BL129" s="13" t="s">
        <v>182</v>
      </c>
      <c r="BM129" s="185" t="s">
        <v>186</v>
      </c>
    </row>
    <row r="130" spans="1:65" s="2" customFormat="1" ht="16.5" customHeight="1">
      <c r="A130" s="30"/>
      <c r="B130" s="31"/>
      <c r="C130" s="173" t="s">
        <v>187</v>
      </c>
      <c r="D130" s="173" t="s">
        <v>123</v>
      </c>
      <c r="E130" s="174" t="s">
        <v>188</v>
      </c>
      <c r="F130" s="175" t="s">
        <v>189</v>
      </c>
      <c r="G130" s="176" t="s">
        <v>126</v>
      </c>
      <c r="H130" s="177">
        <v>1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40</v>
      </c>
      <c r="O130" s="67"/>
      <c r="P130" s="183">
        <f t="shared" si="1"/>
        <v>0</v>
      </c>
      <c r="Q130" s="183">
        <v>0</v>
      </c>
      <c r="R130" s="183">
        <f t="shared" si="2"/>
        <v>0</v>
      </c>
      <c r="S130" s="183">
        <v>0</v>
      </c>
      <c r="T130" s="183">
        <f t="shared" si="3"/>
        <v>0</v>
      </c>
      <c r="U130" s="184" t="s">
        <v>1</v>
      </c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5" t="s">
        <v>181</v>
      </c>
      <c r="AT130" s="185" t="s">
        <v>123</v>
      </c>
      <c r="AU130" s="185" t="s">
        <v>83</v>
      </c>
      <c r="AY130" s="13" t="s">
        <v>122</v>
      </c>
      <c r="BE130" s="186">
        <f t="shared" si="4"/>
        <v>0</v>
      </c>
      <c r="BF130" s="186">
        <f t="shared" si="5"/>
        <v>0</v>
      </c>
      <c r="BG130" s="186">
        <f t="shared" si="6"/>
        <v>0</v>
      </c>
      <c r="BH130" s="186">
        <f t="shared" si="7"/>
        <v>0</v>
      </c>
      <c r="BI130" s="186">
        <f t="shared" si="8"/>
        <v>0</v>
      </c>
      <c r="BJ130" s="13" t="s">
        <v>83</v>
      </c>
      <c r="BK130" s="186">
        <f t="shared" si="9"/>
        <v>0</v>
      </c>
      <c r="BL130" s="13" t="s">
        <v>182</v>
      </c>
      <c r="BM130" s="185" t="s">
        <v>190</v>
      </c>
    </row>
    <row r="131" spans="1:65" s="2" customFormat="1" ht="24.15" customHeight="1">
      <c r="A131" s="30"/>
      <c r="B131" s="31"/>
      <c r="C131" s="173" t="s">
        <v>191</v>
      </c>
      <c r="D131" s="173" t="s">
        <v>123</v>
      </c>
      <c r="E131" s="174" t="s">
        <v>192</v>
      </c>
      <c r="F131" s="175" t="s">
        <v>193</v>
      </c>
      <c r="G131" s="176" t="s">
        <v>126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40</v>
      </c>
      <c r="O131" s="67"/>
      <c r="P131" s="183">
        <f t="shared" si="1"/>
        <v>0</v>
      </c>
      <c r="Q131" s="183">
        <v>0</v>
      </c>
      <c r="R131" s="183">
        <f t="shared" si="2"/>
        <v>0</v>
      </c>
      <c r="S131" s="183">
        <v>0</v>
      </c>
      <c r="T131" s="183">
        <f t="shared" si="3"/>
        <v>0</v>
      </c>
      <c r="U131" s="184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5" t="s">
        <v>181</v>
      </c>
      <c r="AT131" s="185" t="s">
        <v>123</v>
      </c>
      <c r="AU131" s="185" t="s">
        <v>83</v>
      </c>
      <c r="AY131" s="13" t="s">
        <v>122</v>
      </c>
      <c r="BE131" s="186">
        <f t="shared" si="4"/>
        <v>0</v>
      </c>
      <c r="BF131" s="186">
        <f t="shared" si="5"/>
        <v>0</v>
      </c>
      <c r="BG131" s="186">
        <f t="shared" si="6"/>
        <v>0</v>
      </c>
      <c r="BH131" s="186">
        <f t="shared" si="7"/>
        <v>0</v>
      </c>
      <c r="BI131" s="186">
        <f t="shared" si="8"/>
        <v>0</v>
      </c>
      <c r="BJ131" s="13" t="s">
        <v>83</v>
      </c>
      <c r="BK131" s="186">
        <f t="shared" si="9"/>
        <v>0</v>
      </c>
      <c r="BL131" s="13" t="s">
        <v>182</v>
      </c>
      <c r="BM131" s="185" t="s">
        <v>194</v>
      </c>
    </row>
    <row r="132" spans="1:65" s="2" customFormat="1" ht="16.5" customHeight="1">
      <c r="A132" s="30"/>
      <c r="B132" s="31"/>
      <c r="C132" s="173" t="s">
        <v>195</v>
      </c>
      <c r="D132" s="173" t="s">
        <v>123</v>
      </c>
      <c r="E132" s="174" t="s">
        <v>196</v>
      </c>
      <c r="F132" s="175" t="s">
        <v>197</v>
      </c>
      <c r="G132" s="176" t="s">
        <v>126</v>
      </c>
      <c r="H132" s="177">
        <v>2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40</v>
      </c>
      <c r="O132" s="67"/>
      <c r="P132" s="183">
        <f t="shared" si="1"/>
        <v>0</v>
      </c>
      <c r="Q132" s="183">
        <v>0</v>
      </c>
      <c r="R132" s="183">
        <f t="shared" si="2"/>
        <v>0</v>
      </c>
      <c r="S132" s="183">
        <v>0</v>
      </c>
      <c r="T132" s="183">
        <f t="shared" si="3"/>
        <v>0</v>
      </c>
      <c r="U132" s="184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5" t="s">
        <v>181</v>
      </c>
      <c r="AT132" s="185" t="s">
        <v>123</v>
      </c>
      <c r="AU132" s="185" t="s">
        <v>83</v>
      </c>
      <c r="AY132" s="13" t="s">
        <v>122</v>
      </c>
      <c r="BE132" s="186">
        <f t="shared" si="4"/>
        <v>0</v>
      </c>
      <c r="BF132" s="186">
        <f t="shared" si="5"/>
        <v>0</v>
      </c>
      <c r="BG132" s="186">
        <f t="shared" si="6"/>
        <v>0</v>
      </c>
      <c r="BH132" s="186">
        <f t="shared" si="7"/>
        <v>0</v>
      </c>
      <c r="BI132" s="186">
        <f t="shared" si="8"/>
        <v>0</v>
      </c>
      <c r="BJ132" s="13" t="s">
        <v>83</v>
      </c>
      <c r="BK132" s="186">
        <f t="shared" si="9"/>
        <v>0</v>
      </c>
      <c r="BL132" s="13" t="s">
        <v>182</v>
      </c>
      <c r="BM132" s="185" t="s">
        <v>198</v>
      </c>
    </row>
    <row r="133" spans="1:65" s="2" customFormat="1" ht="16.5" customHeight="1">
      <c r="A133" s="30"/>
      <c r="B133" s="31"/>
      <c r="C133" s="187" t="s">
        <v>199</v>
      </c>
      <c r="D133" s="187" t="s">
        <v>137</v>
      </c>
      <c r="E133" s="188" t="s">
        <v>200</v>
      </c>
      <c r="F133" s="189" t="s">
        <v>201</v>
      </c>
      <c r="G133" s="190" t="s">
        <v>202</v>
      </c>
      <c r="H133" s="191">
        <v>16</v>
      </c>
      <c r="I133" s="192"/>
      <c r="J133" s="193">
        <f t="shared" si="0"/>
        <v>0</v>
      </c>
      <c r="K133" s="189" t="s">
        <v>203</v>
      </c>
      <c r="L133" s="35"/>
      <c r="M133" s="199" t="s">
        <v>1</v>
      </c>
      <c r="N133" s="200" t="s">
        <v>40</v>
      </c>
      <c r="O133" s="67"/>
      <c r="P133" s="183">
        <f t="shared" si="1"/>
        <v>0</v>
      </c>
      <c r="Q133" s="183">
        <v>0</v>
      </c>
      <c r="R133" s="183">
        <f t="shared" si="2"/>
        <v>0</v>
      </c>
      <c r="S133" s="183">
        <v>0</v>
      </c>
      <c r="T133" s="183">
        <f t="shared" si="3"/>
        <v>0</v>
      </c>
      <c r="U133" s="184" t="s">
        <v>1</v>
      </c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5" t="s">
        <v>128</v>
      </c>
      <c r="AT133" s="185" t="s">
        <v>137</v>
      </c>
      <c r="AU133" s="185" t="s">
        <v>83</v>
      </c>
      <c r="AY133" s="13" t="s">
        <v>122</v>
      </c>
      <c r="BE133" s="186">
        <f t="shared" si="4"/>
        <v>0</v>
      </c>
      <c r="BF133" s="186">
        <f t="shared" si="5"/>
        <v>0</v>
      </c>
      <c r="BG133" s="186">
        <f t="shared" si="6"/>
        <v>0</v>
      </c>
      <c r="BH133" s="186">
        <f t="shared" si="7"/>
        <v>0</v>
      </c>
      <c r="BI133" s="186">
        <f t="shared" si="8"/>
        <v>0</v>
      </c>
      <c r="BJ133" s="13" t="s">
        <v>83</v>
      </c>
      <c r="BK133" s="186">
        <f t="shared" si="9"/>
        <v>0</v>
      </c>
      <c r="BL133" s="13" t="s">
        <v>128</v>
      </c>
      <c r="BM133" s="185" t="s">
        <v>204</v>
      </c>
    </row>
    <row r="134" spans="1:65" s="2" customFormat="1" ht="10.199999999999999">
      <c r="A134" s="30"/>
      <c r="B134" s="31"/>
      <c r="C134" s="32"/>
      <c r="D134" s="201" t="s">
        <v>205</v>
      </c>
      <c r="E134" s="32"/>
      <c r="F134" s="202" t="s">
        <v>206</v>
      </c>
      <c r="G134" s="32"/>
      <c r="H134" s="32"/>
      <c r="I134" s="203"/>
      <c r="J134" s="32"/>
      <c r="K134" s="32"/>
      <c r="L134" s="35"/>
      <c r="M134" s="204"/>
      <c r="N134" s="205"/>
      <c r="O134" s="196"/>
      <c r="P134" s="196"/>
      <c r="Q134" s="196"/>
      <c r="R134" s="196"/>
      <c r="S134" s="196"/>
      <c r="T134" s="196"/>
      <c r="U134" s="206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3" t="s">
        <v>205</v>
      </c>
      <c r="AU134" s="13" t="s">
        <v>83</v>
      </c>
    </row>
    <row r="135" spans="1:65" s="2" customFormat="1" ht="6.9" customHeight="1">
      <c r="A135" s="30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35"/>
      <c r="M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</sheetData>
  <sheetProtection algorithmName="SHA-512" hashValue="MEIZ480zTbMd3FMeyllOy9FGIeEjYB/w2TczkCigCDwoyF+GJOS/tp+n9kl+nwK2UiXutmaNlXL7X9P+mJqpTQ==" saltValue="Qwusz+xzJHdgTfwRUG8VKMkZpsy5+fulC9j/OBCCt4vFFT7JzpW8U6uF/kHqdMxKcLleUZtLoCNcRkssM+CLvw==" spinCount="100000" sheet="1" objects="1" scenarios="1" formatColumns="0" formatRows="0" autoFilter="0"/>
  <autoFilter ref="C116:K13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hyperlinks>
    <hyperlink ref="F134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91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85</v>
      </c>
    </row>
    <row r="4" spans="1:46" s="1" customFormat="1" ht="24.9" customHeight="1">
      <c r="B4" s="16"/>
      <c r="D4" s="106" t="s">
        <v>95</v>
      </c>
      <c r="L4" s="16"/>
      <c r="M4" s="107" t="s">
        <v>10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26.25" customHeight="1">
      <c r="B7" s="16"/>
      <c r="E7" s="254" t="str">
        <f>'Rekapitulace stavby'!K6</f>
        <v>FOTOVOLTAICKÁ ELEKTRÁRNA 42,23kWp NA STŘEŠE KINA OKO V ŠUMPERKU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96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207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15. 3. 2023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27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28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27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30</v>
      </c>
      <c r="E20" s="30"/>
      <c r="F20" s="30"/>
      <c r="G20" s="30"/>
      <c r="H20" s="30"/>
      <c r="I20" s="108" t="s">
        <v>25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31</v>
      </c>
      <c r="F21" s="30"/>
      <c r="G21" s="30"/>
      <c r="H21" s="30"/>
      <c r="I21" s="108" t="s">
        <v>27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33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27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34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35</v>
      </c>
      <c r="E30" s="30"/>
      <c r="F30" s="30"/>
      <c r="G30" s="30"/>
      <c r="H30" s="30"/>
      <c r="I30" s="30"/>
      <c r="J30" s="116">
        <f>ROUND(J125,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17" t="s">
        <v>37</v>
      </c>
      <c r="G32" s="30"/>
      <c r="H32" s="30"/>
      <c r="I32" s="117" t="s">
        <v>36</v>
      </c>
      <c r="J32" s="117" t="s">
        <v>38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18" t="s">
        <v>39</v>
      </c>
      <c r="E33" s="108" t="s">
        <v>40</v>
      </c>
      <c r="F33" s="119">
        <f>ROUND((SUM(BE125:BE217)),  2)</f>
        <v>0</v>
      </c>
      <c r="G33" s="30"/>
      <c r="H33" s="30"/>
      <c r="I33" s="120">
        <v>0.21</v>
      </c>
      <c r="J33" s="119">
        <f>ROUND(((SUM(BE125:BE217))*I33),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08" t="s">
        <v>41</v>
      </c>
      <c r="F34" s="119">
        <f>ROUND((SUM(BF125:BF217)),  2)</f>
        <v>0</v>
      </c>
      <c r="G34" s="30"/>
      <c r="H34" s="30"/>
      <c r="I34" s="120">
        <v>0.15</v>
      </c>
      <c r="J34" s="119">
        <f>ROUND(((SUM(BF125:BF217))*I34),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08" t="s">
        <v>42</v>
      </c>
      <c r="F35" s="119">
        <f>ROUND((SUM(BG125:BG217)),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08" t="s">
        <v>43</v>
      </c>
      <c r="F36" s="119">
        <f>ROUND((SUM(BH125:BH217)),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08" t="s">
        <v>44</v>
      </c>
      <c r="F37" s="119">
        <f>ROUND((SUM(BI125:BI217)),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47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47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98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61" t="str">
        <f>E7</f>
        <v>FOTOVOLTAICKÁ ELEKTRÁRNA 42,23kWp NA STŘEŠE KINA OKO V ŠUMPERKU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13" t="str">
        <f>E9</f>
        <v>03 - MONTÁŽE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>ŠUMPERK</v>
      </c>
      <c r="G89" s="32"/>
      <c r="H89" s="32"/>
      <c r="I89" s="25" t="s">
        <v>22</v>
      </c>
      <c r="J89" s="62" t="str">
        <f>IF(J12="","",J12)</f>
        <v>15. 3. 2023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30</v>
      </c>
      <c r="J91" s="28" t="str">
        <f>E21</f>
        <v>Ing. Pavel Matura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5" t="s">
        <v>28</v>
      </c>
      <c r="D92" s="32"/>
      <c r="E92" s="32"/>
      <c r="F92" s="23" t="str">
        <f>IF(E18="","",E18)</f>
        <v>Vyplň údaj</v>
      </c>
      <c r="G92" s="32"/>
      <c r="H92" s="32"/>
      <c r="I92" s="25" t="s">
        <v>33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99</v>
      </c>
      <c r="D94" s="140"/>
      <c r="E94" s="140"/>
      <c r="F94" s="140"/>
      <c r="G94" s="140"/>
      <c r="H94" s="140"/>
      <c r="I94" s="140"/>
      <c r="J94" s="141" t="s">
        <v>100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42" t="s">
        <v>101</v>
      </c>
      <c r="D96" s="32"/>
      <c r="E96" s="32"/>
      <c r="F96" s="32"/>
      <c r="G96" s="32"/>
      <c r="H96" s="32"/>
      <c r="I96" s="32"/>
      <c r="J96" s="80">
        <f>J125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102</v>
      </c>
    </row>
    <row r="97" spans="1:31" s="9" customFormat="1" ht="24.9" customHeight="1">
      <c r="B97" s="143"/>
      <c r="C97" s="144"/>
      <c r="D97" s="145" t="s">
        <v>208</v>
      </c>
      <c r="E97" s="146"/>
      <c r="F97" s="146"/>
      <c r="G97" s="146"/>
      <c r="H97" s="146"/>
      <c r="I97" s="146"/>
      <c r="J97" s="147">
        <f>J126</f>
        <v>0</v>
      </c>
      <c r="K97" s="144"/>
      <c r="L97" s="148"/>
    </row>
    <row r="98" spans="1:31" s="9" customFormat="1" ht="24.9" customHeight="1">
      <c r="B98" s="143"/>
      <c r="C98" s="144"/>
      <c r="D98" s="145" t="s">
        <v>209</v>
      </c>
      <c r="E98" s="146"/>
      <c r="F98" s="146"/>
      <c r="G98" s="146"/>
      <c r="H98" s="146"/>
      <c r="I98" s="146"/>
      <c r="J98" s="147">
        <f>J133</f>
        <v>0</v>
      </c>
      <c r="K98" s="144"/>
      <c r="L98" s="148"/>
    </row>
    <row r="99" spans="1:31" s="9" customFormat="1" ht="24.9" customHeight="1">
      <c r="B99" s="143"/>
      <c r="C99" s="144"/>
      <c r="D99" s="145" t="s">
        <v>210</v>
      </c>
      <c r="E99" s="146"/>
      <c r="F99" s="146"/>
      <c r="G99" s="146"/>
      <c r="H99" s="146"/>
      <c r="I99" s="146"/>
      <c r="J99" s="147">
        <f>J150</f>
        <v>0</v>
      </c>
      <c r="K99" s="144"/>
      <c r="L99" s="148"/>
    </row>
    <row r="100" spans="1:31" s="9" customFormat="1" ht="24.9" customHeight="1">
      <c r="B100" s="143"/>
      <c r="C100" s="144"/>
      <c r="D100" s="145" t="s">
        <v>211</v>
      </c>
      <c r="E100" s="146"/>
      <c r="F100" s="146"/>
      <c r="G100" s="146"/>
      <c r="H100" s="146"/>
      <c r="I100" s="146"/>
      <c r="J100" s="147">
        <f>J164</f>
        <v>0</v>
      </c>
      <c r="K100" s="144"/>
      <c r="L100" s="148"/>
    </row>
    <row r="101" spans="1:31" s="9" customFormat="1" ht="24.9" customHeight="1">
      <c r="B101" s="143"/>
      <c r="C101" s="144"/>
      <c r="D101" s="145" t="s">
        <v>212</v>
      </c>
      <c r="E101" s="146"/>
      <c r="F101" s="146"/>
      <c r="G101" s="146"/>
      <c r="H101" s="146"/>
      <c r="I101" s="146"/>
      <c r="J101" s="147">
        <f>J185</f>
        <v>0</v>
      </c>
      <c r="K101" s="144"/>
      <c r="L101" s="148"/>
    </row>
    <row r="102" spans="1:31" s="9" customFormat="1" ht="24.9" customHeight="1">
      <c r="B102" s="143"/>
      <c r="C102" s="144"/>
      <c r="D102" s="145" t="s">
        <v>213</v>
      </c>
      <c r="E102" s="146"/>
      <c r="F102" s="146"/>
      <c r="G102" s="146"/>
      <c r="H102" s="146"/>
      <c r="I102" s="146"/>
      <c r="J102" s="147">
        <f>J193</f>
        <v>0</v>
      </c>
      <c r="K102" s="144"/>
      <c r="L102" s="148"/>
    </row>
    <row r="103" spans="1:31" s="9" customFormat="1" ht="24.9" customHeight="1">
      <c r="B103" s="143"/>
      <c r="C103" s="144"/>
      <c r="D103" s="145" t="s">
        <v>214</v>
      </c>
      <c r="E103" s="146"/>
      <c r="F103" s="146"/>
      <c r="G103" s="146"/>
      <c r="H103" s="146"/>
      <c r="I103" s="146"/>
      <c r="J103" s="147">
        <f>J201</f>
        <v>0</v>
      </c>
      <c r="K103" s="144"/>
      <c r="L103" s="148"/>
    </row>
    <row r="104" spans="1:31" s="9" customFormat="1" ht="24.9" customHeight="1">
      <c r="B104" s="143"/>
      <c r="C104" s="144"/>
      <c r="D104" s="145" t="s">
        <v>215</v>
      </c>
      <c r="E104" s="146"/>
      <c r="F104" s="146"/>
      <c r="G104" s="146"/>
      <c r="H104" s="146"/>
      <c r="I104" s="146"/>
      <c r="J104" s="147">
        <f>J205</f>
        <v>0</v>
      </c>
      <c r="K104" s="144"/>
      <c r="L104" s="148"/>
    </row>
    <row r="105" spans="1:31" s="9" customFormat="1" ht="24.9" customHeight="1">
      <c r="B105" s="143"/>
      <c r="C105" s="144"/>
      <c r="D105" s="145" t="s">
        <v>216</v>
      </c>
      <c r="E105" s="146"/>
      <c r="F105" s="146"/>
      <c r="G105" s="146"/>
      <c r="H105" s="146"/>
      <c r="I105" s="146"/>
      <c r="J105" s="147">
        <f>J210</f>
        <v>0</v>
      </c>
      <c r="K105" s="144"/>
      <c r="L105" s="148"/>
    </row>
    <row r="106" spans="1:31" s="2" customFormat="1" ht="21.75" customHeight="1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" customHeight="1">
      <c r="A111" s="30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" customHeight="1">
      <c r="A112" s="30"/>
      <c r="B112" s="31"/>
      <c r="C112" s="19" t="s">
        <v>106</v>
      </c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16</v>
      </c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6.25" customHeight="1">
      <c r="A115" s="30"/>
      <c r="B115" s="31"/>
      <c r="C115" s="32"/>
      <c r="D115" s="32"/>
      <c r="E115" s="261" t="str">
        <f>E7</f>
        <v>FOTOVOLTAICKÁ ELEKTRÁRNA 42,23kWp NA STŘEŠE KINA OKO V ŠUMPERKU</v>
      </c>
      <c r="F115" s="262"/>
      <c r="G115" s="262"/>
      <c r="H115" s="26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96</v>
      </c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2"/>
      <c r="D117" s="32"/>
      <c r="E117" s="213" t="str">
        <f>E9</f>
        <v>03 - MONTÁŽE</v>
      </c>
      <c r="F117" s="263"/>
      <c r="G117" s="263"/>
      <c r="H117" s="263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5" t="s">
        <v>20</v>
      </c>
      <c r="D119" s="32"/>
      <c r="E119" s="32"/>
      <c r="F119" s="23" t="str">
        <f>F12</f>
        <v>ŠUMPERK</v>
      </c>
      <c r="G119" s="32"/>
      <c r="H119" s="32"/>
      <c r="I119" s="25" t="s">
        <v>22</v>
      </c>
      <c r="J119" s="62" t="str">
        <f>IF(J12="","",J12)</f>
        <v>15. 3. 2023</v>
      </c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15" customHeight="1">
      <c r="A121" s="30"/>
      <c r="B121" s="31"/>
      <c r="C121" s="25" t="s">
        <v>24</v>
      </c>
      <c r="D121" s="32"/>
      <c r="E121" s="32"/>
      <c r="F121" s="23" t="str">
        <f>E15</f>
        <v xml:space="preserve"> </v>
      </c>
      <c r="G121" s="32"/>
      <c r="H121" s="32"/>
      <c r="I121" s="25" t="s">
        <v>30</v>
      </c>
      <c r="J121" s="28" t="str">
        <f>E21</f>
        <v>Ing. Pavel Matura</v>
      </c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15" customHeight="1">
      <c r="A122" s="30"/>
      <c r="B122" s="31"/>
      <c r="C122" s="25" t="s">
        <v>28</v>
      </c>
      <c r="D122" s="32"/>
      <c r="E122" s="32"/>
      <c r="F122" s="23" t="str">
        <f>IF(E18="","",E18)</f>
        <v>Vyplň údaj</v>
      </c>
      <c r="G122" s="32"/>
      <c r="H122" s="32"/>
      <c r="I122" s="25" t="s">
        <v>33</v>
      </c>
      <c r="J122" s="28" t="str">
        <f>E24</f>
        <v xml:space="preserve"> </v>
      </c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0" customFormat="1" ht="29.25" customHeight="1">
      <c r="A124" s="149"/>
      <c r="B124" s="150"/>
      <c r="C124" s="151" t="s">
        <v>107</v>
      </c>
      <c r="D124" s="152" t="s">
        <v>60</v>
      </c>
      <c r="E124" s="152" t="s">
        <v>56</v>
      </c>
      <c r="F124" s="152" t="s">
        <v>57</v>
      </c>
      <c r="G124" s="152" t="s">
        <v>108</v>
      </c>
      <c r="H124" s="152" t="s">
        <v>109</v>
      </c>
      <c r="I124" s="152" t="s">
        <v>110</v>
      </c>
      <c r="J124" s="152" t="s">
        <v>100</v>
      </c>
      <c r="K124" s="153" t="s">
        <v>111</v>
      </c>
      <c r="L124" s="154"/>
      <c r="M124" s="71" t="s">
        <v>1</v>
      </c>
      <c r="N124" s="72" t="s">
        <v>39</v>
      </c>
      <c r="O124" s="72" t="s">
        <v>112</v>
      </c>
      <c r="P124" s="72" t="s">
        <v>113</v>
      </c>
      <c r="Q124" s="72" t="s">
        <v>114</v>
      </c>
      <c r="R124" s="72" t="s">
        <v>115</v>
      </c>
      <c r="S124" s="72" t="s">
        <v>116</v>
      </c>
      <c r="T124" s="72" t="s">
        <v>117</v>
      </c>
      <c r="U124" s="73" t="s">
        <v>118</v>
      </c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pans="1:65" s="2" customFormat="1" ht="22.8" customHeight="1">
      <c r="A125" s="30"/>
      <c r="B125" s="31"/>
      <c r="C125" s="78" t="s">
        <v>119</v>
      </c>
      <c r="D125" s="32"/>
      <c r="E125" s="32"/>
      <c r="F125" s="32"/>
      <c r="G125" s="32"/>
      <c r="H125" s="32"/>
      <c r="I125" s="32"/>
      <c r="J125" s="155">
        <f>BK125</f>
        <v>0</v>
      </c>
      <c r="K125" s="32"/>
      <c r="L125" s="35"/>
      <c r="M125" s="74"/>
      <c r="N125" s="156"/>
      <c r="O125" s="75"/>
      <c r="P125" s="157">
        <f>P126+P133+P150+P164+P185+P193+P201+P205+P210</f>
        <v>0</v>
      </c>
      <c r="Q125" s="75"/>
      <c r="R125" s="157">
        <f>R126+R133+R150+R164+R185+R193+R201+R205+R210</f>
        <v>40.673120000000004</v>
      </c>
      <c r="S125" s="75"/>
      <c r="T125" s="157">
        <f>T126+T133+T150+T164+T185+T193+T201+T205+T210</f>
        <v>1.1219999999999999</v>
      </c>
      <c r="U125" s="76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3" t="s">
        <v>74</v>
      </c>
      <c r="AU125" s="13" t="s">
        <v>102</v>
      </c>
      <c r="BK125" s="158">
        <f>BK126+BK133+BK150+BK164+BK185+BK193+BK201+BK205+BK210</f>
        <v>0</v>
      </c>
    </row>
    <row r="126" spans="1:65" s="11" customFormat="1" ht="25.95" customHeight="1">
      <c r="B126" s="159"/>
      <c r="C126" s="160"/>
      <c r="D126" s="161" t="s">
        <v>74</v>
      </c>
      <c r="E126" s="162" t="s">
        <v>120</v>
      </c>
      <c r="F126" s="162" t="s">
        <v>217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SUM(P127:P132)</f>
        <v>0</v>
      </c>
      <c r="Q126" s="167"/>
      <c r="R126" s="168">
        <f>SUM(R127:R132)</f>
        <v>0</v>
      </c>
      <c r="S126" s="167"/>
      <c r="T126" s="168">
        <f>SUM(T127:T132)</f>
        <v>0</v>
      </c>
      <c r="U126" s="169"/>
      <c r="AR126" s="170" t="s">
        <v>83</v>
      </c>
      <c r="AT126" s="171" t="s">
        <v>74</v>
      </c>
      <c r="AU126" s="171" t="s">
        <v>75</v>
      </c>
      <c r="AY126" s="170" t="s">
        <v>122</v>
      </c>
      <c r="BK126" s="172">
        <f>SUM(BK127:BK132)</f>
        <v>0</v>
      </c>
    </row>
    <row r="127" spans="1:65" s="2" customFormat="1" ht="24.15" customHeight="1">
      <c r="A127" s="30"/>
      <c r="B127" s="31"/>
      <c r="C127" s="187" t="s">
        <v>218</v>
      </c>
      <c r="D127" s="187" t="s">
        <v>137</v>
      </c>
      <c r="E127" s="188" t="s">
        <v>219</v>
      </c>
      <c r="F127" s="189" t="s">
        <v>220</v>
      </c>
      <c r="G127" s="190" t="s">
        <v>221</v>
      </c>
      <c r="H127" s="191">
        <v>184</v>
      </c>
      <c r="I127" s="192"/>
      <c r="J127" s="193">
        <f>ROUND(I127*H127,2)</f>
        <v>0</v>
      </c>
      <c r="K127" s="189" t="s">
        <v>203</v>
      </c>
      <c r="L127" s="35"/>
      <c r="M127" s="199" t="s">
        <v>1</v>
      </c>
      <c r="N127" s="200" t="s">
        <v>40</v>
      </c>
      <c r="O127" s="6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3">
        <f>S127*H127</f>
        <v>0</v>
      </c>
      <c r="U127" s="184" t="s">
        <v>1</v>
      </c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5" t="s">
        <v>128</v>
      </c>
      <c r="AT127" s="185" t="s">
        <v>137</v>
      </c>
      <c r="AU127" s="185" t="s">
        <v>83</v>
      </c>
      <c r="AY127" s="13" t="s">
        <v>122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3" t="s">
        <v>83</v>
      </c>
      <c r="BK127" s="186">
        <f>ROUND(I127*H127,2)</f>
        <v>0</v>
      </c>
      <c r="BL127" s="13" t="s">
        <v>128</v>
      </c>
      <c r="BM127" s="185" t="s">
        <v>222</v>
      </c>
    </row>
    <row r="128" spans="1:65" s="2" customFormat="1" ht="10.199999999999999">
      <c r="A128" s="30"/>
      <c r="B128" s="31"/>
      <c r="C128" s="32"/>
      <c r="D128" s="201" t="s">
        <v>205</v>
      </c>
      <c r="E128" s="32"/>
      <c r="F128" s="202" t="s">
        <v>223</v>
      </c>
      <c r="G128" s="32"/>
      <c r="H128" s="32"/>
      <c r="I128" s="203"/>
      <c r="J128" s="32"/>
      <c r="K128" s="32"/>
      <c r="L128" s="35"/>
      <c r="M128" s="207"/>
      <c r="N128" s="208"/>
      <c r="O128" s="67"/>
      <c r="P128" s="67"/>
      <c r="Q128" s="67"/>
      <c r="R128" s="67"/>
      <c r="S128" s="67"/>
      <c r="T128" s="67"/>
      <c r="U128" s="68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3" t="s">
        <v>205</v>
      </c>
      <c r="AU128" s="13" t="s">
        <v>83</v>
      </c>
    </row>
    <row r="129" spans="1:65" s="2" customFormat="1" ht="24.15" customHeight="1">
      <c r="A129" s="30"/>
      <c r="B129" s="31"/>
      <c r="C129" s="187" t="s">
        <v>85</v>
      </c>
      <c r="D129" s="187" t="s">
        <v>137</v>
      </c>
      <c r="E129" s="188" t="s">
        <v>224</v>
      </c>
      <c r="F129" s="189" t="s">
        <v>225</v>
      </c>
      <c r="G129" s="190" t="s">
        <v>226</v>
      </c>
      <c r="H129" s="191">
        <v>150</v>
      </c>
      <c r="I129" s="192"/>
      <c r="J129" s="193">
        <f>ROUND(I129*H129,2)</f>
        <v>0</v>
      </c>
      <c r="K129" s="189" t="s">
        <v>203</v>
      </c>
      <c r="L129" s="35"/>
      <c r="M129" s="199" t="s">
        <v>1</v>
      </c>
      <c r="N129" s="200" t="s">
        <v>40</v>
      </c>
      <c r="O129" s="6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3">
        <f>S129*H129</f>
        <v>0</v>
      </c>
      <c r="U129" s="184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5" t="s">
        <v>128</v>
      </c>
      <c r="AT129" s="185" t="s">
        <v>137</v>
      </c>
      <c r="AU129" s="185" t="s">
        <v>83</v>
      </c>
      <c r="AY129" s="13" t="s">
        <v>122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3" t="s">
        <v>83</v>
      </c>
      <c r="BK129" s="186">
        <f>ROUND(I129*H129,2)</f>
        <v>0</v>
      </c>
      <c r="BL129" s="13" t="s">
        <v>128</v>
      </c>
      <c r="BM129" s="185" t="s">
        <v>227</v>
      </c>
    </row>
    <row r="130" spans="1:65" s="2" customFormat="1" ht="10.199999999999999">
      <c r="A130" s="30"/>
      <c r="B130" s="31"/>
      <c r="C130" s="32"/>
      <c r="D130" s="201" t="s">
        <v>205</v>
      </c>
      <c r="E130" s="32"/>
      <c r="F130" s="202" t="s">
        <v>228</v>
      </c>
      <c r="G130" s="32"/>
      <c r="H130" s="32"/>
      <c r="I130" s="203"/>
      <c r="J130" s="32"/>
      <c r="K130" s="32"/>
      <c r="L130" s="35"/>
      <c r="M130" s="207"/>
      <c r="N130" s="208"/>
      <c r="O130" s="67"/>
      <c r="P130" s="67"/>
      <c r="Q130" s="67"/>
      <c r="R130" s="67"/>
      <c r="S130" s="67"/>
      <c r="T130" s="67"/>
      <c r="U130" s="68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3" t="s">
        <v>205</v>
      </c>
      <c r="AU130" s="13" t="s">
        <v>83</v>
      </c>
    </row>
    <row r="131" spans="1:65" s="2" customFormat="1" ht="24.15" customHeight="1">
      <c r="A131" s="30"/>
      <c r="B131" s="31"/>
      <c r="C131" s="173" t="s">
        <v>128</v>
      </c>
      <c r="D131" s="173" t="s">
        <v>123</v>
      </c>
      <c r="E131" s="174" t="s">
        <v>229</v>
      </c>
      <c r="F131" s="175" t="s">
        <v>230</v>
      </c>
      <c r="G131" s="176" t="s">
        <v>140</v>
      </c>
      <c r="H131" s="177">
        <v>1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40</v>
      </c>
      <c r="O131" s="6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3">
        <f>S131*H131</f>
        <v>0</v>
      </c>
      <c r="U131" s="184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5" t="s">
        <v>127</v>
      </c>
      <c r="AT131" s="185" t="s">
        <v>123</v>
      </c>
      <c r="AU131" s="185" t="s">
        <v>83</v>
      </c>
      <c r="AY131" s="13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3" t="s">
        <v>83</v>
      </c>
      <c r="BK131" s="186">
        <f>ROUND(I131*H131,2)</f>
        <v>0</v>
      </c>
      <c r="BL131" s="13" t="s">
        <v>128</v>
      </c>
      <c r="BM131" s="185" t="s">
        <v>231</v>
      </c>
    </row>
    <row r="132" spans="1:65" s="2" customFormat="1" ht="19.2">
      <c r="A132" s="30"/>
      <c r="B132" s="31"/>
      <c r="C132" s="32"/>
      <c r="D132" s="209" t="s">
        <v>232</v>
      </c>
      <c r="E132" s="32"/>
      <c r="F132" s="210" t="s">
        <v>233</v>
      </c>
      <c r="G132" s="32"/>
      <c r="H132" s="32"/>
      <c r="I132" s="203"/>
      <c r="J132" s="32"/>
      <c r="K132" s="32"/>
      <c r="L132" s="35"/>
      <c r="M132" s="207"/>
      <c r="N132" s="208"/>
      <c r="O132" s="67"/>
      <c r="P132" s="67"/>
      <c r="Q132" s="67"/>
      <c r="R132" s="67"/>
      <c r="S132" s="67"/>
      <c r="T132" s="67"/>
      <c r="U132" s="68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3" t="s">
        <v>232</v>
      </c>
      <c r="AU132" s="13" t="s">
        <v>83</v>
      </c>
    </row>
    <row r="133" spans="1:65" s="11" customFormat="1" ht="25.95" customHeight="1">
      <c r="B133" s="159"/>
      <c r="C133" s="160"/>
      <c r="D133" s="161" t="s">
        <v>74</v>
      </c>
      <c r="E133" s="162" t="s">
        <v>130</v>
      </c>
      <c r="F133" s="162" t="s">
        <v>234</v>
      </c>
      <c r="G133" s="160"/>
      <c r="H133" s="160"/>
      <c r="I133" s="163"/>
      <c r="J133" s="164">
        <f>BK133</f>
        <v>0</v>
      </c>
      <c r="K133" s="160"/>
      <c r="L133" s="165"/>
      <c r="M133" s="166"/>
      <c r="N133" s="167"/>
      <c r="O133" s="167"/>
      <c r="P133" s="168">
        <f>SUM(P134:P149)</f>
        <v>0</v>
      </c>
      <c r="Q133" s="167"/>
      <c r="R133" s="168">
        <f>SUM(R134:R149)</f>
        <v>20.46</v>
      </c>
      <c r="S133" s="167"/>
      <c r="T133" s="168">
        <f>SUM(T134:T149)</f>
        <v>0</v>
      </c>
      <c r="U133" s="169"/>
      <c r="AR133" s="170" t="s">
        <v>83</v>
      </c>
      <c r="AT133" s="171" t="s">
        <v>74</v>
      </c>
      <c r="AU133" s="171" t="s">
        <v>75</v>
      </c>
      <c r="AY133" s="170" t="s">
        <v>122</v>
      </c>
      <c r="BK133" s="172">
        <f>SUM(BK134:BK149)</f>
        <v>0</v>
      </c>
    </row>
    <row r="134" spans="1:65" s="2" customFormat="1" ht="16.5" customHeight="1">
      <c r="A134" s="30"/>
      <c r="B134" s="31"/>
      <c r="C134" s="187" t="s">
        <v>159</v>
      </c>
      <c r="D134" s="187" t="s">
        <v>137</v>
      </c>
      <c r="E134" s="188" t="s">
        <v>235</v>
      </c>
      <c r="F134" s="189" t="s">
        <v>236</v>
      </c>
      <c r="G134" s="190" t="s">
        <v>126</v>
      </c>
      <c r="H134" s="191">
        <v>103</v>
      </c>
      <c r="I134" s="192"/>
      <c r="J134" s="193">
        <f>ROUND(I134*H134,2)</f>
        <v>0</v>
      </c>
      <c r="K134" s="189" t="s">
        <v>237</v>
      </c>
      <c r="L134" s="35"/>
      <c r="M134" s="199" t="s">
        <v>1</v>
      </c>
      <c r="N134" s="200" t="s">
        <v>40</v>
      </c>
      <c r="O134" s="6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3">
        <f>S134*H134</f>
        <v>0</v>
      </c>
      <c r="U134" s="184" t="s">
        <v>1</v>
      </c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5" t="s">
        <v>141</v>
      </c>
      <c r="AT134" s="185" t="s">
        <v>137</v>
      </c>
      <c r="AU134" s="185" t="s">
        <v>83</v>
      </c>
      <c r="AY134" s="13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3" t="s">
        <v>83</v>
      </c>
      <c r="BK134" s="186">
        <f>ROUND(I134*H134,2)</f>
        <v>0</v>
      </c>
      <c r="BL134" s="13" t="s">
        <v>141</v>
      </c>
      <c r="BM134" s="185" t="s">
        <v>238</v>
      </c>
    </row>
    <row r="135" spans="1:65" s="2" customFormat="1" ht="10.199999999999999">
      <c r="A135" s="30"/>
      <c r="B135" s="31"/>
      <c r="C135" s="32"/>
      <c r="D135" s="201" t="s">
        <v>205</v>
      </c>
      <c r="E135" s="32"/>
      <c r="F135" s="202" t="s">
        <v>239</v>
      </c>
      <c r="G135" s="32"/>
      <c r="H135" s="32"/>
      <c r="I135" s="203"/>
      <c r="J135" s="32"/>
      <c r="K135" s="32"/>
      <c r="L135" s="35"/>
      <c r="M135" s="207"/>
      <c r="N135" s="208"/>
      <c r="O135" s="67"/>
      <c r="P135" s="67"/>
      <c r="Q135" s="67"/>
      <c r="R135" s="67"/>
      <c r="S135" s="67"/>
      <c r="T135" s="67"/>
      <c r="U135" s="68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3" t="s">
        <v>205</v>
      </c>
      <c r="AU135" s="13" t="s">
        <v>83</v>
      </c>
    </row>
    <row r="136" spans="1:65" s="2" customFormat="1" ht="24.15" customHeight="1">
      <c r="A136" s="30"/>
      <c r="B136" s="31"/>
      <c r="C136" s="187" t="s">
        <v>240</v>
      </c>
      <c r="D136" s="187" t="s">
        <v>137</v>
      </c>
      <c r="E136" s="188" t="s">
        <v>241</v>
      </c>
      <c r="F136" s="189" t="s">
        <v>242</v>
      </c>
      <c r="G136" s="190" t="s">
        <v>221</v>
      </c>
      <c r="H136" s="191">
        <v>103</v>
      </c>
      <c r="I136" s="192"/>
      <c r="J136" s="193">
        <f>ROUND(I136*H136,2)</f>
        <v>0</v>
      </c>
      <c r="K136" s="189" t="s">
        <v>203</v>
      </c>
      <c r="L136" s="35"/>
      <c r="M136" s="199" t="s">
        <v>1</v>
      </c>
      <c r="N136" s="200" t="s">
        <v>40</v>
      </c>
      <c r="O136" s="6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3">
        <f>S136*H136</f>
        <v>0</v>
      </c>
      <c r="U136" s="184" t="s">
        <v>1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85" t="s">
        <v>141</v>
      </c>
      <c r="AT136" s="185" t="s">
        <v>137</v>
      </c>
      <c r="AU136" s="185" t="s">
        <v>83</v>
      </c>
      <c r="AY136" s="13" t="s">
        <v>122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3" t="s">
        <v>83</v>
      </c>
      <c r="BK136" s="186">
        <f>ROUND(I136*H136,2)</f>
        <v>0</v>
      </c>
      <c r="BL136" s="13" t="s">
        <v>141</v>
      </c>
      <c r="BM136" s="185" t="s">
        <v>243</v>
      </c>
    </row>
    <row r="137" spans="1:65" s="2" customFormat="1" ht="10.199999999999999">
      <c r="A137" s="30"/>
      <c r="B137" s="31"/>
      <c r="C137" s="32"/>
      <c r="D137" s="201" t="s">
        <v>205</v>
      </c>
      <c r="E137" s="32"/>
      <c r="F137" s="202" t="s">
        <v>244</v>
      </c>
      <c r="G137" s="32"/>
      <c r="H137" s="32"/>
      <c r="I137" s="203"/>
      <c r="J137" s="32"/>
      <c r="K137" s="32"/>
      <c r="L137" s="35"/>
      <c r="M137" s="207"/>
      <c r="N137" s="208"/>
      <c r="O137" s="67"/>
      <c r="P137" s="67"/>
      <c r="Q137" s="67"/>
      <c r="R137" s="67"/>
      <c r="S137" s="67"/>
      <c r="T137" s="67"/>
      <c r="U137" s="68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3" t="s">
        <v>205</v>
      </c>
      <c r="AU137" s="13" t="s">
        <v>83</v>
      </c>
    </row>
    <row r="138" spans="1:65" s="2" customFormat="1" ht="24.15" customHeight="1">
      <c r="A138" s="30"/>
      <c r="B138" s="31"/>
      <c r="C138" s="187" t="s">
        <v>199</v>
      </c>
      <c r="D138" s="187" t="s">
        <v>137</v>
      </c>
      <c r="E138" s="188" t="s">
        <v>245</v>
      </c>
      <c r="F138" s="189" t="s">
        <v>246</v>
      </c>
      <c r="G138" s="190" t="s">
        <v>226</v>
      </c>
      <c r="H138" s="191">
        <v>878</v>
      </c>
      <c r="I138" s="192"/>
      <c r="J138" s="193">
        <f>ROUND(I138*H138,2)</f>
        <v>0</v>
      </c>
      <c r="K138" s="189" t="s">
        <v>203</v>
      </c>
      <c r="L138" s="35"/>
      <c r="M138" s="199" t="s">
        <v>1</v>
      </c>
      <c r="N138" s="200" t="s">
        <v>40</v>
      </c>
      <c r="O138" s="6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3">
        <f>S138*H138</f>
        <v>0</v>
      </c>
      <c r="U138" s="184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5" t="s">
        <v>141</v>
      </c>
      <c r="AT138" s="185" t="s">
        <v>137</v>
      </c>
      <c r="AU138" s="185" t="s">
        <v>83</v>
      </c>
      <c r="AY138" s="13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3" t="s">
        <v>83</v>
      </c>
      <c r="BK138" s="186">
        <f>ROUND(I138*H138,2)</f>
        <v>0</v>
      </c>
      <c r="BL138" s="13" t="s">
        <v>141</v>
      </c>
      <c r="BM138" s="185" t="s">
        <v>247</v>
      </c>
    </row>
    <row r="139" spans="1:65" s="2" customFormat="1" ht="10.199999999999999">
      <c r="A139" s="30"/>
      <c r="B139" s="31"/>
      <c r="C139" s="32"/>
      <c r="D139" s="201" t="s">
        <v>205</v>
      </c>
      <c r="E139" s="32"/>
      <c r="F139" s="202" t="s">
        <v>248</v>
      </c>
      <c r="G139" s="32"/>
      <c r="H139" s="32"/>
      <c r="I139" s="203"/>
      <c r="J139" s="32"/>
      <c r="K139" s="32"/>
      <c r="L139" s="35"/>
      <c r="M139" s="207"/>
      <c r="N139" s="208"/>
      <c r="O139" s="67"/>
      <c r="P139" s="67"/>
      <c r="Q139" s="67"/>
      <c r="R139" s="67"/>
      <c r="S139" s="67"/>
      <c r="T139" s="67"/>
      <c r="U139" s="68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3" t="s">
        <v>205</v>
      </c>
      <c r="AU139" s="13" t="s">
        <v>83</v>
      </c>
    </row>
    <row r="140" spans="1:65" s="2" customFormat="1" ht="44.25" customHeight="1">
      <c r="A140" s="30"/>
      <c r="B140" s="31"/>
      <c r="C140" s="173" t="s">
        <v>127</v>
      </c>
      <c r="D140" s="173" t="s">
        <v>123</v>
      </c>
      <c r="E140" s="174" t="s">
        <v>249</v>
      </c>
      <c r="F140" s="175" t="s">
        <v>250</v>
      </c>
      <c r="G140" s="176" t="s">
        <v>226</v>
      </c>
      <c r="H140" s="177">
        <v>878</v>
      </c>
      <c r="I140" s="178"/>
      <c r="J140" s="179">
        <f>ROUND(I140*H140,2)</f>
        <v>0</v>
      </c>
      <c r="K140" s="175" t="s">
        <v>1</v>
      </c>
      <c r="L140" s="180"/>
      <c r="M140" s="181" t="s">
        <v>1</v>
      </c>
      <c r="N140" s="182" t="s">
        <v>40</v>
      </c>
      <c r="O140" s="6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3">
        <f>S140*H140</f>
        <v>0</v>
      </c>
      <c r="U140" s="184" t="s">
        <v>1</v>
      </c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5" t="s">
        <v>141</v>
      </c>
      <c r="AT140" s="185" t="s">
        <v>123</v>
      </c>
      <c r="AU140" s="185" t="s">
        <v>83</v>
      </c>
      <c r="AY140" s="13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3" t="s">
        <v>83</v>
      </c>
      <c r="BK140" s="186">
        <f>ROUND(I140*H140,2)</f>
        <v>0</v>
      </c>
      <c r="BL140" s="13" t="s">
        <v>141</v>
      </c>
      <c r="BM140" s="185" t="s">
        <v>251</v>
      </c>
    </row>
    <row r="141" spans="1:65" s="2" customFormat="1" ht="16.5" customHeight="1">
      <c r="A141" s="30"/>
      <c r="B141" s="31"/>
      <c r="C141" s="187" t="s">
        <v>252</v>
      </c>
      <c r="D141" s="187" t="s">
        <v>137</v>
      </c>
      <c r="E141" s="188" t="s">
        <v>253</v>
      </c>
      <c r="F141" s="189" t="s">
        <v>254</v>
      </c>
      <c r="G141" s="190" t="s">
        <v>221</v>
      </c>
      <c r="H141" s="191">
        <v>16</v>
      </c>
      <c r="I141" s="192"/>
      <c r="J141" s="193">
        <f>ROUND(I141*H141,2)</f>
        <v>0</v>
      </c>
      <c r="K141" s="189" t="s">
        <v>203</v>
      </c>
      <c r="L141" s="35"/>
      <c r="M141" s="199" t="s">
        <v>1</v>
      </c>
      <c r="N141" s="200" t="s">
        <v>40</v>
      </c>
      <c r="O141" s="6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3">
        <f>S141*H141</f>
        <v>0</v>
      </c>
      <c r="U141" s="184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85" t="s">
        <v>141</v>
      </c>
      <c r="AT141" s="185" t="s">
        <v>137</v>
      </c>
      <c r="AU141" s="185" t="s">
        <v>83</v>
      </c>
      <c r="AY141" s="13" t="s">
        <v>122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3" t="s">
        <v>83</v>
      </c>
      <c r="BK141" s="186">
        <f>ROUND(I141*H141,2)</f>
        <v>0</v>
      </c>
      <c r="BL141" s="13" t="s">
        <v>141</v>
      </c>
      <c r="BM141" s="185" t="s">
        <v>255</v>
      </c>
    </row>
    <row r="142" spans="1:65" s="2" customFormat="1" ht="10.199999999999999">
      <c r="A142" s="30"/>
      <c r="B142" s="31"/>
      <c r="C142" s="32"/>
      <c r="D142" s="201" t="s">
        <v>205</v>
      </c>
      <c r="E142" s="32"/>
      <c r="F142" s="202" t="s">
        <v>256</v>
      </c>
      <c r="G142" s="32"/>
      <c r="H142" s="32"/>
      <c r="I142" s="203"/>
      <c r="J142" s="32"/>
      <c r="K142" s="32"/>
      <c r="L142" s="35"/>
      <c r="M142" s="207"/>
      <c r="N142" s="208"/>
      <c r="O142" s="67"/>
      <c r="P142" s="67"/>
      <c r="Q142" s="67"/>
      <c r="R142" s="67"/>
      <c r="S142" s="67"/>
      <c r="T142" s="67"/>
      <c r="U142" s="68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3" t="s">
        <v>205</v>
      </c>
      <c r="AU142" s="13" t="s">
        <v>83</v>
      </c>
    </row>
    <row r="143" spans="1:65" s="2" customFormat="1" ht="49.05" customHeight="1">
      <c r="A143" s="30"/>
      <c r="B143" s="31"/>
      <c r="C143" s="173" t="s">
        <v>167</v>
      </c>
      <c r="D143" s="173" t="s">
        <v>123</v>
      </c>
      <c r="E143" s="174" t="s">
        <v>257</v>
      </c>
      <c r="F143" s="175" t="s">
        <v>258</v>
      </c>
      <c r="G143" s="176" t="s">
        <v>126</v>
      </c>
      <c r="H143" s="177">
        <v>16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40</v>
      </c>
      <c r="O143" s="6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3">
        <f>S143*H143</f>
        <v>0</v>
      </c>
      <c r="U143" s="184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5" t="s">
        <v>141</v>
      </c>
      <c r="AT143" s="185" t="s">
        <v>123</v>
      </c>
      <c r="AU143" s="185" t="s">
        <v>83</v>
      </c>
      <c r="AY143" s="13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3" t="s">
        <v>83</v>
      </c>
      <c r="BK143" s="186">
        <f>ROUND(I143*H143,2)</f>
        <v>0</v>
      </c>
      <c r="BL143" s="13" t="s">
        <v>141</v>
      </c>
      <c r="BM143" s="185" t="s">
        <v>259</v>
      </c>
    </row>
    <row r="144" spans="1:65" s="2" customFormat="1" ht="24.15" customHeight="1">
      <c r="A144" s="30"/>
      <c r="B144" s="31"/>
      <c r="C144" s="187" t="s">
        <v>171</v>
      </c>
      <c r="D144" s="187" t="s">
        <v>137</v>
      </c>
      <c r="E144" s="188" t="s">
        <v>260</v>
      </c>
      <c r="F144" s="189" t="s">
        <v>261</v>
      </c>
      <c r="G144" s="190" t="s">
        <v>221</v>
      </c>
      <c r="H144" s="191">
        <v>16</v>
      </c>
      <c r="I144" s="192"/>
      <c r="J144" s="193">
        <f>ROUND(I144*H144,2)</f>
        <v>0</v>
      </c>
      <c r="K144" s="189" t="s">
        <v>203</v>
      </c>
      <c r="L144" s="35"/>
      <c r="M144" s="199" t="s">
        <v>1</v>
      </c>
      <c r="N144" s="200" t="s">
        <v>40</v>
      </c>
      <c r="O144" s="6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3">
        <f>S144*H144</f>
        <v>0</v>
      </c>
      <c r="U144" s="184" t="s">
        <v>1</v>
      </c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5" t="s">
        <v>141</v>
      </c>
      <c r="AT144" s="185" t="s">
        <v>137</v>
      </c>
      <c r="AU144" s="185" t="s">
        <v>83</v>
      </c>
      <c r="AY144" s="13" t="s">
        <v>122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3" t="s">
        <v>83</v>
      </c>
      <c r="BK144" s="186">
        <f>ROUND(I144*H144,2)</f>
        <v>0</v>
      </c>
      <c r="BL144" s="13" t="s">
        <v>141</v>
      </c>
      <c r="BM144" s="185" t="s">
        <v>262</v>
      </c>
    </row>
    <row r="145" spans="1:65" s="2" customFormat="1" ht="10.199999999999999">
      <c r="A145" s="30"/>
      <c r="B145" s="31"/>
      <c r="C145" s="32"/>
      <c r="D145" s="201" t="s">
        <v>205</v>
      </c>
      <c r="E145" s="32"/>
      <c r="F145" s="202" t="s">
        <v>263</v>
      </c>
      <c r="G145" s="32"/>
      <c r="H145" s="32"/>
      <c r="I145" s="203"/>
      <c r="J145" s="32"/>
      <c r="K145" s="32"/>
      <c r="L145" s="35"/>
      <c r="M145" s="207"/>
      <c r="N145" s="208"/>
      <c r="O145" s="67"/>
      <c r="P145" s="67"/>
      <c r="Q145" s="67"/>
      <c r="R145" s="67"/>
      <c r="S145" s="67"/>
      <c r="T145" s="67"/>
      <c r="U145" s="68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3" t="s">
        <v>205</v>
      </c>
      <c r="AU145" s="13" t="s">
        <v>83</v>
      </c>
    </row>
    <row r="146" spans="1:65" s="2" customFormat="1" ht="37.799999999999997" customHeight="1">
      <c r="A146" s="30"/>
      <c r="B146" s="31"/>
      <c r="C146" s="173" t="s">
        <v>175</v>
      </c>
      <c r="D146" s="173" t="s">
        <v>123</v>
      </c>
      <c r="E146" s="174" t="s">
        <v>264</v>
      </c>
      <c r="F146" s="175" t="s">
        <v>265</v>
      </c>
      <c r="G146" s="176" t="s">
        <v>126</v>
      </c>
      <c r="H146" s="177">
        <v>16</v>
      </c>
      <c r="I146" s="178"/>
      <c r="J146" s="179">
        <f>ROUND(I146*H146,2)</f>
        <v>0</v>
      </c>
      <c r="K146" s="175" t="s">
        <v>1</v>
      </c>
      <c r="L146" s="180"/>
      <c r="M146" s="181" t="s">
        <v>1</v>
      </c>
      <c r="N146" s="182" t="s">
        <v>40</v>
      </c>
      <c r="O146" s="6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3">
        <f>S146*H146</f>
        <v>0</v>
      </c>
      <c r="U146" s="184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5" t="s">
        <v>141</v>
      </c>
      <c r="AT146" s="185" t="s">
        <v>123</v>
      </c>
      <c r="AU146" s="185" t="s">
        <v>83</v>
      </c>
      <c r="AY146" s="13" t="s">
        <v>122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3" t="s">
        <v>83</v>
      </c>
      <c r="BK146" s="186">
        <f>ROUND(I146*H146,2)</f>
        <v>0</v>
      </c>
      <c r="BL146" s="13" t="s">
        <v>141</v>
      </c>
      <c r="BM146" s="185" t="s">
        <v>266</v>
      </c>
    </row>
    <row r="147" spans="1:65" s="2" customFormat="1" ht="33" customHeight="1">
      <c r="A147" s="30"/>
      <c r="B147" s="31"/>
      <c r="C147" s="187" t="s">
        <v>267</v>
      </c>
      <c r="D147" s="187" t="s">
        <v>137</v>
      </c>
      <c r="E147" s="188" t="s">
        <v>268</v>
      </c>
      <c r="F147" s="189" t="s">
        <v>269</v>
      </c>
      <c r="G147" s="190" t="s">
        <v>226</v>
      </c>
      <c r="H147" s="191">
        <v>124</v>
      </c>
      <c r="I147" s="192"/>
      <c r="J147" s="193">
        <f>ROUND(I147*H147,2)</f>
        <v>0</v>
      </c>
      <c r="K147" s="189" t="s">
        <v>203</v>
      </c>
      <c r="L147" s="35"/>
      <c r="M147" s="199" t="s">
        <v>1</v>
      </c>
      <c r="N147" s="200" t="s">
        <v>40</v>
      </c>
      <c r="O147" s="6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3">
        <f>S147*H147</f>
        <v>0</v>
      </c>
      <c r="U147" s="184" t="s">
        <v>1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5" t="s">
        <v>141</v>
      </c>
      <c r="AT147" s="185" t="s">
        <v>137</v>
      </c>
      <c r="AU147" s="185" t="s">
        <v>83</v>
      </c>
      <c r="AY147" s="13" t="s">
        <v>122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3" t="s">
        <v>83</v>
      </c>
      <c r="BK147" s="186">
        <f>ROUND(I147*H147,2)</f>
        <v>0</v>
      </c>
      <c r="BL147" s="13" t="s">
        <v>141</v>
      </c>
      <c r="BM147" s="185" t="s">
        <v>270</v>
      </c>
    </row>
    <row r="148" spans="1:65" s="2" customFormat="1" ht="10.199999999999999">
      <c r="A148" s="30"/>
      <c r="B148" s="31"/>
      <c r="C148" s="32"/>
      <c r="D148" s="201" t="s">
        <v>205</v>
      </c>
      <c r="E148" s="32"/>
      <c r="F148" s="202" t="s">
        <v>271</v>
      </c>
      <c r="G148" s="32"/>
      <c r="H148" s="32"/>
      <c r="I148" s="203"/>
      <c r="J148" s="32"/>
      <c r="K148" s="32"/>
      <c r="L148" s="35"/>
      <c r="M148" s="207"/>
      <c r="N148" s="208"/>
      <c r="O148" s="67"/>
      <c r="P148" s="67"/>
      <c r="Q148" s="67"/>
      <c r="R148" s="67"/>
      <c r="S148" s="67"/>
      <c r="T148" s="67"/>
      <c r="U148" s="68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3" t="s">
        <v>205</v>
      </c>
      <c r="AU148" s="13" t="s">
        <v>83</v>
      </c>
    </row>
    <row r="149" spans="1:65" s="2" customFormat="1" ht="24.15" customHeight="1">
      <c r="A149" s="30"/>
      <c r="B149" s="31"/>
      <c r="C149" s="173" t="s">
        <v>272</v>
      </c>
      <c r="D149" s="173" t="s">
        <v>123</v>
      </c>
      <c r="E149" s="174" t="s">
        <v>273</v>
      </c>
      <c r="F149" s="175" t="s">
        <v>274</v>
      </c>
      <c r="G149" s="176" t="s">
        <v>226</v>
      </c>
      <c r="H149" s="177">
        <v>124</v>
      </c>
      <c r="I149" s="178"/>
      <c r="J149" s="179">
        <f>ROUND(I149*H149,2)</f>
        <v>0</v>
      </c>
      <c r="K149" s="175" t="s">
        <v>1</v>
      </c>
      <c r="L149" s="180"/>
      <c r="M149" s="181" t="s">
        <v>1</v>
      </c>
      <c r="N149" s="182" t="s">
        <v>40</v>
      </c>
      <c r="O149" s="67"/>
      <c r="P149" s="183">
        <f>O149*H149</f>
        <v>0</v>
      </c>
      <c r="Q149" s="183">
        <v>0.16500000000000001</v>
      </c>
      <c r="R149" s="183">
        <f>Q149*H149</f>
        <v>20.46</v>
      </c>
      <c r="S149" s="183">
        <v>0</v>
      </c>
      <c r="T149" s="183">
        <f>S149*H149</f>
        <v>0</v>
      </c>
      <c r="U149" s="184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5" t="s">
        <v>141</v>
      </c>
      <c r="AT149" s="185" t="s">
        <v>123</v>
      </c>
      <c r="AU149" s="185" t="s">
        <v>83</v>
      </c>
      <c r="AY149" s="13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3" t="s">
        <v>83</v>
      </c>
      <c r="BK149" s="186">
        <f>ROUND(I149*H149,2)</f>
        <v>0</v>
      </c>
      <c r="BL149" s="13" t="s">
        <v>141</v>
      </c>
      <c r="BM149" s="185" t="s">
        <v>275</v>
      </c>
    </row>
    <row r="150" spans="1:65" s="11" customFormat="1" ht="25.95" customHeight="1">
      <c r="B150" s="159"/>
      <c r="C150" s="160"/>
      <c r="D150" s="161" t="s">
        <v>74</v>
      </c>
      <c r="E150" s="162" t="s">
        <v>135</v>
      </c>
      <c r="F150" s="162" t="s">
        <v>276</v>
      </c>
      <c r="G150" s="160"/>
      <c r="H150" s="160"/>
      <c r="I150" s="163"/>
      <c r="J150" s="164">
        <f>BK150</f>
        <v>0</v>
      </c>
      <c r="K150" s="160"/>
      <c r="L150" s="165"/>
      <c r="M150" s="166"/>
      <c r="N150" s="167"/>
      <c r="O150" s="167"/>
      <c r="P150" s="168">
        <f>SUM(P151:P163)</f>
        <v>0</v>
      </c>
      <c r="Q150" s="167"/>
      <c r="R150" s="168">
        <f>SUM(R151:R163)</f>
        <v>0</v>
      </c>
      <c r="S150" s="167"/>
      <c r="T150" s="168">
        <f>SUM(T151:T163)</f>
        <v>0</v>
      </c>
      <c r="U150" s="169"/>
      <c r="AR150" s="170" t="s">
        <v>83</v>
      </c>
      <c r="AT150" s="171" t="s">
        <v>74</v>
      </c>
      <c r="AU150" s="171" t="s">
        <v>75</v>
      </c>
      <c r="AY150" s="170" t="s">
        <v>122</v>
      </c>
      <c r="BK150" s="172">
        <f>SUM(BK151:BK163)</f>
        <v>0</v>
      </c>
    </row>
    <row r="151" spans="1:65" s="2" customFormat="1" ht="37.799999999999997" customHeight="1">
      <c r="A151" s="30"/>
      <c r="B151" s="31"/>
      <c r="C151" s="187" t="s">
        <v>277</v>
      </c>
      <c r="D151" s="187" t="s">
        <v>137</v>
      </c>
      <c r="E151" s="188" t="s">
        <v>278</v>
      </c>
      <c r="F151" s="189" t="s">
        <v>279</v>
      </c>
      <c r="G151" s="190" t="s">
        <v>221</v>
      </c>
      <c r="H151" s="191">
        <v>1</v>
      </c>
      <c r="I151" s="192"/>
      <c r="J151" s="193">
        <f>ROUND(I151*H151,2)</f>
        <v>0</v>
      </c>
      <c r="K151" s="189" t="s">
        <v>203</v>
      </c>
      <c r="L151" s="35"/>
      <c r="M151" s="199" t="s">
        <v>1</v>
      </c>
      <c r="N151" s="200" t="s">
        <v>40</v>
      </c>
      <c r="O151" s="6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3">
        <f>S151*H151</f>
        <v>0</v>
      </c>
      <c r="U151" s="184" t="s">
        <v>1</v>
      </c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5" t="s">
        <v>128</v>
      </c>
      <c r="AT151" s="185" t="s">
        <v>137</v>
      </c>
      <c r="AU151" s="185" t="s">
        <v>83</v>
      </c>
      <c r="AY151" s="13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3" t="s">
        <v>83</v>
      </c>
      <c r="BK151" s="186">
        <f>ROUND(I151*H151,2)</f>
        <v>0</v>
      </c>
      <c r="BL151" s="13" t="s">
        <v>128</v>
      </c>
      <c r="BM151" s="185" t="s">
        <v>280</v>
      </c>
    </row>
    <row r="152" spans="1:65" s="2" customFormat="1" ht="10.199999999999999">
      <c r="A152" s="30"/>
      <c r="B152" s="31"/>
      <c r="C152" s="32"/>
      <c r="D152" s="201" t="s">
        <v>205</v>
      </c>
      <c r="E152" s="32"/>
      <c r="F152" s="202" t="s">
        <v>281</v>
      </c>
      <c r="G152" s="32"/>
      <c r="H152" s="32"/>
      <c r="I152" s="203"/>
      <c r="J152" s="32"/>
      <c r="K152" s="32"/>
      <c r="L152" s="35"/>
      <c r="M152" s="207"/>
      <c r="N152" s="208"/>
      <c r="O152" s="67"/>
      <c r="P152" s="67"/>
      <c r="Q152" s="67"/>
      <c r="R152" s="67"/>
      <c r="S152" s="67"/>
      <c r="T152" s="67"/>
      <c r="U152" s="68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3" t="s">
        <v>205</v>
      </c>
      <c r="AU152" s="13" t="s">
        <v>83</v>
      </c>
    </row>
    <row r="153" spans="1:65" s="2" customFormat="1" ht="16.5" customHeight="1">
      <c r="A153" s="30"/>
      <c r="B153" s="31"/>
      <c r="C153" s="187" t="s">
        <v>282</v>
      </c>
      <c r="D153" s="187" t="s">
        <v>137</v>
      </c>
      <c r="E153" s="188" t="s">
        <v>253</v>
      </c>
      <c r="F153" s="189" t="s">
        <v>254</v>
      </c>
      <c r="G153" s="190" t="s">
        <v>221</v>
      </c>
      <c r="H153" s="191">
        <v>16</v>
      </c>
      <c r="I153" s="192"/>
      <c r="J153" s="193">
        <f>ROUND(I153*H153,2)</f>
        <v>0</v>
      </c>
      <c r="K153" s="189" t="s">
        <v>203</v>
      </c>
      <c r="L153" s="35"/>
      <c r="M153" s="199" t="s">
        <v>1</v>
      </c>
      <c r="N153" s="200" t="s">
        <v>40</v>
      </c>
      <c r="O153" s="6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3">
        <f>S153*H153</f>
        <v>0</v>
      </c>
      <c r="U153" s="184" t="s">
        <v>1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5" t="s">
        <v>141</v>
      </c>
      <c r="AT153" s="185" t="s">
        <v>137</v>
      </c>
      <c r="AU153" s="185" t="s">
        <v>83</v>
      </c>
      <c r="AY153" s="13" t="s">
        <v>122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3" t="s">
        <v>83</v>
      </c>
      <c r="BK153" s="186">
        <f>ROUND(I153*H153,2)</f>
        <v>0</v>
      </c>
      <c r="BL153" s="13" t="s">
        <v>141</v>
      </c>
      <c r="BM153" s="185" t="s">
        <v>283</v>
      </c>
    </row>
    <row r="154" spans="1:65" s="2" customFormat="1" ht="10.199999999999999">
      <c r="A154" s="30"/>
      <c r="B154" s="31"/>
      <c r="C154" s="32"/>
      <c r="D154" s="201" t="s">
        <v>205</v>
      </c>
      <c r="E154" s="32"/>
      <c r="F154" s="202" t="s">
        <v>256</v>
      </c>
      <c r="G154" s="32"/>
      <c r="H154" s="32"/>
      <c r="I154" s="203"/>
      <c r="J154" s="32"/>
      <c r="K154" s="32"/>
      <c r="L154" s="35"/>
      <c r="M154" s="207"/>
      <c r="N154" s="208"/>
      <c r="O154" s="67"/>
      <c r="P154" s="67"/>
      <c r="Q154" s="67"/>
      <c r="R154" s="67"/>
      <c r="S154" s="67"/>
      <c r="T154" s="67"/>
      <c r="U154" s="68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3" t="s">
        <v>205</v>
      </c>
      <c r="AU154" s="13" t="s">
        <v>83</v>
      </c>
    </row>
    <row r="155" spans="1:65" s="2" customFormat="1" ht="49.05" customHeight="1">
      <c r="A155" s="30"/>
      <c r="B155" s="31"/>
      <c r="C155" s="173" t="s">
        <v>8</v>
      </c>
      <c r="D155" s="173" t="s">
        <v>123</v>
      </c>
      <c r="E155" s="174" t="s">
        <v>257</v>
      </c>
      <c r="F155" s="175" t="s">
        <v>258</v>
      </c>
      <c r="G155" s="176" t="s">
        <v>126</v>
      </c>
      <c r="H155" s="177">
        <v>16</v>
      </c>
      <c r="I155" s="178"/>
      <c r="J155" s="179">
        <f>ROUND(I155*H155,2)</f>
        <v>0</v>
      </c>
      <c r="K155" s="175" t="s">
        <v>1</v>
      </c>
      <c r="L155" s="180"/>
      <c r="M155" s="181" t="s">
        <v>1</v>
      </c>
      <c r="N155" s="182" t="s">
        <v>40</v>
      </c>
      <c r="O155" s="6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3">
        <f>S155*H155</f>
        <v>0</v>
      </c>
      <c r="U155" s="184" t="s">
        <v>1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5" t="s">
        <v>141</v>
      </c>
      <c r="AT155" s="185" t="s">
        <v>123</v>
      </c>
      <c r="AU155" s="185" t="s">
        <v>83</v>
      </c>
      <c r="AY155" s="13" t="s">
        <v>122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3" t="s">
        <v>83</v>
      </c>
      <c r="BK155" s="186">
        <f>ROUND(I155*H155,2)</f>
        <v>0</v>
      </c>
      <c r="BL155" s="13" t="s">
        <v>141</v>
      </c>
      <c r="BM155" s="185" t="s">
        <v>284</v>
      </c>
    </row>
    <row r="156" spans="1:65" s="2" customFormat="1" ht="21.75" customHeight="1">
      <c r="A156" s="30"/>
      <c r="B156" s="31"/>
      <c r="C156" s="187" t="s">
        <v>182</v>
      </c>
      <c r="D156" s="187" t="s">
        <v>137</v>
      </c>
      <c r="E156" s="188" t="s">
        <v>285</v>
      </c>
      <c r="F156" s="189" t="s">
        <v>286</v>
      </c>
      <c r="G156" s="190" t="s">
        <v>221</v>
      </c>
      <c r="H156" s="191">
        <v>16</v>
      </c>
      <c r="I156" s="192"/>
      <c r="J156" s="193">
        <f>ROUND(I156*H156,2)</f>
        <v>0</v>
      </c>
      <c r="K156" s="189" t="s">
        <v>203</v>
      </c>
      <c r="L156" s="35"/>
      <c r="M156" s="199" t="s">
        <v>1</v>
      </c>
      <c r="N156" s="200" t="s">
        <v>40</v>
      </c>
      <c r="O156" s="6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3">
        <f>S156*H156</f>
        <v>0</v>
      </c>
      <c r="U156" s="184" t="s">
        <v>1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5" t="s">
        <v>141</v>
      </c>
      <c r="AT156" s="185" t="s">
        <v>137</v>
      </c>
      <c r="AU156" s="185" t="s">
        <v>83</v>
      </c>
      <c r="AY156" s="13" t="s">
        <v>122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3" t="s">
        <v>83</v>
      </c>
      <c r="BK156" s="186">
        <f>ROUND(I156*H156,2)</f>
        <v>0</v>
      </c>
      <c r="BL156" s="13" t="s">
        <v>141</v>
      </c>
      <c r="BM156" s="185" t="s">
        <v>287</v>
      </c>
    </row>
    <row r="157" spans="1:65" s="2" customFormat="1" ht="10.199999999999999">
      <c r="A157" s="30"/>
      <c r="B157" s="31"/>
      <c r="C157" s="32"/>
      <c r="D157" s="201" t="s">
        <v>205</v>
      </c>
      <c r="E157" s="32"/>
      <c r="F157" s="202" t="s">
        <v>288</v>
      </c>
      <c r="G157" s="32"/>
      <c r="H157" s="32"/>
      <c r="I157" s="203"/>
      <c r="J157" s="32"/>
      <c r="K157" s="32"/>
      <c r="L157" s="35"/>
      <c r="M157" s="207"/>
      <c r="N157" s="208"/>
      <c r="O157" s="67"/>
      <c r="P157" s="67"/>
      <c r="Q157" s="67"/>
      <c r="R157" s="67"/>
      <c r="S157" s="67"/>
      <c r="T157" s="67"/>
      <c r="U157" s="68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3" t="s">
        <v>205</v>
      </c>
      <c r="AU157" s="13" t="s">
        <v>83</v>
      </c>
    </row>
    <row r="158" spans="1:65" s="2" customFormat="1" ht="16.5" customHeight="1">
      <c r="A158" s="30"/>
      <c r="B158" s="31"/>
      <c r="C158" s="187" t="s">
        <v>289</v>
      </c>
      <c r="D158" s="187" t="s">
        <v>137</v>
      </c>
      <c r="E158" s="188" t="s">
        <v>290</v>
      </c>
      <c r="F158" s="189" t="s">
        <v>291</v>
      </c>
      <c r="G158" s="190" t="s">
        <v>221</v>
      </c>
      <c r="H158" s="191">
        <v>1</v>
      </c>
      <c r="I158" s="192"/>
      <c r="J158" s="193">
        <f>ROUND(I158*H158,2)</f>
        <v>0</v>
      </c>
      <c r="K158" s="189" t="s">
        <v>203</v>
      </c>
      <c r="L158" s="35"/>
      <c r="M158" s="199" t="s">
        <v>1</v>
      </c>
      <c r="N158" s="200" t="s">
        <v>40</v>
      </c>
      <c r="O158" s="6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3">
        <f>S158*H158</f>
        <v>0</v>
      </c>
      <c r="U158" s="184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5" t="s">
        <v>141</v>
      </c>
      <c r="AT158" s="185" t="s">
        <v>137</v>
      </c>
      <c r="AU158" s="185" t="s">
        <v>83</v>
      </c>
      <c r="AY158" s="13" t="s">
        <v>122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3" t="s">
        <v>83</v>
      </c>
      <c r="BK158" s="186">
        <f>ROUND(I158*H158,2)</f>
        <v>0</v>
      </c>
      <c r="BL158" s="13" t="s">
        <v>141</v>
      </c>
      <c r="BM158" s="185" t="s">
        <v>292</v>
      </c>
    </row>
    <row r="159" spans="1:65" s="2" customFormat="1" ht="10.199999999999999">
      <c r="A159" s="30"/>
      <c r="B159" s="31"/>
      <c r="C159" s="32"/>
      <c r="D159" s="201" t="s">
        <v>205</v>
      </c>
      <c r="E159" s="32"/>
      <c r="F159" s="202" t="s">
        <v>293</v>
      </c>
      <c r="G159" s="32"/>
      <c r="H159" s="32"/>
      <c r="I159" s="203"/>
      <c r="J159" s="32"/>
      <c r="K159" s="32"/>
      <c r="L159" s="35"/>
      <c r="M159" s="207"/>
      <c r="N159" s="208"/>
      <c r="O159" s="67"/>
      <c r="P159" s="67"/>
      <c r="Q159" s="67"/>
      <c r="R159" s="67"/>
      <c r="S159" s="67"/>
      <c r="T159" s="67"/>
      <c r="U159" s="68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3" t="s">
        <v>205</v>
      </c>
      <c r="AU159" s="13" t="s">
        <v>83</v>
      </c>
    </row>
    <row r="160" spans="1:65" s="2" customFormat="1" ht="33" customHeight="1">
      <c r="A160" s="30"/>
      <c r="B160" s="31"/>
      <c r="C160" s="187" t="s">
        <v>294</v>
      </c>
      <c r="D160" s="187" t="s">
        <v>137</v>
      </c>
      <c r="E160" s="188" t="s">
        <v>295</v>
      </c>
      <c r="F160" s="189" t="s">
        <v>296</v>
      </c>
      <c r="G160" s="190" t="s">
        <v>226</v>
      </c>
      <c r="H160" s="191">
        <v>65</v>
      </c>
      <c r="I160" s="192"/>
      <c r="J160" s="193">
        <f>ROUND(I160*H160,2)</f>
        <v>0</v>
      </c>
      <c r="K160" s="189" t="s">
        <v>203</v>
      </c>
      <c r="L160" s="35"/>
      <c r="M160" s="199" t="s">
        <v>1</v>
      </c>
      <c r="N160" s="200" t="s">
        <v>40</v>
      </c>
      <c r="O160" s="6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3">
        <f>S160*H160</f>
        <v>0</v>
      </c>
      <c r="U160" s="184" t="s">
        <v>1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5" t="s">
        <v>182</v>
      </c>
      <c r="AT160" s="185" t="s">
        <v>137</v>
      </c>
      <c r="AU160" s="185" t="s">
        <v>83</v>
      </c>
      <c r="AY160" s="13" t="s">
        <v>122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3" t="s">
        <v>83</v>
      </c>
      <c r="BK160" s="186">
        <f>ROUND(I160*H160,2)</f>
        <v>0</v>
      </c>
      <c r="BL160" s="13" t="s">
        <v>182</v>
      </c>
      <c r="BM160" s="185" t="s">
        <v>297</v>
      </c>
    </row>
    <row r="161" spans="1:65" s="2" customFormat="1" ht="10.199999999999999">
      <c r="A161" s="30"/>
      <c r="B161" s="31"/>
      <c r="C161" s="32"/>
      <c r="D161" s="201" t="s">
        <v>205</v>
      </c>
      <c r="E161" s="32"/>
      <c r="F161" s="202" t="s">
        <v>298</v>
      </c>
      <c r="G161" s="32"/>
      <c r="H161" s="32"/>
      <c r="I161" s="203"/>
      <c r="J161" s="32"/>
      <c r="K161" s="32"/>
      <c r="L161" s="35"/>
      <c r="M161" s="207"/>
      <c r="N161" s="208"/>
      <c r="O161" s="67"/>
      <c r="P161" s="67"/>
      <c r="Q161" s="67"/>
      <c r="R161" s="67"/>
      <c r="S161" s="67"/>
      <c r="T161" s="67"/>
      <c r="U161" s="68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3" t="s">
        <v>205</v>
      </c>
      <c r="AU161" s="13" t="s">
        <v>83</v>
      </c>
    </row>
    <row r="162" spans="1:65" s="2" customFormat="1" ht="37.799999999999997" customHeight="1">
      <c r="A162" s="30"/>
      <c r="B162" s="31"/>
      <c r="C162" s="173" t="s">
        <v>299</v>
      </c>
      <c r="D162" s="173" t="s">
        <v>123</v>
      </c>
      <c r="E162" s="174" t="s">
        <v>300</v>
      </c>
      <c r="F162" s="175" t="s">
        <v>301</v>
      </c>
      <c r="G162" s="176" t="s">
        <v>226</v>
      </c>
      <c r="H162" s="177">
        <v>65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40</v>
      </c>
      <c r="O162" s="6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3">
        <f>S162*H162</f>
        <v>0</v>
      </c>
      <c r="U162" s="184" t="s">
        <v>1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5" t="s">
        <v>181</v>
      </c>
      <c r="AT162" s="185" t="s">
        <v>123</v>
      </c>
      <c r="AU162" s="185" t="s">
        <v>83</v>
      </c>
      <c r="AY162" s="13" t="s">
        <v>122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3" t="s">
        <v>83</v>
      </c>
      <c r="BK162" s="186">
        <f>ROUND(I162*H162,2)</f>
        <v>0</v>
      </c>
      <c r="BL162" s="13" t="s">
        <v>182</v>
      </c>
      <c r="BM162" s="185" t="s">
        <v>302</v>
      </c>
    </row>
    <row r="163" spans="1:65" s="2" customFormat="1" ht="37.799999999999997" customHeight="1">
      <c r="A163" s="30"/>
      <c r="B163" s="31"/>
      <c r="C163" s="187" t="s">
        <v>187</v>
      </c>
      <c r="D163" s="187" t="s">
        <v>137</v>
      </c>
      <c r="E163" s="188" t="s">
        <v>303</v>
      </c>
      <c r="F163" s="189" t="s">
        <v>304</v>
      </c>
      <c r="G163" s="190" t="s">
        <v>202</v>
      </c>
      <c r="H163" s="191">
        <v>20</v>
      </c>
      <c r="I163" s="192"/>
      <c r="J163" s="193">
        <f>ROUND(I163*H163,2)</f>
        <v>0</v>
      </c>
      <c r="K163" s="189" t="s">
        <v>1</v>
      </c>
      <c r="L163" s="35"/>
      <c r="M163" s="199" t="s">
        <v>1</v>
      </c>
      <c r="N163" s="200" t="s">
        <v>40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3">
        <f>S163*H163</f>
        <v>0</v>
      </c>
      <c r="U163" s="184" t="s">
        <v>1</v>
      </c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5" t="s">
        <v>141</v>
      </c>
      <c r="AT163" s="185" t="s">
        <v>137</v>
      </c>
      <c r="AU163" s="185" t="s">
        <v>83</v>
      </c>
      <c r="AY163" s="13" t="s">
        <v>122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3" t="s">
        <v>83</v>
      </c>
      <c r="BK163" s="186">
        <f>ROUND(I163*H163,2)</f>
        <v>0</v>
      </c>
      <c r="BL163" s="13" t="s">
        <v>141</v>
      </c>
      <c r="BM163" s="185" t="s">
        <v>305</v>
      </c>
    </row>
    <row r="164" spans="1:65" s="11" customFormat="1" ht="25.95" customHeight="1">
      <c r="B164" s="159"/>
      <c r="C164" s="160"/>
      <c r="D164" s="161" t="s">
        <v>74</v>
      </c>
      <c r="E164" s="162" t="s">
        <v>306</v>
      </c>
      <c r="F164" s="162" t="s">
        <v>87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SUM(P165:P184)</f>
        <v>0</v>
      </c>
      <c r="Q164" s="167"/>
      <c r="R164" s="168">
        <f>SUM(R165:R184)</f>
        <v>20.213000000000001</v>
      </c>
      <c r="S164" s="167"/>
      <c r="T164" s="168">
        <f>SUM(T165:T184)</f>
        <v>0</v>
      </c>
      <c r="U164" s="169"/>
      <c r="AR164" s="170" t="s">
        <v>83</v>
      </c>
      <c r="AT164" s="171" t="s">
        <v>74</v>
      </c>
      <c r="AU164" s="171" t="s">
        <v>75</v>
      </c>
      <c r="AY164" s="170" t="s">
        <v>122</v>
      </c>
      <c r="BK164" s="172">
        <f>SUM(BK165:BK184)</f>
        <v>0</v>
      </c>
    </row>
    <row r="165" spans="1:65" s="2" customFormat="1" ht="24.15" customHeight="1">
      <c r="A165" s="30"/>
      <c r="B165" s="31"/>
      <c r="C165" s="187" t="s">
        <v>307</v>
      </c>
      <c r="D165" s="187" t="s">
        <v>137</v>
      </c>
      <c r="E165" s="188" t="s">
        <v>308</v>
      </c>
      <c r="F165" s="189" t="s">
        <v>309</v>
      </c>
      <c r="G165" s="190" t="s">
        <v>221</v>
      </c>
      <c r="H165" s="191">
        <v>1</v>
      </c>
      <c r="I165" s="192"/>
      <c r="J165" s="193">
        <f>ROUND(I165*H165,2)</f>
        <v>0</v>
      </c>
      <c r="K165" s="189" t="s">
        <v>203</v>
      </c>
      <c r="L165" s="35"/>
      <c r="M165" s="199" t="s">
        <v>1</v>
      </c>
      <c r="N165" s="200" t="s">
        <v>40</v>
      </c>
      <c r="O165" s="6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3">
        <f>S165*H165</f>
        <v>0</v>
      </c>
      <c r="U165" s="184" t="s">
        <v>1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5" t="s">
        <v>128</v>
      </c>
      <c r="AT165" s="185" t="s">
        <v>137</v>
      </c>
      <c r="AU165" s="185" t="s">
        <v>83</v>
      </c>
      <c r="AY165" s="13" t="s">
        <v>122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3" t="s">
        <v>83</v>
      </c>
      <c r="BK165" s="186">
        <f>ROUND(I165*H165,2)</f>
        <v>0</v>
      </c>
      <c r="BL165" s="13" t="s">
        <v>128</v>
      </c>
      <c r="BM165" s="185" t="s">
        <v>310</v>
      </c>
    </row>
    <row r="166" spans="1:65" s="2" customFormat="1" ht="10.199999999999999">
      <c r="A166" s="30"/>
      <c r="B166" s="31"/>
      <c r="C166" s="32"/>
      <c r="D166" s="201" t="s">
        <v>205</v>
      </c>
      <c r="E166" s="32"/>
      <c r="F166" s="202" t="s">
        <v>311</v>
      </c>
      <c r="G166" s="32"/>
      <c r="H166" s="32"/>
      <c r="I166" s="203"/>
      <c r="J166" s="32"/>
      <c r="K166" s="32"/>
      <c r="L166" s="35"/>
      <c r="M166" s="207"/>
      <c r="N166" s="208"/>
      <c r="O166" s="67"/>
      <c r="P166" s="67"/>
      <c r="Q166" s="67"/>
      <c r="R166" s="67"/>
      <c r="S166" s="67"/>
      <c r="T166" s="67"/>
      <c r="U166" s="68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3" t="s">
        <v>205</v>
      </c>
      <c r="AU166" s="13" t="s">
        <v>83</v>
      </c>
    </row>
    <row r="167" spans="1:65" s="2" customFormat="1" ht="24.15" customHeight="1">
      <c r="A167" s="30"/>
      <c r="B167" s="31"/>
      <c r="C167" s="187" t="s">
        <v>312</v>
      </c>
      <c r="D167" s="187" t="s">
        <v>137</v>
      </c>
      <c r="E167" s="188" t="s">
        <v>313</v>
      </c>
      <c r="F167" s="189" t="s">
        <v>314</v>
      </c>
      <c r="G167" s="190" t="s">
        <v>221</v>
      </c>
      <c r="H167" s="191">
        <v>1</v>
      </c>
      <c r="I167" s="192"/>
      <c r="J167" s="193">
        <f>ROUND(I167*H167,2)</f>
        <v>0</v>
      </c>
      <c r="K167" s="189" t="s">
        <v>203</v>
      </c>
      <c r="L167" s="35"/>
      <c r="M167" s="199" t="s">
        <v>1</v>
      </c>
      <c r="N167" s="200" t="s">
        <v>40</v>
      </c>
      <c r="O167" s="6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3">
        <f>S167*H167</f>
        <v>0</v>
      </c>
      <c r="U167" s="184" t="s">
        <v>1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5" t="s">
        <v>128</v>
      </c>
      <c r="AT167" s="185" t="s">
        <v>137</v>
      </c>
      <c r="AU167" s="185" t="s">
        <v>83</v>
      </c>
      <c r="AY167" s="13" t="s">
        <v>122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3" t="s">
        <v>83</v>
      </c>
      <c r="BK167" s="186">
        <f>ROUND(I167*H167,2)</f>
        <v>0</v>
      </c>
      <c r="BL167" s="13" t="s">
        <v>128</v>
      </c>
      <c r="BM167" s="185" t="s">
        <v>315</v>
      </c>
    </row>
    <row r="168" spans="1:65" s="2" customFormat="1" ht="10.199999999999999">
      <c r="A168" s="30"/>
      <c r="B168" s="31"/>
      <c r="C168" s="32"/>
      <c r="D168" s="201" t="s">
        <v>205</v>
      </c>
      <c r="E168" s="32"/>
      <c r="F168" s="202" t="s">
        <v>316</v>
      </c>
      <c r="G168" s="32"/>
      <c r="H168" s="32"/>
      <c r="I168" s="203"/>
      <c r="J168" s="32"/>
      <c r="K168" s="32"/>
      <c r="L168" s="35"/>
      <c r="M168" s="207"/>
      <c r="N168" s="208"/>
      <c r="O168" s="67"/>
      <c r="P168" s="67"/>
      <c r="Q168" s="67"/>
      <c r="R168" s="67"/>
      <c r="S168" s="67"/>
      <c r="T168" s="67"/>
      <c r="U168" s="68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3" t="s">
        <v>205</v>
      </c>
      <c r="AU168" s="13" t="s">
        <v>83</v>
      </c>
    </row>
    <row r="169" spans="1:65" s="2" customFormat="1" ht="24.15" customHeight="1">
      <c r="A169" s="30"/>
      <c r="B169" s="31"/>
      <c r="C169" s="187" t="s">
        <v>317</v>
      </c>
      <c r="D169" s="187" t="s">
        <v>137</v>
      </c>
      <c r="E169" s="188" t="s">
        <v>318</v>
      </c>
      <c r="F169" s="189" t="s">
        <v>319</v>
      </c>
      <c r="G169" s="190" t="s">
        <v>221</v>
      </c>
      <c r="H169" s="191">
        <v>2</v>
      </c>
      <c r="I169" s="192"/>
      <c r="J169" s="193">
        <f>ROUND(I169*H169,2)</f>
        <v>0</v>
      </c>
      <c r="K169" s="189" t="s">
        <v>203</v>
      </c>
      <c r="L169" s="35"/>
      <c r="M169" s="199" t="s">
        <v>1</v>
      </c>
      <c r="N169" s="200" t="s">
        <v>40</v>
      </c>
      <c r="O169" s="6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3">
        <f>S169*H169</f>
        <v>0</v>
      </c>
      <c r="U169" s="184" t="s">
        <v>1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5" t="s">
        <v>128</v>
      </c>
      <c r="AT169" s="185" t="s">
        <v>137</v>
      </c>
      <c r="AU169" s="185" t="s">
        <v>83</v>
      </c>
      <c r="AY169" s="13" t="s">
        <v>122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3" t="s">
        <v>83</v>
      </c>
      <c r="BK169" s="186">
        <f>ROUND(I169*H169,2)</f>
        <v>0</v>
      </c>
      <c r="BL169" s="13" t="s">
        <v>128</v>
      </c>
      <c r="BM169" s="185" t="s">
        <v>320</v>
      </c>
    </row>
    <row r="170" spans="1:65" s="2" customFormat="1" ht="10.199999999999999">
      <c r="A170" s="30"/>
      <c r="B170" s="31"/>
      <c r="C170" s="32"/>
      <c r="D170" s="201" t="s">
        <v>205</v>
      </c>
      <c r="E170" s="32"/>
      <c r="F170" s="202" t="s">
        <v>321</v>
      </c>
      <c r="G170" s="32"/>
      <c r="H170" s="32"/>
      <c r="I170" s="203"/>
      <c r="J170" s="32"/>
      <c r="K170" s="32"/>
      <c r="L170" s="35"/>
      <c r="M170" s="207"/>
      <c r="N170" s="208"/>
      <c r="O170" s="67"/>
      <c r="P170" s="67"/>
      <c r="Q170" s="67"/>
      <c r="R170" s="67"/>
      <c r="S170" s="67"/>
      <c r="T170" s="67"/>
      <c r="U170" s="68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3" t="s">
        <v>205</v>
      </c>
      <c r="AU170" s="13" t="s">
        <v>83</v>
      </c>
    </row>
    <row r="171" spans="1:65" s="2" customFormat="1" ht="16.5" customHeight="1">
      <c r="A171" s="30"/>
      <c r="B171" s="31"/>
      <c r="C171" s="187" t="s">
        <v>322</v>
      </c>
      <c r="D171" s="187" t="s">
        <v>137</v>
      </c>
      <c r="E171" s="188" t="s">
        <v>290</v>
      </c>
      <c r="F171" s="189" t="s">
        <v>291</v>
      </c>
      <c r="G171" s="190" t="s">
        <v>221</v>
      </c>
      <c r="H171" s="191">
        <v>1</v>
      </c>
      <c r="I171" s="192"/>
      <c r="J171" s="193">
        <f>ROUND(I171*H171,2)</f>
        <v>0</v>
      </c>
      <c r="K171" s="189" t="s">
        <v>203</v>
      </c>
      <c r="L171" s="35"/>
      <c r="M171" s="199" t="s">
        <v>1</v>
      </c>
      <c r="N171" s="200" t="s">
        <v>40</v>
      </c>
      <c r="O171" s="6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3">
        <f>S171*H171</f>
        <v>0</v>
      </c>
      <c r="U171" s="184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5" t="s">
        <v>141</v>
      </c>
      <c r="AT171" s="185" t="s">
        <v>137</v>
      </c>
      <c r="AU171" s="185" t="s">
        <v>83</v>
      </c>
      <c r="AY171" s="13" t="s">
        <v>122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3" t="s">
        <v>83</v>
      </c>
      <c r="BK171" s="186">
        <f>ROUND(I171*H171,2)</f>
        <v>0</v>
      </c>
      <c r="BL171" s="13" t="s">
        <v>141</v>
      </c>
      <c r="BM171" s="185" t="s">
        <v>323</v>
      </c>
    </row>
    <row r="172" spans="1:65" s="2" customFormat="1" ht="10.199999999999999">
      <c r="A172" s="30"/>
      <c r="B172" s="31"/>
      <c r="C172" s="32"/>
      <c r="D172" s="201" t="s">
        <v>205</v>
      </c>
      <c r="E172" s="32"/>
      <c r="F172" s="202" t="s">
        <v>293</v>
      </c>
      <c r="G172" s="32"/>
      <c r="H172" s="32"/>
      <c r="I172" s="203"/>
      <c r="J172" s="32"/>
      <c r="K172" s="32"/>
      <c r="L172" s="35"/>
      <c r="M172" s="207"/>
      <c r="N172" s="208"/>
      <c r="O172" s="67"/>
      <c r="P172" s="67"/>
      <c r="Q172" s="67"/>
      <c r="R172" s="67"/>
      <c r="S172" s="67"/>
      <c r="T172" s="67"/>
      <c r="U172" s="68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3" t="s">
        <v>205</v>
      </c>
      <c r="AU172" s="13" t="s">
        <v>83</v>
      </c>
    </row>
    <row r="173" spans="1:65" s="2" customFormat="1" ht="24.15" customHeight="1">
      <c r="A173" s="30"/>
      <c r="B173" s="31"/>
      <c r="C173" s="187" t="s">
        <v>324</v>
      </c>
      <c r="D173" s="187" t="s">
        <v>137</v>
      </c>
      <c r="E173" s="188" t="s">
        <v>325</v>
      </c>
      <c r="F173" s="189" t="s">
        <v>326</v>
      </c>
      <c r="G173" s="190" t="s">
        <v>226</v>
      </c>
      <c r="H173" s="191">
        <v>10</v>
      </c>
      <c r="I173" s="192"/>
      <c r="J173" s="193">
        <f>ROUND(I173*H173,2)</f>
        <v>0</v>
      </c>
      <c r="K173" s="189" t="s">
        <v>203</v>
      </c>
      <c r="L173" s="35"/>
      <c r="M173" s="199" t="s">
        <v>1</v>
      </c>
      <c r="N173" s="200" t="s">
        <v>40</v>
      </c>
      <c r="O173" s="6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3">
        <f>S173*H173</f>
        <v>0</v>
      </c>
      <c r="U173" s="184" t="s">
        <v>1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5" t="s">
        <v>327</v>
      </c>
      <c r="AT173" s="185" t="s">
        <v>137</v>
      </c>
      <c r="AU173" s="185" t="s">
        <v>83</v>
      </c>
      <c r="AY173" s="13" t="s">
        <v>122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3" t="s">
        <v>83</v>
      </c>
      <c r="BK173" s="186">
        <f>ROUND(I173*H173,2)</f>
        <v>0</v>
      </c>
      <c r="BL173" s="13" t="s">
        <v>327</v>
      </c>
      <c r="BM173" s="185" t="s">
        <v>328</v>
      </c>
    </row>
    <row r="174" spans="1:65" s="2" customFormat="1" ht="10.199999999999999">
      <c r="A174" s="30"/>
      <c r="B174" s="31"/>
      <c r="C174" s="32"/>
      <c r="D174" s="201" t="s">
        <v>205</v>
      </c>
      <c r="E174" s="32"/>
      <c r="F174" s="202" t="s">
        <v>329</v>
      </c>
      <c r="G174" s="32"/>
      <c r="H174" s="32"/>
      <c r="I174" s="203"/>
      <c r="J174" s="32"/>
      <c r="K174" s="32"/>
      <c r="L174" s="35"/>
      <c r="M174" s="207"/>
      <c r="N174" s="208"/>
      <c r="O174" s="67"/>
      <c r="P174" s="67"/>
      <c r="Q174" s="67"/>
      <c r="R174" s="67"/>
      <c r="S174" s="67"/>
      <c r="T174" s="67"/>
      <c r="U174" s="68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3" t="s">
        <v>205</v>
      </c>
      <c r="AU174" s="13" t="s">
        <v>83</v>
      </c>
    </row>
    <row r="175" spans="1:65" s="2" customFormat="1" ht="16.5" customHeight="1">
      <c r="A175" s="30"/>
      <c r="B175" s="31"/>
      <c r="C175" s="173" t="s">
        <v>330</v>
      </c>
      <c r="D175" s="173" t="s">
        <v>123</v>
      </c>
      <c r="E175" s="174" t="s">
        <v>331</v>
      </c>
      <c r="F175" s="175" t="s">
        <v>332</v>
      </c>
      <c r="G175" s="176" t="s">
        <v>226</v>
      </c>
      <c r="H175" s="177">
        <v>10</v>
      </c>
      <c r="I175" s="178"/>
      <c r="J175" s="179">
        <f>ROUND(I175*H175,2)</f>
        <v>0</v>
      </c>
      <c r="K175" s="175" t="s">
        <v>1</v>
      </c>
      <c r="L175" s="180"/>
      <c r="M175" s="181" t="s">
        <v>1</v>
      </c>
      <c r="N175" s="182" t="s">
        <v>40</v>
      </c>
      <c r="O175" s="67"/>
      <c r="P175" s="183">
        <f>O175*H175</f>
        <v>0</v>
      </c>
      <c r="Q175" s="183">
        <v>2.02</v>
      </c>
      <c r="R175" s="183">
        <f>Q175*H175</f>
        <v>20.2</v>
      </c>
      <c r="S175" s="183">
        <v>0</v>
      </c>
      <c r="T175" s="183">
        <f>S175*H175</f>
        <v>0</v>
      </c>
      <c r="U175" s="184" t="s">
        <v>1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5" t="s">
        <v>327</v>
      </c>
      <c r="AT175" s="185" t="s">
        <v>123</v>
      </c>
      <c r="AU175" s="185" t="s">
        <v>83</v>
      </c>
      <c r="AY175" s="13" t="s">
        <v>122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3" t="s">
        <v>83</v>
      </c>
      <c r="BK175" s="186">
        <f>ROUND(I175*H175,2)</f>
        <v>0</v>
      </c>
      <c r="BL175" s="13" t="s">
        <v>327</v>
      </c>
      <c r="BM175" s="185" t="s">
        <v>333</v>
      </c>
    </row>
    <row r="176" spans="1:65" s="2" customFormat="1" ht="24.15" customHeight="1">
      <c r="A176" s="30"/>
      <c r="B176" s="31"/>
      <c r="C176" s="187" t="s">
        <v>334</v>
      </c>
      <c r="D176" s="187" t="s">
        <v>137</v>
      </c>
      <c r="E176" s="188" t="s">
        <v>335</v>
      </c>
      <c r="F176" s="189" t="s">
        <v>336</v>
      </c>
      <c r="G176" s="190" t="s">
        <v>226</v>
      </c>
      <c r="H176" s="191">
        <v>50</v>
      </c>
      <c r="I176" s="192"/>
      <c r="J176" s="193">
        <f>ROUND(I176*H176,2)</f>
        <v>0</v>
      </c>
      <c r="K176" s="189" t="s">
        <v>203</v>
      </c>
      <c r="L176" s="35"/>
      <c r="M176" s="199" t="s">
        <v>1</v>
      </c>
      <c r="N176" s="200" t="s">
        <v>40</v>
      </c>
      <c r="O176" s="6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3">
        <f>S176*H176</f>
        <v>0</v>
      </c>
      <c r="U176" s="184" t="s">
        <v>1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85" t="s">
        <v>182</v>
      </c>
      <c r="AT176" s="185" t="s">
        <v>137</v>
      </c>
      <c r="AU176" s="185" t="s">
        <v>83</v>
      </c>
      <c r="AY176" s="13" t="s">
        <v>122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3" t="s">
        <v>83</v>
      </c>
      <c r="BK176" s="186">
        <f>ROUND(I176*H176,2)</f>
        <v>0</v>
      </c>
      <c r="BL176" s="13" t="s">
        <v>182</v>
      </c>
      <c r="BM176" s="185" t="s">
        <v>337</v>
      </c>
    </row>
    <row r="177" spans="1:65" s="2" customFormat="1" ht="10.199999999999999">
      <c r="A177" s="30"/>
      <c r="B177" s="31"/>
      <c r="C177" s="32"/>
      <c r="D177" s="201" t="s">
        <v>205</v>
      </c>
      <c r="E177" s="32"/>
      <c r="F177" s="202" t="s">
        <v>338</v>
      </c>
      <c r="G177" s="32"/>
      <c r="H177" s="32"/>
      <c r="I177" s="203"/>
      <c r="J177" s="32"/>
      <c r="K177" s="32"/>
      <c r="L177" s="35"/>
      <c r="M177" s="207"/>
      <c r="N177" s="208"/>
      <c r="O177" s="67"/>
      <c r="P177" s="67"/>
      <c r="Q177" s="67"/>
      <c r="R177" s="67"/>
      <c r="S177" s="67"/>
      <c r="T177" s="67"/>
      <c r="U177" s="68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3" t="s">
        <v>205</v>
      </c>
      <c r="AU177" s="13" t="s">
        <v>83</v>
      </c>
    </row>
    <row r="178" spans="1:65" s="2" customFormat="1" ht="37.799999999999997" customHeight="1">
      <c r="A178" s="30"/>
      <c r="B178" s="31"/>
      <c r="C178" s="173" t="s">
        <v>339</v>
      </c>
      <c r="D178" s="173" t="s">
        <v>123</v>
      </c>
      <c r="E178" s="174" t="s">
        <v>340</v>
      </c>
      <c r="F178" s="175" t="s">
        <v>341</v>
      </c>
      <c r="G178" s="176" t="s">
        <v>226</v>
      </c>
      <c r="H178" s="177">
        <v>50</v>
      </c>
      <c r="I178" s="178"/>
      <c r="J178" s="179">
        <f>ROUND(I178*H178,2)</f>
        <v>0</v>
      </c>
      <c r="K178" s="175" t="s">
        <v>1</v>
      </c>
      <c r="L178" s="180"/>
      <c r="M178" s="181" t="s">
        <v>1</v>
      </c>
      <c r="N178" s="182" t="s">
        <v>40</v>
      </c>
      <c r="O178" s="6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3">
        <f>S178*H178</f>
        <v>0</v>
      </c>
      <c r="U178" s="184" t="s">
        <v>1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5" t="s">
        <v>181</v>
      </c>
      <c r="AT178" s="185" t="s">
        <v>123</v>
      </c>
      <c r="AU178" s="185" t="s">
        <v>83</v>
      </c>
      <c r="AY178" s="13" t="s">
        <v>122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3" t="s">
        <v>83</v>
      </c>
      <c r="BK178" s="186">
        <f>ROUND(I178*H178,2)</f>
        <v>0</v>
      </c>
      <c r="BL178" s="13" t="s">
        <v>182</v>
      </c>
      <c r="BM178" s="185" t="s">
        <v>342</v>
      </c>
    </row>
    <row r="179" spans="1:65" s="2" customFormat="1" ht="24.15" customHeight="1">
      <c r="A179" s="30"/>
      <c r="B179" s="31"/>
      <c r="C179" s="187" t="s">
        <v>343</v>
      </c>
      <c r="D179" s="187" t="s">
        <v>137</v>
      </c>
      <c r="E179" s="188" t="s">
        <v>344</v>
      </c>
      <c r="F179" s="189" t="s">
        <v>345</v>
      </c>
      <c r="G179" s="190" t="s">
        <v>226</v>
      </c>
      <c r="H179" s="191">
        <v>49</v>
      </c>
      <c r="I179" s="192"/>
      <c r="J179" s="193">
        <f>ROUND(I179*H179,2)</f>
        <v>0</v>
      </c>
      <c r="K179" s="189" t="s">
        <v>203</v>
      </c>
      <c r="L179" s="35"/>
      <c r="M179" s="199" t="s">
        <v>1</v>
      </c>
      <c r="N179" s="200" t="s">
        <v>40</v>
      </c>
      <c r="O179" s="6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3">
        <f>S179*H179</f>
        <v>0</v>
      </c>
      <c r="U179" s="184" t="s">
        <v>1</v>
      </c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85" t="s">
        <v>128</v>
      </c>
      <c r="AT179" s="185" t="s">
        <v>137</v>
      </c>
      <c r="AU179" s="185" t="s">
        <v>83</v>
      </c>
      <c r="AY179" s="13" t="s">
        <v>122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3" t="s">
        <v>83</v>
      </c>
      <c r="BK179" s="186">
        <f>ROUND(I179*H179,2)</f>
        <v>0</v>
      </c>
      <c r="BL179" s="13" t="s">
        <v>128</v>
      </c>
      <c r="BM179" s="185" t="s">
        <v>346</v>
      </c>
    </row>
    <row r="180" spans="1:65" s="2" customFormat="1" ht="10.199999999999999">
      <c r="A180" s="30"/>
      <c r="B180" s="31"/>
      <c r="C180" s="32"/>
      <c r="D180" s="201" t="s">
        <v>205</v>
      </c>
      <c r="E180" s="32"/>
      <c r="F180" s="202" t="s">
        <v>347</v>
      </c>
      <c r="G180" s="32"/>
      <c r="H180" s="32"/>
      <c r="I180" s="203"/>
      <c r="J180" s="32"/>
      <c r="K180" s="32"/>
      <c r="L180" s="35"/>
      <c r="M180" s="207"/>
      <c r="N180" s="208"/>
      <c r="O180" s="67"/>
      <c r="P180" s="67"/>
      <c r="Q180" s="67"/>
      <c r="R180" s="67"/>
      <c r="S180" s="67"/>
      <c r="T180" s="67"/>
      <c r="U180" s="68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3" t="s">
        <v>205</v>
      </c>
      <c r="AU180" s="13" t="s">
        <v>83</v>
      </c>
    </row>
    <row r="181" spans="1:65" s="2" customFormat="1" ht="37.799999999999997" customHeight="1">
      <c r="A181" s="30"/>
      <c r="B181" s="31"/>
      <c r="C181" s="173" t="s">
        <v>348</v>
      </c>
      <c r="D181" s="173" t="s">
        <v>123</v>
      </c>
      <c r="E181" s="174" t="s">
        <v>349</v>
      </c>
      <c r="F181" s="175" t="s">
        <v>350</v>
      </c>
      <c r="G181" s="176" t="s">
        <v>226</v>
      </c>
      <c r="H181" s="177">
        <v>49</v>
      </c>
      <c r="I181" s="178"/>
      <c r="J181" s="179">
        <f>ROUND(I181*H181,2)</f>
        <v>0</v>
      </c>
      <c r="K181" s="175" t="s">
        <v>1</v>
      </c>
      <c r="L181" s="180"/>
      <c r="M181" s="181" t="s">
        <v>1</v>
      </c>
      <c r="N181" s="182" t="s">
        <v>40</v>
      </c>
      <c r="O181" s="6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3">
        <f>S181*H181</f>
        <v>0</v>
      </c>
      <c r="U181" s="184" t="s">
        <v>1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5" t="s">
        <v>127</v>
      </c>
      <c r="AT181" s="185" t="s">
        <v>123</v>
      </c>
      <c r="AU181" s="185" t="s">
        <v>83</v>
      </c>
      <c r="AY181" s="13" t="s">
        <v>122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3" t="s">
        <v>83</v>
      </c>
      <c r="BK181" s="186">
        <f>ROUND(I181*H181,2)</f>
        <v>0</v>
      </c>
      <c r="BL181" s="13" t="s">
        <v>128</v>
      </c>
      <c r="BM181" s="185" t="s">
        <v>351</v>
      </c>
    </row>
    <row r="182" spans="1:65" s="2" customFormat="1" ht="24.15" customHeight="1">
      <c r="A182" s="30"/>
      <c r="B182" s="31"/>
      <c r="C182" s="187" t="s">
        <v>352</v>
      </c>
      <c r="D182" s="187" t="s">
        <v>137</v>
      </c>
      <c r="E182" s="188" t="s">
        <v>353</v>
      </c>
      <c r="F182" s="189" t="s">
        <v>354</v>
      </c>
      <c r="G182" s="190" t="s">
        <v>226</v>
      </c>
      <c r="H182" s="191">
        <v>65</v>
      </c>
      <c r="I182" s="192"/>
      <c r="J182" s="193">
        <f>ROUND(I182*H182,2)</f>
        <v>0</v>
      </c>
      <c r="K182" s="189" t="s">
        <v>203</v>
      </c>
      <c r="L182" s="35"/>
      <c r="M182" s="199" t="s">
        <v>1</v>
      </c>
      <c r="N182" s="200" t="s">
        <v>40</v>
      </c>
      <c r="O182" s="6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3">
        <f>S182*H182</f>
        <v>0</v>
      </c>
      <c r="U182" s="184" t="s">
        <v>1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5" t="s">
        <v>128</v>
      </c>
      <c r="AT182" s="185" t="s">
        <v>137</v>
      </c>
      <c r="AU182" s="185" t="s">
        <v>83</v>
      </c>
      <c r="AY182" s="13" t="s">
        <v>122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3" t="s">
        <v>83</v>
      </c>
      <c r="BK182" s="186">
        <f>ROUND(I182*H182,2)</f>
        <v>0</v>
      </c>
      <c r="BL182" s="13" t="s">
        <v>128</v>
      </c>
      <c r="BM182" s="185" t="s">
        <v>355</v>
      </c>
    </row>
    <row r="183" spans="1:65" s="2" customFormat="1" ht="10.199999999999999">
      <c r="A183" s="30"/>
      <c r="B183" s="31"/>
      <c r="C183" s="32"/>
      <c r="D183" s="201" t="s">
        <v>205</v>
      </c>
      <c r="E183" s="32"/>
      <c r="F183" s="202" t="s">
        <v>356</v>
      </c>
      <c r="G183" s="32"/>
      <c r="H183" s="32"/>
      <c r="I183" s="203"/>
      <c r="J183" s="32"/>
      <c r="K183" s="32"/>
      <c r="L183" s="35"/>
      <c r="M183" s="207"/>
      <c r="N183" s="208"/>
      <c r="O183" s="67"/>
      <c r="P183" s="67"/>
      <c r="Q183" s="67"/>
      <c r="R183" s="67"/>
      <c r="S183" s="67"/>
      <c r="T183" s="67"/>
      <c r="U183" s="68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3" t="s">
        <v>205</v>
      </c>
      <c r="AU183" s="13" t="s">
        <v>83</v>
      </c>
    </row>
    <row r="184" spans="1:65" s="2" customFormat="1" ht="44.25" customHeight="1">
      <c r="A184" s="30"/>
      <c r="B184" s="31"/>
      <c r="C184" s="173" t="s">
        <v>357</v>
      </c>
      <c r="D184" s="173" t="s">
        <v>123</v>
      </c>
      <c r="E184" s="174" t="s">
        <v>358</v>
      </c>
      <c r="F184" s="175" t="s">
        <v>359</v>
      </c>
      <c r="G184" s="176" t="s">
        <v>226</v>
      </c>
      <c r="H184" s="177">
        <v>65</v>
      </c>
      <c r="I184" s="178"/>
      <c r="J184" s="179">
        <f>ROUND(I184*H184,2)</f>
        <v>0</v>
      </c>
      <c r="K184" s="175" t="s">
        <v>203</v>
      </c>
      <c r="L184" s="180"/>
      <c r="M184" s="181" t="s">
        <v>1</v>
      </c>
      <c r="N184" s="182" t="s">
        <v>40</v>
      </c>
      <c r="O184" s="67"/>
      <c r="P184" s="183">
        <f>O184*H184</f>
        <v>0</v>
      </c>
      <c r="Q184" s="183">
        <v>2.0000000000000001E-4</v>
      </c>
      <c r="R184" s="183">
        <f>Q184*H184</f>
        <v>1.3000000000000001E-2</v>
      </c>
      <c r="S184" s="183">
        <v>0</v>
      </c>
      <c r="T184" s="183">
        <f>S184*H184</f>
        <v>0</v>
      </c>
      <c r="U184" s="184" t="s">
        <v>1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5" t="s">
        <v>127</v>
      </c>
      <c r="AT184" s="185" t="s">
        <v>123</v>
      </c>
      <c r="AU184" s="185" t="s">
        <v>83</v>
      </c>
      <c r="AY184" s="13" t="s">
        <v>122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3" t="s">
        <v>83</v>
      </c>
      <c r="BK184" s="186">
        <f>ROUND(I184*H184,2)</f>
        <v>0</v>
      </c>
      <c r="BL184" s="13" t="s">
        <v>128</v>
      </c>
      <c r="BM184" s="185" t="s">
        <v>360</v>
      </c>
    </row>
    <row r="185" spans="1:65" s="11" customFormat="1" ht="25.95" customHeight="1">
      <c r="B185" s="159"/>
      <c r="C185" s="160"/>
      <c r="D185" s="161" t="s">
        <v>74</v>
      </c>
      <c r="E185" s="162" t="s">
        <v>361</v>
      </c>
      <c r="F185" s="162" t="s">
        <v>362</v>
      </c>
      <c r="G185" s="160"/>
      <c r="H185" s="160"/>
      <c r="I185" s="163"/>
      <c r="J185" s="164">
        <f>BK185</f>
        <v>0</v>
      </c>
      <c r="K185" s="160"/>
      <c r="L185" s="165"/>
      <c r="M185" s="166"/>
      <c r="N185" s="167"/>
      <c r="O185" s="167"/>
      <c r="P185" s="168">
        <f>SUM(P186:P192)</f>
        <v>0</v>
      </c>
      <c r="Q185" s="167"/>
      <c r="R185" s="168">
        <f>SUM(R186:R192)</f>
        <v>0</v>
      </c>
      <c r="S185" s="167"/>
      <c r="T185" s="168">
        <f>SUM(T186:T192)</f>
        <v>0</v>
      </c>
      <c r="U185" s="169"/>
      <c r="AR185" s="170" t="s">
        <v>83</v>
      </c>
      <c r="AT185" s="171" t="s">
        <v>74</v>
      </c>
      <c r="AU185" s="171" t="s">
        <v>75</v>
      </c>
      <c r="AY185" s="170" t="s">
        <v>122</v>
      </c>
      <c r="BK185" s="172">
        <f>SUM(BK186:BK192)</f>
        <v>0</v>
      </c>
    </row>
    <row r="186" spans="1:65" s="2" customFormat="1" ht="24.15" customHeight="1">
      <c r="A186" s="30"/>
      <c r="B186" s="31"/>
      <c r="C186" s="187" t="s">
        <v>363</v>
      </c>
      <c r="D186" s="187" t="s">
        <v>137</v>
      </c>
      <c r="E186" s="188" t="s">
        <v>364</v>
      </c>
      <c r="F186" s="189" t="s">
        <v>365</v>
      </c>
      <c r="G186" s="190" t="s">
        <v>221</v>
      </c>
      <c r="H186" s="191">
        <v>1</v>
      </c>
      <c r="I186" s="192"/>
      <c r="J186" s="193">
        <f>ROUND(I186*H186,2)</f>
        <v>0</v>
      </c>
      <c r="K186" s="189" t="s">
        <v>203</v>
      </c>
      <c r="L186" s="35"/>
      <c r="M186" s="199" t="s">
        <v>1</v>
      </c>
      <c r="N186" s="200" t="s">
        <v>40</v>
      </c>
      <c r="O186" s="6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3">
        <f>S186*H186</f>
        <v>0</v>
      </c>
      <c r="U186" s="184" t="s">
        <v>1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5" t="s">
        <v>128</v>
      </c>
      <c r="AT186" s="185" t="s">
        <v>137</v>
      </c>
      <c r="AU186" s="185" t="s">
        <v>83</v>
      </c>
      <c r="AY186" s="13" t="s">
        <v>122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3" t="s">
        <v>83</v>
      </c>
      <c r="BK186" s="186">
        <f>ROUND(I186*H186,2)</f>
        <v>0</v>
      </c>
      <c r="BL186" s="13" t="s">
        <v>128</v>
      </c>
      <c r="BM186" s="185" t="s">
        <v>366</v>
      </c>
    </row>
    <row r="187" spans="1:65" s="2" customFormat="1" ht="10.199999999999999">
      <c r="A187" s="30"/>
      <c r="B187" s="31"/>
      <c r="C187" s="32"/>
      <c r="D187" s="201" t="s">
        <v>205</v>
      </c>
      <c r="E187" s="32"/>
      <c r="F187" s="202" t="s">
        <v>367</v>
      </c>
      <c r="G187" s="32"/>
      <c r="H187" s="32"/>
      <c r="I187" s="203"/>
      <c r="J187" s="32"/>
      <c r="K187" s="32"/>
      <c r="L187" s="35"/>
      <c r="M187" s="207"/>
      <c r="N187" s="208"/>
      <c r="O187" s="67"/>
      <c r="P187" s="67"/>
      <c r="Q187" s="67"/>
      <c r="R187" s="67"/>
      <c r="S187" s="67"/>
      <c r="T187" s="67"/>
      <c r="U187" s="68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3" t="s">
        <v>205</v>
      </c>
      <c r="AU187" s="13" t="s">
        <v>83</v>
      </c>
    </row>
    <row r="188" spans="1:65" s="2" customFormat="1" ht="16.5" customHeight="1">
      <c r="A188" s="30"/>
      <c r="B188" s="31"/>
      <c r="C188" s="173" t="s">
        <v>368</v>
      </c>
      <c r="D188" s="173" t="s">
        <v>123</v>
      </c>
      <c r="E188" s="174" t="s">
        <v>369</v>
      </c>
      <c r="F188" s="175" t="s">
        <v>370</v>
      </c>
      <c r="G188" s="176" t="s">
        <v>126</v>
      </c>
      <c r="H188" s="177">
        <v>1</v>
      </c>
      <c r="I188" s="178"/>
      <c r="J188" s="179">
        <f>ROUND(I188*H188,2)</f>
        <v>0</v>
      </c>
      <c r="K188" s="175" t="s">
        <v>1</v>
      </c>
      <c r="L188" s="180"/>
      <c r="M188" s="181" t="s">
        <v>1</v>
      </c>
      <c r="N188" s="182" t="s">
        <v>40</v>
      </c>
      <c r="O188" s="6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3">
        <f>S188*H188</f>
        <v>0</v>
      </c>
      <c r="U188" s="184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5" t="s">
        <v>127</v>
      </c>
      <c r="AT188" s="185" t="s">
        <v>123</v>
      </c>
      <c r="AU188" s="185" t="s">
        <v>83</v>
      </c>
      <c r="AY188" s="13" t="s">
        <v>122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3" t="s">
        <v>83</v>
      </c>
      <c r="BK188" s="186">
        <f>ROUND(I188*H188,2)</f>
        <v>0</v>
      </c>
      <c r="BL188" s="13" t="s">
        <v>128</v>
      </c>
      <c r="BM188" s="185" t="s">
        <v>371</v>
      </c>
    </row>
    <row r="189" spans="1:65" s="2" customFormat="1" ht="16.5" customHeight="1">
      <c r="A189" s="30"/>
      <c r="B189" s="31"/>
      <c r="C189" s="187" t="s">
        <v>372</v>
      </c>
      <c r="D189" s="187" t="s">
        <v>137</v>
      </c>
      <c r="E189" s="188" t="s">
        <v>290</v>
      </c>
      <c r="F189" s="189" t="s">
        <v>291</v>
      </c>
      <c r="G189" s="190" t="s">
        <v>221</v>
      </c>
      <c r="H189" s="191">
        <v>1</v>
      </c>
      <c r="I189" s="192"/>
      <c r="J189" s="193">
        <f>ROUND(I189*H189,2)</f>
        <v>0</v>
      </c>
      <c r="K189" s="189" t="s">
        <v>203</v>
      </c>
      <c r="L189" s="35"/>
      <c r="M189" s="199" t="s">
        <v>1</v>
      </c>
      <c r="N189" s="200" t="s">
        <v>40</v>
      </c>
      <c r="O189" s="6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3">
        <f>S189*H189</f>
        <v>0</v>
      </c>
      <c r="U189" s="184" t="s">
        <v>1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85" t="s">
        <v>141</v>
      </c>
      <c r="AT189" s="185" t="s">
        <v>137</v>
      </c>
      <c r="AU189" s="185" t="s">
        <v>83</v>
      </c>
      <c r="AY189" s="13" t="s">
        <v>122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3" t="s">
        <v>83</v>
      </c>
      <c r="BK189" s="186">
        <f>ROUND(I189*H189,2)</f>
        <v>0</v>
      </c>
      <c r="BL189" s="13" t="s">
        <v>141</v>
      </c>
      <c r="BM189" s="185" t="s">
        <v>373</v>
      </c>
    </row>
    <row r="190" spans="1:65" s="2" customFormat="1" ht="10.199999999999999">
      <c r="A190" s="30"/>
      <c r="B190" s="31"/>
      <c r="C190" s="32"/>
      <c r="D190" s="201" t="s">
        <v>205</v>
      </c>
      <c r="E190" s="32"/>
      <c r="F190" s="202" t="s">
        <v>293</v>
      </c>
      <c r="G190" s="32"/>
      <c r="H190" s="32"/>
      <c r="I190" s="203"/>
      <c r="J190" s="32"/>
      <c r="K190" s="32"/>
      <c r="L190" s="35"/>
      <c r="M190" s="207"/>
      <c r="N190" s="208"/>
      <c r="O190" s="67"/>
      <c r="P190" s="67"/>
      <c r="Q190" s="67"/>
      <c r="R190" s="67"/>
      <c r="S190" s="67"/>
      <c r="T190" s="67"/>
      <c r="U190" s="68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3" t="s">
        <v>205</v>
      </c>
      <c r="AU190" s="13" t="s">
        <v>83</v>
      </c>
    </row>
    <row r="191" spans="1:65" s="2" customFormat="1" ht="16.5" customHeight="1">
      <c r="A191" s="30"/>
      <c r="B191" s="31"/>
      <c r="C191" s="187" t="s">
        <v>374</v>
      </c>
      <c r="D191" s="187" t="s">
        <v>137</v>
      </c>
      <c r="E191" s="188" t="s">
        <v>200</v>
      </c>
      <c r="F191" s="189" t="s">
        <v>201</v>
      </c>
      <c r="G191" s="190" t="s">
        <v>202</v>
      </c>
      <c r="H191" s="191">
        <v>12</v>
      </c>
      <c r="I191" s="192"/>
      <c r="J191" s="193">
        <f>ROUND(I191*H191,2)</f>
        <v>0</v>
      </c>
      <c r="K191" s="189" t="s">
        <v>203</v>
      </c>
      <c r="L191" s="35"/>
      <c r="M191" s="199" t="s">
        <v>1</v>
      </c>
      <c r="N191" s="200" t="s">
        <v>40</v>
      </c>
      <c r="O191" s="6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3">
        <f>S191*H191</f>
        <v>0</v>
      </c>
      <c r="U191" s="184" t="s">
        <v>1</v>
      </c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85" t="s">
        <v>128</v>
      </c>
      <c r="AT191" s="185" t="s">
        <v>137</v>
      </c>
      <c r="AU191" s="185" t="s">
        <v>83</v>
      </c>
      <c r="AY191" s="13" t="s">
        <v>122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3" t="s">
        <v>83</v>
      </c>
      <c r="BK191" s="186">
        <f>ROUND(I191*H191,2)</f>
        <v>0</v>
      </c>
      <c r="BL191" s="13" t="s">
        <v>128</v>
      </c>
      <c r="BM191" s="185" t="s">
        <v>375</v>
      </c>
    </row>
    <row r="192" spans="1:65" s="2" customFormat="1" ht="10.199999999999999">
      <c r="A192" s="30"/>
      <c r="B192" s="31"/>
      <c r="C192" s="32"/>
      <c r="D192" s="201" t="s">
        <v>205</v>
      </c>
      <c r="E192" s="32"/>
      <c r="F192" s="202" t="s">
        <v>206</v>
      </c>
      <c r="G192" s="32"/>
      <c r="H192" s="32"/>
      <c r="I192" s="203"/>
      <c r="J192" s="32"/>
      <c r="K192" s="32"/>
      <c r="L192" s="35"/>
      <c r="M192" s="207"/>
      <c r="N192" s="208"/>
      <c r="O192" s="67"/>
      <c r="P192" s="67"/>
      <c r="Q192" s="67"/>
      <c r="R192" s="67"/>
      <c r="S192" s="67"/>
      <c r="T192" s="67"/>
      <c r="U192" s="68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3" t="s">
        <v>205</v>
      </c>
      <c r="AU192" s="13" t="s">
        <v>83</v>
      </c>
    </row>
    <row r="193" spans="1:65" s="11" customFormat="1" ht="25.95" customHeight="1">
      <c r="B193" s="159"/>
      <c r="C193" s="160"/>
      <c r="D193" s="161" t="s">
        <v>74</v>
      </c>
      <c r="E193" s="162" t="s">
        <v>376</v>
      </c>
      <c r="F193" s="162" t="s">
        <v>377</v>
      </c>
      <c r="G193" s="160"/>
      <c r="H193" s="160"/>
      <c r="I193" s="163"/>
      <c r="J193" s="164">
        <f>BK193</f>
        <v>0</v>
      </c>
      <c r="K193" s="160"/>
      <c r="L193" s="165"/>
      <c r="M193" s="166"/>
      <c r="N193" s="167"/>
      <c r="O193" s="167"/>
      <c r="P193" s="168">
        <f>SUM(P194:P200)</f>
        <v>0</v>
      </c>
      <c r="Q193" s="167"/>
      <c r="R193" s="168">
        <f>SUM(R194:R200)</f>
        <v>0</v>
      </c>
      <c r="S193" s="167"/>
      <c r="T193" s="168">
        <f>SUM(T194:T200)</f>
        <v>0</v>
      </c>
      <c r="U193" s="169"/>
      <c r="AR193" s="170" t="s">
        <v>83</v>
      </c>
      <c r="AT193" s="171" t="s">
        <v>74</v>
      </c>
      <c r="AU193" s="171" t="s">
        <v>75</v>
      </c>
      <c r="AY193" s="170" t="s">
        <v>122</v>
      </c>
      <c r="BK193" s="172">
        <f>SUM(BK194:BK200)</f>
        <v>0</v>
      </c>
    </row>
    <row r="194" spans="1:65" s="2" customFormat="1" ht="24.15" customHeight="1">
      <c r="A194" s="30"/>
      <c r="B194" s="31"/>
      <c r="C194" s="187" t="s">
        <v>378</v>
      </c>
      <c r="D194" s="187" t="s">
        <v>137</v>
      </c>
      <c r="E194" s="188" t="s">
        <v>379</v>
      </c>
      <c r="F194" s="189" t="s">
        <v>380</v>
      </c>
      <c r="G194" s="190" t="s">
        <v>226</v>
      </c>
      <c r="H194" s="191">
        <v>40</v>
      </c>
      <c r="I194" s="192"/>
      <c r="J194" s="193">
        <f>ROUND(I194*H194,2)</f>
        <v>0</v>
      </c>
      <c r="K194" s="189" t="s">
        <v>203</v>
      </c>
      <c r="L194" s="35"/>
      <c r="M194" s="199" t="s">
        <v>1</v>
      </c>
      <c r="N194" s="200" t="s">
        <v>40</v>
      </c>
      <c r="O194" s="6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3">
        <f>S194*H194</f>
        <v>0</v>
      </c>
      <c r="U194" s="184" t="s">
        <v>1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85" t="s">
        <v>182</v>
      </c>
      <c r="AT194" s="185" t="s">
        <v>137</v>
      </c>
      <c r="AU194" s="185" t="s">
        <v>83</v>
      </c>
      <c r="AY194" s="13" t="s">
        <v>122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3" t="s">
        <v>83</v>
      </c>
      <c r="BK194" s="186">
        <f>ROUND(I194*H194,2)</f>
        <v>0</v>
      </c>
      <c r="BL194" s="13" t="s">
        <v>182</v>
      </c>
      <c r="BM194" s="185" t="s">
        <v>381</v>
      </c>
    </row>
    <row r="195" spans="1:65" s="2" customFormat="1" ht="10.199999999999999">
      <c r="A195" s="30"/>
      <c r="B195" s="31"/>
      <c r="C195" s="32"/>
      <c r="D195" s="201" t="s">
        <v>205</v>
      </c>
      <c r="E195" s="32"/>
      <c r="F195" s="202" t="s">
        <v>382</v>
      </c>
      <c r="G195" s="32"/>
      <c r="H195" s="32"/>
      <c r="I195" s="203"/>
      <c r="J195" s="32"/>
      <c r="K195" s="32"/>
      <c r="L195" s="35"/>
      <c r="M195" s="207"/>
      <c r="N195" s="208"/>
      <c r="O195" s="67"/>
      <c r="P195" s="67"/>
      <c r="Q195" s="67"/>
      <c r="R195" s="67"/>
      <c r="S195" s="67"/>
      <c r="T195" s="67"/>
      <c r="U195" s="68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3" t="s">
        <v>205</v>
      </c>
      <c r="AU195" s="13" t="s">
        <v>83</v>
      </c>
    </row>
    <row r="196" spans="1:65" s="2" customFormat="1" ht="55.5" customHeight="1">
      <c r="A196" s="30"/>
      <c r="B196" s="31"/>
      <c r="C196" s="173" t="s">
        <v>383</v>
      </c>
      <c r="D196" s="173" t="s">
        <v>123</v>
      </c>
      <c r="E196" s="174" t="s">
        <v>384</v>
      </c>
      <c r="F196" s="175" t="s">
        <v>385</v>
      </c>
      <c r="G196" s="176" t="s">
        <v>226</v>
      </c>
      <c r="H196" s="177">
        <v>40</v>
      </c>
      <c r="I196" s="178"/>
      <c r="J196" s="179">
        <f>ROUND(I196*H196,2)</f>
        <v>0</v>
      </c>
      <c r="K196" s="175" t="s">
        <v>1</v>
      </c>
      <c r="L196" s="180"/>
      <c r="M196" s="181" t="s">
        <v>1</v>
      </c>
      <c r="N196" s="182" t="s">
        <v>40</v>
      </c>
      <c r="O196" s="67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3">
        <f>S196*H196</f>
        <v>0</v>
      </c>
      <c r="U196" s="184" t="s">
        <v>1</v>
      </c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85" t="s">
        <v>181</v>
      </c>
      <c r="AT196" s="185" t="s">
        <v>123</v>
      </c>
      <c r="AU196" s="185" t="s">
        <v>83</v>
      </c>
      <c r="AY196" s="13" t="s">
        <v>122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3" t="s">
        <v>83</v>
      </c>
      <c r="BK196" s="186">
        <f>ROUND(I196*H196,2)</f>
        <v>0</v>
      </c>
      <c r="BL196" s="13" t="s">
        <v>182</v>
      </c>
      <c r="BM196" s="185" t="s">
        <v>386</v>
      </c>
    </row>
    <row r="197" spans="1:65" s="2" customFormat="1" ht="16.5" customHeight="1">
      <c r="A197" s="30"/>
      <c r="B197" s="31"/>
      <c r="C197" s="187" t="s">
        <v>387</v>
      </c>
      <c r="D197" s="187" t="s">
        <v>137</v>
      </c>
      <c r="E197" s="188" t="s">
        <v>388</v>
      </c>
      <c r="F197" s="189" t="s">
        <v>389</v>
      </c>
      <c r="G197" s="190" t="s">
        <v>226</v>
      </c>
      <c r="H197" s="191">
        <v>30</v>
      </c>
      <c r="I197" s="192"/>
      <c r="J197" s="193">
        <f>ROUND(I197*H197,2)</f>
        <v>0</v>
      </c>
      <c r="K197" s="189" t="s">
        <v>203</v>
      </c>
      <c r="L197" s="35"/>
      <c r="M197" s="199" t="s">
        <v>1</v>
      </c>
      <c r="N197" s="200" t="s">
        <v>40</v>
      </c>
      <c r="O197" s="6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3">
        <f>S197*H197</f>
        <v>0</v>
      </c>
      <c r="U197" s="184" t="s">
        <v>1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85" t="s">
        <v>128</v>
      </c>
      <c r="AT197" s="185" t="s">
        <v>137</v>
      </c>
      <c r="AU197" s="185" t="s">
        <v>83</v>
      </c>
      <c r="AY197" s="13" t="s">
        <v>122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3" t="s">
        <v>83</v>
      </c>
      <c r="BK197" s="186">
        <f>ROUND(I197*H197,2)</f>
        <v>0</v>
      </c>
      <c r="BL197" s="13" t="s">
        <v>128</v>
      </c>
      <c r="BM197" s="185" t="s">
        <v>390</v>
      </c>
    </row>
    <row r="198" spans="1:65" s="2" customFormat="1" ht="10.199999999999999">
      <c r="A198" s="30"/>
      <c r="B198" s="31"/>
      <c r="C198" s="32"/>
      <c r="D198" s="201" t="s">
        <v>205</v>
      </c>
      <c r="E198" s="32"/>
      <c r="F198" s="202" t="s">
        <v>391</v>
      </c>
      <c r="G198" s="32"/>
      <c r="H198" s="32"/>
      <c r="I198" s="203"/>
      <c r="J198" s="32"/>
      <c r="K198" s="32"/>
      <c r="L198" s="35"/>
      <c r="M198" s="207"/>
      <c r="N198" s="208"/>
      <c r="O198" s="67"/>
      <c r="P198" s="67"/>
      <c r="Q198" s="67"/>
      <c r="R198" s="67"/>
      <c r="S198" s="67"/>
      <c r="T198" s="67"/>
      <c r="U198" s="68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3" t="s">
        <v>205</v>
      </c>
      <c r="AU198" s="13" t="s">
        <v>83</v>
      </c>
    </row>
    <row r="199" spans="1:65" s="2" customFormat="1" ht="44.25" customHeight="1">
      <c r="A199" s="30"/>
      <c r="B199" s="31"/>
      <c r="C199" s="173" t="s">
        <v>392</v>
      </c>
      <c r="D199" s="173" t="s">
        <v>123</v>
      </c>
      <c r="E199" s="174" t="s">
        <v>393</v>
      </c>
      <c r="F199" s="175" t="s">
        <v>394</v>
      </c>
      <c r="G199" s="176" t="s">
        <v>226</v>
      </c>
      <c r="H199" s="177">
        <v>30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40</v>
      </c>
      <c r="O199" s="6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3">
        <f>S199*H199</f>
        <v>0</v>
      </c>
      <c r="U199" s="184" t="s">
        <v>1</v>
      </c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85" t="s">
        <v>127</v>
      </c>
      <c r="AT199" s="185" t="s">
        <v>123</v>
      </c>
      <c r="AU199" s="185" t="s">
        <v>83</v>
      </c>
      <c r="AY199" s="13" t="s">
        <v>122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3" t="s">
        <v>83</v>
      </c>
      <c r="BK199" s="186">
        <f>ROUND(I199*H199,2)</f>
        <v>0</v>
      </c>
      <c r="BL199" s="13" t="s">
        <v>128</v>
      </c>
      <c r="BM199" s="185" t="s">
        <v>395</v>
      </c>
    </row>
    <row r="200" spans="1:65" s="2" customFormat="1" ht="24.15" customHeight="1">
      <c r="A200" s="30"/>
      <c r="B200" s="31"/>
      <c r="C200" s="173" t="s">
        <v>396</v>
      </c>
      <c r="D200" s="173" t="s">
        <v>123</v>
      </c>
      <c r="E200" s="174" t="s">
        <v>397</v>
      </c>
      <c r="F200" s="175" t="s">
        <v>398</v>
      </c>
      <c r="G200" s="176" t="s">
        <v>140</v>
      </c>
      <c r="H200" s="177">
        <v>1</v>
      </c>
      <c r="I200" s="178"/>
      <c r="J200" s="179">
        <f>ROUND(I200*H200,2)</f>
        <v>0</v>
      </c>
      <c r="K200" s="175" t="s">
        <v>1</v>
      </c>
      <c r="L200" s="180"/>
      <c r="M200" s="181" t="s">
        <v>1</v>
      </c>
      <c r="N200" s="182" t="s">
        <v>40</v>
      </c>
      <c r="O200" s="6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3">
        <f>S200*H200</f>
        <v>0</v>
      </c>
      <c r="U200" s="184" t="s">
        <v>1</v>
      </c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5" t="s">
        <v>127</v>
      </c>
      <c r="AT200" s="185" t="s">
        <v>123</v>
      </c>
      <c r="AU200" s="185" t="s">
        <v>83</v>
      </c>
      <c r="AY200" s="13" t="s">
        <v>122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3" t="s">
        <v>83</v>
      </c>
      <c r="BK200" s="186">
        <f>ROUND(I200*H200,2)</f>
        <v>0</v>
      </c>
      <c r="BL200" s="13" t="s">
        <v>128</v>
      </c>
      <c r="BM200" s="185" t="s">
        <v>399</v>
      </c>
    </row>
    <row r="201" spans="1:65" s="11" customFormat="1" ht="25.95" customHeight="1">
      <c r="B201" s="159"/>
      <c r="C201" s="160"/>
      <c r="D201" s="161" t="s">
        <v>74</v>
      </c>
      <c r="E201" s="162" t="s">
        <v>400</v>
      </c>
      <c r="F201" s="162" t="s">
        <v>401</v>
      </c>
      <c r="G201" s="160"/>
      <c r="H201" s="160"/>
      <c r="I201" s="163"/>
      <c r="J201" s="164">
        <f>BK201</f>
        <v>0</v>
      </c>
      <c r="K201" s="160"/>
      <c r="L201" s="165"/>
      <c r="M201" s="166"/>
      <c r="N201" s="167"/>
      <c r="O201" s="167"/>
      <c r="P201" s="168">
        <f>SUM(P202:P204)</f>
        <v>0</v>
      </c>
      <c r="Q201" s="167"/>
      <c r="R201" s="168">
        <f>SUM(R202:R204)</f>
        <v>0</v>
      </c>
      <c r="S201" s="167"/>
      <c r="T201" s="168">
        <f>SUM(T202:T204)</f>
        <v>1.1219999999999999</v>
      </c>
      <c r="U201" s="169"/>
      <c r="AR201" s="170" t="s">
        <v>83</v>
      </c>
      <c r="AT201" s="171" t="s">
        <v>74</v>
      </c>
      <c r="AU201" s="171" t="s">
        <v>75</v>
      </c>
      <c r="AY201" s="170" t="s">
        <v>122</v>
      </c>
      <c r="BK201" s="172">
        <f>SUM(BK202:BK204)</f>
        <v>0</v>
      </c>
    </row>
    <row r="202" spans="1:65" s="2" customFormat="1" ht="37.799999999999997" customHeight="1">
      <c r="A202" s="30"/>
      <c r="B202" s="31"/>
      <c r="C202" s="187" t="s">
        <v>402</v>
      </c>
      <c r="D202" s="187" t="s">
        <v>137</v>
      </c>
      <c r="E202" s="188" t="s">
        <v>403</v>
      </c>
      <c r="F202" s="189" t="s">
        <v>404</v>
      </c>
      <c r="G202" s="190" t="s">
        <v>221</v>
      </c>
      <c r="H202" s="191">
        <v>3</v>
      </c>
      <c r="I202" s="192"/>
      <c r="J202" s="193">
        <f>ROUND(I202*H202,2)</f>
        <v>0</v>
      </c>
      <c r="K202" s="189" t="s">
        <v>203</v>
      </c>
      <c r="L202" s="35"/>
      <c r="M202" s="199" t="s">
        <v>1</v>
      </c>
      <c r="N202" s="200" t="s">
        <v>40</v>
      </c>
      <c r="O202" s="67"/>
      <c r="P202" s="183">
        <f>O202*H202</f>
        <v>0</v>
      </c>
      <c r="Q202" s="183">
        <v>0</v>
      </c>
      <c r="R202" s="183">
        <f>Q202*H202</f>
        <v>0</v>
      </c>
      <c r="S202" s="183">
        <v>0.374</v>
      </c>
      <c r="T202" s="183">
        <f>S202*H202</f>
        <v>1.1219999999999999</v>
      </c>
      <c r="U202" s="184" t="s">
        <v>1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85" t="s">
        <v>128</v>
      </c>
      <c r="AT202" s="185" t="s">
        <v>137</v>
      </c>
      <c r="AU202" s="185" t="s">
        <v>83</v>
      </c>
      <c r="AY202" s="13" t="s">
        <v>122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3" t="s">
        <v>83</v>
      </c>
      <c r="BK202" s="186">
        <f>ROUND(I202*H202,2)</f>
        <v>0</v>
      </c>
      <c r="BL202" s="13" t="s">
        <v>128</v>
      </c>
      <c r="BM202" s="185" t="s">
        <v>405</v>
      </c>
    </row>
    <row r="203" spans="1:65" s="2" customFormat="1" ht="10.199999999999999">
      <c r="A203" s="30"/>
      <c r="B203" s="31"/>
      <c r="C203" s="32"/>
      <c r="D203" s="201" t="s">
        <v>205</v>
      </c>
      <c r="E203" s="32"/>
      <c r="F203" s="202" t="s">
        <v>406</v>
      </c>
      <c r="G203" s="32"/>
      <c r="H203" s="32"/>
      <c r="I203" s="203"/>
      <c r="J203" s="32"/>
      <c r="K203" s="32"/>
      <c r="L203" s="35"/>
      <c r="M203" s="207"/>
      <c r="N203" s="208"/>
      <c r="O203" s="67"/>
      <c r="P203" s="67"/>
      <c r="Q203" s="67"/>
      <c r="R203" s="67"/>
      <c r="S203" s="67"/>
      <c r="T203" s="67"/>
      <c r="U203" s="68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3" t="s">
        <v>205</v>
      </c>
      <c r="AU203" s="13" t="s">
        <v>83</v>
      </c>
    </row>
    <row r="204" spans="1:65" s="2" customFormat="1" ht="44.25" customHeight="1">
      <c r="A204" s="30"/>
      <c r="B204" s="31"/>
      <c r="C204" s="187" t="s">
        <v>407</v>
      </c>
      <c r="D204" s="187" t="s">
        <v>137</v>
      </c>
      <c r="E204" s="188" t="s">
        <v>408</v>
      </c>
      <c r="F204" s="189" t="s">
        <v>409</v>
      </c>
      <c r="G204" s="190" t="s">
        <v>140</v>
      </c>
      <c r="H204" s="191">
        <v>1</v>
      </c>
      <c r="I204" s="192"/>
      <c r="J204" s="193">
        <f>ROUND(I204*H204,2)</f>
        <v>0</v>
      </c>
      <c r="K204" s="189" t="s">
        <v>1</v>
      </c>
      <c r="L204" s="35"/>
      <c r="M204" s="199" t="s">
        <v>1</v>
      </c>
      <c r="N204" s="200" t="s">
        <v>40</v>
      </c>
      <c r="O204" s="6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3">
        <f>S204*H204</f>
        <v>0</v>
      </c>
      <c r="U204" s="184" t="s">
        <v>1</v>
      </c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85" t="s">
        <v>141</v>
      </c>
      <c r="AT204" s="185" t="s">
        <v>137</v>
      </c>
      <c r="AU204" s="185" t="s">
        <v>83</v>
      </c>
      <c r="AY204" s="13" t="s">
        <v>122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3" t="s">
        <v>83</v>
      </c>
      <c r="BK204" s="186">
        <f>ROUND(I204*H204,2)</f>
        <v>0</v>
      </c>
      <c r="BL204" s="13" t="s">
        <v>141</v>
      </c>
      <c r="BM204" s="185" t="s">
        <v>410</v>
      </c>
    </row>
    <row r="205" spans="1:65" s="11" customFormat="1" ht="25.95" customHeight="1">
      <c r="B205" s="159"/>
      <c r="C205" s="160"/>
      <c r="D205" s="161" t="s">
        <v>74</v>
      </c>
      <c r="E205" s="162" t="s">
        <v>411</v>
      </c>
      <c r="F205" s="162" t="s">
        <v>412</v>
      </c>
      <c r="G205" s="160"/>
      <c r="H205" s="160"/>
      <c r="I205" s="163"/>
      <c r="J205" s="164">
        <f>BK205</f>
        <v>0</v>
      </c>
      <c r="K205" s="160"/>
      <c r="L205" s="165"/>
      <c r="M205" s="166"/>
      <c r="N205" s="167"/>
      <c r="O205" s="167"/>
      <c r="P205" s="168">
        <f>SUM(P206:P209)</f>
        <v>0</v>
      </c>
      <c r="Q205" s="167"/>
      <c r="R205" s="168">
        <f>SUM(R206:R209)</f>
        <v>1.2E-4</v>
      </c>
      <c r="S205" s="167"/>
      <c r="T205" s="168">
        <f>SUM(T206:T209)</f>
        <v>0</v>
      </c>
      <c r="U205" s="169"/>
      <c r="AR205" s="170" t="s">
        <v>83</v>
      </c>
      <c r="AT205" s="171" t="s">
        <v>74</v>
      </c>
      <c r="AU205" s="171" t="s">
        <v>75</v>
      </c>
      <c r="AY205" s="170" t="s">
        <v>122</v>
      </c>
      <c r="BK205" s="172">
        <f>SUM(BK206:BK209)</f>
        <v>0</v>
      </c>
    </row>
    <row r="206" spans="1:65" s="2" customFormat="1" ht="16.5" customHeight="1">
      <c r="A206" s="30"/>
      <c r="B206" s="31"/>
      <c r="C206" s="187" t="s">
        <v>413</v>
      </c>
      <c r="D206" s="187" t="s">
        <v>137</v>
      </c>
      <c r="E206" s="188" t="s">
        <v>200</v>
      </c>
      <c r="F206" s="189" t="s">
        <v>201</v>
      </c>
      <c r="G206" s="190" t="s">
        <v>202</v>
      </c>
      <c r="H206" s="191">
        <v>8</v>
      </c>
      <c r="I206" s="192"/>
      <c r="J206" s="193">
        <f>ROUND(I206*H206,2)</f>
        <v>0</v>
      </c>
      <c r="K206" s="189" t="s">
        <v>203</v>
      </c>
      <c r="L206" s="35"/>
      <c r="M206" s="199" t="s">
        <v>1</v>
      </c>
      <c r="N206" s="200" t="s">
        <v>40</v>
      </c>
      <c r="O206" s="67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3">
        <f>S206*H206</f>
        <v>0</v>
      </c>
      <c r="U206" s="184" t="s">
        <v>1</v>
      </c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85" t="s">
        <v>128</v>
      </c>
      <c r="AT206" s="185" t="s">
        <v>137</v>
      </c>
      <c r="AU206" s="185" t="s">
        <v>83</v>
      </c>
      <c r="AY206" s="13" t="s">
        <v>122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3" t="s">
        <v>83</v>
      </c>
      <c r="BK206" s="186">
        <f>ROUND(I206*H206,2)</f>
        <v>0</v>
      </c>
      <c r="BL206" s="13" t="s">
        <v>128</v>
      </c>
      <c r="BM206" s="185" t="s">
        <v>414</v>
      </c>
    </row>
    <row r="207" spans="1:65" s="2" customFormat="1" ht="10.199999999999999">
      <c r="A207" s="30"/>
      <c r="B207" s="31"/>
      <c r="C207" s="32"/>
      <c r="D207" s="201" t="s">
        <v>205</v>
      </c>
      <c r="E207" s="32"/>
      <c r="F207" s="202" t="s">
        <v>206</v>
      </c>
      <c r="G207" s="32"/>
      <c r="H207" s="32"/>
      <c r="I207" s="203"/>
      <c r="J207" s="32"/>
      <c r="K207" s="32"/>
      <c r="L207" s="35"/>
      <c r="M207" s="207"/>
      <c r="N207" s="208"/>
      <c r="O207" s="67"/>
      <c r="P207" s="67"/>
      <c r="Q207" s="67"/>
      <c r="R207" s="67"/>
      <c r="S207" s="67"/>
      <c r="T207" s="67"/>
      <c r="U207" s="68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3" t="s">
        <v>205</v>
      </c>
      <c r="AU207" s="13" t="s">
        <v>83</v>
      </c>
    </row>
    <row r="208" spans="1:65" s="2" customFormat="1" ht="19.2">
      <c r="A208" s="30"/>
      <c r="B208" s="31"/>
      <c r="C208" s="32"/>
      <c r="D208" s="209" t="s">
        <v>232</v>
      </c>
      <c r="E208" s="32"/>
      <c r="F208" s="210" t="s">
        <v>415</v>
      </c>
      <c r="G208" s="32"/>
      <c r="H208" s="32"/>
      <c r="I208" s="203"/>
      <c r="J208" s="32"/>
      <c r="K208" s="32"/>
      <c r="L208" s="35"/>
      <c r="M208" s="207"/>
      <c r="N208" s="208"/>
      <c r="O208" s="67"/>
      <c r="P208" s="67"/>
      <c r="Q208" s="67"/>
      <c r="R208" s="67"/>
      <c r="S208" s="67"/>
      <c r="T208" s="67"/>
      <c r="U208" s="68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3" t="s">
        <v>232</v>
      </c>
      <c r="AU208" s="13" t="s">
        <v>83</v>
      </c>
    </row>
    <row r="209" spans="1:65" s="2" customFormat="1" ht="16.5" customHeight="1">
      <c r="A209" s="30"/>
      <c r="B209" s="31"/>
      <c r="C209" s="173" t="s">
        <v>416</v>
      </c>
      <c r="D209" s="173" t="s">
        <v>123</v>
      </c>
      <c r="E209" s="174" t="s">
        <v>417</v>
      </c>
      <c r="F209" s="175" t="s">
        <v>418</v>
      </c>
      <c r="G209" s="176" t="s">
        <v>221</v>
      </c>
      <c r="H209" s="177">
        <v>1</v>
      </c>
      <c r="I209" s="178"/>
      <c r="J209" s="179">
        <f>ROUND(I209*H209,2)</f>
        <v>0</v>
      </c>
      <c r="K209" s="175" t="s">
        <v>203</v>
      </c>
      <c r="L209" s="180"/>
      <c r="M209" s="181" t="s">
        <v>1</v>
      </c>
      <c r="N209" s="182" t="s">
        <v>40</v>
      </c>
      <c r="O209" s="67"/>
      <c r="P209" s="183">
        <f>O209*H209</f>
        <v>0</v>
      </c>
      <c r="Q209" s="183">
        <v>1.2E-4</v>
      </c>
      <c r="R209" s="183">
        <f>Q209*H209</f>
        <v>1.2E-4</v>
      </c>
      <c r="S209" s="183">
        <v>0</v>
      </c>
      <c r="T209" s="183">
        <f>S209*H209</f>
        <v>0</v>
      </c>
      <c r="U209" s="184" t="s">
        <v>1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85" t="s">
        <v>127</v>
      </c>
      <c r="AT209" s="185" t="s">
        <v>123</v>
      </c>
      <c r="AU209" s="185" t="s">
        <v>83</v>
      </c>
      <c r="AY209" s="13" t="s">
        <v>122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3" t="s">
        <v>83</v>
      </c>
      <c r="BK209" s="186">
        <f>ROUND(I209*H209,2)</f>
        <v>0</v>
      </c>
      <c r="BL209" s="13" t="s">
        <v>128</v>
      </c>
      <c r="BM209" s="185" t="s">
        <v>419</v>
      </c>
    </row>
    <row r="210" spans="1:65" s="11" customFormat="1" ht="25.95" customHeight="1">
      <c r="B210" s="159"/>
      <c r="C210" s="160"/>
      <c r="D210" s="161" t="s">
        <v>74</v>
      </c>
      <c r="E210" s="162" t="s">
        <v>420</v>
      </c>
      <c r="F210" s="162" t="s">
        <v>421</v>
      </c>
      <c r="G210" s="160"/>
      <c r="H210" s="160"/>
      <c r="I210" s="163"/>
      <c r="J210" s="164">
        <f>BK210</f>
        <v>0</v>
      </c>
      <c r="K210" s="160"/>
      <c r="L210" s="165"/>
      <c r="M210" s="166"/>
      <c r="N210" s="167"/>
      <c r="O210" s="167"/>
      <c r="P210" s="168">
        <f>SUM(P211:P217)</f>
        <v>0</v>
      </c>
      <c r="Q210" s="167"/>
      <c r="R210" s="168">
        <f>SUM(R211:R217)</f>
        <v>0</v>
      </c>
      <c r="S210" s="167"/>
      <c r="T210" s="168">
        <f>SUM(T211:T217)</f>
        <v>0</v>
      </c>
      <c r="U210" s="169"/>
      <c r="AR210" s="170" t="s">
        <v>83</v>
      </c>
      <c r="AT210" s="171" t="s">
        <v>74</v>
      </c>
      <c r="AU210" s="171" t="s">
        <v>75</v>
      </c>
      <c r="AY210" s="170" t="s">
        <v>122</v>
      </c>
      <c r="BK210" s="172">
        <f>SUM(BK211:BK217)</f>
        <v>0</v>
      </c>
    </row>
    <row r="211" spans="1:65" s="2" customFormat="1" ht="24.15" customHeight="1">
      <c r="A211" s="30"/>
      <c r="B211" s="31"/>
      <c r="C211" s="187" t="s">
        <v>422</v>
      </c>
      <c r="D211" s="187" t="s">
        <v>137</v>
      </c>
      <c r="E211" s="188" t="s">
        <v>423</v>
      </c>
      <c r="F211" s="189" t="s">
        <v>424</v>
      </c>
      <c r="G211" s="190" t="s">
        <v>221</v>
      </c>
      <c r="H211" s="191">
        <v>1</v>
      </c>
      <c r="I211" s="192"/>
      <c r="J211" s="193">
        <f>ROUND(I211*H211,2)</f>
        <v>0</v>
      </c>
      <c r="K211" s="189" t="s">
        <v>203</v>
      </c>
      <c r="L211" s="35"/>
      <c r="M211" s="199" t="s">
        <v>1</v>
      </c>
      <c r="N211" s="200" t="s">
        <v>40</v>
      </c>
      <c r="O211" s="6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3">
        <f>S211*H211</f>
        <v>0</v>
      </c>
      <c r="U211" s="184" t="s">
        <v>1</v>
      </c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85" t="s">
        <v>128</v>
      </c>
      <c r="AT211" s="185" t="s">
        <v>137</v>
      </c>
      <c r="AU211" s="185" t="s">
        <v>83</v>
      </c>
      <c r="AY211" s="13" t="s">
        <v>122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3" t="s">
        <v>83</v>
      </c>
      <c r="BK211" s="186">
        <f>ROUND(I211*H211,2)</f>
        <v>0</v>
      </c>
      <c r="BL211" s="13" t="s">
        <v>128</v>
      </c>
      <c r="BM211" s="185" t="s">
        <v>425</v>
      </c>
    </row>
    <row r="212" spans="1:65" s="2" customFormat="1" ht="10.199999999999999">
      <c r="A212" s="30"/>
      <c r="B212" s="31"/>
      <c r="C212" s="32"/>
      <c r="D212" s="201" t="s">
        <v>205</v>
      </c>
      <c r="E212" s="32"/>
      <c r="F212" s="202" t="s">
        <v>426</v>
      </c>
      <c r="G212" s="32"/>
      <c r="H212" s="32"/>
      <c r="I212" s="203"/>
      <c r="J212" s="32"/>
      <c r="K212" s="32"/>
      <c r="L212" s="35"/>
      <c r="M212" s="207"/>
      <c r="N212" s="208"/>
      <c r="O212" s="67"/>
      <c r="P212" s="67"/>
      <c r="Q212" s="67"/>
      <c r="R212" s="67"/>
      <c r="S212" s="67"/>
      <c r="T212" s="67"/>
      <c r="U212" s="68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3" t="s">
        <v>205</v>
      </c>
      <c r="AU212" s="13" t="s">
        <v>83</v>
      </c>
    </row>
    <row r="213" spans="1:65" s="2" customFormat="1" ht="33" customHeight="1">
      <c r="A213" s="30"/>
      <c r="B213" s="31"/>
      <c r="C213" s="173" t="s">
        <v>427</v>
      </c>
      <c r="D213" s="173" t="s">
        <v>123</v>
      </c>
      <c r="E213" s="174" t="s">
        <v>428</v>
      </c>
      <c r="F213" s="175" t="s">
        <v>429</v>
      </c>
      <c r="G213" s="176" t="s">
        <v>126</v>
      </c>
      <c r="H213" s="177">
        <v>1</v>
      </c>
      <c r="I213" s="178"/>
      <c r="J213" s="179">
        <f>ROUND(I213*H213,2)</f>
        <v>0</v>
      </c>
      <c r="K213" s="175" t="s">
        <v>1</v>
      </c>
      <c r="L213" s="180"/>
      <c r="M213" s="181" t="s">
        <v>1</v>
      </c>
      <c r="N213" s="182" t="s">
        <v>40</v>
      </c>
      <c r="O213" s="6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3">
        <f>S213*H213</f>
        <v>0</v>
      </c>
      <c r="U213" s="184" t="s">
        <v>1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85" t="s">
        <v>127</v>
      </c>
      <c r="AT213" s="185" t="s">
        <v>123</v>
      </c>
      <c r="AU213" s="185" t="s">
        <v>83</v>
      </c>
      <c r="AY213" s="13" t="s">
        <v>122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3" t="s">
        <v>83</v>
      </c>
      <c r="BK213" s="186">
        <f>ROUND(I213*H213,2)</f>
        <v>0</v>
      </c>
      <c r="BL213" s="13" t="s">
        <v>128</v>
      </c>
      <c r="BM213" s="185" t="s">
        <v>430</v>
      </c>
    </row>
    <row r="214" spans="1:65" s="2" customFormat="1" ht="28.8">
      <c r="A214" s="30"/>
      <c r="B214" s="31"/>
      <c r="C214" s="32"/>
      <c r="D214" s="209" t="s">
        <v>232</v>
      </c>
      <c r="E214" s="32"/>
      <c r="F214" s="210" t="s">
        <v>431</v>
      </c>
      <c r="G214" s="32"/>
      <c r="H214" s="32"/>
      <c r="I214" s="203"/>
      <c r="J214" s="32"/>
      <c r="K214" s="32"/>
      <c r="L214" s="35"/>
      <c r="M214" s="207"/>
      <c r="N214" s="208"/>
      <c r="O214" s="67"/>
      <c r="P214" s="67"/>
      <c r="Q214" s="67"/>
      <c r="R214" s="67"/>
      <c r="S214" s="67"/>
      <c r="T214" s="67"/>
      <c r="U214" s="68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3" t="s">
        <v>232</v>
      </c>
      <c r="AU214" s="13" t="s">
        <v>83</v>
      </c>
    </row>
    <row r="215" spans="1:65" s="2" customFormat="1" ht="24.15" customHeight="1">
      <c r="A215" s="30"/>
      <c r="B215" s="31"/>
      <c r="C215" s="187" t="s">
        <v>432</v>
      </c>
      <c r="D215" s="187" t="s">
        <v>137</v>
      </c>
      <c r="E215" s="188" t="s">
        <v>433</v>
      </c>
      <c r="F215" s="189" t="s">
        <v>434</v>
      </c>
      <c r="G215" s="190" t="s">
        <v>221</v>
      </c>
      <c r="H215" s="191">
        <v>8</v>
      </c>
      <c r="I215" s="192"/>
      <c r="J215" s="193">
        <f>ROUND(I215*H215,2)</f>
        <v>0</v>
      </c>
      <c r="K215" s="189" t="s">
        <v>203</v>
      </c>
      <c r="L215" s="35"/>
      <c r="M215" s="199" t="s">
        <v>1</v>
      </c>
      <c r="N215" s="200" t="s">
        <v>40</v>
      </c>
      <c r="O215" s="67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3">
        <f>S215*H215</f>
        <v>0</v>
      </c>
      <c r="U215" s="184" t="s">
        <v>1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85" t="s">
        <v>128</v>
      </c>
      <c r="AT215" s="185" t="s">
        <v>137</v>
      </c>
      <c r="AU215" s="185" t="s">
        <v>83</v>
      </c>
      <c r="AY215" s="13" t="s">
        <v>122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3" t="s">
        <v>83</v>
      </c>
      <c r="BK215" s="186">
        <f>ROUND(I215*H215,2)</f>
        <v>0</v>
      </c>
      <c r="BL215" s="13" t="s">
        <v>128</v>
      </c>
      <c r="BM215" s="185" t="s">
        <v>435</v>
      </c>
    </row>
    <row r="216" spans="1:65" s="2" customFormat="1" ht="10.199999999999999">
      <c r="A216" s="30"/>
      <c r="B216" s="31"/>
      <c r="C216" s="32"/>
      <c r="D216" s="201" t="s">
        <v>205</v>
      </c>
      <c r="E216" s="32"/>
      <c r="F216" s="202" t="s">
        <v>436</v>
      </c>
      <c r="G216" s="32"/>
      <c r="H216" s="32"/>
      <c r="I216" s="203"/>
      <c r="J216" s="32"/>
      <c r="K216" s="32"/>
      <c r="L216" s="35"/>
      <c r="M216" s="207"/>
      <c r="N216" s="208"/>
      <c r="O216" s="67"/>
      <c r="P216" s="67"/>
      <c r="Q216" s="67"/>
      <c r="R216" s="67"/>
      <c r="S216" s="67"/>
      <c r="T216" s="67"/>
      <c r="U216" s="68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3" t="s">
        <v>205</v>
      </c>
      <c r="AU216" s="13" t="s">
        <v>83</v>
      </c>
    </row>
    <row r="217" spans="1:65" s="2" customFormat="1" ht="55.5" customHeight="1">
      <c r="A217" s="30"/>
      <c r="B217" s="31"/>
      <c r="C217" s="173" t="s">
        <v>437</v>
      </c>
      <c r="D217" s="173" t="s">
        <v>123</v>
      </c>
      <c r="E217" s="174" t="s">
        <v>438</v>
      </c>
      <c r="F217" s="175" t="s">
        <v>439</v>
      </c>
      <c r="G217" s="176" t="s">
        <v>126</v>
      </c>
      <c r="H217" s="177">
        <v>8</v>
      </c>
      <c r="I217" s="178"/>
      <c r="J217" s="179">
        <f>ROUND(I217*H217,2)</f>
        <v>0</v>
      </c>
      <c r="K217" s="175" t="s">
        <v>1</v>
      </c>
      <c r="L217" s="180"/>
      <c r="M217" s="211" t="s">
        <v>1</v>
      </c>
      <c r="N217" s="212" t="s">
        <v>40</v>
      </c>
      <c r="O217" s="196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7">
        <f>S217*H217</f>
        <v>0</v>
      </c>
      <c r="U217" s="198" t="s">
        <v>1</v>
      </c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85" t="s">
        <v>127</v>
      </c>
      <c r="AT217" s="185" t="s">
        <v>123</v>
      </c>
      <c r="AU217" s="185" t="s">
        <v>83</v>
      </c>
      <c r="AY217" s="13" t="s">
        <v>122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3" t="s">
        <v>83</v>
      </c>
      <c r="BK217" s="186">
        <f>ROUND(I217*H217,2)</f>
        <v>0</v>
      </c>
      <c r="BL217" s="13" t="s">
        <v>128</v>
      </c>
      <c r="BM217" s="185" t="s">
        <v>440</v>
      </c>
    </row>
    <row r="218" spans="1:65" s="2" customFormat="1" ht="6.9" customHeight="1">
      <c r="A218" s="30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35"/>
      <c r="M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</sheetData>
  <sheetProtection algorithmName="SHA-512" hashValue="FLTfo+Rib1XWhmOAjkPVXRGcrlypeBL24b28IvOBq0+u2aiNuojaaYPw8xr7wEP5nUMSlR42GphIO3YaqLMxmQ==" saltValue="e2JmIurk/NZWv7Lb1COHlSkCWi0v3+73ScedJbZUN3nNcc8DU2bAi0OPsjzK3GMTY+8yWQIiZ4ORn3jUDkhg5w==" spinCount="100000" sheet="1" objects="1" scenarios="1" formatColumns="0" formatRows="0" autoFilter="0"/>
  <autoFilter ref="C124:K2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/>
    <hyperlink ref="F130" r:id="rId2"/>
    <hyperlink ref="F135" r:id="rId3"/>
    <hyperlink ref="F137" r:id="rId4"/>
    <hyperlink ref="F139" r:id="rId5"/>
    <hyperlink ref="F142" r:id="rId6"/>
    <hyperlink ref="F145" r:id="rId7"/>
    <hyperlink ref="F148" r:id="rId8"/>
    <hyperlink ref="F152" r:id="rId9"/>
    <hyperlink ref="F154" r:id="rId10"/>
    <hyperlink ref="F157" r:id="rId11"/>
    <hyperlink ref="F159" r:id="rId12"/>
    <hyperlink ref="F161" r:id="rId13"/>
    <hyperlink ref="F166" r:id="rId14"/>
    <hyperlink ref="F168" r:id="rId15"/>
    <hyperlink ref="F170" r:id="rId16"/>
    <hyperlink ref="F172" r:id="rId17"/>
    <hyperlink ref="F174" r:id="rId18"/>
    <hyperlink ref="F177" r:id="rId19"/>
    <hyperlink ref="F180" r:id="rId20"/>
    <hyperlink ref="F183" r:id="rId21"/>
    <hyperlink ref="F187" r:id="rId22"/>
    <hyperlink ref="F190" r:id="rId23"/>
    <hyperlink ref="F192" r:id="rId24"/>
    <hyperlink ref="F195" r:id="rId25"/>
    <hyperlink ref="F198" r:id="rId26"/>
    <hyperlink ref="F203" r:id="rId27"/>
    <hyperlink ref="F207" r:id="rId28"/>
    <hyperlink ref="F212" r:id="rId29"/>
    <hyperlink ref="F216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94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85</v>
      </c>
    </row>
    <row r="4" spans="1:46" s="1" customFormat="1" ht="24.9" customHeight="1">
      <c r="B4" s="16"/>
      <c r="D4" s="106" t="s">
        <v>95</v>
      </c>
      <c r="L4" s="16"/>
      <c r="M4" s="107" t="s">
        <v>10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26.25" customHeight="1">
      <c r="B7" s="16"/>
      <c r="E7" s="254" t="str">
        <f>'Rekapitulace stavby'!K6</f>
        <v>FOTOVOLTAICKÁ ELEKTRÁRNA 42,23kWp NA STŘEŠE KINA OKO V ŠUMPERKU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96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441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15. 3. 2023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27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28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27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30</v>
      </c>
      <c r="E20" s="30"/>
      <c r="F20" s="30"/>
      <c r="G20" s="30"/>
      <c r="H20" s="30"/>
      <c r="I20" s="108" t="s">
        <v>25</v>
      </c>
      <c r="J20" s="109" t="s">
        <v>1</v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">
        <v>31</v>
      </c>
      <c r="F21" s="30"/>
      <c r="G21" s="30"/>
      <c r="H21" s="30"/>
      <c r="I21" s="108" t="s">
        <v>27</v>
      </c>
      <c r="J21" s="109" t="s">
        <v>1</v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33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27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34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35</v>
      </c>
      <c r="E30" s="30"/>
      <c r="F30" s="30"/>
      <c r="G30" s="30"/>
      <c r="H30" s="30"/>
      <c r="I30" s="30"/>
      <c r="J30" s="116">
        <f>ROUND(J120,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17" t="s">
        <v>37</v>
      </c>
      <c r="G32" s="30"/>
      <c r="H32" s="30"/>
      <c r="I32" s="117" t="s">
        <v>36</v>
      </c>
      <c r="J32" s="117" t="s">
        <v>38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18" t="s">
        <v>39</v>
      </c>
      <c r="E33" s="108" t="s">
        <v>40</v>
      </c>
      <c r="F33" s="119">
        <f>ROUND((SUM(BE120:BE132)),  2)</f>
        <v>0</v>
      </c>
      <c r="G33" s="30"/>
      <c r="H33" s="30"/>
      <c r="I33" s="120">
        <v>0.21</v>
      </c>
      <c r="J33" s="119">
        <f>ROUND(((SUM(BE120:BE132))*I33),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08" t="s">
        <v>41</v>
      </c>
      <c r="F34" s="119">
        <f>ROUND((SUM(BF120:BF132)),  2)</f>
        <v>0</v>
      </c>
      <c r="G34" s="30"/>
      <c r="H34" s="30"/>
      <c r="I34" s="120">
        <v>0.15</v>
      </c>
      <c r="J34" s="119">
        <f>ROUND(((SUM(BF120:BF132))*I34),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08" t="s">
        <v>42</v>
      </c>
      <c r="F35" s="119">
        <f>ROUND((SUM(BG120:BG132)),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08" t="s">
        <v>43</v>
      </c>
      <c r="F36" s="119">
        <f>ROUND((SUM(BH120:BH132)),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08" t="s">
        <v>44</v>
      </c>
      <c r="F37" s="119">
        <f>ROUND((SUM(BI120:BI132)),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47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47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98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61" t="str">
        <f>E7</f>
        <v>FOTOVOLTAICKÁ ELEKTRÁRNA 42,23kWp NA STŘEŠE KINA OKO V ŠUMPERKU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96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13" t="str">
        <f>E9</f>
        <v>04 - HZS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>ŠUMPERK</v>
      </c>
      <c r="G89" s="32"/>
      <c r="H89" s="32"/>
      <c r="I89" s="25" t="s">
        <v>22</v>
      </c>
      <c r="J89" s="62" t="str">
        <f>IF(J12="","",J12)</f>
        <v>15. 3. 2023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30</v>
      </c>
      <c r="J91" s="28" t="str">
        <f>E21</f>
        <v>Ing. Pavel Matura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5" t="s">
        <v>28</v>
      </c>
      <c r="D92" s="32"/>
      <c r="E92" s="32"/>
      <c r="F92" s="23" t="str">
        <f>IF(E18="","",E18)</f>
        <v>Vyplň údaj</v>
      </c>
      <c r="G92" s="32"/>
      <c r="H92" s="32"/>
      <c r="I92" s="25" t="s">
        <v>33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99</v>
      </c>
      <c r="D94" s="140"/>
      <c r="E94" s="140"/>
      <c r="F94" s="140"/>
      <c r="G94" s="140"/>
      <c r="H94" s="140"/>
      <c r="I94" s="140"/>
      <c r="J94" s="141" t="s">
        <v>100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42" t="s">
        <v>101</v>
      </c>
      <c r="D96" s="32"/>
      <c r="E96" s="32"/>
      <c r="F96" s="32"/>
      <c r="G96" s="32"/>
      <c r="H96" s="32"/>
      <c r="I96" s="32"/>
      <c r="J96" s="80">
        <f>J120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102</v>
      </c>
    </row>
    <row r="97" spans="1:31" s="9" customFormat="1" ht="24.9" customHeight="1">
      <c r="B97" s="143"/>
      <c r="C97" s="144"/>
      <c r="D97" s="145" t="s">
        <v>442</v>
      </c>
      <c r="E97" s="146"/>
      <c r="F97" s="146"/>
      <c r="G97" s="146"/>
      <c r="H97" s="146"/>
      <c r="I97" s="146"/>
      <c r="J97" s="147">
        <f>J121</f>
        <v>0</v>
      </c>
      <c r="K97" s="144"/>
      <c r="L97" s="148"/>
    </row>
    <row r="98" spans="1:31" s="9" customFormat="1" ht="24.9" customHeight="1">
      <c r="B98" s="143"/>
      <c r="C98" s="144"/>
      <c r="D98" s="145" t="s">
        <v>443</v>
      </c>
      <c r="E98" s="146"/>
      <c r="F98" s="146"/>
      <c r="G98" s="146"/>
      <c r="H98" s="146"/>
      <c r="I98" s="146"/>
      <c r="J98" s="147">
        <f>J124</f>
        <v>0</v>
      </c>
      <c r="K98" s="144"/>
      <c r="L98" s="148"/>
    </row>
    <row r="99" spans="1:31" s="9" customFormat="1" ht="24.9" customHeight="1">
      <c r="B99" s="143"/>
      <c r="C99" s="144"/>
      <c r="D99" s="145" t="s">
        <v>444</v>
      </c>
      <c r="E99" s="146"/>
      <c r="F99" s="146"/>
      <c r="G99" s="146"/>
      <c r="H99" s="146"/>
      <c r="I99" s="146"/>
      <c r="J99" s="147">
        <f>J127</f>
        <v>0</v>
      </c>
      <c r="K99" s="144"/>
      <c r="L99" s="148"/>
    </row>
    <row r="100" spans="1:31" s="9" customFormat="1" ht="24.9" customHeight="1">
      <c r="B100" s="143"/>
      <c r="C100" s="144"/>
      <c r="D100" s="145" t="s">
        <v>445</v>
      </c>
      <c r="E100" s="146"/>
      <c r="F100" s="146"/>
      <c r="G100" s="146"/>
      <c r="H100" s="146"/>
      <c r="I100" s="146"/>
      <c r="J100" s="147">
        <f>J130</f>
        <v>0</v>
      </c>
      <c r="K100" s="144"/>
      <c r="L100" s="148"/>
    </row>
    <row r="101" spans="1:31" s="2" customFormat="1" ht="21.75" customHeight="1">
      <c r="A101" s="30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" customHeight="1">
      <c r="A102" s="30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7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" customHeight="1">
      <c r="A106" s="30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" customHeight="1">
      <c r="A107" s="30"/>
      <c r="B107" s="31"/>
      <c r="C107" s="19" t="s">
        <v>106</v>
      </c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2"/>
      <c r="D110" s="32"/>
      <c r="E110" s="261" t="str">
        <f>E7</f>
        <v>FOTOVOLTAICKÁ ELEKTRÁRNA 42,23kWp NA STŘEŠE KINA OKO V ŠUMPERKU</v>
      </c>
      <c r="F110" s="262"/>
      <c r="G110" s="262"/>
      <c r="H110" s="26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96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2"/>
      <c r="D112" s="32"/>
      <c r="E112" s="213" t="str">
        <f>E9</f>
        <v>04 - HZS</v>
      </c>
      <c r="F112" s="263"/>
      <c r="G112" s="263"/>
      <c r="H112" s="263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2"/>
      <c r="E114" s="32"/>
      <c r="F114" s="23" t="str">
        <f>F12</f>
        <v>ŠUMPERK</v>
      </c>
      <c r="G114" s="32"/>
      <c r="H114" s="32"/>
      <c r="I114" s="25" t="s">
        <v>22</v>
      </c>
      <c r="J114" s="62" t="str">
        <f>IF(J12="","",J12)</f>
        <v>15. 3. 2023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5" t="s">
        <v>24</v>
      </c>
      <c r="D116" s="32"/>
      <c r="E116" s="32"/>
      <c r="F116" s="23" t="str">
        <f>E15</f>
        <v xml:space="preserve"> </v>
      </c>
      <c r="G116" s="32"/>
      <c r="H116" s="32"/>
      <c r="I116" s="25" t="s">
        <v>30</v>
      </c>
      <c r="J116" s="28" t="str">
        <f>E21</f>
        <v>Ing. Pavel Matura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5" t="s">
        <v>28</v>
      </c>
      <c r="D117" s="32"/>
      <c r="E117" s="32"/>
      <c r="F117" s="23" t="str">
        <f>IF(E18="","",E18)</f>
        <v>Vyplň údaj</v>
      </c>
      <c r="G117" s="32"/>
      <c r="H117" s="32"/>
      <c r="I117" s="25" t="s">
        <v>33</v>
      </c>
      <c r="J117" s="28" t="str">
        <f>E24</f>
        <v xml:space="preserve"> </v>
      </c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0" customFormat="1" ht="29.25" customHeight="1">
      <c r="A119" s="149"/>
      <c r="B119" s="150"/>
      <c r="C119" s="151" t="s">
        <v>107</v>
      </c>
      <c r="D119" s="152" t="s">
        <v>60</v>
      </c>
      <c r="E119" s="152" t="s">
        <v>56</v>
      </c>
      <c r="F119" s="152" t="s">
        <v>57</v>
      </c>
      <c r="G119" s="152" t="s">
        <v>108</v>
      </c>
      <c r="H119" s="152" t="s">
        <v>109</v>
      </c>
      <c r="I119" s="152" t="s">
        <v>110</v>
      </c>
      <c r="J119" s="152" t="s">
        <v>100</v>
      </c>
      <c r="K119" s="153" t="s">
        <v>111</v>
      </c>
      <c r="L119" s="154"/>
      <c r="M119" s="71" t="s">
        <v>1</v>
      </c>
      <c r="N119" s="72" t="s">
        <v>39</v>
      </c>
      <c r="O119" s="72" t="s">
        <v>112</v>
      </c>
      <c r="P119" s="72" t="s">
        <v>113</v>
      </c>
      <c r="Q119" s="72" t="s">
        <v>114</v>
      </c>
      <c r="R119" s="72" t="s">
        <v>115</v>
      </c>
      <c r="S119" s="72" t="s">
        <v>116</v>
      </c>
      <c r="T119" s="72" t="s">
        <v>117</v>
      </c>
      <c r="U119" s="73" t="s">
        <v>118</v>
      </c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</row>
    <row r="120" spans="1:65" s="2" customFormat="1" ht="22.8" customHeight="1">
      <c r="A120" s="30"/>
      <c r="B120" s="31"/>
      <c r="C120" s="78" t="s">
        <v>119</v>
      </c>
      <c r="D120" s="32"/>
      <c r="E120" s="32"/>
      <c r="F120" s="32"/>
      <c r="G120" s="32"/>
      <c r="H120" s="32"/>
      <c r="I120" s="32"/>
      <c r="J120" s="155">
        <f>BK120</f>
        <v>0</v>
      </c>
      <c r="K120" s="32"/>
      <c r="L120" s="35"/>
      <c r="M120" s="74"/>
      <c r="N120" s="156"/>
      <c r="O120" s="75"/>
      <c r="P120" s="157">
        <f>P121+P124+P127+P130</f>
        <v>0</v>
      </c>
      <c r="Q120" s="75"/>
      <c r="R120" s="157">
        <f>R121+R124+R127+R130</f>
        <v>0</v>
      </c>
      <c r="S120" s="75"/>
      <c r="T120" s="157">
        <f>T121+T124+T127+T130</f>
        <v>0</v>
      </c>
      <c r="U120" s="76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3" t="s">
        <v>74</v>
      </c>
      <c r="AU120" s="13" t="s">
        <v>102</v>
      </c>
      <c r="BK120" s="158">
        <f>BK121+BK124+BK127+BK130</f>
        <v>0</v>
      </c>
    </row>
    <row r="121" spans="1:65" s="11" customFormat="1" ht="25.95" customHeight="1">
      <c r="B121" s="159"/>
      <c r="C121" s="160"/>
      <c r="D121" s="161" t="s">
        <v>74</v>
      </c>
      <c r="E121" s="162" t="s">
        <v>120</v>
      </c>
      <c r="F121" s="162" t="s">
        <v>446</v>
      </c>
      <c r="G121" s="160"/>
      <c r="H121" s="160"/>
      <c r="I121" s="163"/>
      <c r="J121" s="164">
        <f>BK121</f>
        <v>0</v>
      </c>
      <c r="K121" s="160"/>
      <c r="L121" s="165"/>
      <c r="M121" s="166"/>
      <c r="N121" s="167"/>
      <c r="O121" s="167"/>
      <c r="P121" s="168">
        <f>SUM(P122:P123)</f>
        <v>0</v>
      </c>
      <c r="Q121" s="167"/>
      <c r="R121" s="168">
        <f>SUM(R122:R123)</f>
        <v>0</v>
      </c>
      <c r="S121" s="167"/>
      <c r="T121" s="168">
        <f>SUM(T122:T123)</f>
        <v>0</v>
      </c>
      <c r="U121" s="169"/>
      <c r="AR121" s="170" t="s">
        <v>83</v>
      </c>
      <c r="AT121" s="171" t="s">
        <v>74</v>
      </c>
      <c r="AU121" s="171" t="s">
        <v>75</v>
      </c>
      <c r="AY121" s="170" t="s">
        <v>122</v>
      </c>
      <c r="BK121" s="172">
        <f>SUM(BK122:BK123)</f>
        <v>0</v>
      </c>
    </row>
    <row r="122" spans="1:65" s="2" customFormat="1" ht="16.5" customHeight="1">
      <c r="A122" s="30"/>
      <c r="B122" s="31"/>
      <c r="C122" s="187" t="s">
        <v>83</v>
      </c>
      <c r="D122" s="187" t="s">
        <v>137</v>
      </c>
      <c r="E122" s="188" t="s">
        <v>447</v>
      </c>
      <c r="F122" s="189" t="s">
        <v>448</v>
      </c>
      <c r="G122" s="190" t="s">
        <v>202</v>
      </c>
      <c r="H122" s="191">
        <v>20</v>
      </c>
      <c r="I122" s="192"/>
      <c r="J122" s="193">
        <f>ROUND(I122*H122,2)</f>
        <v>0</v>
      </c>
      <c r="K122" s="189" t="s">
        <v>203</v>
      </c>
      <c r="L122" s="35"/>
      <c r="M122" s="199" t="s">
        <v>1</v>
      </c>
      <c r="N122" s="200" t="s">
        <v>40</v>
      </c>
      <c r="O122" s="6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3">
        <f>S122*H122</f>
        <v>0</v>
      </c>
      <c r="U122" s="184" t="s">
        <v>1</v>
      </c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85" t="s">
        <v>128</v>
      </c>
      <c r="AT122" s="185" t="s">
        <v>137</v>
      </c>
      <c r="AU122" s="185" t="s">
        <v>83</v>
      </c>
      <c r="AY122" s="13" t="s">
        <v>122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3" t="s">
        <v>83</v>
      </c>
      <c r="BK122" s="186">
        <f>ROUND(I122*H122,2)</f>
        <v>0</v>
      </c>
      <c r="BL122" s="13" t="s">
        <v>128</v>
      </c>
      <c r="BM122" s="185" t="s">
        <v>449</v>
      </c>
    </row>
    <row r="123" spans="1:65" s="2" customFormat="1" ht="10.199999999999999">
      <c r="A123" s="30"/>
      <c r="B123" s="31"/>
      <c r="C123" s="32"/>
      <c r="D123" s="201" t="s">
        <v>205</v>
      </c>
      <c r="E123" s="32"/>
      <c r="F123" s="202" t="s">
        <v>450</v>
      </c>
      <c r="G123" s="32"/>
      <c r="H123" s="32"/>
      <c r="I123" s="203"/>
      <c r="J123" s="32"/>
      <c r="K123" s="32"/>
      <c r="L123" s="35"/>
      <c r="M123" s="207"/>
      <c r="N123" s="208"/>
      <c r="O123" s="67"/>
      <c r="P123" s="67"/>
      <c r="Q123" s="67"/>
      <c r="R123" s="67"/>
      <c r="S123" s="67"/>
      <c r="T123" s="67"/>
      <c r="U123" s="68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3" t="s">
        <v>205</v>
      </c>
      <c r="AU123" s="13" t="s">
        <v>83</v>
      </c>
    </row>
    <row r="124" spans="1:65" s="11" customFormat="1" ht="25.95" customHeight="1">
      <c r="B124" s="159"/>
      <c r="C124" s="160"/>
      <c r="D124" s="161" t="s">
        <v>74</v>
      </c>
      <c r="E124" s="162" t="s">
        <v>130</v>
      </c>
      <c r="F124" s="162" t="s">
        <v>451</v>
      </c>
      <c r="G124" s="160"/>
      <c r="H124" s="160"/>
      <c r="I124" s="163"/>
      <c r="J124" s="164">
        <f>BK124</f>
        <v>0</v>
      </c>
      <c r="K124" s="160"/>
      <c r="L124" s="165"/>
      <c r="M124" s="166"/>
      <c r="N124" s="167"/>
      <c r="O124" s="167"/>
      <c r="P124" s="168">
        <f>SUM(P125:P126)</f>
        <v>0</v>
      </c>
      <c r="Q124" s="167"/>
      <c r="R124" s="168">
        <f>SUM(R125:R126)</f>
        <v>0</v>
      </c>
      <c r="S124" s="167"/>
      <c r="T124" s="168">
        <f>SUM(T125:T126)</f>
        <v>0</v>
      </c>
      <c r="U124" s="169"/>
      <c r="AR124" s="170" t="s">
        <v>83</v>
      </c>
      <c r="AT124" s="171" t="s">
        <v>74</v>
      </c>
      <c r="AU124" s="171" t="s">
        <v>75</v>
      </c>
      <c r="AY124" s="170" t="s">
        <v>122</v>
      </c>
      <c r="BK124" s="172">
        <f>SUM(BK125:BK126)</f>
        <v>0</v>
      </c>
    </row>
    <row r="125" spans="1:65" s="2" customFormat="1" ht="24.15" customHeight="1">
      <c r="A125" s="30"/>
      <c r="B125" s="31"/>
      <c r="C125" s="187" t="s">
        <v>85</v>
      </c>
      <c r="D125" s="187" t="s">
        <v>137</v>
      </c>
      <c r="E125" s="188" t="s">
        <v>452</v>
      </c>
      <c r="F125" s="189" t="s">
        <v>453</v>
      </c>
      <c r="G125" s="190" t="s">
        <v>202</v>
      </c>
      <c r="H125" s="191">
        <v>15</v>
      </c>
      <c r="I125" s="192"/>
      <c r="J125" s="193">
        <f>ROUND(I125*H125,2)</f>
        <v>0</v>
      </c>
      <c r="K125" s="189" t="s">
        <v>203</v>
      </c>
      <c r="L125" s="35"/>
      <c r="M125" s="199" t="s">
        <v>1</v>
      </c>
      <c r="N125" s="200" t="s">
        <v>40</v>
      </c>
      <c r="O125" s="6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3">
        <f>S125*H125</f>
        <v>0</v>
      </c>
      <c r="U125" s="184" t="s">
        <v>1</v>
      </c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5" t="s">
        <v>128</v>
      </c>
      <c r="AT125" s="185" t="s">
        <v>137</v>
      </c>
      <c r="AU125" s="185" t="s">
        <v>83</v>
      </c>
      <c r="AY125" s="13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3" t="s">
        <v>83</v>
      </c>
      <c r="BK125" s="186">
        <f>ROUND(I125*H125,2)</f>
        <v>0</v>
      </c>
      <c r="BL125" s="13" t="s">
        <v>128</v>
      </c>
      <c r="BM125" s="185" t="s">
        <v>454</v>
      </c>
    </row>
    <row r="126" spans="1:65" s="2" customFormat="1" ht="10.199999999999999">
      <c r="A126" s="30"/>
      <c r="B126" s="31"/>
      <c r="C126" s="32"/>
      <c r="D126" s="201" t="s">
        <v>205</v>
      </c>
      <c r="E126" s="32"/>
      <c r="F126" s="202" t="s">
        <v>455</v>
      </c>
      <c r="G126" s="32"/>
      <c r="H126" s="32"/>
      <c r="I126" s="203"/>
      <c r="J126" s="32"/>
      <c r="K126" s="32"/>
      <c r="L126" s="35"/>
      <c r="M126" s="207"/>
      <c r="N126" s="208"/>
      <c r="O126" s="67"/>
      <c r="P126" s="67"/>
      <c r="Q126" s="67"/>
      <c r="R126" s="67"/>
      <c r="S126" s="67"/>
      <c r="T126" s="67"/>
      <c r="U126" s="68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3" t="s">
        <v>205</v>
      </c>
      <c r="AU126" s="13" t="s">
        <v>83</v>
      </c>
    </row>
    <row r="127" spans="1:65" s="11" customFormat="1" ht="25.95" customHeight="1">
      <c r="B127" s="159"/>
      <c r="C127" s="160"/>
      <c r="D127" s="161" t="s">
        <v>74</v>
      </c>
      <c r="E127" s="162" t="s">
        <v>135</v>
      </c>
      <c r="F127" s="162" t="s">
        <v>456</v>
      </c>
      <c r="G127" s="160"/>
      <c r="H127" s="160"/>
      <c r="I127" s="163"/>
      <c r="J127" s="164">
        <f>BK127</f>
        <v>0</v>
      </c>
      <c r="K127" s="160"/>
      <c r="L127" s="165"/>
      <c r="M127" s="166"/>
      <c r="N127" s="167"/>
      <c r="O127" s="167"/>
      <c r="P127" s="168">
        <f>SUM(P128:P129)</f>
        <v>0</v>
      </c>
      <c r="Q127" s="167"/>
      <c r="R127" s="168">
        <f>SUM(R128:R129)</f>
        <v>0</v>
      </c>
      <c r="S127" s="167"/>
      <c r="T127" s="168">
        <f>SUM(T128:T129)</f>
        <v>0</v>
      </c>
      <c r="U127" s="169"/>
      <c r="AR127" s="170" t="s">
        <v>83</v>
      </c>
      <c r="AT127" s="171" t="s">
        <v>74</v>
      </c>
      <c r="AU127" s="171" t="s">
        <v>75</v>
      </c>
      <c r="AY127" s="170" t="s">
        <v>122</v>
      </c>
      <c r="BK127" s="172">
        <f>SUM(BK128:BK129)</f>
        <v>0</v>
      </c>
    </row>
    <row r="128" spans="1:65" s="2" customFormat="1" ht="24.15" customHeight="1">
      <c r="A128" s="30"/>
      <c r="B128" s="31"/>
      <c r="C128" s="187" t="s">
        <v>152</v>
      </c>
      <c r="D128" s="187" t="s">
        <v>137</v>
      </c>
      <c r="E128" s="188" t="s">
        <v>452</v>
      </c>
      <c r="F128" s="189" t="s">
        <v>453</v>
      </c>
      <c r="G128" s="190" t="s">
        <v>202</v>
      </c>
      <c r="H128" s="191">
        <v>10</v>
      </c>
      <c r="I128" s="192"/>
      <c r="J128" s="193">
        <f>ROUND(I128*H128,2)</f>
        <v>0</v>
      </c>
      <c r="K128" s="189" t="s">
        <v>203</v>
      </c>
      <c r="L128" s="35"/>
      <c r="M128" s="199" t="s">
        <v>1</v>
      </c>
      <c r="N128" s="200" t="s">
        <v>40</v>
      </c>
      <c r="O128" s="6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3">
        <f>S128*H128</f>
        <v>0</v>
      </c>
      <c r="U128" s="184" t="s">
        <v>1</v>
      </c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5" t="s">
        <v>128</v>
      </c>
      <c r="AT128" s="185" t="s">
        <v>137</v>
      </c>
      <c r="AU128" s="185" t="s">
        <v>83</v>
      </c>
      <c r="AY128" s="13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3" t="s">
        <v>83</v>
      </c>
      <c r="BK128" s="186">
        <f>ROUND(I128*H128,2)</f>
        <v>0</v>
      </c>
      <c r="BL128" s="13" t="s">
        <v>128</v>
      </c>
      <c r="BM128" s="185" t="s">
        <v>457</v>
      </c>
    </row>
    <row r="129" spans="1:65" s="2" customFormat="1" ht="10.199999999999999">
      <c r="A129" s="30"/>
      <c r="B129" s="31"/>
      <c r="C129" s="32"/>
      <c r="D129" s="201" t="s">
        <v>205</v>
      </c>
      <c r="E129" s="32"/>
      <c r="F129" s="202" t="s">
        <v>455</v>
      </c>
      <c r="G129" s="32"/>
      <c r="H129" s="32"/>
      <c r="I129" s="203"/>
      <c r="J129" s="32"/>
      <c r="K129" s="32"/>
      <c r="L129" s="35"/>
      <c r="M129" s="207"/>
      <c r="N129" s="208"/>
      <c r="O129" s="67"/>
      <c r="P129" s="67"/>
      <c r="Q129" s="67"/>
      <c r="R129" s="67"/>
      <c r="S129" s="67"/>
      <c r="T129" s="67"/>
      <c r="U129" s="68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3" t="s">
        <v>205</v>
      </c>
      <c r="AU129" s="13" t="s">
        <v>83</v>
      </c>
    </row>
    <row r="130" spans="1:65" s="11" customFormat="1" ht="25.95" customHeight="1">
      <c r="B130" s="159"/>
      <c r="C130" s="160"/>
      <c r="D130" s="161" t="s">
        <v>74</v>
      </c>
      <c r="E130" s="162" t="s">
        <v>306</v>
      </c>
      <c r="F130" s="162" t="s">
        <v>458</v>
      </c>
      <c r="G130" s="160"/>
      <c r="H130" s="160"/>
      <c r="I130" s="163"/>
      <c r="J130" s="16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8">
        <f>SUM(T131:T132)</f>
        <v>0</v>
      </c>
      <c r="U130" s="169"/>
      <c r="AR130" s="170" t="s">
        <v>83</v>
      </c>
      <c r="AT130" s="171" t="s">
        <v>74</v>
      </c>
      <c r="AU130" s="171" t="s">
        <v>75</v>
      </c>
      <c r="AY130" s="170" t="s">
        <v>122</v>
      </c>
      <c r="BK130" s="172">
        <f>SUM(BK131:BK132)</f>
        <v>0</v>
      </c>
    </row>
    <row r="131" spans="1:65" s="2" customFormat="1" ht="16.5" customHeight="1">
      <c r="A131" s="30"/>
      <c r="B131" s="31"/>
      <c r="C131" s="187" t="s">
        <v>128</v>
      </c>
      <c r="D131" s="187" t="s">
        <v>137</v>
      </c>
      <c r="E131" s="188" t="s">
        <v>459</v>
      </c>
      <c r="F131" s="189" t="s">
        <v>460</v>
      </c>
      <c r="G131" s="190" t="s">
        <v>140</v>
      </c>
      <c r="H131" s="191">
        <v>1</v>
      </c>
      <c r="I131" s="192"/>
      <c r="J131" s="193">
        <f>ROUND(I131*H131,2)</f>
        <v>0</v>
      </c>
      <c r="K131" s="189" t="s">
        <v>203</v>
      </c>
      <c r="L131" s="35"/>
      <c r="M131" s="199" t="s">
        <v>1</v>
      </c>
      <c r="N131" s="200" t="s">
        <v>40</v>
      </c>
      <c r="O131" s="6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3">
        <f>S131*H131</f>
        <v>0</v>
      </c>
      <c r="U131" s="184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5" t="s">
        <v>141</v>
      </c>
      <c r="AT131" s="185" t="s">
        <v>137</v>
      </c>
      <c r="AU131" s="185" t="s">
        <v>83</v>
      </c>
      <c r="AY131" s="13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3" t="s">
        <v>83</v>
      </c>
      <c r="BK131" s="186">
        <f>ROUND(I131*H131,2)</f>
        <v>0</v>
      </c>
      <c r="BL131" s="13" t="s">
        <v>141</v>
      </c>
      <c r="BM131" s="185" t="s">
        <v>461</v>
      </c>
    </row>
    <row r="132" spans="1:65" s="2" customFormat="1" ht="10.199999999999999">
      <c r="A132" s="30"/>
      <c r="B132" s="31"/>
      <c r="C132" s="32"/>
      <c r="D132" s="201" t="s">
        <v>205</v>
      </c>
      <c r="E132" s="32"/>
      <c r="F132" s="202" t="s">
        <v>462</v>
      </c>
      <c r="G132" s="32"/>
      <c r="H132" s="32"/>
      <c r="I132" s="203"/>
      <c r="J132" s="32"/>
      <c r="K132" s="32"/>
      <c r="L132" s="35"/>
      <c r="M132" s="204"/>
      <c r="N132" s="205"/>
      <c r="O132" s="196"/>
      <c r="P132" s="196"/>
      <c r="Q132" s="196"/>
      <c r="R132" s="196"/>
      <c r="S132" s="196"/>
      <c r="T132" s="196"/>
      <c r="U132" s="206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3" t="s">
        <v>205</v>
      </c>
      <c r="AU132" s="13" t="s">
        <v>83</v>
      </c>
    </row>
    <row r="133" spans="1:65" s="2" customFormat="1" ht="6.9" customHeight="1">
      <c r="A133" s="30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35"/>
      <c r="M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</sheetData>
  <sheetProtection algorithmName="SHA-512" hashValue="jragOTYWmP4sDLzHCIWriQ1kAAngm2kBjpTnHtaHhIjLIsvhPzU21ANrrk6rbbf9PhhTc4dGkPDNrlv/4tObdA==" saltValue="Z0FZIhOMo8ZpkcoEKYAXmhD7fLY8ghi8OyHrIC6F3gW6GSM/DHbfK6RDM1udRvIzf9nGf1v65McO2KmD8rkJnA==" spinCount="100000" sheet="1" objects="1" scenarios="1" formatColumns="0" formatRows="0" autoFilter="0"/>
  <autoFilter ref="C119:K13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3" r:id="rId1"/>
    <hyperlink ref="F126" r:id="rId2"/>
    <hyperlink ref="F129" r:id="rId3"/>
    <hyperlink ref="F132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DODÁVKA TECHNOLOGIE FVE</vt:lpstr>
      <vt:lpstr>02 - ROZVADĚČ RFVE</vt:lpstr>
      <vt:lpstr>03 - MONTÁŽE</vt:lpstr>
      <vt:lpstr>04 - HZS</vt:lpstr>
      <vt:lpstr>'01 - DODÁVKA TECHNOLOGIE FVE'!Názvy_tisku</vt:lpstr>
      <vt:lpstr>'02 - ROZVADĚČ RFVE'!Názvy_tisku</vt:lpstr>
      <vt:lpstr>'03 - MONTÁŽE'!Názvy_tisku</vt:lpstr>
      <vt:lpstr>'04 - HZS'!Názvy_tisku</vt:lpstr>
      <vt:lpstr>'Rekapitulace stavby'!Názvy_tisku</vt:lpstr>
      <vt:lpstr>'01 - DODÁVKA TECHNOLOGIE FVE'!Oblast_tisku</vt:lpstr>
      <vt:lpstr>'02 - ROZVADĚČ RFVE'!Oblast_tisku</vt:lpstr>
      <vt:lpstr>'03 - MONTÁŽE'!Oblast_tisku</vt:lpstr>
      <vt:lpstr>'04 - HZS'!Oblast_tisku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PRECISION-T3600\Pavel</dc:creator>
  <cp:lastModifiedBy>Zatloukalová Eva, Ing.</cp:lastModifiedBy>
  <dcterms:created xsi:type="dcterms:W3CDTF">2023-03-12T08:56:12Z</dcterms:created>
  <dcterms:modified xsi:type="dcterms:W3CDTF">2023-06-22T08:08:28Z</dcterms:modified>
</cp:coreProperties>
</file>