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840" activeTab="0"/>
  </bookViews>
  <sheets>
    <sheet name="Rekapitulace stavby" sheetId="1" r:id="rId1"/>
    <sheet name="SO 001 - Příprava území ,..." sheetId="2" r:id="rId2"/>
    <sheet name="SO 101 - Komunikace a par..." sheetId="3" r:id="rId3"/>
    <sheet name="SO 191 - Dopravní značení..." sheetId="4" r:id="rId4"/>
    <sheet name="SO 192 - Dopravní značení..." sheetId="5" r:id="rId5"/>
    <sheet name="SO 1000 - Ostatní náklady" sheetId="6" r:id="rId6"/>
    <sheet name="SO 1020 - VRN" sheetId="7" r:id="rId7"/>
  </sheets>
  <definedNames>
    <definedName name="_xlnm._FilterDatabase" localSheetId="1" hidden="1">'SO 001 - Příprava území ,...'!$C$123:$K$148</definedName>
    <definedName name="_xlnm._FilterDatabase" localSheetId="5" hidden="1">'SO 1000 - Ostatní náklady'!$C$121:$K$131</definedName>
    <definedName name="_xlnm._FilterDatabase" localSheetId="2" hidden="1">'SO 101 - Komunikace a par...'!$C$126:$K$201</definedName>
    <definedName name="_xlnm._FilterDatabase" localSheetId="6" hidden="1">'SO 1020 - VRN'!$C$121:$K$126</definedName>
    <definedName name="_xlnm._FilterDatabase" localSheetId="3" hidden="1">'SO 191 - Dopravní značení...'!$C$123:$K$189</definedName>
    <definedName name="_xlnm._FilterDatabase" localSheetId="4" hidden="1">'SO 192 - Dopravní značení...'!$C$121:$K$154</definedName>
    <definedName name="_xlnm.Print_Area" localSheetId="0">'Rekapitulace stavby'!$D$4:$AO$76,'Rekapitulace stavby'!$C$82:$AQ$102</definedName>
    <definedName name="_xlnm.Print_Area" localSheetId="1">'SO 001 - Příprava území ,...'!$C$4:$J$76,'SO 001 - Příprava území ,...'!$C$82:$J$103,'SO 001 - Příprava území ,...'!$C$109:$K$148</definedName>
    <definedName name="_xlnm.Print_Area" localSheetId="5">'SO 1000 - Ostatní náklady'!$C$4:$J$76,'SO 1000 - Ostatní náklady'!$C$82:$J$101,'SO 1000 - Ostatní náklady'!$C$107:$K$131</definedName>
    <definedName name="_xlnm.Print_Area" localSheetId="2">'SO 101 - Komunikace a par...'!$C$4:$J$76,'SO 101 - Komunikace a par...'!$C$82:$J$106,'SO 101 - Komunikace a par...'!$C$112:$K$201</definedName>
    <definedName name="_xlnm.Print_Area" localSheetId="6">'SO 1020 - VRN'!$C$4:$J$76,'SO 1020 - VRN'!$C$82:$J$101,'SO 1020 - VRN'!$C$107:$K$126</definedName>
    <definedName name="_xlnm.Print_Area" localSheetId="3">'SO 191 - Dopravní značení...'!$C$4:$J$76,'SO 191 - Dopravní značení...'!$C$82:$J$103,'SO 191 - Dopravní značení...'!$C$109:$K$189</definedName>
    <definedName name="_xlnm.Print_Area" localSheetId="4">'SO 192 - Dopravní značení...'!$C$4:$J$76,'SO 192 - Dopravní značení...'!$C$82:$J$101,'SO 192 - Dopravní značení...'!$C$107:$K$154</definedName>
    <definedName name="_xlnm.Print_Titles" localSheetId="0">'Rekapitulace stavby'!$92:$92</definedName>
    <definedName name="_xlnm.Print_Titles" localSheetId="2">'SO 101 - Komunikace a par...'!$126:$126</definedName>
    <definedName name="_xlnm.Print_Titles" localSheetId="3">'SO 191 - Dopravní značení...'!$123:$123</definedName>
    <definedName name="_xlnm.Print_Titles" localSheetId="4">'SO 192 - Dopravní značení...'!$121:$121</definedName>
    <definedName name="_xlnm.Print_Titles" localSheetId="5">'SO 1000 - Ostatní náklady'!$121:$121</definedName>
    <definedName name="_xlnm.Print_Titles" localSheetId="6">'SO 1020 - VRN'!$121:$121</definedName>
  </definedNames>
  <calcPr calcId="181029"/>
</workbook>
</file>

<file path=xl/sharedStrings.xml><?xml version="1.0" encoding="utf-8"?>
<sst xmlns="http://schemas.openxmlformats.org/spreadsheetml/2006/main" count="3322" uniqueCount="569">
  <si>
    <t>Export Komplet</t>
  </si>
  <si>
    <t/>
  </si>
  <si>
    <t>2.0</t>
  </si>
  <si>
    <t>ZAMOK</t>
  </si>
  <si>
    <t>False</t>
  </si>
  <si>
    <t>{fd0b74f1-0628-4abf-b856-316dc8ae4598}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</si>
  <si>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</si>
  <si>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</si>
  <si>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</si>
  <si>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</si>
  <si>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</si>
  <si>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</si>
  <si>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</si>
  <si>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</si>
  <si>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Kasarna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</si>
  <si>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</si>
  <si>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</si>
  <si>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 povrchu stávající zpevněné plochy</t>
  </si>
  <si>
    <t>KSO:</t>
  </si>
  <si>
    <t>CC-CZ:</t>
  </si>
  <si>
    <t>Místo:</t>
  </si>
  <si>
    <t>Šumperk</t>
  </si>
  <si>
    <t>Datum:</t>
  </si>
  <si>
    <t>7. 9. 2023</t>
  </si>
  <si>
    <t>Zadavatel:</t>
  </si>
  <si>
    <t>IČ:</t>
  </si>
  <si>
    <t>Město Šumperk</t>
  </si>
  <si>
    <t>DIČ:</t>
  </si>
  <si>
    <t>Uchazeč:</t>
  </si>
  <si>
    <t>Vyplň údaj</t>
  </si>
  <si>
    <t>Projektant:</t>
  </si>
  <si>
    <t>Ing.Zdeněk Vitásek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</si>
  <si>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</si>
  <si>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</si>
  <si>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</si>
  <si>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</si>
  <si>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</si>
  <si>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</si>
  <si>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</si>
  <si>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</si>
  <si>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</si>
  <si>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</si>
  <si>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</si>
  <si>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</si>
  <si>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</si>
  <si>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</si>
  <si>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</si>
  <si>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</si>
  <si>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</si>
  <si>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</si>
  <si>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</si>
  <si>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</si>
  <si>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</si>
  <si>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</si>
  <si>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</si>
  <si>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</si>
  <si>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</si>
  <si>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</si>
  <si>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</si>
  <si>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</si>
  <si>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</si>
  <si>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</si>
  <si>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</si>
  <si>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</si>
  <si>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</si>
  <si>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</si>
  <si>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</si>
  <si>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</si>
  <si>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</si>
  <si>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</si>
  <si>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</si>
  <si>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</si>
  <si>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</si>
  <si>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</si>
  <si>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</si>
  <si>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</si>
  <si>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</si>
  <si>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</si>
  <si>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</si>
  <si>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</si>
  <si>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</si>
  <si>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Oprava zpevněné plochy</t>
  </si>
  <si>
    <t>STA</t>
  </si>
  <si>
    <t>1</t>
  </si>
  <si>
    <t>{02ad7ee3-aabc-4f64-b5d0-3cd00cc254de}</t>
  </si>
  <si>
    <t>2</t>
  </si>
  <si>
    <t>/</t>
  </si>
  <si>
    <t>SO 001</t>
  </si>
  <si>
    <t>Příprava území , demolice stávající živice</t>
  </si>
  <si>
    <t>Soupis</t>
  </si>
  <si>
    <t>{7bec3ebd-e4c8-48c8-b40b-310947a4baac}</t>
  </si>
  <si>
    <t>SO 101</t>
  </si>
  <si>
    <t>Komunikace a parkoviště</t>
  </si>
  <si>
    <t>{00e01087-055c-4199-b11a-f251ff373eb2}</t>
  </si>
  <si>
    <t>SO 191</t>
  </si>
  <si>
    <t>Dopravní značení trvalé</t>
  </si>
  <si>
    <t>{9afd346c-cf02-4606-ac36-b21a99f31cf0}</t>
  </si>
  <si>
    <t>SO 192</t>
  </si>
  <si>
    <t>Dopravní značení dočasné</t>
  </si>
  <si>
    <t>{a2e0eec3-5f0f-4f63-b4bb-fe644b48a8f3}</t>
  </si>
  <si>
    <t>SO 1000</t>
  </si>
  <si>
    <t>Ostatní náklady</t>
  </si>
  <si>
    <t>{f19c8c0c-6858-4431-93af-03edd382ae63}</t>
  </si>
  <si>
    <t>SO 1020</t>
  </si>
  <si>
    <t>VRN</t>
  </si>
  <si>
    <t>{bc396e5e-43e3-4126-be35-26c2272419c3}</t>
  </si>
  <si>
    <t>KRYCÍ LIST SOUPISU PRACÍ</t>
  </si>
  <si>
    <t>Objekt:</t>
  </si>
  <si>
    <t>001 - Oprava zpevněné plochy</t>
  </si>
  <si>
    <t>Soupis:</t>
  </si>
  <si>
    <t>SO 001 - Příprava území , demolice stávající živice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</si>
  <si>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</si>
  <si>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</si>
  <si>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</si>
  <si>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</si>
  <si>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</si>
  <si>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</si>
  <si>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</si>
  <si>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</si>
  <si>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</si>
  <si>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</si>
  <si>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</si>
  <si>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</si>
  <si>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</si>
  <si>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</si>
  <si>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</si>
  <si>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</si>
  <si>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</si>
  <si>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</si>
  <si>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</si>
  <si>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</si>
  <si>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</si>
  <si>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</si>
  <si>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</si>
  <si>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</si>
  <si>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</si>
  <si>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</si>
  <si>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</si>
  <si>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</si>
  <si>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</si>
  <si>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</si>
  <si>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2023 02</t>
  </si>
  <si>
    <t>4</t>
  </si>
  <si>
    <t>-68000662</t>
  </si>
  <si>
    <t>113107142</t>
  </si>
  <si>
    <t>Odstranění podkladu živičného tl přes 50 do 100 mm ručně</t>
  </si>
  <si>
    <t>-1474985982</t>
  </si>
  <si>
    <t>3</t>
  </si>
  <si>
    <t>113154323</t>
  </si>
  <si>
    <t>Frézování živičného krytu tl 50 mm pruh š přes 0,5 do 1 m pl přes 1000 do 10000 m2 bez překážek v trase</t>
  </si>
  <si>
    <t>-1741674677</t>
  </si>
  <si>
    <t>VV</t>
  </si>
  <si>
    <t>490</t>
  </si>
  <si>
    <t>2115*2</t>
  </si>
  <si>
    <t>Součet</t>
  </si>
  <si>
    <t>113202111</t>
  </si>
  <si>
    <t>Vytrhání obrub krajníků obrubníků stojatých</t>
  </si>
  <si>
    <t>m</t>
  </si>
  <si>
    <t>-6812625</t>
  </si>
  <si>
    <t>5</t>
  </si>
  <si>
    <t>113203111</t>
  </si>
  <si>
    <t>Vytrhání obrub z dlažebních kostek</t>
  </si>
  <si>
    <t>1548638529</t>
  </si>
  <si>
    <t>83*5</t>
  </si>
  <si>
    <t>8</t>
  </si>
  <si>
    <t>Trubní vedení</t>
  </si>
  <si>
    <t>6</t>
  </si>
  <si>
    <t>890411811</t>
  </si>
  <si>
    <t>Bourání šachet z prefabrikovaných skruží ručně obestavěného prostoru do 1,5 m3</t>
  </si>
  <si>
    <t>m3</t>
  </si>
  <si>
    <t>-766276146</t>
  </si>
  <si>
    <t>0,3*0,3*3,14*1,2*2</t>
  </si>
  <si>
    <t>7</t>
  </si>
  <si>
    <t>899204211</t>
  </si>
  <si>
    <t>Demontáž mříží litinových včetně rámů hmotnosti přes 150 kg</t>
  </si>
  <si>
    <t>kus</t>
  </si>
  <si>
    <t>1848706842</t>
  </si>
  <si>
    <t>997</t>
  </si>
  <si>
    <t>Přesun sutě</t>
  </si>
  <si>
    <t>997006005.1</t>
  </si>
  <si>
    <t xml:space="preserve">Zpracování  frézované živice na jednotlivé frakce pro nové použití - bez poplatku za recyklaci stavebního odpadu </t>
  </si>
  <si>
    <t>t</t>
  </si>
  <si>
    <t>-1386777122</t>
  </si>
  <si>
    <t>542,8+2,64</t>
  </si>
  <si>
    <t>9</t>
  </si>
  <si>
    <t>997221561</t>
  </si>
  <si>
    <t>Vodorovná doprava suti z kusových materiálů do 1 km</t>
  </si>
  <si>
    <t>-1318324512</t>
  </si>
  <si>
    <t>10</t>
  </si>
  <si>
    <t>997221569</t>
  </si>
  <si>
    <t>Příplatek ZKD 1 km u vodorovné dopravy suti z kusových materiálů</t>
  </si>
  <si>
    <t>1017961801</t>
  </si>
  <si>
    <t>619,987*3 'Přepočtené koeficientem množství</t>
  </si>
  <si>
    <t>11</t>
  </si>
  <si>
    <t>997221611</t>
  </si>
  <si>
    <t>Nakládání suti na dopravní prostředky pro vodorovnou dopravu</t>
  </si>
  <si>
    <t>2027499282</t>
  </si>
  <si>
    <t>12</t>
  </si>
  <si>
    <t>997221861</t>
  </si>
  <si>
    <t>Poplatek za uložení na recyklační skládce (skládkovné) stavebního odpadu z prostého betonu pod kódem 17 01 01</t>
  </si>
  <si>
    <t>-890489229</t>
  </si>
  <si>
    <t>619,987-545,44</t>
  </si>
  <si>
    <t>SO 101 - Komunikace a parkoviště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</si>
  <si>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</si>
  <si>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</si>
  <si>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</si>
  <si>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</si>
  <si>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132251101</t>
  </si>
  <si>
    <t>Hloubení rýh nezapažených š do 800 mm v hornině třídy těžitelnosti I skupiny 3 objem do 20 m3 strojně</t>
  </si>
  <si>
    <t>694869792</t>
  </si>
  <si>
    <t>26*0,8*0,9</t>
  </si>
  <si>
    <t>162651111</t>
  </si>
  <si>
    <t>Vodorovné přemístění přes 3 000 do 4000 m výkopku/sypaniny z horniny třídy těžitelnosti I skupiny 1 až 3</t>
  </si>
  <si>
    <t>-1993135689</t>
  </si>
  <si>
    <t>171201231</t>
  </si>
  <si>
    <t>Poplatek za uložení zeminy a kamení na recyklační skládce (skládkovné) kód odpadu 17 05 04</t>
  </si>
  <si>
    <t>1754871204</t>
  </si>
  <si>
    <t>18,72*1,9 'Přepočtené koeficientem množství</t>
  </si>
  <si>
    <t>171251201</t>
  </si>
  <si>
    <t>Uložení sypaniny na skládky nebo meziskládky</t>
  </si>
  <si>
    <t>-1707610757</t>
  </si>
  <si>
    <t>175151101</t>
  </si>
  <si>
    <t>Obsypání potrubí strojně sypaninou bez prohození, uloženou do 3 m</t>
  </si>
  <si>
    <t>1675076987</t>
  </si>
  <si>
    <t>26*0,8*0,8</t>
  </si>
  <si>
    <t>M</t>
  </si>
  <si>
    <t>58344171</t>
  </si>
  <si>
    <t>štěrkodrť frakce 0/32</t>
  </si>
  <si>
    <t>-1011357193</t>
  </si>
  <si>
    <t>16,64*2 'Přepočtené koeficientem množství</t>
  </si>
  <si>
    <t>Vodorovné konstrukce</t>
  </si>
  <si>
    <t>451572111</t>
  </si>
  <si>
    <t>Lože pod potrubí otevřený výkop z kameniva drobného těženého</t>
  </si>
  <si>
    <t>769678130</t>
  </si>
  <si>
    <t>26*0,8*0,1</t>
  </si>
  <si>
    <t>Komunikace pozemní</t>
  </si>
  <si>
    <t>565135111</t>
  </si>
  <si>
    <t>Asfaltový beton vrstva podkladní ACP 16 (obalované kamenivo OKS) tl 50 mm š do 3 m</t>
  </si>
  <si>
    <t>922062804</t>
  </si>
  <si>
    <t>2115</t>
  </si>
  <si>
    <t>573111112</t>
  </si>
  <si>
    <t>Postřik živičný infiltrační s posypem z asfaltu množství 1 kg/m2</t>
  </si>
  <si>
    <t>-1800291735</t>
  </si>
  <si>
    <t>573231108</t>
  </si>
  <si>
    <t>Postřik živičný spojovací ze silniční emulze v množství 0,50 kg/m2</t>
  </si>
  <si>
    <t>786148028</t>
  </si>
  <si>
    <t>490+2115</t>
  </si>
  <si>
    <t>577144111</t>
  </si>
  <si>
    <t>Asfaltový beton vrstva obrusná ACO 11 (ABS) tř. I tl 50 mm š do 3 m z nemodifikovaného asfaltu</t>
  </si>
  <si>
    <t>1266463938</t>
  </si>
  <si>
    <t>596211110</t>
  </si>
  <si>
    <t>Kladení zámkové dlažby komunikací pro pěší ručně tl 60 mm skupiny A pl do 50 m2</t>
  </si>
  <si>
    <t>-1639572547</t>
  </si>
  <si>
    <t>13</t>
  </si>
  <si>
    <t>871315241</t>
  </si>
  <si>
    <t>Kanalizační potrubí z tvrdého PVC vícevrstvé tuhost třídy SN12 DN 150</t>
  </si>
  <si>
    <t>1721926766</t>
  </si>
  <si>
    <t>14</t>
  </si>
  <si>
    <t>895941342</t>
  </si>
  <si>
    <t>Osazení vpusti uliční DN 500 z betonových dílců dno nízké s kalištěm</t>
  </si>
  <si>
    <t>-203712714</t>
  </si>
  <si>
    <t>59224469</t>
  </si>
  <si>
    <t>vpusť uliční DN 500 kaliště nízké 500/225x65mm</t>
  </si>
  <si>
    <t>397969551</t>
  </si>
  <si>
    <t>16</t>
  </si>
  <si>
    <t>895941351</t>
  </si>
  <si>
    <t>Osazení vpusti uliční DN 500 z betonových dílců skruž horní pro čtvercovou vtokovou mříž</t>
  </si>
  <si>
    <t>1473565645</t>
  </si>
  <si>
    <t>17</t>
  </si>
  <si>
    <t>59224460</t>
  </si>
  <si>
    <t>vpusť uliční DN 500 betonová 500x190x65mm čtvercový poklop</t>
  </si>
  <si>
    <t>-1946923550</t>
  </si>
  <si>
    <t>18</t>
  </si>
  <si>
    <t>895941361</t>
  </si>
  <si>
    <t>Osazení vpusti uliční DN 500 z betonových dílců skruž středová 290 mm</t>
  </si>
  <si>
    <t>187291726</t>
  </si>
  <si>
    <t>19</t>
  </si>
  <si>
    <t>59224461</t>
  </si>
  <si>
    <t>vpusť uliční DN 500 skruž průběžná nízká betonová 500/290x65mm</t>
  </si>
  <si>
    <t>-373853085</t>
  </si>
  <si>
    <t>20</t>
  </si>
  <si>
    <t>895941366</t>
  </si>
  <si>
    <t>Osazení vpusti uliční DN 500 z betonových dílců skruž průběžná s výtokem</t>
  </si>
  <si>
    <t>-1382473014</t>
  </si>
  <si>
    <t>59224463</t>
  </si>
  <si>
    <t>vpusť uliční DN 500 skruž průběžná 500/590x65mm betonová s odtokem 150mm</t>
  </si>
  <si>
    <t>934425895</t>
  </si>
  <si>
    <t>22</t>
  </si>
  <si>
    <t>899132111</t>
  </si>
  <si>
    <t>Výměna poklopu kanalizačního samonivelačního s ošetřením podkladu hloubky do 25 cm</t>
  </si>
  <si>
    <t>-865429938</t>
  </si>
  <si>
    <t>23</t>
  </si>
  <si>
    <t>899132212</t>
  </si>
  <si>
    <t>Výměna poklopu vodovodního samonivelačního nebo pevného šoupátkového</t>
  </si>
  <si>
    <t>-164832758</t>
  </si>
  <si>
    <t>24</t>
  </si>
  <si>
    <t>899204112</t>
  </si>
  <si>
    <t>Osazení mříží litinových včetně rámů a košů na bahno pro třídu zatížení D400, E600</t>
  </si>
  <si>
    <t>1679521376</t>
  </si>
  <si>
    <t>25</t>
  </si>
  <si>
    <t>59224481</t>
  </si>
  <si>
    <t>mříž vtoková s rámem pro uliční vpusť 500x500, zatížení 40 tun</t>
  </si>
  <si>
    <t>-1085825725</t>
  </si>
  <si>
    <t>Ostatní konstrukce a práce, bourání</t>
  </si>
  <si>
    <t>26</t>
  </si>
  <si>
    <t>916111123</t>
  </si>
  <si>
    <t>Osazení obruby z drobných kostek s boční opěrou do lože z betonu prostého</t>
  </si>
  <si>
    <t>-704334353</t>
  </si>
  <si>
    <t>58</t>
  </si>
  <si>
    <t>68*5</t>
  </si>
  <si>
    <t>27</t>
  </si>
  <si>
    <t>916131213</t>
  </si>
  <si>
    <t>Osazení silničního obrubníku betonového stojatého s boční opěrou do lože z betonu prostého</t>
  </si>
  <si>
    <t>-1144973335</t>
  </si>
  <si>
    <t>28</t>
  </si>
  <si>
    <t>59217031</t>
  </si>
  <si>
    <t>obrubník betonový silniční 1000x150x250mm</t>
  </si>
  <si>
    <t>-688989655</t>
  </si>
  <si>
    <t>29</t>
  </si>
  <si>
    <t>1525597099</t>
  </si>
  <si>
    <t>30</t>
  </si>
  <si>
    <t>59217029</t>
  </si>
  <si>
    <t>obrubník betonový silniční nájezdový 1000x150x150mm</t>
  </si>
  <si>
    <t>-228927546</t>
  </si>
  <si>
    <t>31</t>
  </si>
  <si>
    <t>1027177520</t>
  </si>
  <si>
    <t>32</t>
  </si>
  <si>
    <t>59217030</t>
  </si>
  <si>
    <t>obrubník betonový silniční přechodový 1000x150x150-250mm</t>
  </si>
  <si>
    <t>-619814117</t>
  </si>
  <si>
    <t>33</t>
  </si>
  <si>
    <t>916991121</t>
  </si>
  <si>
    <t>Lože pod obrubníky, krajníky nebo obruby z dlažebních kostek z betonu prostého</t>
  </si>
  <si>
    <t>-293875896</t>
  </si>
  <si>
    <t>398*0,1*0,15</t>
  </si>
  <si>
    <t>120*0,3*0,2</t>
  </si>
  <si>
    <t>10*0,3*0,2</t>
  </si>
  <si>
    <t>8*0,3*0,2</t>
  </si>
  <si>
    <t>34</t>
  </si>
  <si>
    <t>919732211</t>
  </si>
  <si>
    <t>Styčná spára napojení nového živičného povrchu na stávající za tepla š 15 mm hl 25 mm s prořezáním</t>
  </si>
  <si>
    <t>1779036395</t>
  </si>
  <si>
    <t>35</t>
  </si>
  <si>
    <t>919735112</t>
  </si>
  <si>
    <t>Řezání stávajícího živičného krytu hl přes 50 do 100 mm</t>
  </si>
  <si>
    <t>488687421</t>
  </si>
  <si>
    <t>36</t>
  </si>
  <si>
    <t>935113112</t>
  </si>
  <si>
    <t>Osazení odvodňovacího polymerbetonového žlabu s krycím roštem šířky přes 200 mm</t>
  </si>
  <si>
    <t>517860968</t>
  </si>
  <si>
    <t>2,5+3,5</t>
  </si>
  <si>
    <t>37</t>
  </si>
  <si>
    <t>59227103</t>
  </si>
  <si>
    <t>žlab odvodňovací z polymerbetonu bez spádu dna pozinkovaná hrana š 200mm</t>
  </si>
  <si>
    <t>1472405263</t>
  </si>
  <si>
    <t>38</t>
  </si>
  <si>
    <t>56241035</t>
  </si>
  <si>
    <t>rošt mřížkový D400 litina pro žlab š 200mm</t>
  </si>
  <si>
    <t>-1266472992</t>
  </si>
  <si>
    <t>39</t>
  </si>
  <si>
    <t>935923218</t>
  </si>
  <si>
    <t>Osazení vpusti pro odvodňovací žlab betonový nebo polymerbetonový s krycím roštem šířky přes 200 mm</t>
  </si>
  <si>
    <t>-1576464525</t>
  </si>
  <si>
    <t>40</t>
  </si>
  <si>
    <t>59223072</t>
  </si>
  <si>
    <t>vpusť odtoková polymerbetonová s integrovaným těsněním pro horizontální připojení potrubí pozinkovaná hrana 500x235x670</t>
  </si>
  <si>
    <t>1973642432</t>
  </si>
  <si>
    <t>41</t>
  </si>
  <si>
    <t>1870427642</t>
  </si>
  <si>
    <t>42</t>
  </si>
  <si>
    <t>938909311</t>
  </si>
  <si>
    <t>Čištění vozovek metením strojně podkladu nebo krytu betonového nebo živičného</t>
  </si>
  <si>
    <t>925519171</t>
  </si>
  <si>
    <t>490+2115-300</t>
  </si>
  <si>
    <t>43</t>
  </si>
  <si>
    <t>938909331</t>
  </si>
  <si>
    <t>Čištění vozovek metením ručně podkladu nebo krytu betonového nebo živičného</t>
  </si>
  <si>
    <t>-1123389103</t>
  </si>
  <si>
    <t>44</t>
  </si>
  <si>
    <t>979054451</t>
  </si>
  <si>
    <t>Očištění vybouraných zámkových dlaždic s původním spárováním z kameniva těženého</t>
  </si>
  <si>
    <t>752342754</t>
  </si>
  <si>
    <t>45</t>
  </si>
  <si>
    <t>979071122</t>
  </si>
  <si>
    <t>Očištění dlažebních kostek drobných s původním spárováním živičnou směsí nebo MC</t>
  </si>
  <si>
    <t>-1689840050</t>
  </si>
  <si>
    <t>83*0,5</t>
  </si>
  <si>
    <t>998</t>
  </si>
  <si>
    <t>Přesun hmot</t>
  </si>
  <si>
    <t>46</t>
  </si>
  <si>
    <t>998225111</t>
  </si>
  <si>
    <t>Přesun hmot pro pozemní komunikace s krytem z kamene, monolitickým betonovým nebo živičným</t>
  </si>
  <si>
    <t>-1017318918</t>
  </si>
  <si>
    <t>47</t>
  </si>
  <si>
    <t>998225194</t>
  </si>
  <si>
    <t>Příplatek k přesunu hmot pro pozemní komunikace s krytem z kamene, živičným, betonovým do 5000 m</t>
  </si>
  <si>
    <t>-1040352629</t>
  </si>
  <si>
    <t>48</t>
  </si>
  <si>
    <t>998225195</t>
  </si>
  <si>
    <t>Příplatek k přesunu hmot pro pozemní komunikace s krytem z kamene, živičným, betonovým ZKD 5000 m</t>
  </si>
  <si>
    <t>657394869</t>
  </si>
  <si>
    <t>SO 191 - Dopravní značení trvalé</t>
  </si>
  <si>
    <t>131111333</t>
  </si>
  <si>
    <t>Vrtání jamek pro plotové sloupky D přes 200 do 300 mm ručně s motorovým vrtákem</t>
  </si>
  <si>
    <t>471754370</t>
  </si>
  <si>
    <t>"IP12+S"  3*0,9</t>
  </si>
  <si>
    <t>"IP11c"   2*0,9</t>
  </si>
  <si>
    <t>"IP4b"   2*0,9</t>
  </si>
  <si>
    <t>"B2"     2*0,9</t>
  </si>
  <si>
    <t>131111359</t>
  </si>
  <si>
    <t>Příplatek za vtrání v kamenité nebo kořeny prorostlé půdě</t>
  </si>
  <si>
    <t>1097130992</t>
  </si>
  <si>
    <t>162211311</t>
  </si>
  <si>
    <t>Vodorovné přemístění výkopku z horniny třídy těžitelnosti I skupiny 1 až 3 stavebním kolečkem do 10 m</t>
  </si>
  <si>
    <t>-1256151216</t>
  </si>
  <si>
    <t>8,1*0,15*0,15*3,14</t>
  </si>
  <si>
    <t>162211319</t>
  </si>
  <si>
    <t>Příplatek k vodorovnému přemístění výkopku z horniny třídy těžitelnosti I skupiny 1 až 3 stavebním kolečkem za každých dalších 10 m</t>
  </si>
  <si>
    <t>-308488348</t>
  </si>
  <si>
    <t>-341032093</t>
  </si>
  <si>
    <t>167111101</t>
  </si>
  <si>
    <t>Nakládání výkopku z hornin třídy těžitelnosti I skupiny 1 až 3 ručně</t>
  </si>
  <si>
    <t>680898202</t>
  </si>
  <si>
    <t>167111121</t>
  </si>
  <si>
    <t>Skládání nebo překládání výkopku z horniny třídy těžitelnosti I skupiny 1 až 3 ručně</t>
  </si>
  <si>
    <t>-1385489512</t>
  </si>
  <si>
    <t>595623518</t>
  </si>
  <si>
    <t>1,717*1,9 'Přepočtené koeficientem množství</t>
  </si>
  <si>
    <t>204322683</t>
  </si>
  <si>
    <t>914111111</t>
  </si>
  <si>
    <t>Montáž svislé dopravní značky do velikosti 1 m2 objímkami na sloupek nebo konzolu</t>
  </si>
  <si>
    <t>-1601292534</t>
  </si>
  <si>
    <t>"IP12+S"  3</t>
  </si>
  <si>
    <t>"IP11c"   2</t>
  </si>
  <si>
    <t>"IP4b"   2</t>
  </si>
  <si>
    <t>"B2"     2</t>
  </si>
  <si>
    <t>40445620</t>
  </si>
  <si>
    <t>zákazové, příkazové dopravní značky B1-B34, C1-15 700mm</t>
  </si>
  <si>
    <t>1080530329</t>
  </si>
  <si>
    <t>40445625</t>
  </si>
  <si>
    <t>informativní značky provozní IP8, IP9, IP11-IP13 500x700mm</t>
  </si>
  <si>
    <t>2145159102</t>
  </si>
  <si>
    <t>40445622</t>
  </si>
  <si>
    <t>informativní značky provozní IP1-IP3, IP4b-IP7, IP10a, b 750x750mm</t>
  </si>
  <si>
    <t>456917540</t>
  </si>
  <si>
    <t>914511111</t>
  </si>
  <si>
    <t>Montáž sloupku dopravních značek délky do 3,5 m s betonovým základem</t>
  </si>
  <si>
    <t>-881286158</t>
  </si>
  <si>
    <t>40445225</t>
  </si>
  <si>
    <t>sloupek pro dopravní značku Zn D 60mm v 3,5m</t>
  </si>
  <si>
    <t>280992755</t>
  </si>
  <si>
    <t>40445253</t>
  </si>
  <si>
    <t>víčko plastové na sloupek D 60mm</t>
  </si>
  <si>
    <t>182392582</t>
  </si>
  <si>
    <t>915111111</t>
  </si>
  <si>
    <t>Vodorovné dopravní značení dělící čáry souvislé š 125 mm základní bílá barva</t>
  </si>
  <si>
    <t>-155215105</t>
  </si>
  <si>
    <t>"V10a"  250</t>
  </si>
  <si>
    <t>"V10c"  15</t>
  </si>
  <si>
    <t>915111115</t>
  </si>
  <si>
    <t>Vodorovné dopravní značení dělící čáry souvislé š 125 mm základní žlutá barva</t>
  </si>
  <si>
    <t>21172008</t>
  </si>
  <si>
    <t>"V12a"   45</t>
  </si>
  <si>
    <t>915121111</t>
  </si>
  <si>
    <t>Vodorovné dopravní značení vodící čáry souvislé š 250 mm základní bílá barva</t>
  </si>
  <si>
    <t>1466854780</t>
  </si>
  <si>
    <t>"V13a"   130</t>
  </si>
  <si>
    <t>915131111</t>
  </si>
  <si>
    <t>Vodorovné dopravní značení přechody pro chodce, šipky, symboly základní bílá barva</t>
  </si>
  <si>
    <t>823375793</t>
  </si>
  <si>
    <t>"V9a"   6</t>
  </si>
  <si>
    <t>"V10f"   3*2</t>
  </si>
  <si>
    <t>915611111</t>
  </si>
  <si>
    <t>Předznačení vodorovného liniového značení</t>
  </si>
  <si>
    <t>-657368104</t>
  </si>
  <si>
    <t>"V10a"  250*2</t>
  </si>
  <si>
    <t>"V10c"  15*2</t>
  </si>
  <si>
    <t>"V12a"   45*2</t>
  </si>
  <si>
    <t>"V13a"   130*2</t>
  </si>
  <si>
    <t>915621111</t>
  </si>
  <si>
    <t>Předznačení vodorovného plošného značení</t>
  </si>
  <si>
    <t>-1401209727</t>
  </si>
  <si>
    <t>998229111</t>
  </si>
  <si>
    <t>Přesun hmot ruční pro pozemní komunikace s krytem z kameniva, betonu,živice na vzdálenost do 50 m</t>
  </si>
  <si>
    <t>-1964322969</t>
  </si>
  <si>
    <t>SO 192 - Dopravní značení dočasné</t>
  </si>
  <si>
    <t>913111111</t>
  </si>
  <si>
    <t>Montáž a demontáž plastového podstavce dočasné dopravní značky</t>
  </si>
  <si>
    <t>-460705381</t>
  </si>
  <si>
    <t>"Z4a"   12</t>
  </si>
  <si>
    <t>913111115</t>
  </si>
  <si>
    <t>Montáž a demontáž dočasné dopravní značky samostatné základní</t>
  </si>
  <si>
    <t>227475923</t>
  </si>
  <si>
    <t>"E13"  3</t>
  </si>
  <si>
    <t>"A15"  4</t>
  </si>
  <si>
    <t>913111211</t>
  </si>
  <si>
    <t>Příplatek k dočasnému podstavci plastovému za první a ZKD den použití</t>
  </si>
  <si>
    <t>1452723347</t>
  </si>
  <si>
    <t>"Z4a"   12*4*7</t>
  </si>
  <si>
    <t>913111215</t>
  </si>
  <si>
    <t>Příplatek k dočasné dopravní značce samostatné základní za první a ZKD den použití</t>
  </si>
  <si>
    <t>1776940104</t>
  </si>
  <si>
    <t>"E13"  3*4*7</t>
  </si>
  <si>
    <t>"A15"  4*4*7</t>
  </si>
  <si>
    <t>913121111</t>
  </si>
  <si>
    <t>Montáž a demontáž dočasné dopravní značky kompletní základní</t>
  </si>
  <si>
    <t>-1557956539</t>
  </si>
  <si>
    <t>"B1"  3</t>
  </si>
  <si>
    <t>"B20a"  4</t>
  </si>
  <si>
    <t>913121211</t>
  </si>
  <si>
    <t>Příplatek k dočasné dopravní značce kompletní základní za první a ZKD den použití</t>
  </si>
  <si>
    <t>-1865551156</t>
  </si>
  <si>
    <t>"B1"  3*4*7</t>
  </si>
  <si>
    <t>"B20a"  4*4*7</t>
  </si>
  <si>
    <t>913221111</t>
  </si>
  <si>
    <t>Montáž a demontáž dočasné dopravní zábrany světelné šířky 1,5 m se 3 světly</t>
  </si>
  <si>
    <t>84489637</t>
  </si>
  <si>
    <t>913221211</t>
  </si>
  <si>
    <t>Příplatek k dočasné dopravní zábraně světelné šířky 1,5 m se 3 světly za první a ZKD den použití</t>
  </si>
  <si>
    <t>-1663213959</t>
  </si>
  <si>
    <t>3*4*7</t>
  </si>
  <si>
    <t>913321111</t>
  </si>
  <si>
    <t>Montáž a demontáž dočasné dopravní směrové desky základní</t>
  </si>
  <si>
    <t>1162328201</t>
  </si>
  <si>
    <t>913321211</t>
  </si>
  <si>
    <t>Příplatek k dočasné směrové desce základní za první a ZKD den použití</t>
  </si>
  <si>
    <t>464699923</t>
  </si>
  <si>
    <t>913911113</t>
  </si>
  <si>
    <t>Montáž a demontáž akumulátoru dočasného dopravního značení olověného 12 V/180 Ah</t>
  </si>
  <si>
    <t>-841622166</t>
  </si>
  <si>
    <t>913911213</t>
  </si>
  <si>
    <t>Příplatek k dočasnému akumulátor 12V/180 Ah za první a ZKD den použití</t>
  </si>
  <si>
    <t>-664310179</t>
  </si>
  <si>
    <t>SO 1000 - Ostatní náklady</t>
  </si>
  <si>
    <t>OST - Ostatní</t>
  </si>
  <si>
    <t xml:space="preserve">    O01 - Ostatní</t>
  </si>
  <si>
    <t>OST</t>
  </si>
  <si>
    <t>Ostatní</t>
  </si>
  <si>
    <t>O01</t>
  </si>
  <si>
    <t>012203000</t>
  </si>
  <si>
    <t>Geodetické práce při provádění stavby - vytýčení majetkoprávních  hranic</t>
  </si>
  <si>
    <t>kpl</t>
  </si>
  <si>
    <t>262144</t>
  </si>
  <si>
    <t>437186627</t>
  </si>
  <si>
    <t>221500000</t>
  </si>
  <si>
    <t>Vytýčení stávajících inženýrských sítí</t>
  </si>
  <si>
    <t>-80561204</t>
  </si>
  <si>
    <t>"  vytýčení  stávajících podzemních inženýrských sítí před zahájením zemních prací a přeložek"</t>
  </si>
  <si>
    <t>823800000</t>
  </si>
  <si>
    <t>Vyřízení  povolení  zvláštního užívání  pozemní komunikace</t>
  </si>
  <si>
    <t>-982189279</t>
  </si>
  <si>
    <t>823900000</t>
  </si>
  <si>
    <t>Vyřízení  povolení  trvalého značení</t>
  </si>
  <si>
    <t>1784180977</t>
  </si>
  <si>
    <t>043194000</t>
  </si>
  <si>
    <t xml:space="preserve">Zkoušky na množství polyaromatických uhlovodíků (PAU) a jejich
následné zatřídění do kvalitativních tříd (ZAS-T1 až ZAS-T4) dle vyhlášky č. 130/2019 Sb."     
</t>
  </si>
  <si>
    <t>672554409</t>
  </si>
  <si>
    <t>SO 1020 -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</si>
  <si>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</si>
  <si>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</si>
  <si>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</si>
  <si>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</si>
  <si>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</si>
  <si>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</si>
  <si>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1024</t>
  </si>
  <si>
    <t>-1048206390</t>
  </si>
  <si>
    <t>034002000</t>
  </si>
  <si>
    <t>Zabezpečení staveniště</t>
  </si>
  <si>
    <t>52289472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</si>
</sst>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E5" s="210" t="s">
        <v>15</v>
      </c>
      <c r="BS5" s="16" t="s">
        <v>6</v>
      </c>
    </row>
    <row r="6" spans="2:71" ht="36.95" customHeight="1">
      <c r="B6" s="19"/>
      <c r="D6" s="25" t="s">
        <v>16</v>
      </c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E6" s="211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1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1"/>
      <c r="BS8" s="16" t="s">
        <v>6</v>
      </c>
    </row>
    <row r="9" spans="2:71" ht="14.45" customHeight="1">
      <c r="B9" s="19"/>
      <c r="AR9" s="19"/>
      <c r="BE9" s="211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11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11"/>
      <c r="BS11" s="16" t="s">
        <v>6</v>
      </c>
    </row>
    <row r="12" spans="2:71" ht="6.95" customHeight="1">
      <c r="B12" s="19"/>
      <c r="AR12" s="19"/>
      <c r="BE12" s="211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11"/>
      <c r="BS13" s="16" t="s">
        <v>6</v>
      </c>
    </row>
    <row r="14" spans="2:71" ht="12.75">
      <c r="B14" s="19"/>
      <c r="E14" s="216" t="s">
        <v>29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27</v>
      </c>
      <c r="AN14" s="28" t="s">
        <v>29</v>
      </c>
      <c r="AR14" s="19"/>
      <c r="BE14" s="211"/>
      <c r="BS14" s="16" t="s">
        <v>6</v>
      </c>
    </row>
    <row r="15" spans="2:71" ht="6.95" customHeight="1">
      <c r="B15" s="19"/>
      <c r="AR15" s="19"/>
      <c r="BE15" s="211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11"/>
      <c r="BS16" s="16" t="s">
        <v>4</v>
      </c>
    </row>
    <row r="17" spans="2:7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211"/>
      <c r="BS17" s="16" t="s">
        <v>32</v>
      </c>
    </row>
    <row r="18" spans="2:71" ht="6.95" customHeight="1">
      <c r="B18" s="19"/>
      <c r="AR18" s="19"/>
      <c r="BE18" s="211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11"/>
      <c r="BS19" s="16" t="s">
        <v>6</v>
      </c>
    </row>
    <row r="20" spans="2:7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211"/>
      <c r="BS20" s="16" t="s">
        <v>32</v>
      </c>
    </row>
    <row r="21" spans="2:57" ht="6.95" customHeight="1">
      <c r="B21" s="19"/>
      <c r="AR21" s="19"/>
      <c r="BE21" s="211"/>
    </row>
    <row r="22" spans="2:57" ht="12" customHeight="1">
      <c r="B22" s="19"/>
      <c r="D22" s="26" t="s">
        <v>35</v>
      </c>
      <c r="AR22" s="19"/>
      <c r="BE22" s="211"/>
    </row>
    <row r="23" spans="2:57" ht="16.5" customHeight="1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  <c r="BE23" s="211"/>
    </row>
    <row r="24" spans="2:57" ht="6.95" customHeight="1">
      <c r="B24" s="19"/>
      <c r="AR24" s="19"/>
      <c r="BE24" s="211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1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9">
        <f>ROUND(AG94,2)</f>
        <v>0</v>
      </c>
      <c r="AL26" s="220"/>
      <c r="AM26" s="220"/>
      <c r="AN26" s="220"/>
      <c r="AO26" s="220"/>
      <c r="AR26" s="31"/>
      <c r="BE26" s="211"/>
    </row>
    <row r="27" spans="2:57" s="1" customFormat="1" ht="6.95" customHeight="1">
      <c r="B27" s="31"/>
      <c r="AR27" s="31"/>
      <c r="BE27" s="211"/>
    </row>
    <row r="28" spans="2:57" s="1" customFormat="1" ht="12.75">
      <c r="B28" s="31"/>
      <c r="L28" s="221" t="s">
        <v>37</v>
      </c>
      <c r="M28" s="221"/>
      <c r="N28" s="221"/>
      <c r="O28" s="221"/>
      <c r="P28" s="221"/>
      <c r="W28" s="221" t="s">
        <v>38</v>
      </c>
      <c r="X28" s="221"/>
      <c r="Y28" s="221"/>
      <c r="Z28" s="221"/>
      <c r="AA28" s="221"/>
      <c r="AB28" s="221"/>
      <c r="AC28" s="221"/>
      <c r="AD28" s="221"/>
      <c r="AE28" s="221"/>
      <c r="AK28" s="221" t="s">
        <v>39</v>
      </c>
      <c r="AL28" s="221"/>
      <c r="AM28" s="221"/>
      <c r="AN28" s="221"/>
      <c r="AO28" s="221"/>
      <c r="AR28" s="31"/>
      <c r="BE28" s="211"/>
    </row>
    <row r="29" spans="2:57" s="2" customFormat="1" ht="14.45" customHeight="1">
      <c r="B29" s="35"/>
      <c r="D29" s="26" t="s">
        <v>40</v>
      </c>
      <c r="F29" s="26" t="s">
        <v>41</v>
      </c>
      <c r="L29" s="224">
        <v>0.21</v>
      </c>
      <c r="M29" s="223"/>
      <c r="N29" s="223"/>
      <c r="O29" s="223"/>
      <c r="P29" s="223"/>
      <c r="W29" s="222">
        <f>ROUND(AZ94,2)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ROUND(AV94,2)</f>
        <v>0</v>
      </c>
      <c r="AL29" s="223"/>
      <c r="AM29" s="223"/>
      <c r="AN29" s="223"/>
      <c r="AO29" s="223"/>
      <c r="AR29" s="35"/>
      <c r="BE29" s="212"/>
    </row>
    <row r="30" spans="2:57" s="2" customFormat="1" ht="14.45" customHeight="1">
      <c r="B30" s="35"/>
      <c r="F30" s="26" t="s">
        <v>42</v>
      </c>
      <c r="L30" s="224">
        <v>0.15</v>
      </c>
      <c r="M30" s="223"/>
      <c r="N30" s="223"/>
      <c r="O30" s="223"/>
      <c r="P30" s="223"/>
      <c r="W30" s="222">
        <f>ROUND(BA94,2)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ROUND(AW94,2)</f>
        <v>0</v>
      </c>
      <c r="AL30" s="223"/>
      <c r="AM30" s="223"/>
      <c r="AN30" s="223"/>
      <c r="AO30" s="223"/>
      <c r="AR30" s="35"/>
      <c r="BE30" s="212"/>
    </row>
    <row r="31" spans="2:57" s="2" customFormat="1" ht="14.45" customHeight="1" hidden="1">
      <c r="B31" s="35"/>
      <c r="F31" s="26" t="s">
        <v>43</v>
      </c>
      <c r="L31" s="224">
        <v>0.21</v>
      </c>
      <c r="M31" s="223"/>
      <c r="N31" s="223"/>
      <c r="O31" s="223"/>
      <c r="P31" s="223"/>
      <c r="W31" s="222">
        <f>ROUND(BB94,2)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5"/>
      <c r="BE31" s="212"/>
    </row>
    <row r="32" spans="2:57" s="2" customFormat="1" ht="14.45" customHeight="1" hidden="1">
      <c r="B32" s="35"/>
      <c r="F32" s="26" t="s">
        <v>44</v>
      </c>
      <c r="L32" s="224">
        <v>0.15</v>
      </c>
      <c r="M32" s="223"/>
      <c r="N32" s="223"/>
      <c r="O32" s="223"/>
      <c r="P32" s="223"/>
      <c r="W32" s="222">
        <f>ROUND(BC94,2)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5"/>
      <c r="BE32" s="212"/>
    </row>
    <row r="33" spans="2:57" s="2" customFormat="1" ht="14.45" customHeight="1" hidden="1">
      <c r="B33" s="35"/>
      <c r="F33" s="26" t="s">
        <v>45</v>
      </c>
      <c r="L33" s="224">
        <v>0</v>
      </c>
      <c r="M33" s="223"/>
      <c r="N33" s="223"/>
      <c r="O33" s="223"/>
      <c r="P33" s="223"/>
      <c r="W33" s="222">
        <f>ROUND(BD94,2)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5"/>
      <c r="BE33" s="212"/>
    </row>
    <row r="34" spans="2:57" s="1" customFormat="1" ht="6.95" customHeight="1">
      <c r="B34" s="31"/>
      <c r="AR34" s="31"/>
      <c r="BE34" s="211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28" t="s">
        <v>48</v>
      </c>
      <c r="Y35" s="226"/>
      <c r="Z35" s="226"/>
      <c r="AA35" s="226"/>
      <c r="AB35" s="226"/>
      <c r="AC35" s="38"/>
      <c r="AD35" s="38"/>
      <c r="AE35" s="38"/>
      <c r="AF35" s="38"/>
      <c r="AG35" s="38"/>
      <c r="AH35" s="38"/>
      <c r="AI35" s="38"/>
      <c r="AJ35" s="38"/>
      <c r="AK35" s="225">
        <f>SUM(AK26:AK33)</f>
        <v>0</v>
      </c>
      <c r="AL35" s="226"/>
      <c r="AM35" s="226"/>
      <c r="AN35" s="226"/>
      <c r="AO35" s="227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Kasarna</v>
      </c>
      <c r="AR84" s="47"/>
    </row>
    <row r="85" spans="2:44" s="4" customFormat="1" ht="36.95" customHeight="1">
      <c r="B85" s="48"/>
      <c r="C85" s="49" t="s">
        <v>16</v>
      </c>
      <c r="L85" s="187" t="str">
        <f>K6</f>
        <v>Oprava  povrchu stávající zpevněné plochy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Šumperk</v>
      </c>
      <c r="AI87" s="26" t="s">
        <v>22</v>
      </c>
      <c r="AM87" s="189" t="str">
        <f>IF(AN8="","",AN8)</f>
        <v>7. 9. 2023</v>
      </c>
      <c r="AN87" s="189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Město Šumperk</v>
      </c>
      <c r="AI89" s="26" t="s">
        <v>30</v>
      </c>
      <c r="AM89" s="194" t="str">
        <f>IF(E17="","",E17)</f>
        <v>Ing.Zdeněk Vitásek</v>
      </c>
      <c r="AN89" s="195"/>
      <c r="AO89" s="195"/>
      <c r="AP89" s="195"/>
      <c r="AR89" s="31"/>
      <c r="AS89" s="190" t="s">
        <v>56</v>
      </c>
      <c r="AT89" s="191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194" t="str">
        <f>IF(E20="","",E20)</f>
        <v>Martin Pniok</v>
      </c>
      <c r="AN90" s="195"/>
      <c r="AO90" s="195"/>
      <c r="AP90" s="195"/>
      <c r="AR90" s="31"/>
      <c r="AS90" s="192"/>
      <c r="AT90" s="193"/>
      <c r="BD90" s="55"/>
    </row>
    <row r="91" spans="2:56" s="1" customFormat="1" ht="10.9" customHeight="1">
      <c r="B91" s="31"/>
      <c r="AR91" s="31"/>
      <c r="AS91" s="192"/>
      <c r="AT91" s="193"/>
      <c r="BD91" s="55"/>
    </row>
    <row r="92" spans="2:56" s="1" customFormat="1" ht="29.25" customHeight="1">
      <c r="B92" s="31"/>
      <c r="C92" s="196" t="s">
        <v>57</v>
      </c>
      <c r="D92" s="197"/>
      <c r="E92" s="197"/>
      <c r="F92" s="197"/>
      <c r="G92" s="197"/>
      <c r="H92" s="56"/>
      <c r="I92" s="199" t="s">
        <v>58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8" t="s">
        <v>59</v>
      </c>
      <c r="AH92" s="197"/>
      <c r="AI92" s="197"/>
      <c r="AJ92" s="197"/>
      <c r="AK92" s="197"/>
      <c r="AL92" s="197"/>
      <c r="AM92" s="197"/>
      <c r="AN92" s="199" t="s">
        <v>60</v>
      </c>
      <c r="AO92" s="197"/>
      <c r="AP92" s="200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8">
        <f>ROUND(AG95,2)</f>
        <v>0</v>
      </c>
      <c r="AH94" s="208"/>
      <c r="AI94" s="208"/>
      <c r="AJ94" s="208"/>
      <c r="AK94" s="208"/>
      <c r="AL94" s="208"/>
      <c r="AM94" s="208"/>
      <c r="AN94" s="209">
        <f aca="true" t="shared" si="0" ref="AN94:AN101">SUM(AG94,AT94)</f>
        <v>0</v>
      </c>
      <c r="AO94" s="209"/>
      <c r="AP94" s="209"/>
      <c r="AQ94" s="66" t="s">
        <v>1</v>
      </c>
      <c r="AR94" s="62"/>
      <c r="AS94" s="67">
        <f>ROUND(AS95,2)</f>
        <v>0</v>
      </c>
      <c r="AT94" s="68">
        <f aca="true" t="shared" si="1" ref="AT94:AT101"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5</v>
      </c>
      <c r="BX94" s="71" t="s">
        <v>79</v>
      </c>
      <c r="CL94" s="71" t="s">
        <v>1</v>
      </c>
    </row>
    <row r="95" spans="2:91" s="6" customFormat="1" ht="16.5" customHeight="1">
      <c r="B95" s="73"/>
      <c r="C95" s="74"/>
      <c r="D95" s="204" t="s">
        <v>80</v>
      </c>
      <c r="E95" s="204"/>
      <c r="F95" s="204"/>
      <c r="G95" s="204"/>
      <c r="H95" s="204"/>
      <c r="I95" s="75"/>
      <c r="J95" s="204" t="s">
        <v>81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1">
        <f>ROUND(SUM(AG96:AG101),2)</f>
        <v>0</v>
      </c>
      <c r="AH95" s="202"/>
      <c r="AI95" s="202"/>
      <c r="AJ95" s="202"/>
      <c r="AK95" s="202"/>
      <c r="AL95" s="202"/>
      <c r="AM95" s="202"/>
      <c r="AN95" s="203">
        <f t="shared" si="0"/>
        <v>0</v>
      </c>
      <c r="AO95" s="202"/>
      <c r="AP95" s="202"/>
      <c r="AQ95" s="76" t="s">
        <v>82</v>
      </c>
      <c r="AR95" s="73"/>
      <c r="AS95" s="77">
        <f>ROUND(SUM(AS96:AS101),2)</f>
        <v>0</v>
      </c>
      <c r="AT95" s="78">
        <f t="shared" si="1"/>
        <v>0</v>
      </c>
      <c r="AU95" s="79">
        <f>ROUND(SUM(AU96:AU101),5)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ROUND(SUM(AZ96:AZ101),2)</f>
        <v>0</v>
      </c>
      <c r="BA95" s="78">
        <f>ROUND(SUM(BA96:BA101),2)</f>
        <v>0</v>
      </c>
      <c r="BB95" s="78">
        <f>ROUND(SUM(BB96:BB101),2)</f>
        <v>0</v>
      </c>
      <c r="BC95" s="78">
        <f>ROUND(SUM(BC96:BC101),2)</f>
        <v>0</v>
      </c>
      <c r="BD95" s="80">
        <f>ROUND(SUM(BD96:BD101),2)</f>
        <v>0</v>
      </c>
      <c r="BS95" s="81" t="s">
        <v>75</v>
      </c>
      <c r="BT95" s="81" t="s">
        <v>83</v>
      </c>
      <c r="BU95" s="81" t="s">
        <v>77</v>
      </c>
      <c r="BV95" s="81" t="s">
        <v>78</v>
      </c>
      <c r="BW95" s="81" t="s">
        <v>84</v>
      </c>
      <c r="BX95" s="81" t="s">
        <v>5</v>
      </c>
      <c r="CL95" s="81" t="s">
        <v>1</v>
      </c>
      <c r="CM95" s="81" t="s">
        <v>85</v>
      </c>
    </row>
    <row r="96" spans="1:90" s="3" customFormat="1" ht="16.5" customHeight="1">
      <c r="A96" s="82" t="s">
        <v>86</v>
      </c>
      <c r="B96" s="47"/>
      <c r="C96" s="9"/>
      <c r="D96" s="9"/>
      <c r="E96" s="207" t="s">
        <v>87</v>
      </c>
      <c r="F96" s="207"/>
      <c r="G96" s="207"/>
      <c r="H96" s="207"/>
      <c r="I96" s="207"/>
      <c r="J96" s="9"/>
      <c r="K96" s="207" t="s">
        <v>88</v>
      </c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5">
        <f>'SO 001 - Příprava území ,...'!J32</f>
        <v>0</v>
      </c>
      <c r="AH96" s="206"/>
      <c r="AI96" s="206"/>
      <c r="AJ96" s="206"/>
      <c r="AK96" s="206"/>
      <c r="AL96" s="206"/>
      <c r="AM96" s="206"/>
      <c r="AN96" s="205">
        <f t="shared" si="0"/>
        <v>0</v>
      </c>
      <c r="AO96" s="206"/>
      <c r="AP96" s="206"/>
      <c r="AQ96" s="83" t="s">
        <v>89</v>
      </c>
      <c r="AR96" s="47"/>
      <c r="AS96" s="84">
        <v>0</v>
      </c>
      <c r="AT96" s="85">
        <f t="shared" si="1"/>
        <v>0</v>
      </c>
      <c r="AU96" s="86">
        <f>'SO 001 - Příprava území ,...'!P124</f>
        <v>0</v>
      </c>
      <c r="AV96" s="85">
        <f>'SO 001 - Příprava území ,...'!J35</f>
        <v>0</v>
      </c>
      <c r="AW96" s="85">
        <f>'SO 001 - Příprava území ,...'!J36</f>
        <v>0</v>
      </c>
      <c r="AX96" s="85">
        <f>'SO 001 - Příprava území ,...'!J37</f>
        <v>0</v>
      </c>
      <c r="AY96" s="85">
        <f>'SO 001 - Příprava území ,...'!J38</f>
        <v>0</v>
      </c>
      <c r="AZ96" s="85">
        <f>'SO 001 - Příprava území ,...'!F35</f>
        <v>0</v>
      </c>
      <c r="BA96" s="85">
        <f>'SO 001 - Příprava území ,...'!F36</f>
        <v>0</v>
      </c>
      <c r="BB96" s="85">
        <f>'SO 001 - Příprava území ,...'!F37</f>
        <v>0</v>
      </c>
      <c r="BC96" s="85">
        <f>'SO 001 - Příprava území ,...'!F38</f>
        <v>0</v>
      </c>
      <c r="BD96" s="87">
        <f>'SO 001 - Příprava území ,...'!F39</f>
        <v>0</v>
      </c>
      <c r="BT96" s="24" t="s">
        <v>85</v>
      </c>
      <c r="BV96" s="24" t="s">
        <v>78</v>
      </c>
      <c r="BW96" s="24" t="s">
        <v>90</v>
      </c>
      <c r="BX96" s="24" t="s">
        <v>84</v>
      </c>
      <c r="CL96" s="24" t="s">
        <v>1</v>
      </c>
    </row>
    <row r="97" spans="1:90" s="3" customFormat="1" ht="16.5" customHeight="1">
      <c r="A97" s="82" t="s">
        <v>86</v>
      </c>
      <c r="B97" s="47"/>
      <c r="C97" s="9"/>
      <c r="D97" s="9"/>
      <c r="E97" s="207" t="s">
        <v>91</v>
      </c>
      <c r="F97" s="207"/>
      <c r="G97" s="207"/>
      <c r="H97" s="207"/>
      <c r="I97" s="207"/>
      <c r="J97" s="9"/>
      <c r="K97" s="207" t="s">
        <v>92</v>
      </c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5">
        <f>'SO 101 - Komunikace a par...'!J32</f>
        <v>0</v>
      </c>
      <c r="AH97" s="206"/>
      <c r="AI97" s="206"/>
      <c r="AJ97" s="206"/>
      <c r="AK97" s="206"/>
      <c r="AL97" s="206"/>
      <c r="AM97" s="206"/>
      <c r="AN97" s="205">
        <f t="shared" si="0"/>
        <v>0</v>
      </c>
      <c r="AO97" s="206"/>
      <c r="AP97" s="206"/>
      <c r="AQ97" s="83" t="s">
        <v>89</v>
      </c>
      <c r="AR97" s="47"/>
      <c r="AS97" s="84">
        <v>0</v>
      </c>
      <c r="AT97" s="85">
        <f t="shared" si="1"/>
        <v>0</v>
      </c>
      <c r="AU97" s="86">
        <f>'SO 101 - Komunikace a par...'!P127</f>
        <v>0</v>
      </c>
      <c r="AV97" s="85">
        <f>'SO 101 - Komunikace a par...'!J35</f>
        <v>0</v>
      </c>
      <c r="AW97" s="85">
        <f>'SO 101 - Komunikace a par...'!J36</f>
        <v>0</v>
      </c>
      <c r="AX97" s="85">
        <f>'SO 101 - Komunikace a par...'!J37</f>
        <v>0</v>
      </c>
      <c r="AY97" s="85">
        <f>'SO 101 - Komunikace a par...'!J38</f>
        <v>0</v>
      </c>
      <c r="AZ97" s="85">
        <f>'SO 101 - Komunikace a par...'!F35</f>
        <v>0</v>
      </c>
      <c r="BA97" s="85">
        <f>'SO 101 - Komunikace a par...'!F36</f>
        <v>0</v>
      </c>
      <c r="BB97" s="85">
        <f>'SO 101 - Komunikace a par...'!F37</f>
        <v>0</v>
      </c>
      <c r="BC97" s="85">
        <f>'SO 101 - Komunikace a par...'!F38</f>
        <v>0</v>
      </c>
      <c r="BD97" s="87">
        <f>'SO 101 - Komunikace a par...'!F39</f>
        <v>0</v>
      </c>
      <c r="BT97" s="24" t="s">
        <v>85</v>
      </c>
      <c r="BV97" s="24" t="s">
        <v>78</v>
      </c>
      <c r="BW97" s="24" t="s">
        <v>93</v>
      </c>
      <c r="BX97" s="24" t="s">
        <v>84</v>
      </c>
      <c r="CL97" s="24" t="s">
        <v>1</v>
      </c>
    </row>
    <row r="98" spans="1:90" s="3" customFormat="1" ht="16.5" customHeight="1">
      <c r="A98" s="82" t="s">
        <v>86</v>
      </c>
      <c r="B98" s="47"/>
      <c r="C98" s="9"/>
      <c r="D98" s="9"/>
      <c r="E98" s="207" t="s">
        <v>94</v>
      </c>
      <c r="F98" s="207"/>
      <c r="G98" s="207"/>
      <c r="H98" s="207"/>
      <c r="I98" s="207"/>
      <c r="J98" s="9"/>
      <c r="K98" s="207" t="s">
        <v>95</v>
      </c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5">
        <f>'SO 191 - Dopravní značení...'!J32</f>
        <v>0</v>
      </c>
      <c r="AH98" s="206"/>
      <c r="AI98" s="206"/>
      <c r="AJ98" s="206"/>
      <c r="AK98" s="206"/>
      <c r="AL98" s="206"/>
      <c r="AM98" s="206"/>
      <c r="AN98" s="205">
        <f t="shared" si="0"/>
        <v>0</v>
      </c>
      <c r="AO98" s="206"/>
      <c r="AP98" s="206"/>
      <c r="AQ98" s="83" t="s">
        <v>89</v>
      </c>
      <c r="AR98" s="47"/>
      <c r="AS98" s="84">
        <v>0</v>
      </c>
      <c r="AT98" s="85">
        <f t="shared" si="1"/>
        <v>0</v>
      </c>
      <c r="AU98" s="86">
        <f>'SO 191 - Dopravní značení...'!P124</f>
        <v>0</v>
      </c>
      <c r="AV98" s="85">
        <f>'SO 191 - Dopravní značení...'!J35</f>
        <v>0</v>
      </c>
      <c r="AW98" s="85">
        <f>'SO 191 - Dopravní značení...'!J36</f>
        <v>0</v>
      </c>
      <c r="AX98" s="85">
        <f>'SO 191 - Dopravní značení...'!J37</f>
        <v>0</v>
      </c>
      <c r="AY98" s="85">
        <f>'SO 191 - Dopravní značení...'!J38</f>
        <v>0</v>
      </c>
      <c r="AZ98" s="85">
        <f>'SO 191 - Dopravní značení...'!F35</f>
        <v>0</v>
      </c>
      <c r="BA98" s="85">
        <f>'SO 191 - Dopravní značení...'!F36</f>
        <v>0</v>
      </c>
      <c r="BB98" s="85">
        <f>'SO 191 - Dopravní značení...'!F37</f>
        <v>0</v>
      </c>
      <c r="BC98" s="85">
        <f>'SO 191 - Dopravní značení...'!F38</f>
        <v>0</v>
      </c>
      <c r="BD98" s="87">
        <f>'SO 191 - Dopravní značení...'!F39</f>
        <v>0</v>
      </c>
      <c r="BT98" s="24" t="s">
        <v>85</v>
      </c>
      <c r="BV98" s="24" t="s">
        <v>78</v>
      </c>
      <c r="BW98" s="24" t="s">
        <v>96</v>
      </c>
      <c r="BX98" s="24" t="s">
        <v>84</v>
      </c>
      <c r="CL98" s="24" t="s">
        <v>1</v>
      </c>
    </row>
    <row r="99" spans="1:90" s="3" customFormat="1" ht="16.5" customHeight="1">
      <c r="A99" s="82" t="s">
        <v>86</v>
      </c>
      <c r="B99" s="47"/>
      <c r="C99" s="9"/>
      <c r="D99" s="9"/>
      <c r="E99" s="207" t="s">
        <v>97</v>
      </c>
      <c r="F99" s="207"/>
      <c r="G99" s="207"/>
      <c r="H99" s="207"/>
      <c r="I99" s="207"/>
      <c r="J99" s="9"/>
      <c r="K99" s="207" t="s">
        <v>98</v>
      </c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5">
        <f>'SO 192 - Dopravní značení...'!J32</f>
        <v>0</v>
      </c>
      <c r="AH99" s="206"/>
      <c r="AI99" s="206"/>
      <c r="AJ99" s="206"/>
      <c r="AK99" s="206"/>
      <c r="AL99" s="206"/>
      <c r="AM99" s="206"/>
      <c r="AN99" s="205">
        <f t="shared" si="0"/>
        <v>0</v>
      </c>
      <c r="AO99" s="206"/>
      <c r="AP99" s="206"/>
      <c r="AQ99" s="83" t="s">
        <v>89</v>
      </c>
      <c r="AR99" s="47"/>
      <c r="AS99" s="84">
        <v>0</v>
      </c>
      <c r="AT99" s="85">
        <f t="shared" si="1"/>
        <v>0</v>
      </c>
      <c r="AU99" s="86">
        <f>'SO 192 - Dopravní značení...'!P122</f>
        <v>0</v>
      </c>
      <c r="AV99" s="85">
        <f>'SO 192 - Dopravní značení...'!J35</f>
        <v>0</v>
      </c>
      <c r="AW99" s="85">
        <f>'SO 192 - Dopravní značení...'!J36</f>
        <v>0</v>
      </c>
      <c r="AX99" s="85">
        <f>'SO 192 - Dopravní značení...'!J37</f>
        <v>0</v>
      </c>
      <c r="AY99" s="85">
        <f>'SO 192 - Dopravní značení...'!J38</f>
        <v>0</v>
      </c>
      <c r="AZ99" s="85">
        <f>'SO 192 - Dopravní značení...'!F35</f>
        <v>0</v>
      </c>
      <c r="BA99" s="85">
        <f>'SO 192 - Dopravní značení...'!F36</f>
        <v>0</v>
      </c>
      <c r="BB99" s="85">
        <f>'SO 192 - Dopravní značení...'!F37</f>
        <v>0</v>
      </c>
      <c r="BC99" s="85">
        <f>'SO 192 - Dopravní značení...'!F38</f>
        <v>0</v>
      </c>
      <c r="BD99" s="87">
        <f>'SO 192 - Dopravní značení...'!F39</f>
        <v>0</v>
      </c>
      <c r="BT99" s="24" t="s">
        <v>85</v>
      </c>
      <c r="BV99" s="24" t="s">
        <v>78</v>
      </c>
      <c r="BW99" s="24" t="s">
        <v>99</v>
      </c>
      <c r="BX99" s="24" t="s">
        <v>84</v>
      </c>
      <c r="CL99" s="24" t="s">
        <v>1</v>
      </c>
    </row>
    <row r="100" spans="1:90" s="3" customFormat="1" ht="23.25" customHeight="1">
      <c r="A100" s="82" t="s">
        <v>86</v>
      </c>
      <c r="B100" s="47"/>
      <c r="C100" s="9"/>
      <c r="D100" s="9"/>
      <c r="E100" s="207" t="s">
        <v>100</v>
      </c>
      <c r="F100" s="207"/>
      <c r="G100" s="207"/>
      <c r="H100" s="207"/>
      <c r="I100" s="207"/>
      <c r="J100" s="9"/>
      <c r="K100" s="207" t="s">
        <v>101</v>
      </c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5">
        <f>'SO 1000 - Ostatní náklady'!J32</f>
        <v>0</v>
      </c>
      <c r="AH100" s="206"/>
      <c r="AI100" s="206"/>
      <c r="AJ100" s="206"/>
      <c r="AK100" s="206"/>
      <c r="AL100" s="206"/>
      <c r="AM100" s="206"/>
      <c r="AN100" s="205">
        <f t="shared" si="0"/>
        <v>0</v>
      </c>
      <c r="AO100" s="206"/>
      <c r="AP100" s="206"/>
      <c r="AQ100" s="83" t="s">
        <v>89</v>
      </c>
      <c r="AR100" s="47"/>
      <c r="AS100" s="84">
        <v>0</v>
      </c>
      <c r="AT100" s="85">
        <f t="shared" si="1"/>
        <v>0</v>
      </c>
      <c r="AU100" s="86">
        <f>'SO 1000 - Ostatní náklady'!P122</f>
        <v>0</v>
      </c>
      <c r="AV100" s="85">
        <f>'SO 1000 - Ostatní náklady'!J35</f>
        <v>0</v>
      </c>
      <c r="AW100" s="85">
        <f>'SO 1000 - Ostatní náklady'!J36</f>
        <v>0</v>
      </c>
      <c r="AX100" s="85">
        <f>'SO 1000 - Ostatní náklady'!J37</f>
        <v>0</v>
      </c>
      <c r="AY100" s="85">
        <f>'SO 1000 - Ostatní náklady'!J38</f>
        <v>0</v>
      </c>
      <c r="AZ100" s="85">
        <f>'SO 1000 - Ostatní náklady'!F35</f>
        <v>0</v>
      </c>
      <c r="BA100" s="85">
        <f>'SO 1000 - Ostatní náklady'!F36</f>
        <v>0</v>
      </c>
      <c r="BB100" s="85">
        <f>'SO 1000 - Ostatní náklady'!F37</f>
        <v>0</v>
      </c>
      <c r="BC100" s="85">
        <f>'SO 1000 - Ostatní náklady'!F38</f>
        <v>0</v>
      </c>
      <c r="BD100" s="87">
        <f>'SO 1000 - Ostatní náklady'!F39</f>
        <v>0</v>
      </c>
      <c r="BT100" s="24" t="s">
        <v>85</v>
      </c>
      <c r="BV100" s="24" t="s">
        <v>78</v>
      </c>
      <c r="BW100" s="24" t="s">
        <v>102</v>
      </c>
      <c r="BX100" s="24" t="s">
        <v>84</v>
      </c>
      <c r="CL100" s="24" t="s">
        <v>1</v>
      </c>
    </row>
    <row r="101" spans="1:90" s="3" customFormat="1" ht="23.25" customHeight="1">
      <c r="A101" s="82" t="s">
        <v>86</v>
      </c>
      <c r="B101" s="47"/>
      <c r="C101" s="9"/>
      <c r="D101" s="9"/>
      <c r="E101" s="207" t="s">
        <v>103</v>
      </c>
      <c r="F101" s="207"/>
      <c r="G101" s="207"/>
      <c r="H101" s="207"/>
      <c r="I101" s="207"/>
      <c r="J101" s="9"/>
      <c r="K101" s="207" t="s">
        <v>104</v>
      </c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5">
        <f>'SO 1020 - VRN'!J32</f>
        <v>0</v>
      </c>
      <c r="AH101" s="206"/>
      <c r="AI101" s="206"/>
      <c r="AJ101" s="206"/>
      <c r="AK101" s="206"/>
      <c r="AL101" s="206"/>
      <c r="AM101" s="206"/>
      <c r="AN101" s="205">
        <f t="shared" si="0"/>
        <v>0</v>
      </c>
      <c r="AO101" s="206"/>
      <c r="AP101" s="206"/>
      <c r="AQ101" s="83" t="s">
        <v>89</v>
      </c>
      <c r="AR101" s="47"/>
      <c r="AS101" s="88">
        <v>0</v>
      </c>
      <c r="AT101" s="89">
        <f t="shared" si="1"/>
        <v>0</v>
      </c>
      <c r="AU101" s="90">
        <f>'SO 1020 - VRN'!P122</f>
        <v>0</v>
      </c>
      <c r="AV101" s="89">
        <f>'SO 1020 - VRN'!J35</f>
        <v>0</v>
      </c>
      <c r="AW101" s="89">
        <f>'SO 1020 - VRN'!J36</f>
        <v>0</v>
      </c>
      <c r="AX101" s="89">
        <f>'SO 1020 - VRN'!J37</f>
        <v>0</v>
      </c>
      <c r="AY101" s="89">
        <f>'SO 1020 - VRN'!J38</f>
        <v>0</v>
      </c>
      <c r="AZ101" s="89">
        <f>'SO 1020 - VRN'!F35</f>
        <v>0</v>
      </c>
      <c r="BA101" s="89">
        <f>'SO 1020 - VRN'!F36</f>
        <v>0</v>
      </c>
      <c r="BB101" s="89">
        <f>'SO 1020 - VRN'!F37</f>
        <v>0</v>
      </c>
      <c r="BC101" s="89">
        <f>'SO 1020 - VRN'!F38</f>
        <v>0</v>
      </c>
      <c r="BD101" s="91">
        <f>'SO 1020 - VRN'!F39</f>
        <v>0</v>
      </c>
      <c r="BT101" s="24" t="s">
        <v>85</v>
      </c>
      <c r="BV101" s="24" t="s">
        <v>78</v>
      </c>
      <c r="BW101" s="24" t="s">
        <v>105</v>
      </c>
      <c r="BX101" s="24" t="s">
        <v>84</v>
      </c>
      <c r="CL101" s="24" t="s">
        <v>1</v>
      </c>
    </row>
    <row r="102" spans="2:44" s="1" customFormat="1" ht="30" customHeight="1">
      <c r="B102" s="31"/>
      <c r="AR102" s="31"/>
    </row>
    <row r="103" spans="2:44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31"/>
    </row>
  </sheetData>
  <sheetProtection algorithmName="SHA-512" hashValue="936Cb8Q7+DEyyymsFhMINYqzi+ay5Att5fu/hvIrUQPZhgfE6zgYxxrdrm/ISFom2qX1SA4kqxEiyRaSFAOKAw==" saltValue="BUtGhrHS5c6j6T6HboMOJhiqKpCr8ZG1RHebTPvjNIPREbWzotig79n8JFkoq8L6TInUb11QWUg1L9O/XFZIqg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L85:AO85"/>
    <mergeCell ref="AM87:AN87"/>
    <mergeCell ref="AS89:AT91"/>
    <mergeCell ref="AM89:AP89"/>
    <mergeCell ref="AM90:AP90"/>
  </mergeCells>
  <hyperlinks>
    <hyperlink ref="A96" location="'SO 001 - Příprava území ,...'!C2" display="/"/>
    <hyperlink ref="A97" location="'SO 101 - Komunikace a par...'!C2" display="/"/>
    <hyperlink ref="A98" location="'SO 191 - Dopravní značení...'!C2" display="/"/>
    <hyperlink ref="A99" location="'SO 192 - Dopravní značení...'!C2" display="/"/>
    <hyperlink ref="A100" location="'SO 1000 - Ostatní náklady'!C2" display="/"/>
    <hyperlink ref="A101" location="'SO 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106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 povrchu stávající zpevněné plochy</v>
      </c>
      <c r="F7" s="230"/>
      <c r="G7" s="230"/>
      <c r="H7" s="230"/>
      <c r="L7" s="19"/>
    </row>
    <row r="8" spans="2:12" ht="12" customHeight="1">
      <c r="B8" s="19"/>
      <c r="D8" s="26" t="s">
        <v>107</v>
      </c>
      <c r="L8" s="19"/>
    </row>
    <row r="9" spans="2:12" s="1" customFormat="1" ht="16.5" customHeight="1">
      <c r="B9" s="31"/>
      <c r="E9" s="229" t="s">
        <v>108</v>
      </c>
      <c r="F9" s="231"/>
      <c r="G9" s="231"/>
      <c r="H9" s="231"/>
      <c r="L9" s="31"/>
    </row>
    <row r="10" spans="2:12" s="1" customFormat="1" ht="12" customHeight="1">
      <c r="B10" s="31"/>
      <c r="D10" s="26" t="s">
        <v>109</v>
      </c>
      <c r="L10" s="31"/>
    </row>
    <row r="11" spans="2:12" s="1" customFormat="1" ht="16.5" customHeight="1">
      <c r="B11" s="31"/>
      <c r="E11" s="187" t="s">
        <v>110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7. 9. 2023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ROUND(J124,2)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ROUND((SUM(BE124:BE148)),2)</f>
        <v>0</v>
      </c>
      <c r="I35" s="95">
        <v>0.21</v>
      </c>
      <c r="J35" s="85">
        <f>ROUND(((SUM(BE124:BE148))*I35),2)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ROUND((SUM(BF124:BF148)),2)</f>
        <v>0</v>
      </c>
      <c r="I36" s="95">
        <v>0.15</v>
      </c>
      <c r="J36" s="85">
        <f>ROUND(((SUM(BF124:BF148))*I36),2)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ROUND((SUM(BG124:BG148)),2)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ROUND((SUM(BH124:BH148)),2)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ROUND((SUM(BI124:BI148)),2)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 povrchu stávající zpevněné plochy</v>
      </c>
      <c r="F85" s="230"/>
      <c r="G85" s="230"/>
      <c r="H85" s="230"/>
      <c r="L85" s="31"/>
    </row>
    <row r="86" spans="2:12" ht="12" customHeight="1">
      <c r="B86" s="19"/>
      <c r="C86" s="26" t="s">
        <v>107</v>
      </c>
      <c r="L86" s="19"/>
    </row>
    <row r="87" spans="2:12" s="1" customFormat="1" ht="16.5" customHeight="1">
      <c r="B87" s="31"/>
      <c r="E87" s="229" t="s">
        <v>108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109</v>
      </c>
      <c r="L88" s="31"/>
    </row>
    <row r="89" spans="2:12" s="1" customFormat="1" ht="16.5" customHeight="1">
      <c r="B89" s="31"/>
      <c r="E89" s="187" t="str">
        <f>E11</f>
        <v>SO 001 - Příprava území , demolice stávající živice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7. 9. 2023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Šumperk</v>
      </c>
      <c r="I93" s="26" t="s">
        <v>30</v>
      </c>
      <c r="J93" s="29" t="str">
        <f>E23</f>
        <v>Ing.Zdeněk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112</v>
      </c>
      <c r="D96" s="96"/>
      <c r="E96" s="96"/>
      <c r="F96" s="96"/>
      <c r="G96" s="96"/>
      <c r="H96" s="96"/>
      <c r="I96" s="96"/>
      <c r="J96" s="105" t="s">
        <v>113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114</v>
      </c>
      <c r="J98" s="65">
        <f>J124</f>
        <v>0</v>
      </c>
      <c r="L98" s="31"/>
      <c r="AU98" s="16" t="s">
        <v>115</v>
      </c>
    </row>
    <row r="99" spans="2:12" s="8" customFormat="1" ht="24.95" customHeight="1">
      <c r="B99" s="107"/>
      <c r="D99" s="108" t="s">
        <v>116</v>
      </c>
      <c r="E99" s="109"/>
      <c r="F99" s="109"/>
      <c r="G99" s="109"/>
      <c r="H99" s="109"/>
      <c r="I99" s="109"/>
      <c r="J99" s="110">
        <f>J125</f>
        <v>0</v>
      </c>
      <c r="L99" s="107"/>
    </row>
    <row r="100" spans="2:12" s="9" customFormat="1" ht="19.9" customHeight="1">
      <c r="B100" s="111"/>
      <c r="D100" s="112" t="s">
        <v>117</v>
      </c>
      <c r="E100" s="113"/>
      <c r="F100" s="113"/>
      <c r="G100" s="113"/>
      <c r="H100" s="113"/>
      <c r="I100" s="113"/>
      <c r="J100" s="114">
        <f>J126</f>
        <v>0</v>
      </c>
      <c r="L100" s="111"/>
    </row>
    <row r="101" spans="2:12" s="9" customFormat="1" ht="19.9" customHeight="1">
      <c r="B101" s="111"/>
      <c r="D101" s="112" t="s">
        <v>118</v>
      </c>
      <c r="E101" s="113"/>
      <c r="F101" s="113"/>
      <c r="G101" s="113"/>
      <c r="H101" s="113"/>
      <c r="I101" s="113"/>
      <c r="J101" s="114">
        <f>J136</f>
        <v>0</v>
      </c>
      <c r="L101" s="111"/>
    </row>
    <row r="102" spans="2:12" s="9" customFormat="1" ht="19.9" customHeight="1">
      <c r="B102" s="111"/>
      <c r="D102" s="112" t="s">
        <v>119</v>
      </c>
      <c r="E102" s="113"/>
      <c r="F102" s="113"/>
      <c r="G102" s="113"/>
      <c r="H102" s="113"/>
      <c r="I102" s="113"/>
      <c r="J102" s="114">
        <f>J140</f>
        <v>0</v>
      </c>
      <c r="L102" s="111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120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9" t="str">
        <f>E7</f>
        <v>Oprava  povrchu stávající zpevněné plochy</v>
      </c>
      <c r="F112" s="230"/>
      <c r="G112" s="230"/>
      <c r="H112" s="230"/>
      <c r="L112" s="31"/>
    </row>
    <row r="113" spans="2:12" ht="12" customHeight="1">
      <c r="B113" s="19"/>
      <c r="C113" s="26" t="s">
        <v>107</v>
      </c>
      <c r="L113" s="19"/>
    </row>
    <row r="114" spans="2:12" s="1" customFormat="1" ht="16.5" customHeight="1">
      <c r="B114" s="31"/>
      <c r="E114" s="229" t="s">
        <v>108</v>
      </c>
      <c r="F114" s="231"/>
      <c r="G114" s="231"/>
      <c r="H114" s="231"/>
      <c r="L114" s="31"/>
    </row>
    <row r="115" spans="2:12" s="1" customFormat="1" ht="12" customHeight="1">
      <c r="B115" s="31"/>
      <c r="C115" s="26" t="s">
        <v>109</v>
      </c>
      <c r="L115" s="31"/>
    </row>
    <row r="116" spans="2:12" s="1" customFormat="1" ht="16.5" customHeight="1">
      <c r="B116" s="31"/>
      <c r="E116" s="187" t="str">
        <f>E11</f>
        <v>SO 001 - Příprava území , demolice stávající živice</v>
      </c>
      <c r="F116" s="231"/>
      <c r="G116" s="231"/>
      <c r="H116" s="231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F14</f>
        <v>Šumperk</v>
      </c>
      <c r="I118" s="26" t="s">
        <v>22</v>
      </c>
      <c r="J118" s="51" t="str">
        <f>IF(J14="","",J14)</f>
        <v>7. 9. 2023</v>
      </c>
      <c r="L118" s="31"/>
    </row>
    <row r="119" spans="2:12" s="1" customFormat="1" ht="6.95" customHeight="1">
      <c r="B119" s="31"/>
      <c r="L119" s="31"/>
    </row>
    <row r="120" spans="2:12" s="1" customFormat="1" ht="15.2" customHeight="1">
      <c r="B120" s="31"/>
      <c r="C120" s="26" t="s">
        <v>24</v>
      </c>
      <c r="F120" s="24" t="str">
        <f>E17</f>
        <v>Město Šumperk</v>
      </c>
      <c r="I120" s="26" t="s">
        <v>30</v>
      </c>
      <c r="J120" s="29" t="str">
        <f>E23</f>
        <v>Ing.Zdeněk Vitásek</v>
      </c>
      <c r="L120" s="31"/>
    </row>
    <row r="121" spans="2:12" s="1" customFormat="1" ht="15.2" customHeight="1">
      <c r="B121" s="31"/>
      <c r="C121" s="26" t="s">
        <v>28</v>
      </c>
      <c r="F121" s="24" t="str">
        <f>IF(E20="","",E20)</f>
        <v>Vyplň údaj</v>
      </c>
      <c r="I121" s="26" t="s">
        <v>33</v>
      </c>
      <c r="J121" s="29" t="str">
        <f>E26</f>
        <v>Martin Pniok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15"/>
      <c r="C123" s="116" t="s">
        <v>121</v>
      </c>
      <c r="D123" s="117" t="s">
        <v>61</v>
      </c>
      <c r="E123" s="117" t="s">
        <v>57</v>
      </c>
      <c r="F123" s="117" t="s">
        <v>58</v>
      </c>
      <c r="G123" s="117" t="s">
        <v>122</v>
      </c>
      <c r="H123" s="117" t="s">
        <v>123</v>
      </c>
      <c r="I123" s="117" t="s">
        <v>124</v>
      </c>
      <c r="J123" s="117" t="s">
        <v>113</v>
      </c>
      <c r="K123" s="118" t="s">
        <v>125</v>
      </c>
      <c r="L123" s="115"/>
      <c r="M123" s="58" t="s">
        <v>1</v>
      </c>
      <c r="N123" s="59" t="s">
        <v>40</v>
      </c>
      <c r="O123" s="59" t="s">
        <v>126</v>
      </c>
      <c r="P123" s="59" t="s">
        <v>127</v>
      </c>
      <c r="Q123" s="59" t="s">
        <v>128</v>
      </c>
      <c r="R123" s="59" t="s">
        <v>129</v>
      </c>
      <c r="S123" s="59" t="s">
        <v>130</v>
      </c>
      <c r="T123" s="60" t="s">
        <v>131</v>
      </c>
    </row>
    <row r="124" spans="2:63" s="1" customFormat="1" ht="22.9" customHeight="1">
      <c r="B124" s="31"/>
      <c r="C124" s="63" t="s">
        <v>132</v>
      </c>
      <c r="J124" s="119">
        <f>BK124</f>
        <v>0</v>
      </c>
      <c r="L124" s="31"/>
      <c r="M124" s="61"/>
      <c r="N124" s="52"/>
      <c r="O124" s="52"/>
      <c r="P124" s="120">
        <f>P125</f>
        <v>0</v>
      </c>
      <c r="Q124" s="52"/>
      <c r="R124" s="120">
        <f>R125</f>
        <v>0.23600000000000002</v>
      </c>
      <c r="S124" s="52"/>
      <c r="T124" s="121">
        <f>T125</f>
        <v>619.9867600000001</v>
      </c>
      <c r="AT124" s="16" t="s">
        <v>75</v>
      </c>
      <c r="AU124" s="16" t="s">
        <v>115</v>
      </c>
      <c r="BK124" s="122">
        <f>BK125</f>
        <v>0</v>
      </c>
    </row>
    <row r="125" spans="2:63" s="11" customFormat="1" ht="25.9" customHeight="1">
      <c r="B125" s="123"/>
      <c r="D125" s="124" t="s">
        <v>75</v>
      </c>
      <c r="E125" s="125" t="s">
        <v>133</v>
      </c>
      <c r="F125" s="125" t="s">
        <v>134</v>
      </c>
      <c r="I125" s="126"/>
      <c r="J125" s="127">
        <f>BK125</f>
        <v>0</v>
      </c>
      <c r="L125" s="123"/>
      <c r="M125" s="128"/>
      <c r="P125" s="129">
        <f>P126+P136+P140</f>
        <v>0</v>
      </c>
      <c r="R125" s="129">
        <f>R126+R136+R140</f>
        <v>0.23600000000000002</v>
      </c>
      <c r="T125" s="130">
        <f>T126+T136+T140</f>
        <v>619.9867600000001</v>
      </c>
      <c r="AR125" s="124" t="s">
        <v>83</v>
      </c>
      <c r="AT125" s="131" t="s">
        <v>75</v>
      </c>
      <c r="AU125" s="131" t="s">
        <v>76</v>
      </c>
      <c r="AY125" s="124" t="s">
        <v>135</v>
      </c>
      <c r="BK125" s="132">
        <f>BK126+BK136+BK140</f>
        <v>0</v>
      </c>
    </row>
    <row r="126" spans="2:63" s="11" customFormat="1" ht="22.9" customHeight="1">
      <c r="B126" s="123"/>
      <c r="D126" s="124" t="s">
        <v>75</v>
      </c>
      <c r="E126" s="133" t="s">
        <v>83</v>
      </c>
      <c r="F126" s="133" t="s">
        <v>136</v>
      </c>
      <c r="I126" s="126"/>
      <c r="J126" s="134">
        <f>BK126</f>
        <v>0</v>
      </c>
      <c r="L126" s="123"/>
      <c r="M126" s="128"/>
      <c r="P126" s="129">
        <f>SUM(P127:P135)</f>
        <v>0</v>
      </c>
      <c r="R126" s="129">
        <f>SUM(R127:R135)</f>
        <v>0.23600000000000002</v>
      </c>
      <c r="T126" s="130">
        <f>SUM(T127:T135)</f>
        <v>618.2850000000001</v>
      </c>
      <c r="AR126" s="124" t="s">
        <v>83</v>
      </c>
      <c r="AT126" s="131" t="s">
        <v>75</v>
      </c>
      <c r="AU126" s="131" t="s">
        <v>83</v>
      </c>
      <c r="AY126" s="124" t="s">
        <v>135</v>
      </c>
      <c r="BK126" s="132">
        <f>SUM(BK127:BK135)</f>
        <v>0</v>
      </c>
    </row>
    <row r="127" spans="2:65" s="1" customFormat="1" ht="24.2" customHeight="1">
      <c r="B127" s="31"/>
      <c r="C127" s="135" t="s">
        <v>83</v>
      </c>
      <c r="D127" s="135" t="s">
        <v>137</v>
      </c>
      <c r="E127" s="136" t="s">
        <v>138</v>
      </c>
      <c r="F127" s="137" t="s">
        <v>139</v>
      </c>
      <c r="G127" s="138" t="s">
        <v>140</v>
      </c>
      <c r="H127" s="139">
        <v>2</v>
      </c>
      <c r="I127" s="140"/>
      <c r="J127" s="141">
        <f>ROUND(I127*H127,2)</f>
        <v>0</v>
      </c>
      <c r="K127" s="137" t="s">
        <v>141</v>
      </c>
      <c r="L127" s="31"/>
      <c r="M127" s="142" t="s">
        <v>1</v>
      </c>
      <c r="N127" s="143" t="s">
        <v>41</v>
      </c>
      <c r="P127" s="144">
        <f>O127*H127</f>
        <v>0</v>
      </c>
      <c r="Q127" s="144">
        <v>0</v>
      </c>
      <c r="R127" s="144">
        <f>Q127*H127</f>
        <v>0</v>
      </c>
      <c r="S127" s="144">
        <v>0.26</v>
      </c>
      <c r="T127" s="145">
        <f>S127*H127</f>
        <v>0.52</v>
      </c>
      <c r="AR127" s="146" t="s">
        <v>142</v>
      </c>
      <c r="AT127" s="146" t="s">
        <v>137</v>
      </c>
      <c r="AU127" s="146" t="s">
        <v>85</v>
      </c>
      <c r="AY127" s="16" t="s">
        <v>135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83</v>
      </c>
      <c r="BK127" s="147">
        <f>ROUND(I127*H127,2)</f>
        <v>0</v>
      </c>
      <c r="BL127" s="16" t="s">
        <v>142</v>
      </c>
      <c r="BM127" s="146" t="s">
        <v>143</v>
      </c>
    </row>
    <row r="128" spans="2:65" s="1" customFormat="1" ht="24.2" customHeight="1">
      <c r="B128" s="31"/>
      <c r="C128" s="135" t="s">
        <v>85</v>
      </c>
      <c r="D128" s="135" t="s">
        <v>137</v>
      </c>
      <c r="E128" s="136" t="s">
        <v>144</v>
      </c>
      <c r="F128" s="137" t="s">
        <v>145</v>
      </c>
      <c r="G128" s="138" t="s">
        <v>140</v>
      </c>
      <c r="H128" s="139">
        <v>12</v>
      </c>
      <c r="I128" s="140"/>
      <c r="J128" s="141">
        <f>ROUND(I128*H128,2)</f>
        <v>0</v>
      </c>
      <c r="K128" s="137" t="s">
        <v>141</v>
      </c>
      <c r="L128" s="31"/>
      <c r="M128" s="142" t="s">
        <v>1</v>
      </c>
      <c r="N128" s="143" t="s">
        <v>41</v>
      </c>
      <c r="P128" s="144">
        <f>O128*H128</f>
        <v>0</v>
      </c>
      <c r="Q128" s="144">
        <v>0</v>
      </c>
      <c r="R128" s="144">
        <f>Q128*H128</f>
        <v>0</v>
      </c>
      <c r="S128" s="144">
        <v>0.22</v>
      </c>
      <c r="T128" s="145">
        <f>S128*H128</f>
        <v>2.64</v>
      </c>
      <c r="AR128" s="146" t="s">
        <v>142</v>
      </c>
      <c r="AT128" s="146" t="s">
        <v>137</v>
      </c>
      <c r="AU128" s="146" t="s">
        <v>85</v>
      </c>
      <c r="AY128" s="16" t="s">
        <v>135</v>
      </c>
      <c r="BE128" s="147">
        <f>IF(N128="základní",J128,0)</f>
        <v>0</v>
      </c>
      <c r="BF128" s="147">
        <f>IF(N128="snížená",J128,0)</f>
        <v>0</v>
      </c>
      <c r="BG128" s="147">
        <f>IF(N128="zákl. přenesená",J128,0)</f>
        <v>0</v>
      </c>
      <c r="BH128" s="147">
        <f>IF(N128="sníž. přenesená",J128,0)</f>
        <v>0</v>
      </c>
      <c r="BI128" s="147">
        <f>IF(N128="nulová",J128,0)</f>
        <v>0</v>
      </c>
      <c r="BJ128" s="16" t="s">
        <v>83</v>
      </c>
      <c r="BK128" s="147">
        <f>ROUND(I128*H128,2)</f>
        <v>0</v>
      </c>
      <c r="BL128" s="16" t="s">
        <v>142</v>
      </c>
      <c r="BM128" s="146" t="s">
        <v>146</v>
      </c>
    </row>
    <row r="129" spans="2:65" s="1" customFormat="1" ht="33" customHeight="1">
      <c r="B129" s="31"/>
      <c r="C129" s="135" t="s">
        <v>147</v>
      </c>
      <c r="D129" s="135" t="s">
        <v>137</v>
      </c>
      <c r="E129" s="136" t="s">
        <v>148</v>
      </c>
      <c r="F129" s="137" t="s">
        <v>149</v>
      </c>
      <c r="G129" s="138" t="s">
        <v>140</v>
      </c>
      <c r="H129" s="139">
        <v>4720</v>
      </c>
      <c r="I129" s="140"/>
      <c r="J129" s="141">
        <f>ROUND(I129*H129,2)</f>
        <v>0</v>
      </c>
      <c r="K129" s="137" t="s">
        <v>141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5E-05</v>
      </c>
      <c r="R129" s="144">
        <f>Q129*H129</f>
        <v>0.23600000000000002</v>
      </c>
      <c r="S129" s="144">
        <v>0.115</v>
      </c>
      <c r="T129" s="145">
        <f>S129*H129</f>
        <v>542.8000000000001</v>
      </c>
      <c r="AR129" s="146" t="s">
        <v>142</v>
      </c>
      <c r="AT129" s="146" t="s">
        <v>137</v>
      </c>
      <c r="AU129" s="146" t="s">
        <v>85</v>
      </c>
      <c r="AY129" s="16" t="s">
        <v>135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142</v>
      </c>
      <c r="BM129" s="146" t="s">
        <v>150</v>
      </c>
    </row>
    <row r="130" spans="2:51" s="12" customFormat="1" ht="11.25">
      <c r="B130" s="148"/>
      <c r="D130" s="149" t="s">
        <v>151</v>
      </c>
      <c r="E130" s="150" t="s">
        <v>1</v>
      </c>
      <c r="F130" s="151" t="s">
        <v>152</v>
      </c>
      <c r="H130" s="152">
        <v>490</v>
      </c>
      <c r="I130" s="153"/>
      <c r="L130" s="148"/>
      <c r="M130" s="154"/>
      <c r="T130" s="155"/>
      <c r="AT130" s="150" t="s">
        <v>151</v>
      </c>
      <c r="AU130" s="150" t="s">
        <v>85</v>
      </c>
      <c r="AV130" s="12" t="s">
        <v>85</v>
      </c>
      <c r="AW130" s="12" t="s">
        <v>32</v>
      </c>
      <c r="AX130" s="12" t="s">
        <v>76</v>
      </c>
      <c r="AY130" s="150" t="s">
        <v>135</v>
      </c>
    </row>
    <row r="131" spans="2:51" s="12" customFormat="1" ht="11.25">
      <c r="B131" s="148"/>
      <c r="D131" s="149" t="s">
        <v>151</v>
      </c>
      <c r="E131" s="150" t="s">
        <v>1</v>
      </c>
      <c r="F131" s="151" t="s">
        <v>153</v>
      </c>
      <c r="H131" s="152">
        <v>4230</v>
      </c>
      <c r="I131" s="153"/>
      <c r="L131" s="148"/>
      <c r="M131" s="154"/>
      <c r="T131" s="155"/>
      <c r="AT131" s="150" t="s">
        <v>151</v>
      </c>
      <c r="AU131" s="150" t="s">
        <v>85</v>
      </c>
      <c r="AV131" s="12" t="s">
        <v>85</v>
      </c>
      <c r="AW131" s="12" t="s">
        <v>32</v>
      </c>
      <c r="AX131" s="12" t="s">
        <v>76</v>
      </c>
      <c r="AY131" s="150" t="s">
        <v>135</v>
      </c>
    </row>
    <row r="132" spans="2:51" s="13" customFormat="1" ht="11.25">
      <c r="B132" s="156"/>
      <c r="D132" s="149" t="s">
        <v>151</v>
      </c>
      <c r="E132" s="157" t="s">
        <v>1</v>
      </c>
      <c r="F132" s="158" t="s">
        <v>154</v>
      </c>
      <c r="H132" s="159">
        <v>4720</v>
      </c>
      <c r="I132" s="160"/>
      <c r="L132" s="156"/>
      <c r="M132" s="161"/>
      <c r="T132" s="162"/>
      <c r="AT132" s="157" t="s">
        <v>151</v>
      </c>
      <c r="AU132" s="157" t="s">
        <v>85</v>
      </c>
      <c r="AV132" s="13" t="s">
        <v>142</v>
      </c>
      <c r="AW132" s="13" t="s">
        <v>32</v>
      </c>
      <c r="AX132" s="13" t="s">
        <v>83</v>
      </c>
      <c r="AY132" s="157" t="s">
        <v>135</v>
      </c>
    </row>
    <row r="133" spans="2:65" s="1" customFormat="1" ht="16.5" customHeight="1">
      <c r="B133" s="31"/>
      <c r="C133" s="135" t="s">
        <v>142</v>
      </c>
      <c r="D133" s="135" t="s">
        <v>137</v>
      </c>
      <c r="E133" s="136" t="s">
        <v>155</v>
      </c>
      <c r="F133" s="137" t="s">
        <v>156</v>
      </c>
      <c r="G133" s="138" t="s">
        <v>157</v>
      </c>
      <c r="H133" s="139">
        <v>120</v>
      </c>
      <c r="I133" s="140"/>
      <c r="J133" s="141">
        <f>ROUND(I133*H133,2)</f>
        <v>0</v>
      </c>
      <c r="K133" s="137" t="s">
        <v>141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0.205</v>
      </c>
      <c r="T133" s="145">
        <f>S133*H133</f>
        <v>24.599999999999998</v>
      </c>
      <c r="AR133" s="146" t="s">
        <v>142</v>
      </c>
      <c r="AT133" s="146" t="s">
        <v>137</v>
      </c>
      <c r="AU133" s="146" t="s">
        <v>85</v>
      </c>
      <c r="AY133" s="16" t="s">
        <v>135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142</v>
      </c>
      <c r="BM133" s="146" t="s">
        <v>158</v>
      </c>
    </row>
    <row r="134" spans="2:65" s="1" customFormat="1" ht="16.5" customHeight="1">
      <c r="B134" s="31"/>
      <c r="C134" s="135" t="s">
        <v>159</v>
      </c>
      <c r="D134" s="135" t="s">
        <v>137</v>
      </c>
      <c r="E134" s="136" t="s">
        <v>160</v>
      </c>
      <c r="F134" s="137" t="s">
        <v>161</v>
      </c>
      <c r="G134" s="138" t="s">
        <v>157</v>
      </c>
      <c r="H134" s="139">
        <v>415</v>
      </c>
      <c r="I134" s="140"/>
      <c r="J134" s="141">
        <f>ROUND(I134*H134,2)</f>
        <v>0</v>
      </c>
      <c r="K134" s="137" t="s">
        <v>141</v>
      </c>
      <c r="L134" s="31"/>
      <c r="M134" s="142" t="s">
        <v>1</v>
      </c>
      <c r="N134" s="143" t="s">
        <v>41</v>
      </c>
      <c r="P134" s="144">
        <f>O134*H134</f>
        <v>0</v>
      </c>
      <c r="Q134" s="144">
        <v>0</v>
      </c>
      <c r="R134" s="144">
        <f>Q134*H134</f>
        <v>0</v>
      </c>
      <c r="S134" s="144">
        <v>0.115</v>
      </c>
      <c r="T134" s="145">
        <f>S134*H134</f>
        <v>47.725</v>
      </c>
      <c r="AR134" s="146" t="s">
        <v>142</v>
      </c>
      <c r="AT134" s="146" t="s">
        <v>137</v>
      </c>
      <c r="AU134" s="146" t="s">
        <v>85</v>
      </c>
      <c r="AY134" s="16" t="s">
        <v>135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83</v>
      </c>
      <c r="BK134" s="147">
        <f>ROUND(I134*H134,2)</f>
        <v>0</v>
      </c>
      <c r="BL134" s="16" t="s">
        <v>142</v>
      </c>
      <c r="BM134" s="146" t="s">
        <v>162</v>
      </c>
    </row>
    <row r="135" spans="2:51" s="12" customFormat="1" ht="11.25">
      <c r="B135" s="148"/>
      <c r="D135" s="149" t="s">
        <v>151</v>
      </c>
      <c r="E135" s="150" t="s">
        <v>1</v>
      </c>
      <c r="F135" s="151" t="s">
        <v>163</v>
      </c>
      <c r="H135" s="152">
        <v>415</v>
      </c>
      <c r="I135" s="153"/>
      <c r="L135" s="148"/>
      <c r="M135" s="154"/>
      <c r="T135" s="155"/>
      <c r="AT135" s="150" t="s">
        <v>151</v>
      </c>
      <c r="AU135" s="150" t="s">
        <v>85</v>
      </c>
      <c r="AV135" s="12" t="s">
        <v>85</v>
      </c>
      <c r="AW135" s="12" t="s">
        <v>32</v>
      </c>
      <c r="AX135" s="12" t="s">
        <v>83</v>
      </c>
      <c r="AY135" s="150" t="s">
        <v>135</v>
      </c>
    </row>
    <row r="136" spans="2:63" s="11" customFormat="1" ht="22.9" customHeight="1">
      <c r="B136" s="123"/>
      <c r="D136" s="124" t="s">
        <v>75</v>
      </c>
      <c r="E136" s="133" t="s">
        <v>164</v>
      </c>
      <c r="F136" s="133" t="s">
        <v>165</v>
      </c>
      <c r="I136" s="126"/>
      <c r="J136" s="134">
        <f>BK136</f>
        <v>0</v>
      </c>
      <c r="L136" s="123"/>
      <c r="M136" s="128"/>
      <c r="P136" s="129">
        <f>SUM(P137:P139)</f>
        <v>0</v>
      </c>
      <c r="R136" s="129">
        <f>SUM(R137:R139)</f>
        <v>0</v>
      </c>
      <c r="T136" s="130">
        <f>SUM(T137:T139)</f>
        <v>1.7017600000000002</v>
      </c>
      <c r="AR136" s="124" t="s">
        <v>83</v>
      </c>
      <c r="AT136" s="131" t="s">
        <v>75</v>
      </c>
      <c r="AU136" s="131" t="s">
        <v>83</v>
      </c>
      <c r="AY136" s="124" t="s">
        <v>135</v>
      </c>
      <c r="BK136" s="132">
        <f>SUM(BK137:BK139)</f>
        <v>0</v>
      </c>
    </row>
    <row r="137" spans="2:65" s="1" customFormat="1" ht="24.2" customHeight="1">
      <c r="B137" s="31"/>
      <c r="C137" s="135" t="s">
        <v>166</v>
      </c>
      <c r="D137" s="135" t="s">
        <v>137</v>
      </c>
      <c r="E137" s="136" t="s">
        <v>167</v>
      </c>
      <c r="F137" s="137" t="s">
        <v>168</v>
      </c>
      <c r="G137" s="138" t="s">
        <v>169</v>
      </c>
      <c r="H137" s="139">
        <v>0.678</v>
      </c>
      <c r="I137" s="140"/>
      <c r="J137" s="141">
        <f>ROUND(I137*H137,2)</f>
        <v>0</v>
      </c>
      <c r="K137" s="137" t="s">
        <v>141</v>
      </c>
      <c r="L137" s="31"/>
      <c r="M137" s="142" t="s">
        <v>1</v>
      </c>
      <c r="N137" s="143" t="s">
        <v>41</v>
      </c>
      <c r="P137" s="144">
        <f>O137*H137</f>
        <v>0</v>
      </c>
      <c r="Q137" s="144">
        <v>0</v>
      </c>
      <c r="R137" s="144">
        <f>Q137*H137</f>
        <v>0</v>
      </c>
      <c r="S137" s="144">
        <v>1.92</v>
      </c>
      <c r="T137" s="145">
        <f>S137*H137</f>
        <v>1.30176</v>
      </c>
      <c r="AR137" s="146" t="s">
        <v>142</v>
      </c>
      <c r="AT137" s="146" t="s">
        <v>137</v>
      </c>
      <c r="AU137" s="146" t="s">
        <v>85</v>
      </c>
      <c r="AY137" s="16" t="s">
        <v>135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83</v>
      </c>
      <c r="BK137" s="147">
        <f>ROUND(I137*H137,2)</f>
        <v>0</v>
      </c>
      <c r="BL137" s="16" t="s">
        <v>142</v>
      </c>
      <c r="BM137" s="146" t="s">
        <v>170</v>
      </c>
    </row>
    <row r="138" spans="2:51" s="12" customFormat="1" ht="11.25">
      <c r="B138" s="148"/>
      <c r="D138" s="149" t="s">
        <v>151</v>
      </c>
      <c r="E138" s="150" t="s">
        <v>1</v>
      </c>
      <c r="F138" s="151" t="s">
        <v>171</v>
      </c>
      <c r="H138" s="152">
        <v>0.678</v>
      </c>
      <c r="I138" s="153"/>
      <c r="L138" s="148"/>
      <c r="M138" s="154"/>
      <c r="T138" s="155"/>
      <c r="AT138" s="150" t="s">
        <v>151</v>
      </c>
      <c r="AU138" s="150" t="s">
        <v>85</v>
      </c>
      <c r="AV138" s="12" t="s">
        <v>85</v>
      </c>
      <c r="AW138" s="12" t="s">
        <v>32</v>
      </c>
      <c r="AX138" s="12" t="s">
        <v>83</v>
      </c>
      <c r="AY138" s="150" t="s">
        <v>135</v>
      </c>
    </row>
    <row r="139" spans="2:65" s="1" customFormat="1" ht="24.2" customHeight="1">
      <c r="B139" s="31"/>
      <c r="C139" s="135" t="s">
        <v>172</v>
      </c>
      <c r="D139" s="135" t="s">
        <v>137</v>
      </c>
      <c r="E139" s="136" t="s">
        <v>173</v>
      </c>
      <c r="F139" s="137" t="s">
        <v>174</v>
      </c>
      <c r="G139" s="138" t="s">
        <v>175</v>
      </c>
      <c r="H139" s="139">
        <v>2</v>
      </c>
      <c r="I139" s="140"/>
      <c r="J139" s="141">
        <f>ROUND(I139*H139,2)</f>
        <v>0</v>
      </c>
      <c r="K139" s="137" t="s">
        <v>141</v>
      </c>
      <c r="L139" s="31"/>
      <c r="M139" s="142" t="s">
        <v>1</v>
      </c>
      <c r="N139" s="143" t="s">
        <v>41</v>
      </c>
      <c r="P139" s="144">
        <f>O139*H139</f>
        <v>0</v>
      </c>
      <c r="Q139" s="144">
        <v>0</v>
      </c>
      <c r="R139" s="144">
        <f>Q139*H139</f>
        <v>0</v>
      </c>
      <c r="S139" s="144">
        <v>0.2</v>
      </c>
      <c r="T139" s="145">
        <f>S139*H139</f>
        <v>0.4</v>
      </c>
      <c r="AR139" s="146" t="s">
        <v>142</v>
      </c>
      <c r="AT139" s="146" t="s">
        <v>137</v>
      </c>
      <c r="AU139" s="146" t="s">
        <v>85</v>
      </c>
      <c r="AY139" s="16" t="s">
        <v>135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83</v>
      </c>
      <c r="BK139" s="147">
        <f>ROUND(I139*H139,2)</f>
        <v>0</v>
      </c>
      <c r="BL139" s="16" t="s">
        <v>142</v>
      </c>
      <c r="BM139" s="146" t="s">
        <v>176</v>
      </c>
    </row>
    <row r="140" spans="2:63" s="11" customFormat="1" ht="22.9" customHeight="1">
      <c r="B140" s="123"/>
      <c r="D140" s="124" t="s">
        <v>75</v>
      </c>
      <c r="E140" s="133" t="s">
        <v>177</v>
      </c>
      <c r="F140" s="133" t="s">
        <v>178</v>
      </c>
      <c r="I140" s="126"/>
      <c r="J140" s="134">
        <f>BK140</f>
        <v>0</v>
      </c>
      <c r="L140" s="123"/>
      <c r="M140" s="128"/>
      <c r="P140" s="129">
        <f>SUM(P141:P148)</f>
        <v>0</v>
      </c>
      <c r="R140" s="129">
        <f>SUM(R141:R148)</f>
        <v>0</v>
      </c>
      <c r="T140" s="130">
        <f>SUM(T141:T148)</f>
        <v>0</v>
      </c>
      <c r="AR140" s="124" t="s">
        <v>83</v>
      </c>
      <c r="AT140" s="131" t="s">
        <v>75</v>
      </c>
      <c r="AU140" s="131" t="s">
        <v>83</v>
      </c>
      <c r="AY140" s="124" t="s">
        <v>135</v>
      </c>
      <c r="BK140" s="132">
        <f>SUM(BK141:BK148)</f>
        <v>0</v>
      </c>
    </row>
    <row r="141" spans="2:65" s="1" customFormat="1" ht="37.9" customHeight="1">
      <c r="B141" s="31"/>
      <c r="C141" s="135" t="s">
        <v>164</v>
      </c>
      <c r="D141" s="135" t="s">
        <v>137</v>
      </c>
      <c r="E141" s="136" t="s">
        <v>179</v>
      </c>
      <c r="F141" s="137" t="s">
        <v>180</v>
      </c>
      <c r="G141" s="138" t="s">
        <v>181</v>
      </c>
      <c r="H141" s="139">
        <v>545.44</v>
      </c>
      <c r="I141" s="140"/>
      <c r="J141" s="141">
        <f>ROUND(I141*H141,2)</f>
        <v>0</v>
      </c>
      <c r="K141" s="137" t="s">
        <v>1</v>
      </c>
      <c r="L141" s="31"/>
      <c r="M141" s="142" t="s">
        <v>1</v>
      </c>
      <c r="N141" s="143" t="s">
        <v>41</v>
      </c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46" t="s">
        <v>142</v>
      </c>
      <c r="AT141" s="146" t="s">
        <v>137</v>
      </c>
      <c r="AU141" s="146" t="s">
        <v>85</v>
      </c>
      <c r="AY141" s="16" t="s">
        <v>135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6" t="s">
        <v>83</v>
      </c>
      <c r="BK141" s="147">
        <f>ROUND(I141*H141,2)</f>
        <v>0</v>
      </c>
      <c r="BL141" s="16" t="s">
        <v>142</v>
      </c>
      <c r="BM141" s="146" t="s">
        <v>182</v>
      </c>
    </row>
    <row r="142" spans="2:51" s="12" customFormat="1" ht="11.25">
      <c r="B142" s="148"/>
      <c r="D142" s="149" t="s">
        <v>151</v>
      </c>
      <c r="E142" s="150" t="s">
        <v>1</v>
      </c>
      <c r="F142" s="151" t="s">
        <v>183</v>
      </c>
      <c r="H142" s="152">
        <v>545.44</v>
      </c>
      <c r="I142" s="153"/>
      <c r="L142" s="148"/>
      <c r="M142" s="154"/>
      <c r="T142" s="155"/>
      <c r="AT142" s="150" t="s">
        <v>151</v>
      </c>
      <c r="AU142" s="150" t="s">
        <v>85</v>
      </c>
      <c r="AV142" s="12" t="s">
        <v>85</v>
      </c>
      <c r="AW142" s="12" t="s">
        <v>32</v>
      </c>
      <c r="AX142" s="12" t="s">
        <v>83</v>
      </c>
      <c r="AY142" s="150" t="s">
        <v>135</v>
      </c>
    </row>
    <row r="143" spans="2:65" s="1" customFormat="1" ht="21.75" customHeight="1">
      <c r="B143" s="31"/>
      <c r="C143" s="135" t="s">
        <v>184</v>
      </c>
      <c r="D143" s="135" t="s">
        <v>137</v>
      </c>
      <c r="E143" s="136" t="s">
        <v>185</v>
      </c>
      <c r="F143" s="137" t="s">
        <v>186</v>
      </c>
      <c r="G143" s="138" t="s">
        <v>181</v>
      </c>
      <c r="H143" s="139">
        <v>619.987</v>
      </c>
      <c r="I143" s="140"/>
      <c r="J143" s="141">
        <f>ROUND(I143*H143,2)</f>
        <v>0</v>
      </c>
      <c r="K143" s="137" t="s">
        <v>141</v>
      </c>
      <c r="L143" s="31"/>
      <c r="M143" s="142" t="s">
        <v>1</v>
      </c>
      <c r="N143" s="143" t="s">
        <v>41</v>
      </c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142</v>
      </c>
      <c r="AT143" s="146" t="s">
        <v>137</v>
      </c>
      <c r="AU143" s="146" t="s">
        <v>85</v>
      </c>
      <c r="AY143" s="16" t="s">
        <v>135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6" t="s">
        <v>83</v>
      </c>
      <c r="BK143" s="147">
        <f>ROUND(I143*H143,2)</f>
        <v>0</v>
      </c>
      <c r="BL143" s="16" t="s">
        <v>142</v>
      </c>
      <c r="BM143" s="146" t="s">
        <v>187</v>
      </c>
    </row>
    <row r="144" spans="2:65" s="1" customFormat="1" ht="24.2" customHeight="1">
      <c r="B144" s="31"/>
      <c r="C144" s="135" t="s">
        <v>188</v>
      </c>
      <c r="D144" s="135" t="s">
        <v>137</v>
      </c>
      <c r="E144" s="136" t="s">
        <v>189</v>
      </c>
      <c r="F144" s="137" t="s">
        <v>190</v>
      </c>
      <c r="G144" s="138" t="s">
        <v>181</v>
      </c>
      <c r="H144" s="139">
        <v>1859.961</v>
      </c>
      <c r="I144" s="140"/>
      <c r="J144" s="141">
        <f>ROUND(I144*H144,2)</f>
        <v>0</v>
      </c>
      <c r="K144" s="137" t="s">
        <v>141</v>
      </c>
      <c r="L144" s="31"/>
      <c r="M144" s="142" t="s">
        <v>1</v>
      </c>
      <c r="N144" s="143" t="s">
        <v>41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AR144" s="146" t="s">
        <v>142</v>
      </c>
      <c r="AT144" s="146" t="s">
        <v>137</v>
      </c>
      <c r="AU144" s="146" t="s">
        <v>85</v>
      </c>
      <c r="AY144" s="16" t="s">
        <v>135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83</v>
      </c>
      <c r="BK144" s="147">
        <f>ROUND(I144*H144,2)</f>
        <v>0</v>
      </c>
      <c r="BL144" s="16" t="s">
        <v>142</v>
      </c>
      <c r="BM144" s="146" t="s">
        <v>191</v>
      </c>
    </row>
    <row r="145" spans="2:51" s="12" customFormat="1" ht="11.25">
      <c r="B145" s="148"/>
      <c r="D145" s="149" t="s">
        <v>151</v>
      </c>
      <c r="F145" s="151" t="s">
        <v>192</v>
      </c>
      <c r="H145" s="152">
        <v>1859.961</v>
      </c>
      <c r="I145" s="153"/>
      <c r="L145" s="148"/>
      <c r="M145" s="154"/>
      <c r="T145" s="155"/>
      <c r="AT145" s="150" t="s">
        <v>151</v>
      </c>
      <c r="AU145" s="150" t="s">
        <v>85</v>
      </c>
      <c r="AV145" s="12" t="s">
        <v>85</v>
      </c>
      <c r="AW145" s="12" t="s">
        <v>4</v>
      </c>
      <c r="AX145" s="12" t="s">
        <v>83</v>
      </c>
      <c r="AY145" s="150" t="s">
        <v>135</v>
      </c>
    </row>
    <row r="146" spans="2:65" s="1" customFormat="1" ht="24.2" customHeight="1">
      <c r="B146" s="31"/>
      <c r="C146" s="135" t="s">
        <v>193</v>
      </c>
      <c r="D146" s="135" t="s">
        <v>137</v>
      </c>
      <c r="E146" s="136" t="s">
        <v>194</v>
      </c>
      <c r="F146" s="137" t="s">
        <v>195</v>
      </c>
      <c r="G146" s="138" t="s">
        <v>181</v>
      </c>
      <c r="H146" s="139">
        <v>619.987</v>
      </c>
      <c r="I146" s="140"/>
      <c r="J146" s="141">
        <f>ROUND(I146*H146,2)</f>
        <v>0</v>
      </c>
      <c r="K146" s="137" t="s">
        <v>141</v>
      </c>
      <c r="L146" s="31"/>
      <c r="M146" s="142" t="s">
        <v>1</v>
      </c>
      <c r="N146" s="143" t="s">
        <v>41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142</v>
      </c>
      <c r="AT146" s="146" t="s">
        <v>137</v>
      </c>
      <c r="AU146" s="146" t="s">
        <v>85</v>
      </c>
      <c r="AY146" s="16" t="s">
        <v>135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83</v>
      </c>
      <c r="BK146" s="147">
        <f>ROUND(I146*H146,2)</f>
        <v>0</v>
      </c>
      <c r="BL146" s="16" t="s">
        <v>142</v>
      </c>
      <c r="BM146" s="146" t="s">
        <v>196</v>
      </c>
    </row>
    <row r="147" spans="2:65" s="1" customFormat="1" ht="37.9" customHeight="1">
      <c r="B147" s="31"/>
      <c r="C147" s="135" t="s">
        <v>197</v>
      </c>
      <c r="D147" s="135" t="s">
        <v>137</v>
      </c>
      <c r="E147" s="136" t="s">
        <v>198</v>
      </c>
      <c r="F147" s="137" t="s">
        <v>199</v>
      </c>
      <c r="G147" s="138" t="s">
        <v>181</v>
      </c>
      <c r="H147" s="139">
        <v>74.547</v>
      </c>
      <c r="I147" s="140"/>
      <c r="J147" s="141">
        <f>ROUND(I147*H147,2)</f>
        <v>0</v>
      </c>
      <c r="K147" s="137" t="s">
        <v>141</v>
      </c>
      <c r="L147" s="31"/>
      <c r="M147" s="142" t="s">
        <v>1</v>
      </c>
      <c r="N147" s="143" t="s">
        <v>41</v>
      </c>
      <c r="P147" s="144">
        <f>O147*H147</f>
        <v>0</v>
      </c>
      <c r="Q147" s="144">
        <v>0</v>
      </c>
      <c r="R147" s="144">
        <f>Q147*H147</f>
        <v>0</v>
      </c>
      <c r="S147" s="144">
        <v>0</v>
      </c>
      <c r="T147" s="145">
        <f>S147*H147</f>
        <v>0</v>
      </c>
      <c r="AR147" s="146" t="s">
        <v>142</v>
      </c>
      <c r="AT147" s="146" t="s">
        <v>137</v>
      </c>
      <c r="AU147" s="146" t="s">
        <v>85</v>
      </c>
      <c r="AY147" s="16" t="s">
        <v>135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6" t="s">
        <v>83</v>
      </c>
      <c r="BK147" s="147">
        <f>ROUND(I147*H147,2)</f>
        <v>0</v>
      </c>
      <c r="BL147" s="16" t="s">
        <v>142</v>
      </c>
      <c r="BM147" s="146" t="s">
        <v>200</v>
      </c>
    </row>
    <row r="148" spans="2:51" s="12" customFormat="1" ht="11.25">
      <c r="B148" s="148"/>
      <c r="D148" s="149" t="s">
        <v>151</v>
      </c>
      <c r="E148" s="150" t="s">
        <v>1</v>
      </c>
      <c r="F148" s="151" t="s">
        <v>201</v>
      </c>
      <c r="H148" s="152">
        <v>74.547</v>
      </c>
      <c r="I148" s="153"/>
      <c r="L148" s="148"/>
      <c r="M148" s="163"/>
      <c r="N148" s="164"/>
      <c r="O148" s="164"/>
      <c r="P148" s="164"/>
      <c r="Q148" s="164"/>
      <c r="R148" s="164"/>
      <c r="S148" s="164"/>
      <c r="T148" s="165"/>
      <c r="AT148" s="150" t="s">
        <v>151</v>
      </c>
      <c r="AU148" s="150" t="s">
        <v>85</v>
      </c>
      <c r="AV148" s="12" t="s">
        <v>85</v>
      </c>
      <c r="AW148" s="12" t="s">
        <v>32</v>
      </c>
      <c r="AX148" s="12" t="s">
        <v>83</v>
      </c>
      <c r="AY148" s="150" t="s">
        <v>135</v>
      </c>
    </row>
    <row r="149" spans="2:12" s="1" customFormat="1" ht="6.95" customHeight="1">
      <c r="B149" s="43"/>
      <c r="C149" s="44"/>
      <c r="D149" s="44"/>
      <c r="E149" s="44"/>
      <c r="F149" s="44"/>
      <c r="G149" s="44"/>
      <c r="H149" s="44"/>
      <c r="I149" s="44"/>
      <c r="J149" s="44"/>
      <c r="K149" s="44"/>
      <c r="L149" s="31"/>
    </row>
  </sheetData>
  <sheetProtection algorithmName="SHA-512" hashValue="LQWP7rXDBFMsTgLDlWK/1tw4VaS7OBNlzW7c/JjM88DuUnYyumJC9vdhbw2dAICG9j7UIQkW3U7avP5LNjIfSQ==" saltValue="2ahNV65162mgFTdAesvQA3G121ZL8u7JQtZlBBK1oUx0aFe0Xr3GUOGNx2p5hoj1uBmhnFrQ4XndchW10ERikg==" spinCount="100000" sheet="1" objects="1" scenarios="1" formatColumns="0" formatRows="0" autoFilter="0"/>
  <autoFilter ref="C123:K148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106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 povrchu stávající zpevněné plochy</v>
      </c>
      <c r="F7" s="230"/>
      <c r="G7" s="230"/>
      <c r="H7" s="230"/>
      <c r="L7" s="19"/>
    </row>
    <row r="8" spans="2:12" ht="12" customHeight="1">
      <c r="B8" s="19"/>
      <c r="D8" s="26" t="s">
        <v>107</v>
      </c>
      <c r="L8" s="19"/>
    </row>
    <row r="9" spans="2:12" s="1" customFormat="1" ht="16.5" customHeight="1">
      <c r="B9" s="31"/>
      <c r="E9" s="229" t="s">
        <v>108</v>
      </c>
      <c r="F9" s="231"/>
      <c r="G9" s="231"/>
      <c r="H9" s="231"/>
      <c r="L9" s="31"/>
    </row>
    <row r="10" spans="2:12" s="1" customFormat="1" ht="12" customHeight="1">
      <c r="B10" s="31"/>
      <c r="D10" s="26" t="s">
        <v>109</v>
      </c>
      <c r="L10" s="31"/>
    </row>
    <row r="11" spans="2:12" s="1" customFormat="1" ht="16.5" customHeight="1">
      <c r="B11" s="31"/>
      <c r="E11" s="187" t="s">
        <v>202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7. 9. 2023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ROUND(J127,2)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ROUND((SUM(BE127:BE201)),2)</f>
        <v>0</v>
      </c>
      <c r="I35" s="95">
        <v>0.21</v>
      </c>
      <c r="J35" s="85">
        <f>ROUND(((SUM(BE127:BE201))*I35),2)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ROUND((SUM(BF127:BF201)),2)</f>
        <v>0</v>
      </c>
      <c r="I36" s="95">
        <v>0.15</v>
      </c>
      <c r="J36" s="85">
        <f>ROUND(((SUM(BF127:BF201))*I36),2)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ROUND((SUM(BG127:BG201)),2)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ROUND((SUM(BH127:BH201)),2)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ROUND((SUM(BI127:BI201)),2)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 povrchu stávající zpevněné plochy</v>
      </c>
      <c r="F85" s="230"/>
      <c r="G85" s="230"/>
      <c r="H85" s="230"/>
      <c r="L85" s="31"/>
    </row>
    <row r="86" spans="2:12" ht="12" customHeight="1">
      <c r="B86" s="19"/>
      <c r="C86" s="26" t="s">
        <v>107</v>
      </c>
      <c r="L86" s="19"/>
    </row>
    <row r="87" spans="2:12" s="1" customFormat="1" ht="16.5" customHeight="1">
      <c r="B87" s="31"/>
      <c r="E87" s="229" t="s">
        <v>108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109</v>
      </c>
      <c r="L88" s="31"/>
    </row>
    <row r="89" spans="2:12" s="1" customFormat="1" ht="16.5" customHeight="1">
      <c r="B89" s="31"/>
      <c r="E89" s="187" t="str">
        <f>E11</f>
        <v>SO 101 - Komunikace a parkoviště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7. 9. 2023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Šumperk</v>
      </c>
      <c r="I93" s="26" t="s">
        <v>30</v>
      </c>
      <c r="J93" s="29" t="str">
        <f>E23</f>
        <v>Ing.Zdeněk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112</v>
      </c>
      <c r="D96" s="96"/>
      <c r="E96" s="96"/>
      <c r="F96" s="96"/>
      <c r="G96" s="96"/>
      <c r="H96" s="96"/>
      <c r="I96" s="96"/>
      <c r="J96" s="105" t="s">
        <v>113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114</v>
      </c>
      <c r="J98" s="65">
        <f>J127</f>
        <v>0</v>
      </c>
      <c r="L98" s="31"/>
      <c r="AU98" s="16" t="s">
        <v>115</v>
      </c>
    </row>
    <row r="99" spans="2:12" s="8" customFormat="1" ht="24.95" customHeight="1">
      <c r="B99" s="107"/>
      <c r="D99" s="108" t="s">
        <v>116</v>
      </c>
      <c r="E99" s="109"/>
      <c r="F99" s="109"/>
      <c r="G99" s="109"/>
      <c r="H99" s="109"/>
      <c r="I99" s="109"/>
      <c r="J99" s="110">
        <f>J128</f>
        <v>0</v>
      </c>
      <c r="L99" s="107"/>
    </row>
    <row r="100" spans="2:12" s="9" customFormat="1" ht="19.9" customHeight="1">
      <c r="B100" s="111"/>
      <c r="D100" s="112" t="s">
        <v>117</v>
      </c>
      <c r="E100" s="113"/>
      <c r="F100" s="113"/>
      <c r="G100" s="113"/>
      <c r="H100" s="113"/>
      <c r="I100" s="113"/>
      <c r="J100" s="114">
        <f>J129</f>
        <v>0</v>
      </c>
      <c r="L100" s="111"/>
    </row>
    <row r="101" spans="2:12" s="9" customFormat="1" ht="19.9" customHeight="1">
      <c r="B101" s="111"/>
      <c r="D101" s="112" t="s">
        <v>203</v>
      </c>
      <c r="E101" s="113"/>
      <c r="F101" s="113"/>
      <c r="G101" s="113"/>
      <c r="H101" s="113"/>
      <c r="I101" s="113"/>
      <c r="J101" s="114">
        <f>J140</f>
        <v>0</v>
      </c>
      <c r="L101" s="111"/>
    </row>
    <row r="102" spans="2:12" s="9" customFormat="1" ht="19.9" customHeight="1">
      <c r="B102" s="111"/>
      <c r="D102" s="112" t="s">
        <v>204</v>
      </c>
      <c r="E102" s="113"/>
      <c r="F102" s="113"/>
      <c r="G102" s="113"/>
      <c r="H102" s="113"/>
      <c r="I102" s="113"/>
      <c r="J102" s="114">
        <f>J143</f>
        <v>0</v>
      </c>
      <c r="L102" s="111"/>
    </row>
    <row r="103" spans="2:12" s="9" customFormat="1" ht="19.9" customHeight="1">
      <c r="B103" s="111"/>
      <c r="D103" s="112" t="s">
        <v>118</v>
      </c>
      <c r="E103" s="113"/>
      <c r="F103" s="113"/>
      <c r="G103" s="113"/>
      <c r="H103" s="113"/>
      <c r="I103" s="113"/>
      <c r="J103" s="114">
        <f>J152</f>
        <v>0</v>
      </c>
      <c r="L103" s="111"/>
    </row>
    <row r="104" spans="2:12" s="9" customFormat="1" ht="19.9" customHeight="1">
      <c r="B104" s="111"/>
      <c r="D104" s="112" t="s">
        <v>205</v>
      </c>
      <c r="E104" s="113"/>
      <c r="F104" s="113"/>
      <c r="G104" s="113"/>
      <c r="H104" s="113"/>
      <c r="I104" s="113"/>
      <c r="J104" s="114">
        <f>J166</f>
        <v>0</v>
      </c>
      <c r="L104" s="111"/>
    </row>
    <row r="105" spans="2:12" s="9" customFormat="1" ht="19.9" customHeight="1">
      <c r="B105" s="111"/>
      <c r="D105" s="112" t="s">
        <v>206</v>
      </c>
      <c r="E105" s="113"/>
      <c r="F105" s="113"/>
      <c r="G105" s="113"/>
      <c r="H105" s="113"/>
      <c r="I105" s="113"/>
      <c r="J105" s="114">
        <f>J198</f>
        <v>0</v>
      </c>
      <c r="L105" s="111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120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29" t="str">
        <f>E7</f>
        <v>Oprava  povrchu stávající zpevněné plochy</v>
      </c>
      <c r="F115" s="230"/>
      <c r="G115" s="230"/>
      <c r="H115" s="230"/>
      <c r="L115" s="31"/>
    </row>
    <row r="116" spans="2:12" ht="12" customHeight="1">
      <c r="B116" s="19"/>
      <c r="C116" s="26" t="s">
        <v>107</v>
      </c>
      <c r="L116" s="19"/>
    </row>
    <row r="117" spans="2:12" s="1" customFormat="1" ht="16.5" customHeight="1">
      <c r="B117" s="31"/>
      <c r="E117" s="229" t="s">
        <v>108</v>
      </c>
      <c r="F117" s="231"/>
      <c r="G117" s="231"/>
      <c r="H117" s="231"/>
      <c r="L117" s="31"/>
    </row>
    <row r="118" spans="2:12" s="1" customFormat="1" ht="12" customHeight="1">
      <c r="B118" s="31"/>
      <c r="C118" s="26" t="s">
        <v>109</v>
      </c>
      <c r="L118" s="31"/>
    </row>
    <row r="119" spans="2:12" s="1" customFormat="1" ht="16.5" customHeight="1">
      <c r="B119" s="31"/>
      <c r="E119" s="187" t="str">
        <f>E11</f>
        <v>SO 101 - Komunikace a parkoviště</v>
      </c>
      <c r="F119" s="231"/>
      <c r="G119" s="231"/>
      <c r="H119" s="231"/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20</v>
      </c>
      <c r="F121" s="24" t="str">
        <f>F14</f>
        <v>Šumperk</v>
      </c>
      <c r="I121" s="26" t="s">
        <v>22</v>
      </c>
      <c r="J121" s="51" t="str">
        <f>IF(J14="","",J14)</f>
        <v>7. 9. 2023</v>
      </c>
      <c r="L121" s="31"/>
    </row>
    <row r="122" spans="2:12" s="1" customFormat="1" ht="6.95" customHeight="1">
      <c r="B122" s="31"/>
      <c r="L122" s="31"/>
    </row>
    <row r="123" spans="2:12" s="1" customFormat="1" ht="15.2" customHeight="1">
      <c r="B123" s="31"/>
      <c r="C123" s="26" t="s">
        <v>24</v>
      </c>
      <c r="F123" s="24" t="str">
        <f>E17</f>
        <v>Město Šumperk</v>
      </c>
      <c r="I123" s="26" t="s">
        <v>30</v>
      </c>
      <c r="J123" s="29" t="str">
        <f>E23</f>
        <v>Ing.Zdeněk Vitásek</v>
      </c>
      <c r="L123" s="31"/>
    </row>
    <row r="124" spans="2:12" s="1" customFormat="1" ht="15.2" customHeight="1">
      <c r="B124" s="31"/>
      <c r="C124" s="26" t="s">
        <v>28</v>
      </c>
      <c r="F124" s="24" t="str">
        <f>IF(E20="","",E20)</f>
        <v>Vyplň údaj</v>
      </c>
      <c r="I124" s="26" t="s">
        <v>33</v>
      </c>
      <c r="J124" s="29" t="str">
        <f>E26</f>
        <v>Martin Pniok</v>
      </c>
      <c r="L124" s="31"/>
    </row>
    <row r="125" spans="2:12" s="1" customFormat="1" ht="10.35" customHeight="1">
      <c r="B125" s="31"/>
      <c r="L125" s="31"/>
    </row>
    <row r="126" spans="2:20" s="10" customFormat="1" ht="29.25" customHeight="1">
      <c r="B126" s="115"/>
      <c r="C126" s="116" t="s">
        <v>121</v>
      </c>
      <c r="D126" s="117" t="s">
        <v>61</v>
      </c>
      <c r="E126" s="117" t="s">
        <v>57</v>
      </c>
      <c r="F126" s="117" t="s">
        <v>58</v>
      </c>
      <c r="G126" s="117" t="s">
        <v>122</v>
      </c>
      <c r="H126" s="117" t="s">
        <v>123</v>
      </c>
      <c r="I126" s="117" t="s">
        <v>124</v>
      </c>
      <c r="J126" s="117" t="s">
        <v>113</v>
      </c>
      <c r="K126" s="118" t="s">
        <v>125</v>
      </c>
      <c r="L126" s="115"/>
      <c r="M126" s="58" t="s">
        <v>1</v>
      </c>
      <c r="N126" s="59" t="s">
        <v>40</v>
      </c>
      <c r="O126" s="59" t="s">
        <v>126</v>
      </c>
      <c r="P126" s="59" t="s">
        <v>127</v>
      </c>
      <c r="Q126" s="59" t="s">
        <v>128</v>
      </c>
      <c r="R126" s="59" t="s">
        <v>129</v>
      </c>
      <c r="S126" s="59" t="s">
        <v>130</v>
      </c>
      <c r="T126" s="60" t="s">
        <v>131</v>
      </c>
    </row>
    <row r="127" spans="2:63" s="1" customFormat="1" ht="22.9" customHeight="1">
      <c r="B127" s="31"/>
      <c r="C127" s="63" t="s">
        <v>132</v>
      </c>
      <c r="J127" s="119">
        <f>BK127</f>
        <v>0</v>
      </c>
      <c r="L127" s="31"/>
      <c r="M127" s="61"/>
      <c r="N127" s="52"/>
      <c r="O127" s="52"/>
      <c r="P127" s="120">
        <f>P128</f>
        <v>0</v>
      </c>
      <c r="Q127" s="52"/>
      <c r="R127" s="120">
        <f>R128</f>
        <v>780.4209666</v>
      </c>
      <c r="S127" s="52"/>
      <c r="T127" s="121">
        <f>T128</f>
        <v>56.620000000000005</v>
      </c>
      <c r="AT127" s="16" t="s">
        <v>75</v>
      </c>
      <c r="AU127" s="16" t="s">
        <v>115</v>
      </c>
      <c r="BK127" s="122">
        <f>BK128</f>
        <v>0</v>
      </c>
    </row>
    <row r="128" spans="2:63" s="11" customFormat="1" ht="25.9" customHeight="1">
      <c r="B128" s="123"/>
      <c r="D128" s="124" t="s">
        <v>75</v>
      </c>
      <c r="E128" s="125" t="s">
        <v>133</v>
      </c>
      <c r="F128" s="125" t="s">
        <v>134</v>
      </c>
      <c r="I128" s="126"/>
      <c r="J128" s="127">
        <f>BK128</f>
        <v>0</v>
      </c>
      <c r="L128" s="123"/>
      <c r="M128" s="128"/>
      <c r="P128" s="129">
        <f>P129+P140+P143+P152+P166+P198</f>
        <v>0</v>
      </c>
      <c r="R128" s="129">
        <f>R129+R140+R143+R152+R166+R198</f>
        <v>780.4209666</v>
      </c>
      <c r="T128" s="130">
        <f>T129+T140+T143+T152+T166+T198</f>
        <v>56.620000000000005</v>
      </c>
      <c r="AR128" s="124" t="s">
        <v>83</v>
      </c>
      <c r="AT128" s="131" t="s">
        <v>75</v>
      </c>
      <c r="AU128" s="131" t="s">
        <v>76</v>
      </c>
      <c r="AY128" s="124" t="s">
        <v>135</v>
      </c>
      <c r="BK128" s="132">
        <f>BK129+BK140+BK143+BK152+BK166+BK198</f>
        <v>0</v>
      </c>
    </row>
    <row r="129" spans="2:63" s="11" customFormat="1" ht="22.9" customHeight="1">
      <c r="B129" s="123"/>
      <c r="D129" s="124" t="s">
        <v>75</v>
      </c>
      <c r="E129" s="133" t="s">
        <v>83</v>
      </c>
      <c r="F129" s="133" t="s">
        <v>136</v>
      </c>
      <c r="I129" s="126"/>
      <c r="J129" s="134">
        <f>BK129</f>
        <v>0</v>
      </c>
      <c r="L129" s="123"/>
      <c r="M129" s="128"/>
      <c r="P129" s="129">
        <f>SUM(P130:P139)</f>
        <v>0</v>
      </c>
      <c r="R129" s="129">
        <f>SUM(R130:R139)</f>
        <v>33.28</v>
      </c>
      <c r="T129" s="130">
        <f>SUM(T130:T139)</f>
        <v>0</v>
      </c>
      <c r="AR129" s="124" t="s">
        <v>83</v>
      </c>
      <c r="AT129" s="131" t="s">
        <v>75</v>
      </c>
      <c r="AU129" s="131" t="s">
        <v>83</v>
      </c>
      <c r="AY129" s="124" t="s">
        <v>135</v>
      </c>
      <c r="BK129" s="132">
        <f>SUM(BK130:BK139)</f>
        <v>0</v>
      </c>
    </row>
    <row r="130" spans="2:65" s="1" customFormat="1" ht="33" customHeight="1">
      <c r="B130" s="31"/>
      <c r="C130" s="135" t="s">
        <v>83</v>
      </c>
      <c r="D130" s="135" t="s">
        <v>137</v>
      </c>
      <c r="E130" s="136" t="s">
        <v>207</v>
      </c>
      <c r="F130" s="137" t="s">
        <v>208</v>
      </c>
      <c r="G130" s="138" t="s">
        <v>169</v>
      </c>
      <c r="H130" s="139">
        <v>18.72</v>
      </c>
      <c r="I130" s="140"/>
      <c r="J130" s="141">
        <f>ROUND(I130*H130,2)</f>
        <v>0</v>
      </c>
      <c r="K130" s="137" t="s">
        <v>141</v>
      </c>
      <c r="L130" s="31"/>
      <c r="M130" s="142" t="s">
        <v>1</v>
      </c>
      <c r="N130" s="143" t="s">
        <v>41</v>
      </c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AR130" s="146" t="s">
        <v>142</v>
      </c>
      <c r="AT130" s="146" t="s">
        <v>137</v>
      </c>
      <c r="AU130" s="146" t="s">
        <v>85</v>
      </c>
      <c r="AY130" s="16" t="s">
        <v>135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83</v>
      </c>
      <c r="BK130" s="147">
        <f>ROUND(I130*H130,2)</f>
        <v>0</v>
      </c>
      <c r="BL130" s="16" t="s">
        <v>142</v>
      </c>
      <c r="BM130" s="146" t="s">
        <v>209</v>
      </c>
    </row>
    <row r="131" spans="2:51" s="12" customFormat="1" ht="11.25">
      <c r="B131" s="148"/>
      <c r="D131" s="149" t="s">
        <v>151</v>
      </c>
      <c r="E131" s="150" t="s">
        <v>1</v>
      </c>
      <c r="F131" s="151" t="s">
        <v>210</v>
      </c>
      <c r="H131" s="152">
        <v>18.72</v>
      </c>
      <c r="I131" s="153"/>
      <c r="L131" s="148"/>
      <c r="M131" s="154"/>
      <c r="T131" s="155"/>
      <c r="AT131" s="150" t="s">
        <v>151</v>
      </c>
      <c r="AU131" s="150" t="s">
        <v>85</v>
      </c>
      <c r="AV131" s="12" t="s">
        <v>85</v>
      </c>
      <c r="AW131" s="12" t="s">
        <v>32</v>
      </c>
      <c r="AX131" s="12" t="s">
        <v>83</v>
      </c>
      <c r="AY131" s="150" t="s">
        <v>135</v>
      </c>
    </row>
    <row r="132" spans="2:65" s="1" customFormat="1" ht="37.9" customHeight="1">
      <c r="B132" s="31"/>
      <c r="C132" s="135" t="s">
        <v>85</v>
      </c>
      <c r="D132" s="135" t="s">
        <v>137</v>
      </c>
      <c r="E132" s="136" t="s">
        <v>211</v>
      </c>
      <c r="F132" s="137" t="s">
        <v>212</v>
      </c>
      <c r="G132" s="138" t="s">
        <v>169</v>
      </c>
      <c r="H132" s="139">
        <v>18.72</v>
      </c>
      <c r="I132" s="140"/>
      <c r="J132" s="141">
        <f>ROUND(I132*H132,2)</f>
        <v>0</v>
      </c>
      <c r="K132" s="137" t="s">
        <v>141</v>
      </c>
      <c r="L132" s="31"/>
      <c r="M132" s="142" t="s">
        <v>1</v>
      </c>
      <c r="N132" s="143" t="s">
        <v>41</v>
      </c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AR132" s="146" t="s">
        <v>142</v>
      </c>
      <c r="AT132" s="146" t="s">
        <v>137</v>
      </c>
      <c r="AU132" s="146" t="s">
        <v>85</v>
      </c>
      <c r="AY132" s="16" t="s">
        <v>135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6" t="s">
        <v>83</v>
      </c>
      <c r="BK132" s="147">
        <f>ROUND(I132*H132,2)</f>
        <v>0</v>
      </c>
      <c r="BL132" s="16" t="s">
        <v>142</v>
      </c>
      <c r="BM132" s="146" t="s">
        <v>213</v>
      </c>
    </row>
    <row r="133" spans="2:65" s="1" customFormat="1" ht="33" customHeight="1">
      <c r="B133" s="31"/>
      <c r="C133" s="135" t="s">
        <v>147</v>
      </c>
      <c r="D133" s="135" t="s">
        <v>137</v>
      </c>
      <c r="E133" s="136" t="s">
        <v>214</v>
      </c>
      <c r="F133" s="137" t="s">
        <v>215</v>
      </c>
      <c r="G133" s="138" t="s">
        <v>181</v>
      </c>
      <c r="H133" s="139">
        <v>35.568</v>
      </c>
      <c r="I133" s="140"/>
      <c r="J133" s="141">
        <f>ROUND(I133*H133,2)</f>
        <v>0</v>
      </c>
      <c r="K133" s="137" t="s">
        <v>141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AR133" s="146" t="s">
        <v>142</v>
      </c>
      <c r="AT133" s="146" t="s">
        <v>137</v>
      </c>
      <c r="AU133" s="146" t="s">
        <v>85</v>
      </c>
      <c r="AY133" s="16" t="s">
        <v>135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142</v>
      </c>
      <c r="BM133" s="146" t="s">
        <v>216</v>
      </c>
    </row>
    <row r="134" spans="2:51" s="12" customFormat="1" ht="11.25">
      <c r="B134" s="148"/>
      <c r="D134" s="149" t="s">
        <v>151</v>
      </c>
      <c r="F134" s="151" t="s">
        <v>217</v>
      </c>
      <c r="H134" s="152">
        <v>35.568</v>
      </c>
      <c r="I134" s="153"/>
      <c r="L134" s="148"/>
      <c r="M134" s="154"/>
      <c r="T134" s="155"/>
      <c r="AT134" s="150" t="s">
        <v>151</v>
      </c>
      <c r="AU134" s="150" t="s">
        <v>85</v>
      </c>
      <c r="AV134" s="12" t="s">
        <v>85</v>
      </c>
      <c r="AW134" s="12" t="s">
        <v>4</v>
      </c>
      <c r="AX134" s="12" t="s">
        <v>83</v>
      </c>
      <c r="AY134" s="150" t="s">
        <v>135</v>
      </c>
    </row>
    <row r="135" spans="2:65" s="1" customFormat="1" ht="16.5" customHeight="1">
      <c r="B135" s="31"/>
      <c r="C135" s="135" t="s">
        <v>142</v>
      </c>
      <c r="D135" s="135" t="s">
        <v>137</v>
      </c>
      <c r="E135" s="136" t="s">
        <v>218</v>
      </c>
      <c r="F135" s="137" t="s">
        <v>219</v>
      </c>
      <c r="G135" s="138" t="s">
        <v>169</v>
      </c>
      <c r="H135" s="139">
        <v>18.72</v>
      </c>
      <c r="I135" s="140"/>
      <c r="J135" s="141">
        <f>ROUND(I135*H135,2)</f>
        <v>0</v>
      </c>
      <c r="K135" s="137" t="s">
        <v>141</v>
      </c>
      <c r="L135" s="31"/>
      <c r="M135" s="142" t="s">
        <v>1</v>
      </c>
      <c r="N135" s="143" t="s">
        <v>41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AR135" s="146" t="s">
        <v>142</v>
      </c>
      <c r="AT135" s="146" t="s">
        <v>137</v>
      </c>
      <c r="AU135" s="146" t="s">
        <v>85</v>
      </c>
      <c r="AY135" s="16" t="s">
        <v>135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6" t="s">
        <v>83</v>
      </c>
      <c r="BK135" s="147">
        <f>ROUND(I135*H135,2)</f>
        <v>0</v>
      </c>
      <c r="BL135" s="16" t="s">
        <v>142</v>
      </c>
      <c r="BM135" s="146" t="s">
        <v>220</v>
      </c>
    </row>
    <row r="136" spans="2:65" s="1" customFormat="1" ht="24.2" customHeight="1">
      <c r="B136" s="31"/>
      <c r="C136" s="135" t="s">
        <v>159</v>
      </c>
      <c r="D136" s="135" t="s">
        <v>137</v>
      </c>
      <c r="E136" s="136" t="s">
        <v>221</v>
      </c>
      <c r="F136" s="137" t="s">
        <v>222</v>
      </c>
      <c r="G136" s="138" t="s">
        <v>169</v>
      </c>
      <c r="H136" s="139">
        <v>16.64</v>
      </c>
      <c r="I136" s="140"/>
      <c r="J136" s="141">
        <f>ROUND(I136*H136,2)</f>
        <v>0</v>
      </c>
      <c r="K136" s="137" t="s">
        <v>141</v>
      </c>
      <c r="L136" s="31"/>
      <c r="M136" s="142" t="s">
        <v>1</v>
      </c>
      <c r="N136" s="143" t="s">
        <v>41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142</v>
      </c>
      <c r="AT136" s="146" t="s">
        <v>137</v>
      </c>
      <c r="AU136" s="146" t="s">
        <v>85</v>
      </c>
      <c r="AY136" s="16" t="s">
        <v>135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6" t="s">
        <v>83</v>
      </c>
      <c r="BK136" s="147">
        <f>ROUND(I136*H136,2)</f>
        <v>0</v>
      </c>
      <c r="BL136" s="16" t="s">
        <v>142</v>
      </c>
      <c r="BM136" s="146" t="s">
        <v>223</v>
      </c>
    </row>
    <row r="137" spans="2:51" s="12" customFormat="1" ht="11.25">
      <c r="B137" s="148"/>
      <c r="D137" s="149" t="s">
        <v>151</v>
      </c>
      <c r="E137" s="150" t="s">
        <v>1</v>
      </c>
      <c r="F137" s="151" t="s">
        <v>224</v>
      </c>
      <c r="H137" s="152">
        <v>16.64</v>
      </c>
      <c r="I137" s="153"/>
      <c r="L137" s="148"/>
      <c r="M137" s="154"/>
      <c r="T137" s="155"/>
      <c r="AT137" s="150" t="s">
        <v>151</v>
      </c>
      <c r="AU137" s="150" t="s">
        <v>85</v>
      </c>
      <c r="AV137" s="12" t="s">
        <v>85</v>
      </c>
      <c r="AW137" s="12" t="s">
        <v>32</v>
      </c>
      <c r="AX137" s="12" t="s">
        <v>83</v>
      </c>
      <c r="AY137" s="150" t="s">
        <v>135</v>
      </c>
    </row>
    <row r="138" spans="2:65" s="1" customFormat="1" ht="16.5" customHeight="1">
      <c r="B138" s="31"/>
      <c r="C138" s="166" t="s">
        <v>166</v>
      </c>
      <c r="D138" s="166" t="s">
        <v>225</v>
      </c>
      <c r="E138" s="167" t="s">
        <v>226</v>
      </c>
      <c r="F138" s="168" t="s">
        <v>227</v>
      </c>
      <c r="G138" s="169" t="s">
        <v>181</v>
      </c>
      <c r="H138" s="170">
        <v>33.28</v>
      </c>
      <c r="I138" s="171"/>
      <c r="J138" s="172">
        <f>ROUND(I138*H138,2)</f>
        <v>0</v>
      </c>
      <c r="K138" s="168" t="s">
        <v>141</v>
      </c>
      <c r="L138" s="173"/>
      <c r="M138" s="174" t="s">
        <v>1</v>
      </c>
      <c r="N138" s="175" t="s">
        <v>41</v>
      </c>
      <c r="P138" s="144">
        <f>O138*H138</f>
        <v>0</v>
      </c>
      <c r="Q138" s="144">
        <v>1</v>
      </c>
      <c r="R138" s="144">
        <f>Q138*H138</f>
        <v>33.28</v>
      </c>
      <c r="S138" s="144">
        <v>0</v>
      </c>
      <c r="T138" s="145">
        <f>S138*H138</f>
        <v>0</v>
      </c>
      <c r="AR138" s="146" t="s">
        <v>164</v>
      </c>
      <c r="AT138" s="146" t="s">
        <v>225</v>
      </c>
      <c r="AU138" s="146" t="s">
        <v>85</v>
      </c>
      <c r="AY138" s="16" t="s">
        <v>135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6" t="s">
        <v>83</v>
      </c>
      <c r="BK138" s="147">
        <f>ROUND(I138*H138,2)</f>
        <v>0</v>
      </c>
      <c r="BL138" s="16" t="s">
        <v>142</v>
      </c>
      <c r="BM138" s="146" t="s">
        <v>228</v>
      </c>
    </row>
    <row r="139" spans="2:51" s="12" customFormat="1" ht="11.25">
      <c r="B139" s="148"/>
      <c r="D139" s="149" t="s">
        <v>151</v>
      </c>
      <c r="F139" s="151" t="s">
        <v>229</v>
      </c>
      <c r="H139" s="152">
        <v>33.28</v>
      </c>
      <c r="I139" s="153"/>
      <c r="L139" s="148"/>
      <c r="M139" s="154"/>
      <c r="T139" s="155"/>
      <c r="AT139" s="150" t="s">
        <v>151</v>
      </c>
      <c r="AU139" s="150" t="s">
        <v>85</v>
      </c>
      <c r="AV139" s="12" t="s">
        <v>85</v>
      </c>
      <c r="AW139" s="12" t="s">
        <v>4</v>
      </c>
      <c r="AX139" s="12" t="s">
        <v>83</v>
      </c>
      <c r="AY139" s="150" t="s">
        <v>135</v>
      </c>
    </row>
    <row r="140" spans="2:63" s="11" customFormat="1" ht="22.9" customHeight="1">
      <c r="B140" s="123"/>
      <c r="D140" s="124" t="s">
        <v>75</v>
      </c>
      <c r="E140" s="133" t="s">
        <v>142</v>
      </c>
      <c r="F140" s="133" t="s">
        <v>230</v>
      </c>
      <c r="I140" s="126"/>
      <c r="J140" s="134">
        <f>BK140</f>
        <v>0</v>
      </c>
      <c r="L140" s="123"/>
      <c r="M140" s="128"/>
      <c r="P140" s="129">
        <f>SUM(P141:P142)</f>
        <v>0</v>
      </c>
      <c r="R140" s="129">
        <f>SUM(R141:R142)</f>
        <v>3.9328016000000003</v>
      </c>
      <c r="T140" s="130">
        <f>SUM(T141:T142)</f>
        <v>0</v>
      </c>
      <c r="AR140" s="124" t="s">
        <v>83</v>
      </c>
      <c r="AT140" s="131" t="s">
        <v>75</v>
      </c>
      <c r="AU140" s="131" t="s">
        <v>83</v>
      </c>
      <c r="AY140" s="124" t="s">
        <v>135</v>
      </c>
      <c r="BK140" s="132">
        <f>SUM(BK141:BK142)</f>
        <v>0</v>
      </c>
    </row>
    <row r="141" spans="2:65" s="1" customFormat="1" ht="24.2" customHeight="1">
      <c r="B141" s="31"/>
      <c r="C141" s="135" t="s">
        <v>172</v>
      </c>
      <c r="D141" s="135" t="s">
        <v>137</v>
      </c>
      <c r="E141" s="136" t="s">
        <v>231</v>
      </c>
      <c r="F141" s="137" t="s">
        <v>232</v>
      </c>
      <c r="G141" s="138" t="s">
        <v>169</v>
      </c>
      <c r="H141" s="139">
        <v>2.08</v>
      </c>
      <c r="I141" s="140"/>
      <c r="J141" s="141">
        <f>ROUND(I141*H141,2)</f>
        <v>0</v>
      </c>
      <c r="K141" s="137" t="s">
        <v>141</v>
      </c>
      <c r="L141" s="31"/>
      <c r="M141" s="142" t="s">
        <v>1</v>
      </c>
      <c r="N141" s="143" t="s">
        <v>41</v>
      </c>
      <c r="P141" s="144">
        <f>O141*H141</f>
        <v>0</v>
      </c>
      <c r="Q141" s="144">
        <v>1.89077</v>
      </c>
      <c r="R141" s="144">
        <f>Q141*H141</f>
        <v>3.9328016000000003</v>
      </c>
      <c r="S141" s="144">
        <v>0</v>
      </c>
      <c r="T141" s="145">
        <f>S141*H141</f>
        <v>0</v>
      </c>
      <c r="AR141" s="146" t="s">
        <v>142</v>
      </c>
      <c r="AT141" s="146" t="s">
        <v>137</v>
      </c>
      <c r="AU141" s="146" t="s">
        <v>85</v>
      </c>
      <c r="AY141" s="16" t="s">
        <v>135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6" t="s">
        <v>83</v>
      </c>
      <c r="BK141" s="147">
        <f>ROUND(I141*H141,2)</f>
        <v>0</v>
      </c>
      <c r="BL141" s="16" t="s">
        <v>142</v>
      </c>
      <c r="BM141" s="146" t="s">
        <v>233</v>
      </c>
    </row>
    <row r="142" spans="2:51" s="12" customFormat="1" ht="11.25">
      <c r="B142" s="148"/>
      <c r="D142" s="149" t="s">
        <v>151</v>
      </c>
      <c r="E142" s="150" t="s">
        <v>1</v>
      </c>
      <c r="F142" s="151" t="s">
        <v>234</v>
      </c>
      <c r="H142" s="152">
        <v>2.08</v>
      </c>
      <c r="I142" s="153"/>
      <c r="L142" s="148"/>
      <c r="M142" s="154"/>
      <c r="T142" s="155"/>
      <c r="AT142" s="150" t="s">
        <v>151</v>
      </c>
      <c r="AU142" s="150" t="s">
        <v>85</v>
      </c>
      <c r="AV142" s="12" t="s">
        <v>85</v>
      </c>
      <c r="AW142" s="12" t="s">
        <v>32</v>
      </c>
      <c r="AX142" s="12" t="s">
        <v>83</v>
      </c>
      <c r="AY142" s="150" t="s">
        <v>135</v>
      </c>
    </row>
    <row r="143" spans="2:63" s="11" customFormat="1" ht="22.9" customHeight="1">
      <c r="B143" s="123"/>
      <c r="D143" s="124" t="s">
        <v>75</v>
      </c>
      <c r="E143" s="133" t="s">
        <v>159</v>
      </c>
      <c r="F143" s="133" t="s">
        <v>235</v>
      </c>
      <c r="I143" s="126"/>
      <c r="J143" s="134">
        <f>BK143</f>
        <v>0</v>
      </c>
      <c r="L143" s="123"/>
      <c r="M143" s="128"/>
      <c r="P143" s="129">
        <f>SUM(P144:P151)</f>
        <v>0</v>
      </c>
      <c r="R143" s="129">
        <f>SUM(R144:R151)</f>
        <v>630.90864</v>
      </c>
      <c r="T143" s="130">
        <f>SUM(T144:T151)</f>
        <v>0</v>
      </c>
      <c r="AR143" s="124" t="s">
        <v>83</v>
      </c>
      <c r="AT143" s="131" t="s">
        <v>75</v>
      </c>
      <c r="AU143" s="131" t="s">
        <v>83</v>
      </c>
      <c r="AY143" s="124" t="s">
        <v>135</v>
      </c>
      <c r="BK143" s="132">
        <f>SUM(BK144:BK151)</f>
        <v>0</v>
      </c>
    </row>
    <row r="144" spans="2:65" s="1" customFormat="1" ht="33" customHeight="1">
      <c r="B144" s="31"/>
      <c r="C144" s="135" t="s">
        <v>164</v>
      </c>
      <c r="D144" s="135" t="s">
        <v>137</v>
      </c>
      <c r="E144" s="136" t="s">
        <v>236</v>
      </c>
      <c r="F144" s="137" t="s">
        <v>237</v>
      </c>
      <c r="G144" s="138" t="s">
        <v>140</v>
      </c>
      <c r="H144" s="139">
        <v>2115</v>
      </c>
      <c r="I144" s="140"/>
      <c r="J144" s="141">
        <f>ROUND(I144*H144,2)</f>
        <v>0</v>
      </c>
      <c r="K144" s="137" t="s">
        <v>141</v>
      </c>
      <c r="L144" s="31"/>
      <c r="M144" s="142" t="s">
        <v>1</v>
      </c>
      <c r="N144" s="143" t="s">
        <v>41</v>
      </c>
      <c r="P144" s="144">
        <f>O144*H144</f>
        <v>0</v>
      </c>
      <c r="Q144" s="144">
        <v>0.13188</v>
      </c>
      <c r="R144" s="144">
        <f>Q144*H144</f>
        <v>278.9262</v>
      </c>
      <c r="S144" s="144">
        <v>0</v>
      </c>
      <c r="T144" s="145">
        <f>S144*H144</f>
        <v>0</v>
      </c>
      <c r="AR144" s="146" t="s">
        <v>142</v>
      </c>
      <c r="AT144" s="146" t="s">
        <v>137</v>
      </c>
      <c r="AU144" s="146" t="s">
        <v>85</v>
      </c>
      <c r="AY144" s="16" t="s">
        <v>135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83</v>
      </c>
      <c r="BK144" s="147">
        <f>ROUND(I144*H144,2)</f>
        <v>0</v>
      </c>
      <c r="BL144" s="16" t="s">
        <v>142</v>
      </c>
      <c r="BM144" s="146" t="s">
        <v>238</v>
      </c>
    </row>
    <row r="145" spans="2:51" s="12" customFormat="1" ht="11.25">
      <c r="B145" s="148"/>
      <c r="D145" s="149" t="s">
        <v>151</v>
      </c>
      <c r="E145" s="150" t="s">
        <v>1</v>
      </c>
      <c r="F145" s="151" t="s">
        <v>239</v>
      </c>
      <c r="H145" s="152">
        <v>2115</v>
      </c>
      <c r="I145" s="153"/>
      <c r="L145" s="148"/>
      <c r="M145" s="154"/>
      <c r="T145" s="155"/>
      <c r="AT145" s="150" t="s">
        <v>151</v>
      </c>
      <c r="AU145" s="150" t="s">
        <v>85</v>
      </c>
      <c r="AV145" s="12" t="s">
        <v>85</v>
      </c>
      <c r="AW145" s="12" t="s">
        <v>32</v>
      </c>
      <c r="AX145" s="12" t="s">
        <v>83</v>
      </c>
      <c r="AY145" s="150" t="s">
        <v>135</v>
      </c>
    </row>
    <row r="146" spans="2:65" s="1" customFormat="1" ht="24.2" customHeight="1">
      <c r="B146" s="31"/>
      <c r="C146" s="135" t="s">
        <v>184</v>
      </c>
      <c r="D146" s="135" t="s">
        <v>137</v>
      </c>
      <c r="E146" s="136" t="s">
        <v>240</v>
      </c>
      <c r="F146" s="137" t="s">
        <v>241</v>
      </c>
      <c r="G146" s="138" t="s">
        <v>140</v>
      </c>
      <c r="H146" s="139">
        <v>2115</v>
      </c>
      <c r="I146" s="140"/>
      <c r="J146" s="141">
        <f>ROUND(I146*H146,2)</f>
        <v>0</v>
      </c>
      <c r="K146" s="137" t="s">
        <v>141</v>
      </c>
      <c r="L146" s="31"/>
      <c r="M146" s="142" t="s">
        <v>1</v>
      </c>
      <c r="N146" s="143" t="s">
        <v>41</v>
      </c>
      <c r="P146" s="144">
        <f>O146*H146</f>
        <v>0</v>
      </c>
      <c r="Q146" s="144">
        <v>0.00601</v>
      </c>
      <c r="R146" s="144">
        <f>Q146*H146</f>
        <v>12.71115</v>
      </c>
      <c r="S146" s="144">
        <v>0</v>
      </c>
      <c r="T146" s="145">
        <f>S146*H146</f>
        <v>0</v>
      </c>
      <c r="AR146" s="146" t="s">
        <v>142</v>
      </c>
      <c r="AT146" s="146" t="s">
        <v>137</v>
      </c>
      <c r="AU146" s="146" t="s">
        <v>85</v>
      </c>
      <c r="AY146" s="16" t="s">
        <v>135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83</v>
      </c>
      <c r="BK146" s="147">
        <f>ROUND(I146*H146,2)</f>
        <v>0</v>
      </c>
      <c r="BL146" s="16" t="s">
        <v>142</v>
      </c>
      <c r="BM146" s="146" t="s">
        <v>242</v>
      </c>
    </row>
    <row r="147" spans="2:65" s="1" customFormat="1" ht="24.2" customHeight="1">
      <c r="B147" s="31"/>
      <c r="C147" s="135" t="s">
        <v>188</v>
      </c>
      <c r="D147" s="135" t="s">
        <v>137</v>
      </c>
      <c r="E147" s="136" t="s">
        <v>243</v>
      </c>
      <c r="F147" s="137" t="s">
        <v>244</v>
      </c>
      <c r="G147" s="138" t="s">
        <v>140</v>
      </c>
      <c r="H147" s="139">
        <v>2605</v>
      </c>
      <c r="I147" s="140"/>
      <c r="J147" s="141">
        <f>ROUND(I147*H147,2)</f>
        <v>0</v>
      </c>
      <c r="K147" s="137" t="s">
        <v>141</v>
      </c>
      <c r="L147" s="31"/>
      <c r="M147" s="142" t="s">
        <v>1</v>
      </c>
      <c r="N147" s="143" t="s">
        <v>41</v>
      </c>
      <c r="P147" s="144">
        <f>O147*H147</f>
        <v>0</v>
      </c>
      <c r="Q147" s="144">
        <v>0.00051</v>
      </c>
      <c r="R147" s="144">
        <f>Q147*H147</f>
        <v>1.3285500000000001</v>
      </c>
      <c r="S147" s="144">
        <v>0</v>
      </c>
      <c r="T147" s="145">
        <f>S147*H147</f>
        <v>0</v>
      </c>
      <c r="AR147" s="146" t="s">
        <v>142</v>
      </c>
      <c r="AT147" s="146" t="s">
        <v>137</v>
      </c>
      <c r="AU147" s="146" t="s">
        <v>85</v>
      </c>
      <c r="AY147" s="16" t="s">
        <v>135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6" t="s">
        <v>83</v>
      </c>
      <c r="BK147" s="147">
        <f>ROUND(I147*H147,2)</f>
        <v>0</v>
      </c>
      <c r="BL147" s="16" t="s">
        <v>142</v>
      </c>
      <c r="BM147" s="146" t="s">
        <v>245</v>
      </c>
    </row>
    <row r="148" spans="2:51" s="12" customFormat="1" ht="11.25">
      <c r="B148" s="148"/>
      <c r="D148" s="149" t="s">
        <v>151</v>
      </c>
      <c r="E148" s="150" t="s">
        <v>1</v>
      </c>
      <c r="F148" s="151" t="s">
        <v>246</v>
      </c>
      <c r="H148" s="152">
        <v>2605</v>
      </c>
      <c r="I148" s="153"/>
      <c r="L148" s="148"/>
      <c r="M148" s="154"/>
      <c r="T148" s="155"/>
      <c r="AT148" s="150" t="s">
        <v>151</v>
      </c>
      <c r="AU148" s="150" t="s">
        <v>85</v>
      </c>
      <c r="AV148" s="12" t="s">
        <v>85</v>
      </c>
      <c r="AW148" s="12" t="s">
        <v>32</v>
      </c>
      <c r="AX148" s="12" t="s">
        <v>83</v>
      </c>
      <c r="AY148" s="150" t="s">
        <v>135</v>
      </c>
    </row>
    <row r="149" spans="2:65" s="1" customFormat="1" ht="33" customHeight="1">
      <c r="B149" s="31"/>
      <c r="C149" s="135" t="s">
        <v>193</v>
      </c>
      <c r="D149" s="135" t="s">
        <v>137</v>
      </c>
      <c r="E149" s="136" t="s">
        <v>247</v>
      </c>
      <c r="F149" s="137" t="s">
        <v>248</v>
      </c>
      <c r="G149" s="138" t="s">
        <v>140</v>
      </c>
      <c r="H149" s="139">
        <v>2605</v>
      </c>
      <c r="I149" s="140"/>
      <c r="J149" s="141">
        <f>ROUND(I149*H149,2)</f>
        <v>0</v>
      </c>
      <c r="K149" s="137" t="s">
        <v>141</v>
      </c>
      <c r="L149" s="31"/>
      <c r="M149" s="142" t="s">
        <v>1</v>
      </c>
      <c r="N149" s="143" t="s">
        <v>41</v>
      </c>
      <c r="P149" s="144">
        <f>O149*H149</f>
        <v>0</v>
      </c>
      <c r="Q149" s="144">
        <v>0.12966</v>
      </c>
      <c r="R149" s="144">
        <f>Q149*H149</f>
        <v>337.7643</v>
      </c>
      <c r="S149" s="144">
        <v>0</v>
      </c>
      <c r="T149" s="145">
        <f>S149*H149</f>
        <v>0</v>
      </c>
      <c r="AR149" s="146" t="s">
        <v>142</v>
      </c>
      <c r="AT149" s="146" t="s">
        <v>137</v>
      </c>
      <c r="AU149" s="146" t="s">
        <v>85</v>
      </c>
      <c r="AY149" s="16" t="s">
        <v>135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6" t="s">
        <v>83</v>
      </c>
      <c r="BK149" s="147">
        <f>ROUND(I149*H149,2)</f>
        <v>0</v>
      </c>
      <c r="BL149" s="16" t="s">
        <v>142</v>
      </c>
      <c r="BM149" s="146" t="s">
        <v>249</v>
      </c>
    </row>
    <row r="150" spans="2:51" s="12" customFormat="1" ht="11.25">
      <c r="B150" s="148"/>
      <c r="D150" s="149" t="s">
        <v>151</v>
      </c>
      <c r="E150" s="150" t="s">
        <v>1</v>
      </c>
      <c r="F150" s="151" t="s">
        <v>246</v>
      </c>
      <c r="H150" s="152">
        <v>2605</v>
      </c>
      <c r="I150" s="153"/>
      <c r="L150" s="148"/>
      <c r="M150" s="154"/>
      <c r="T150" s="155"/>
      <c r="AT150" s="150" t="s">
        <v>151</v>
      </c>
      <c r="AU150" s="150" t="s">
        <v>85</v>
      </c>
      <c r="AV150" s="12" t="s">
        <v>85</v>
      </c>
      <c r="AW150" s="12" t="s">
        <v>32</v>
      </c>
      <c r="AX150" s="12" t="s">
        <v>83</v>
      </c>
      <c r="AY150" s="150" t="s">
        <v>135</v>
      </c>
    </row>
    <row r="151" spans="2:65" s="1" customFormat="1" ht="24.2" customHeight="1">
      <c r="B151" s="31"/>
      <c r="C151" s="135" t="s">
        <v>197</v>
      </c>
      <c r="D151" s="135" t="s">
        <v>137</v>
      </c>
      <c r="E151" s="136" t="s">
        <v>250</v>
      </c>
      <c r="F151" s="137" t="s">
        <v>251</v>
      </c>
      <c r="G151" s="138" t="s">
        <v>140</v>
      </c>
      <c r="H151" s="139">
        <v>2</v>
      </c>
      <c r="I151" s="140"/>
      <c r="J151" s="141">
        <f>ROUND(I151*H151,2)</f>
        <v>0</v>
      </c>
      <c r="K151" s="137" t="s">
        <v>141</v>
      </c>
      <c r="L151" s="31"/>
      <c r="M151" s="142" t="s">
        <v>1</v>
      </c>
      <c r="N151" s="143" t="s">
        <v>41</v>
      </c>
      <c r="P151" s="144">
        <f>O151*H151</f>
        <v>0</v>
      </c>
      <c r="Q151" s="144">
        <v>0.08922</v>
      </c>
      <c r="R151" s="144">
        <f>Q151*H151</f>
        <v>0.17844</v>
      </c>
      <c r="S151" s="144">
        <v>0</v>
      </c>
      <c r="T151" s="145">
        <f>S151*H151</f>
        <v>0</v>
      </c>
      <c r="AR151" s="146" t="s">
        <v>142</v>
      </c>
      <c r="AT151" s="146" t="s">
        <v>137</v>
      </c>
      <c r="AU151" s="146" t="s">
        <v>85</v>
      </c>
      <c r="AY151" s="16" t="s">
        <v>135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6" t="s">
        <v>83</v>
      </c>
      <c r="BK151" s="147">
        <f>ROUND(I151*H151,2)</f>
        <v>0</v>
      </c>
      <c r="BL151" s="16" t="s">
        <v>142</v>
      </c>
      <c r="BM151" s="146" t="s">
        <v>252</v>
      </c>
    </row>
    <row r="152" spans="2:63" s="11" customFormat="1" ht="22.9" customHeight="1">
      <c r="B152" s="123"/>
      <c r="D152" s="124" t="s">
        <v>75</v>
      </c>
      <c r="E152" s="133" t="s">
        <v>164</v>
      </c>
      <c r="F152" s="133" t="s">
        <v>165</v>
      </c>
      <c r="I152" s="126"/>
      <c r="J152" s="134">
        <f>BK152</f>
        <v>0</v>
      </c>
      <c r="L152" s="123"/>
      <c r="M152" s="128"/>
      <c r="P152" s="129">
        <f>SUM(P153:P165)</f>
        <v>0</v>
      </c>
      <c r="R152" s="129">
        <f>SUM(R153:R165)</f>
        <v>8.483080000000001</v>
      </c>
      <c r="T152" s="130">
        <f>SUM(T153:T165)</f>
        <v>4.52</v>
      </c>
      <c r="AR152" s="124" t="s">
        <v>83</v>
      </c>
      <c r="AT152" s="131" t="s">
        <v>75</v>
      </c>
      <c r="AU152" s="131" t="s">
        <v>83</v>
      </c>
      <c r="AY152" s="124" t="s">
        <v>135</v>
      </c>
      <c r="BK152" s="132">
        <f>SUM(BK153:BK165)</f>
        <v>0</v>
      </c>
    </row>
    <row r="153" spans="2:65" s="1" customFormat="1" ht="24.2" customHeight="1">
      <c r="B153" s="31"/>
      <c r="C153" s="135" t="s">
        <v>253</v>
      </c>
      <c r="D153" s="135" t="s">
        <v>137</v>
      </c>
      <c r="E153" s="136" t="s">
        <v>254</v>
      </c>
      <c r="F153" s="137" t="s">
        <v>255</v>
      </c>
      <c r="G153" s="138" t="s">
        <v>157</v>
      </c>
      <c r="H153" s="139">
        <v>26</v>
      </c>
      <c r="I153" s="140"/>
      <c r="J153" s="141">
        <f aca="true" t="shared" si="0" ref="J153:J165">ROUND(I153*H153,2)</f>
        <v>0</v>
      </c>
      <c r="K153" s="137" t="s">
        <v>141</v>
      </c>
      <c r="L153" s="31"/>
      <c r="M153" s="142" t="s">
        <v>1</v>
      </c>
      <c r="N153" s="143" t="s">
        <v>41</v>
      </c>
      <c r="P153" s="144">
        <f aca="true" t="shared" si="1" ref="P153:P165">O153*H153</f>
        <v>0</v>
      </c>
      <c r="Q153" s="144">
        <v>0.00422</v>
      </c>
      <c r="R153" s="144">
        <f aca="true" t="shared" si="2" ref="R153:R165">Q153*H153</f>
        <v>0.10972</v>
      </c>
      <c r="S153" s="144">
        <v>0</v>
      </c>
      <c r="T153" s="145">
        <f aca="true" t="shared" si="3" ref="T153:T165">S153*H153</f>
        <v>0</v>
      </c>
      <c r="AR153" s="146" t="s">
        <v>142</v>
      </c>
      <c r="AT153" s="146" t="s">
        <v>137</v>
      </c>
      <c r="AU153" s="146" t="s">
        <v>85</v>
      </c>
      <c r="AY153" s="16" t="s">
        <v>135</v>
      </c>
      <c r="BE153" s="147">
        <f aca="true" t="shared" si="4" ref="BE153:BE165">IF(N153="základní",J153,0)</f>
        <v>0</v>
      </c>
      <c r="BF153" s="147">
        <f aca="true" t="shared" si="5" ref="BF153:BF165">IF(N153="snížená",J153,0)</f>
        <v>0</v>
      </c>
      <c r="BG153" s="147">
        <f aca="true" t="shared" si="6" ref="BG153:BG165">IF(N153="zákl. přenesená",J153,0)</f>
        <v>0</v>
      </c>
      <c r="BH153" s="147">
        <f aca="true" t="shared" si="7" ref="BH153:BH165">IF(N153="sníž. přenesená",J153,0)</f>
        <v>0</v>
      </c>
      <c r="BI153" s="147">
        <f aca="true" t="shared" si="8" ref="BI153:BI165">IF(N153="nulová",J153,0)</f>
        <v>0</v>
      </c>
      <c r="BJ153" s="16" t="s">
        <v>83</v>
      </c>
      <c r="BK153" s="147">
        <f aca="true" t="shared" si="9" ref="BK153:BK165">ROUND(I153*H153,2)</f>
        <v>0</v>
      </c>
      <c r="BL153" s="16" t="s">
        <v>142</v>
      </c>
      <c r="BM153" s="146" t="s">
        <v>256</v>
      </c>
    </row>
    <row r="154" spans="2:65" s="1" customFormat="1" ht="24.2" customHeight="1">
      <c r="B154" s="31"/>
      <c r="C154" s="135" t="s">
        <v>257</v>
      </c>
      <c r="D154" s="135" t="s">
        <v>137</v>
      </c>
      <c r="E154" s="136" t="s">
        <v>258</v>
      </c>
      <c r="F154" s="137" t="s">
        <v>259</v>
      </c>
      <c r="G154" s="138" t="s">
        <v>175</v>
      </c>
      <c r="H154" s="139">
        <v>4</v>
      </c>
      <c r="I154" s="140"/>
      <c r="J154" s="141">
        <f t="shared" si="0"/>
        <v>0</v>
      </c>
      <c r="K154" s="137" t="s">
        <v>141</v>
      </c>
      <c r="L154" s="31"/>
      <c r="M154" s="142" t="s">
        <v>1</v>
      </c>
      <c r="N154" s="143" t="s">
        <v>41</v>
      </c>
      <c r="P154" s="144">
        <f t="shared" si="1"/>
        <v>0</v>
      </c>
      <c r="Q154" s="144">
        <v>0.12526</v>
      </c>
      <c r="R154" s="144">
        <f t="shared" si="2"/>
        <v>0.50104</v>
      </c>
      <c r="S154" s="144">
        <v>0</v>
      </c>
      <c r="T154" s="145">
        <f t="shared" si="3"/>
        <v>0</v>
      </c>
      <c r="AR154" s="146" t="s">
        <v>142</v>
      </c>
      <c r="AT154" s="146" t="s">
        <v>137</v>
      </c>
      <c r="AU154" s="146" t="s">
        <v>85</v>
      </c>
      <c r="AY154" s="16" t="s">
        <v>135</v>
      </c>
      <c r="BE154" s="147">
        <f t="shared" si="4"/>
        <v>0</v>
      </c>
      <c r="BF154" s="147">
        <f t="shared" si="5"/>
        <v>0</v>
      </c>
      <c r="BG154" s="147">
        <f t="shared" si="6"/>
        <v>0</v>
      </c>
      <c r="BH154" s="147">
        <f t="shared" si="7"/>
        <v>0</v>
      </c>
      <c r="BI154" s="147">
        <f t="shared" si="8"/>
        <v>0</v>
      </c>
      <c r="BJ154" s="16" t="s">
        <v>83</v>
      </c>
      <c r="BK154" s="147">
        <f t="shared" si="9"/>
        <v>0</v>
      </c>
      <c r="BL154" s="16" t="s">
        <v>142</v>
      </c>
      <c r="BM154" s="146" t="s">
        <v>260</v>
      </c>
    </row>
    <row r="155" spans="2:65" s="1" customFormat="1" ht="21.75" customHeight="1">
      <c r="B155" s="31"/>
      <c r="C155" s="166" t="s">
        <v>8</v>
      </c>
      <c r="D155" s="166" t="s">
        <v>225</v>
      </c>
      <c r="E155" s="167" t="s">
        <v>261</v>
      </c>
      <c r="F155" s="168" t="s">
        <v>262</v>
      </c>
      <c r="G155" s="169" t="s">
        <v>175</v>
      </c>
      <c r="H155" s="170">
        <v>4</v>
      </c>
      <c r="I155" s="171"/>
      <c r="J155" s="172">
        <f t="shared" si="0"/>
        <v>0</v>
      </c>
      <c r="K155" s="168" t="s">
        <v>141</v>
      </c>
      <c r="L155" s="173"/>
      <c r="M155" s="174" t="s">
        <v>1</v>
      </c>
      <c r="N155" s="175" t="s">
        <v>41</v>
      </c>
      <c r="P155" s="144">
        <f t="shared" si="1"/>
        <v>0</v>
      </c>
      <c r="Q155" s="144">
        <v>0.1</v>
      </c>
      <c r="R155" s="144">
        <f t="shared" si="2"/>
        <v>0.4</v>
      </c>
      <c r="S155" s="144">
        <v>0</v>
      </c>
      <c r="T155" s="145">
        <f t="shared" si="3"/>
        <v>0</v>
      </c>
      <c r="AR155" s="146" t="s">
        <v>164</v>
      </c>
      <c r="AT155" s="146" t="s">
        <v>225</v>
      </c>
      <c r="AU155" s="146" t="s">
        <v>85</v>
      </c>
      <c r="AY155" s="16" t="s">
        <v>135</v>
      </c>
      <c r="BE155" s="147">
        <f t="shared" si="4"/>
        <v>0</v>
      </c>
      <c r="BF155" s="147">
        <f t="shared" si="5"/>
        <v>0</v>
      </c>
      <c r="BG155" s="147">
        <f t="shared" si="6"/>
        <v>0</v>
      </c>
      <c r="BH155" s="147">
        <f t="shared" si="7"/>
        <v>0</v>
      </c>
      <c r="BI155" s="147">
        <f t="shared" si="8"/>
        <v>0</v>
      </c>
      <c r="BJ155" s="16" t="s">
        <v>83</v>
      </c>
      <c r="BK155" s="147">
        <f t="shared" si="9"/>
        <v>0</v>
      </c>
      <c r="BL155" s="16" t="s">
        <v>142</v>
      </c>
      <c r="BM155" s="146" t="s">
        <v>263</v>
      </c>
    </row>
    <row r="156" spans="2:65" s="1" customFormat="1" ht="24.2" customHeight="1">
      <c r="B156" s="31"/>
      <c r="C156" s="135" t="s">
        <v>264</v>
      </c>
      <c r="D156" s="135" t="s">
        <v>137</v>
      </c>
      <c r="E156" s="136" t="s">
        <v>265</v>
      </c>
      <c r="F156" s="137" t="s">
        <v>266</v>
      </c>
      <c r="G156" s="138" t="s">
        <v>175</v>
      </c>
      <c r="H156" s="139">
        <v>4</v>
      </c>
      <c r="I156" s="140"/>
      <c r="J156" s="141">
        <f t="shared" si="0"/>
        <v>0</v>
      </c>
      <c r="K156" s="137" t="s">
        <v>141</v>
      </c>
      <c r="L156" s="31"/>
      <c r="M156" s="142" t="s">
        <v>1</v>
      </c>
      <c r="N156" s="143" t="s">
        <v>41</v>
      </c>
      <c r="P156" s="144">
        <f t="shared" si="1"/>
        <v>0</v>
      </c>
      <c r="Q156" s="144">
        <v>0.03076</v>
      </c>
      <c r="R156" s="144">
        <f t="shared" si="2"/>
        <v>0.12304</v>
      </c>
      <c r="S156" s="144">
        <v>0</v>
      </c>
      <c r="T156" s="145">
        <f t="shared" si="3"/>
        <v>0</v>
      </c>
      <c r="AR156" s="146" t="s">
        <v>142</v>
      </c>
      <c r="AT156" s="146" t="s">
        <v>137</v>
      </c>
      <c r="AU156" s="146" t="s">
        <v>85</v>
      </c>
      <c r="AY156" s="16" t="s">
        <v>135</v>
      </c>
      <c r="BE156" s="147">
        <f t="shared" si="4"/>
        <v>0</v>
      </c>
      <c r="BF156" s="147">
        <f t="shared" si="5"/>
        <v>0</v>
      </c>
      <c r="BG156" s="147">
        <f t="shared" si="6"/>
        <v>0</v>
      </c>
      <c r="BH156" s="147">
        <f t="shared" si="7"/>
        <v>0</v>
      </c>
      <c r="BI156" s="147">
        <f t="shared" si="8"/>
        <v>0</v>
      </c>
      <c r="BJ156" s="16" t="s">
        <v>83</v>
      </c>
      <c r="BK156" s="147">
        <f t="shared" si="9"/>
        <v>0</v>
      </c>
      <c r="BL156" s="16" t="s">
        <v>142</v>
      </c>
      <c r="BM156" s="146" t="s">
        <v>267</v>
      </c>
    </row>
    <row r="157" spans="2:65" s="1" customFormat="1" ht="24.2" customHeight="1">
      <c r="B157" s="31"/>
      <c r="C157" s="166" t="s">
        <v>268</v>
      </c>
      <c r="D157" s="166" t="s">
        <v>225</v>
      </c>
      <c r="E157" s="167" t="s">
        <v>269</v>
      </c>
      <c r="F157" s="168" t="s">
        <v>270</v>
      </c>
      <c r="G157" s="169" t="s">
        <v>175</v>
      </c>
      <c r="H157" s="170">
        <v>4</v>
      </c>
      <c r="I157" s="171"/>
      <c r="J157" s="172">
        <f t="shared" si="0"/>
        <v>0</v>
      </c>
      <c r="K157" s="168" t="s">
        <v>141</v>
      </c>
      <c r="L157" s="173"/>
      <c r="M157" s="174" t="s">
        <v>1</v>
      </c>
      <c r="N157" s="175" t="s">
        <v>41</v>
      </c>
      <c r="P157" s="144">
        <f t="shared" si="1"/>
        <v>0</v>
      </c>
      <c r="Q157" s="144">
        <v>0.07</v>
      </c>
      <c r="R157" s="144">
        <f t="shared" si="2"/>
        <v>0.28</v>
      </c>
      <c r="S157" s="144">
        <v>0</v>
      </c>
      <c r="T157" s="145">
        <f t="shared" si="3"/>
        <v>0</v>
      </c>
      <c r="AR157" s="146" t="s">
        <v>164</v>
      </c>
      <c r="AT157" s="146" t="s">
        <v>225</v>
      </c>
      <c r="AU157" s="146" t="s">
        <v>85</v>
      </c>
      <c r="AY157" s="16" t="s">
        <v>135</v>
      </c>
      <c r="BE157" s="147">
        <f t="shared" si="4"/>
        <v>0</v>
      </c>
      <c r="BF157" s="147">
        <f t="shared" si="5"/>
        <v>0</v>
      </c>
      <c r="BG157" s="147">
        <f t="shared" si="6"/>
        <v>0</v>
      </c>
      <c r="BH157" s="147">
        <f t="shared" si="7"/>
        <v>0</v>
      </c>
      <c r="BI157" s="147">
        <f t="shared" si="8"/>
        <v>0</v>
      </c>
      <c r="BJ157" s="16" t="s">
        <v>83</v>
      </c>
      <c r="BK157" s="147">
        <f t="shared" si="9"/>
        <v>0</v>
      </c>
      <c r="BL157" s="16" t="s">
        <v>142</v>
      </c>
      <c r="BM157" s="146" t="s">
        <v>271</v>
      </c>
    </row>
    <row r="158" spans="2:65" s="1" customFormat="1" ht="24.2" customHeight="1">
      <c r="B158" s="31"/>
      <c r="C158" s="135" t="s">
        <v>272</v>
      </c>
      <c r="D158" s="135" t="s">
        <v>137</v>
      </c>
      <c r="E158" s="136" t="s">
        <v>273</v>
      </c>
      <c r="F158" s="137" t="s">
        <v>274</v>
      </c>
      <c r="G158" s="138" t="s">
        <v>175</v>
      </c>
      <c r="H158" s="139">
        <v>4</v>
      </c>
      <c r="I158" s="140"/>
      <c r="J158" s="141">
        <f t="shared" si="0"/>
        <v>0</v>
      </c>
      <c r="K158" s="137" t="s">
        <v>141</v>
      </c>
      <c r="L158" s="31"/>
      <c r="M158" s="142" t="s">
        <v>1</v>
      </c>
      <c r="N158" s="143" t="s">
        <v>41</v>
      </c>
      <c r="P158" s="144">
        <f t="shared" si="1"/>
        <v>0</v>
      </c>
      <c r="Q158" s="144">
        <v>0.03076</v>
      </c>
      <c r="R158" s="144">
        <f t="shared" si="2"/>
        <v>0.12304</v>
      </c>
      <c r="S158" s="144">
        <v>0</v>
      </c>
      <c r="T158" s="145">
        <f t="shared" si="3"/>
        <v>0</v>
      </c>
      <c r="AR158" s="146" t="s">
        <v>142</v>
      </c>
      <c r="AT158" s="146" t="s">
        <v>137</v>
      </c>
      <c r="AU158" s="146" t="s">
        <v>85</v>
      </c>
      <c r="AY158" s="16" t="s">
        <v>135</v>
      </c>
      <c r="BE158" s="147">
        <f t="shared" si="4"/>
        <v>0</v>
      </c>
      <c r="BF158" s="147">
        <f t="shared" si="5"/>
        <v>0</v>
      </c>
      <c r="BG158" s="147">
        <f t="shared" si="6"/>
        <v>0</v>
      </c>
      <c r="BH158" s="147">
        <f t="shared" si="7"/>
        <v>0</v>
      </c>
      <c r="BI158" s="147">
        <f t="shared" si="8"/>
        <v>0</v>
      </c>
      <c r="BJ158" s="16" t="s">
        <v>83</v>
      </c>
      <c r="BK158" s="147">
        <f t="shared" si="9"/>
        <v>0</v>
      </c>
      <c r="BL158" s="16" t="s">
        <v>142</v>
      </c>
      <c r="BM158" s="146" t="s">
        <v>275</v>
      </c>
    </row>
    <row r="159" spans="2:65" s="1" customFormat="1" ht="24.2" customHeight="1">
      <c r="B159" s="31"/>
      <c r="C159" s="166" t="s">
        <v>276</v>
      </c>
      <c r="D159" s="166" t="s">
        <v>225</v>
      </c>
      <c r="E159" s="167" t="s">
        <v>277</v>
      </c>
      <c r="F159" s="168" t="s">
        <v>278</v>
      </c>
      <c r="G159" s="169" t="s">
        <v>175</v>
      </c>
      <c r="H159" s="170">
        <v>4</v>
      </c>
      <c r="I159" s="171"/>
      <c r="J159" s="172">
        <f t="shared" si="0"/>
        <v>0</v>
      </c>
      <c r="K159" s="168" t="s">
        <v>141</v>
      </c>
      <c r="L159" s="173"/>
      <c r="M159" s="174" t="s">
        <v>1</v>
      </c>
      <c r="N159" s="175" t="s">
        <v>41</v>
      </c>
      <c r="P159" s="144">
        <f t="shared" si="1"/>
        <v>0</v>
      </c>
      <c r="Q159" s="144">
        <v>0.076</v>
      </c>
      <c r="R159" s="144">
        <f t="shared" si="2"/>
        <v>0.304</v>
      </c>
      <c r="S159" s="144">
        <v>0</v>
      </c>
      <c r="T159" s="145">
        <f t="shared" si="3"/>
        <v>0</v>
      </c>
      <c r="AR159" s="146" t="s">
        <v>164</v>
      </c>
      <c r="AT159" s="146" t="s">
        <v>225</v>
      </c>
      <c r="AU159" s="146" t="s">
        <v>85</v>
      </c>
      <c r="AY159" s="16" t="s">
        <v>135</v>
      </c>
      <c r="BE159" s="147">
        <f t="shared" si="4"/>
        <v>0</v>
      </c>
      <c r="BF159" s="147">
        <f t="shared" si="5"/>
        <v>0</v>
      </c>
      <c r="BG159" s="147">
        <f t="shared" si="6"/>
        <v>0</v>
      </c>
      <c r="BH159" s="147">
        <f t="shared" si="7"/>
        <v>0</v>
      </c>
      <c r="BI159" s="147">
        <f t="shared" si="8"/>
        <v>0</v>
      </c>
      <c r="BJ159" s="16" t="s">
        <v>83</v>
      </c>
      <c r="BK159" s="147">
        <f t="shared" si="9"/>
        <v>0</v>
      </c>
      <c r="BL159" s="16" t="s">
        <v>142</v>
      </c>
      <c r="BM159" s="146" t="s">
        <v>279</v>
      </c>
    </row>
    <row r="160" spans="2:65" s="1" customFormat="1" ht="24.2" customHeight="1">
      <c r="B160" s="31"/>
      <c r="C160" s="135" t="s">
        <v>280</v>
      </c>
      <c r="D160" s="135" t="s">
        <v>137</v>
      </c>
      <c r="E160" s="136" t="s">
        <v>281</v>
      </c>
      <c r="F160" s="137" t="s">
        <v>282</v>
      </c>
      <c r="G160" s="138" t="s">
        <v>175</v>
      </c>
      <c r="H160" s="139">
        <v>4</v>
      </c>
      <c r="I160" s="140"/>
      <c r="J160" s="141">
        <f t="shared" si="0"/>
        <v>0</v>
      </c>
      <c r="K160" s="137" t="s">
        <v>141</v>
      </c>
      <c r="L160" s="31"/>
      <c r="M160" s="142" t="s">
        <v>1</v>
      </c>
      <c r="N160" s="143" t="s">
        <v>41</v>
      </c>
      <c r="P160" s="144">
        <f t="shared" si="1"/>
        <v>0</v>
      </c>
      <c r="Q160" s="144">
        <v>0.03076</v>
      </c>
      <c r="R160" s="144">
        <f t="shared" si="2"/>
        <v>0.12304</v>
      </c>
      <c r="S160" s="144">
        <v>0</v>
      </c>
      <c r="T160" s="145">
        <f t="shared" si="3"/>
        <v>0</v>
      </c>
      <c r="AR160" s="146" t="s">
        <v>142</v>
      </c>
      <c r="AT160" s="146" t="s">
        <v>137</v>
      </c>
      <c r="AU160" s="146" t="s">
        <v>85</v>
      </c>
      <c r="AY160" s="16" t="s">
        <v>135</v>
      </c>
      <c r="BE160" s="147">
        <f t="shared" si="4"/>
        <v>0</v>
      </c>
      <c r="BF160" s="147">
        <f t="shared" si="5"/>
        <v>0</v>
      </c>
      <c r="BG160" s="147">
        <f t="shared" si="6"/>
        <v>0</v>
      </c>
      <c r="BH160" s="147">
        <f t="shared" si="7"/>
        <v>0</v>
      </c>
      <c r="BI160" s="147">
        <f t="shared" si="8"/>
        <v>0</v>
      </c>
      <c r="BJ160" s="16" t="s">
        <v>83</v>
      </c>
      <c r="BK160" s="147">
        <f t="shared" si="9"/>
        <v>0</v>
      </c>
      <c r="BL160" s="16" t="s">
        <v>142</v>
      </c>
      <c r="BM160" s="146" t="s">
        <v>283</v>
      </c>
    </row>
    <row r="161" spans="2:65" s="1" customFormat="1" ht="24.2" customHeight="1">
      <c r="B161" s="31"/>
      <c r="C161" s="166" t="s">
        <v>7</v>
      </c>
      <c r="D161" s="166" t="s">
        <v>225</v>
      </c>
      <c r="E161" s="167" t="s">
        <v>284</v>
      </c>
      <c r="F161" s="168" t="s">
        <v>285</v>
      </c>
      <c r="G161" s="169" t="s">
        <v>175</v>
      </c>
      <c r="H161" s="170">
        <v>4</v>
      </c>
      <c r="I161" s="171"/>
      <c r="J161" s="172">
        <f t="shared" si="0"/>
        <v>0</v>
      </c>
      <c r="K161" s="168" t="s">
        <v>141</v>
      </c>
      <c r="L161" s="173"/>
      <c r="M161" s="174" t="s">
        <v>1</v>
      </c>
      <c r="N161" s="175" t="s">
        <v>41</v>
      </c>
      <c r="P161" s="144">
        <f t="shared" si="1"/>
        <v>0</v>
      </c>
      <c r="Q161" s="144">
        <v>0.17</v>
      </c>
      <c r="R161" s="144">
        <f t="shared" si="2"/>
        <v>0.68</v>
      </c>
      <c r="S161" s="144">
        <v>0</v>
      </c>
      <c r="T161" s="145">
        <f t="shared" si="3"/>
        <v>0</v>
      </c>
      <c r="AR161" s="146" t="s">
        <v>164</v>
      </c>
      <c r="AT161" s="146" t="s">
        <v>225</v>
      </c>
      <c r="AU161" s="146" t="s">
        <v>85</v>
      </c>
      <c r="AY161" s="16" t="s">
        <v>135</v>
      </c>
      <c r="BE161" s="147">
        <f t="shared" si="4"/>
        <v>0</v>
      </c>
      <c r="BF161" s="147">
        <f t="shared" si="5"/>
        <v>0</v>
      </c>
      <c r="BG161" s="147">
        <f t="shared" si="6"/>
        <v>0</v>
      </c>
      <c r="BH161" s="147">
        <f t="shared" si="7"/>
        <v>0</v>
      </c>
      <c r="BI161" s="147">
        <f t="shared" si="8"/>
        <v>0</v>
      </c>
      <c r="BJ161" s="16" t="s">
        <v>83</v>
      </c>
      <c r="BK161" s="147">
        <f t="shared" si="9"/>
        <v>0</v>
      </c>
      <c r="BL161" s="16" t="s">
        <v>142</v>
      </c>
      <c r="BM161" s="146" t="s">
        <v>286</v>
      </c>
    </row>
    <row r="162" spans="2:65" s="1" customFormat="1" ht="24.2" customHeight="1">
      <c r="B162" s="31"/>
      <c r="C162" s="135" t="s">
        <v>287</v>
      </c>
      <c r="D162" s="135" t="s">
        <v>137</v>
      </c>
      <c r="E162" s="136" t="s">
        <v>288</v>
      </c>
      <c r="F162" s="137" t="s">
        <v>289</v>
      </c>
      <c r="G162" s="138" t="s">
        <v>175</v>
      </c>
      <c r="H162" s="139">
        <v>6</v>
      </c>
      <c r="I162" s="140"/>
      <c r="J162" s="141">
        <f t="shared" si="0"/>
        <v>0</v>
      </c>
      <c r="K162" s="137" t="s">
        <v>141</v>
      </c>
      <c r="L162" s="31"/>
      <c r="M162" s="142" t="s">
        <v>1</v>
      </c>
      <c r="N162" s="143" t="s">
        <v>41</v>
      </c>
      <c r="P162" s="144">
        <f t="shared" si="1"/>
        <v>0</v>
      </c>
      <c r="Q162" s="144">
        <v>0.62248</v>
      </c>
      <c r="R162" s="144">
        <f t="shared" si="2"/>
        <v>3.7348800000000004</v>
      </c>
      <c r="S162" s="144">
        <v>0.62</v>
      </c>
      <c r="T162" s="145">
        <f t="shared" si="3"/>
        <v>3.7199999999999998</v>
      </c>
      <c r="AR162" s="146" t="s">
        <v>142</v>
      </c>
      <c r="AT162" s="146" t="s">
        <v>137</v>
      </c>
      <c r="AU162" s="146" t="s">
        <v>85</v>
      </c>
      <c r="AY162" s="16" t="s">
        <v>135</v>
      </c>
      <c r="BE162" s="147">
        <f t="shared" si="4"/>
        <v>0</v>
      </c>
      <c r="BF162" s="147">
        <f t="shared" si="5"/>
        <v>0</v>
      </c>
      <c r="BG162" s="147">
        <f t="shared" si="6"/>
        <v>0</v>
      </c>
      <c r="BH162" s="147">
        <f t="shared" si="7"/>
        <v>0</v>
      </c>
      <c r="BI162" s="147">
        <f t="shared" si="8"/>
        <v>0</v>
      </c>
      <c r="BJ162" s="16" t="s">
        <v>83</v>
      </c>
      <c r="BK162" s="147">
        <f t="shared" si="9"/>
        <v>0</v>
      </c>
      <c r="BL162" s="16" t="s">
        <v>142</v>
      </c>
      <c r="BM162" s="146" t="s">
        <v>290</v>
      </c>
    </row>
    <row r="163" spans="2:65" s="1" customFormat="1" ht="24.2" customHeight="1">
      <c r="B163" s="31"/>
      <c r="C163" s="135" t="s">
        <v>291</v>
      </c>
      <c r="D163" s="135" t="s">
        <v>137</v>
      </c>
      <c r="E163" s="136" t="s">
        <v>292</v>
      </c>
      <c r="F163" s="137" t="s">
        <v>293</v>
      </c>
      <c r="G163" s="138" t="s">
        <v>175</v>
      </c>
      <c r="H163" s="139">
        <v>8</v>
      </c>
      <c r="I163" s="140"/>
      <c r="J163" s="141">
        <f t="shared" si="0"/>
        <v>0</v>
      </c>
      <c r="K163" s="137" t="s">
        <v>141</v>
      </c>
      <c r="L163" s="31"/>
      <c r="M163" s="142" t="s">
        <v>1</v>
      </c>
      <c r="N163" s="143" t="s">
        <v>41</v>
      </c>
      <c r="P163" s="144">
        <f t="shared" si="1"/>
        <v>0</v>
      </c>
      <c r="Q163" s="144">
        <v>0.10037</v>
      </c>
      <c r="R163" s="144">
        <f t="shared" si="2"/>
        <v>0.80296</v>
      </c>
      <c r="S163" s="144">
        <v>0.1</v>
      </c>
      <c r="T163" s="145">
        <f t="shared" si="3"/>
        <v>0.8</v>
      </c>
      <c r="AR163" s="146" t="s">
        <v>142</v>
      </c>
      <c r="AT163" s="146" t="s">
        <v>137</v>
      </c>
      <c r="AU163" s="146" t="s">
        <v>85</v>
      </c>
      <c r="AY163" s="16" t="s">
        <v>135</v>
      </c>
      <c r="BE163" s="147">
        <f t="shared" si="4"/>
        <v>0</v>
      </c>
      <c r="BF163" s="147">
        <f t="shared" si="5"/>
        <v>0</v>
      </c>
      <c r="BG163" s="147">
        <f t="shared" si="6"/>
        <v>0</v>
      </c>
      <c r="BH163" s="147">
        <f t="shared" si="7"/>
        <v>0</v>
      </c>
      <c r="BI163" s="147">
        <f t="shared" si="8"/>
        <v>0</v>
      </c>
      <c r="BJ163" s="16" t="s">
        <v>83</v>
      </c>
      <c r="BK163" s="147">
        <f t="shared" si="9"/>
        <v>0</v>
      </c>
      <c r="BL163" s="16" t="s">
        <v>142</v>
      </c>
      <c r="BM163" s="146" t="s">
        <v>294</v>
      </c>
    </row>
    <row r="164" spans="2:65" s="1" customFormat="1" ht="24.2" customHeight="1">
      <c r="B164" s="31"/>
      <c r="C164" s="135" t="s">
        <v>295</v>
      </c>
      <c r="D164" s="135" t="s">
        <v>137</v>
      </c>
      <c r="E164" s="136" t="s">
        <v>296</v>
      </c>
      <c r="F164" s="137" t="s">
        <v>297</v>
      </c>
      <c r="G164" s="138" t="s">
        <v>175</v>
      </c>
      <c r="H164" s="139">
        <v>4</v>
      </c>
      <c r="I164" s="140"/>
      <c r="J164" s="141">
        <f t="shared" si="0"/>
        <v>0</v>
      </c>
      <c r="K164" s="137" t="s">
        <v>141</v>
      </c>
      <c r="L164" s="31"/>
      <c r="M164" s="142" t="s">
        <v>1</v>
      </c>
      <c r="N164" s="143" t="s">
        <v>41</v>
      </c>
      <c r="P164" s="144">
        <f t="shared" si="1"/>
        <v>0</v>
      </c>
      <c r="Q164" s="144">
        <v>0.21734</v>
      </c>
      <c r="R164" s="144">
        <f t="shared" si="2"/>
        <v>0.86936</v>
      </c>
      <c r="S164" s="144">
        <v>0</v>
      </c>
      <c r="T164" s="145">
        <f t="shared" si="3"/>
        <v>0</v>
      </c>
      <c r="AR164" s="146" t="s">
        <v>142</v>
      </c>
      <c r="AT164" s="146" t="s">
        <v>137</v>
      </c>
      <c r="AU164" s="146" t="s">
        <v>85</v>
      </c>
      <c r="AY164" s="16" t="s">
        <v>135</v>
      </c>
      <c r="BE164" s="147">
        <f t="shared" si="4"/>
        <v>0</v>
      </c>
      <c r="BF164" s="147">
        <f t="shared" si="5"/>
        <v>0</v>
      </c>
      <c r="BG164" s="147">
        <f t="shared" si="6"/>
        <v>0</v>
      </c>
      <c r="BH164" s="147">
        <f t="shared" si="7"/>
        <v>0</v>
      </c>
      <c r="BI164" s="147">
        <f t="shared" si="8"/>
        <v>0</v>
      </c>
      <c r="BJ164" s="16" t="s">
        <v>83</v>
      </c>
      <c r="BK164" s="147">
        <f t="shared" si="9"/>
        <v>0</v>
      </c>
      <c r="BL164" s="16" t="s">
        <v>142</v>
      </c>
      <c r="BM164" s="146" t="s">
        <v>298</v>
      </c>
    </row>
    <row r="165" spans="2:65" s="1" customFormat="1" ht="24.2" customHeight="1">
      <c r="B165" s="31"/>
      <c r="C165" s="166" t="s">
        <v>299</v>
      </c>
      <c r="D165" s="166" t="s">
        <v>225</v>
      </c>
      <c r="E165" s="167" t="s">
        <v>300</v>
      </c>
      <c r="F165" s="168" t="s">
        <v>301</v>
      </c>
      <c r="G165" s="169" t="s">
        <v>175</v>
      </c>
      <c r="H165" s="170">
        <v>4</v>
      </c>
      <c r="I165" s="171"/>
      <c r="J165" s="172">
        <f t="shared" si="0"/>
        <v>0</v>
      </c>
      <c r="K165" s="168" t="s">
        <v>141</v>
      </c>
      <c r="L165" s="173"/>
      <c r="M165" s="174" t="s">
        <v>1</v>
      </c>
      <c r="N165" s="175" t="s">
        <v>41</v>
      </c>
      <c r="P165" s="144">
        <f t="shared" si="1"/>
        <v>0</v>
      </c>
      <c r="Q165" s="144">
        <v>0.108</v>
      </c>
      <c r="R165" s="144">
        <f t="shared" si="2"/>
        <v>0.432</v>
      </c>
      <c r="S165" s="144">
        <v>0</v>
      </c>
      <c r="T165" s="145">
        <f t="shared" si="3"/>
        <v>0</v>
      </c>
      <c r="AR165" s="146" t="s">
        <v>164</v>
      </c>
      <c r="AT165" s="146" t="s">
        <v>225</v>
      </c>
      <c r="AU165" s="146" t="s">
        <v>85</v>
      </c>
      <c r="AY165" s="16" t="s">
        <v>135</v>
      </c>
      <c r="BE165" s="147">
        <f t="shared" si="4"/>
        <v>0</v>
      </c>
      <c r="BF165" s="147">
        <f t="shared" si="5"/>
        <v>0</v>
      </c>
      <c r="BG165" s="147">
        <f t="shared" si="6"/>
        <v>0</v>
      </c>
      <c r="BH165" s="147">
        <f t="shared" si="7"/>
        <v>0</v>
      </c>
      <c r="BI165" s="147">
        <f t="shared" si="8"/>
        <v>0</v>
      </c>
      <c r="BJ165" s="16" t="s">
        <v>83</v>
      </c>
      <c r="BK165" s="147">
        <f t="shared" si="9"/>
        <v>0</v>
      </c>
      <c r="BL165" s="16" t="s">
        <v>142</v>
      </c>
      <c r="BM165" s="146" t="s">
        <v>302</v>
      </c>
    </row>
    <row r="166" spans="2:63" s="11" customFormat="1" ht="22.9" customHeight="1">
      <c r="B166" s="123"/>
      <c r="D166" s="124" t="s">
        <v>75</v>
      </c>
      <c r="E166" s="133" t="s">
        <v>184</v>
      </c>
      <c r="F166" s="133" t="s">
        <v>303</v>
      </c>
      <c r="I166" s="126"/>
      <c r="J166" s="134">
        <f>BK166</f>
        <v>0</v>
      </c>
      <c r="L166" s="123"/>
      <c r="M166" s="128"/>
      <c r="P166" s="129">
        <f>SUM(P167:P197)</f>
        <v>0</v>
      </c>
      <c r="R166" s="129">
        <f>SUM(R167:R197)</f>
        <v>103.81644500000002</v>
      </c>
      <c r="T166" s="130">
        <f>SUM(T167:T197)</f>
        <v>52.1</v>
      </c>
      <c r="AR166" s="124" t="s">
        <v>83</v>
      </c>
      <c r="AT166" s="131" t="s">
        <v>75</v>
      </c>
      <c r="AU166" s="131" t="s">
        <v>83</v>
      </c>
      <c r="AY166" s="124" t="s">
        <v>135</v>
      </c>
      <c r="BK166" s="132">
        <f>SUM(BK167:BK197)</f>
        <v>0</v>
      </c>
    </row>
    <row r="167" spans="2:65" s="1" customFormat="1" ht="24.2" customHeight="1">
      <c r="B167" s="31"/>
      <c r="C167" s="135" t="s">
        <v>304</v>
      </c>
      <c r="D167" s="135" t="s">
        <v>137</v>
      </c>
      <c r="E167" s="136" t="s">
        <v>305</v>
      </c>
      <c r="F167" s="137" t="s">
        <v>306</v>
      </c>
      <c r="G167" s="138" t="s">
        <v>157</v>
      </c>
      <c r="H167" s="139">
        <v>398</v>
      </c>
      <c r="I167" s="140"/>
      <c r="J167" s="141">
        <f>ROUND(I167*H167,2)</f>
        <v>0</v>
      </c>
      <c r="K167" s="137" t="s">
        <v>141</v>
      </c>
      <c r="L167" s="31"/>
      <c r="M167" s="142" t="s">
        <v>1</v>
      </c>
      <c r="N167" s="143" t="s">
        <v>41</v>
      </c>
      <c r="P167" s="144">
        <f>O167*H167</f>
        <v>0</v>
      </c>
      <c r="Q167" s="144">
        <v>0.08978</v>
      </c>
      <c r="R167" s="144">
        <f>Q167*H167</f>
        <v>35.73244</v>
      </c>
      <c r="S167" s="144">
        <v>0</v>
      </c>
      <c r="T167" s="145">
        <f>S167*H167</f>
        <v>0</v>
      </c>
      <c r="AR167" s="146" t="s">
        <v>142</v>
      </c>
      <c r="AT167" s="146" t="s">
        <v>137</v>
      </c>
      <c r="AU167" s="146" t="s">
        <v>85</v>
      </c>
      <c r="AY167" s="16" t="s">
        <v>135</v>
      </c>
      <c r="BE167" s="147">
        <f>IF(N167="základní",J167,0)</f>
        <v>0</v>
      </c>
      <c r="BF167" s="147">
        <f>IF(N167="snížená",J167,0)</f>
        <v>0</v>
      </c>
      <c r="BG167" s="147">
        <f>IF(N167="zákl. přenesená",J167,0)</f>
        <v>0</v>
      </c>
      <c r="BH167" s="147">
        <f>IF(N167="sníž. přenesená",J167,0)</f>
        <v>0</v>
      </c>
      <c r="BI167" s="147">
        <f>IF(N167="nulová",J167,0)</f>
        <v>0</v>
      </c>
      <c r="BJ167" s="16" t="s">
        <v>83</v>
      </c>
      <c r="BK167" s="147">
        <f>ROUND(I167*H167,2)</f>
        <v>0</v>
      </c>
      <c r="BL167" s="16" t="s">
        <v>142</v>
      </c>
      <c r="BM167" s="146" t="s">
        <v>307</v>
      </c>
    </row>
    <row r="168" spans="2:51" s="12" customFormat="1" ht="11.25">
      <c r="B168" s="148"/>
      <c r="D168" s="149" t="s">
        <v>151</v>
      </c>
      <c r="E168" s="150" t="s">
        <v>1</v>
      </c>
      <c r="F168" s="151" t="s">
        <v>308</v>
      </c>
      <c r="H168" s="152">
        <v>58</v>
      </c>
      <c r="I168" s="153"/>
      <c r="L168" s="148"/>
      <c r="M168" s="154"/>
      <c r="T168" s="155"/>
      <c r="AT168" s="150" t="s">
        <v>151</v>
      </c>
      <c r="AU168" s="150" t="s">
        <v>85</v>
      </c>
      <c r="AV168" s="12" t="s">
        <v>85</v>
      </c>
      <c r="AW168" s="12" t="s">
        <v>32</v>
      </c>
      <c r="AX168" s="12" t="s">
        <v>76</v>
      </c>
      <c r="AY168" s="150" t="s">
        <v>135</v>
      </c>
    </row>
    <row r="169" spans="2:51" s="12" customFormat="1" ht="11.25">
      <c r="B169" s="148"/>
      <c r="D169" s="149" t="s">
        <v>151</v>
      </c>
      <c r="E169" s="150" t="s">
        <v>1</v>
      </c>
      <c r="F169" s="151" t="s">
        <v>309</v>
      </c>
      <c r="H169" s="152">
        <v>340</v>
      </c>
      <c r="I169" s="153"/>
      <c r="L169" s="148"/>
      <c r="M169" s="154"/>
      <c r="T169" s="155"/>
      <c r="AT169" s="150" t="s">
        <v>151</v>
      </c>
      <c r="AU169" s="150" t="s">
        <v>85</v>
      </c>
      <c r="AV169" s="12" t="s">
        <v>85</v>
      </c>
      <c r="AW169" s="12" t="s">
        <v>32</v>
      </c>
      <c r="AX169" s="12" t="s">
        <v>76</v>
      </c>
      <c r="AY169" s="150" t="s">
        <v>135</v>
      </c>
    </row>
    <row r="170" spans="2:51" s="13" customFormat="1" ht="11.25">
      <c r="B170" s="156"/>
      <c r="D170" s="149" t="s">
        <v>151</v>
      </c>
      <c r="E170" s="157" t="s">
        <v>1</v>
      </c>
      <c r="F170" s="158" t="s">
        <v>154</v>
      </c>
      <c r="H170" s="159">
        <v>398</v>
      </c>
      <c r="I170" s="160"/>
      <c r="L170" s="156"/>
      <c r="M170" s="161"/>
      <c r="T170" s="162"/>
      <c r="AT170" s="157" t="s">
        <v>151</v>
      </c>
      <c r="AU170" s="157" t="s">
        <v>85</v>
      </c>
      <c r="AV170" s="13" t="s">
        <v>142</v>
      </c>
      <c r="AW170" s="13" t="s">
        <v>32</v>
      </c>
      <c r="AX170" s="13" t="s">
        <v>83</v>
      </c>
      <c r="AY170" s="157" t="s">
        <v>135</v>
      </c>
    </row>
    <row r="171" spans="2:65" s="1" customFormat="1" ht="33" customHeight="1">
      <c r="B171" s="31"/>
      <c r="C171" s="135" t="s">
        <v>310</v>
      </c>
      <c r="D171" s="135" t="s">
        <v>137</v>
      </c>
      <c r="E171" s="136" t="s">
        <v>311</v>
      </c>
      <c r="F171" s="137" t="s">
        <v>312</v>
      </c>
      <c r="G171" s="138" t="s">
        <v>157</v>
      </c>
      <c r="H171" s="139">
        <v>120</v>
      </c>
      <c r="I171" s="140"/>
      <c r="J171" s="141">
        <f aca="true" t="shared" si="10" ref="J171:J177">ROUND(I171*H171,2)</f>
        <v>0</v>
      </c>
      <c r="K171" s="137" t="s">
        <v>141</v>
      </c>
      <c r="L171" s="31"/>
      <c r="M171" s="142" t="s">
        <v>1</v>
      </c>
      <c r="N171" s="143" t="s">
        <v>41</v>
      </c>
      <c r="P171" s="144">
        <f aca="true" t="shared" si="11" ref="P171:P177">O171*H171</f>
        <v>0</v>
      </c>
      <c r="Q171" s="144">
        <v>0.1554</v>
      </c>
      <c r="R171" s="144">
        <f aca="true" t="shared" si="12" ref="R171:R177">Q171*H171</f>
        <v>18.648</v>
      </c>
      <c r="S171" s="144">
        <v>0</v>
      </c>
      <c r="T171" s="145">
        <f aca="true" t="shared" si="13" ref="T171:T177">S171*H171</f>
        <v>0</v>
      </c>
      <c r="AR171" s="146" t="s">
        <v>142</v>
      </c>
      <c r="AT171" s="146" t="s">
        <v>137</v>
      </c>
      <c r="AU171" s="146" t="s">
        <v>85</v>
      </c>
      <c r="AY171" s="16" t="s">
        <v>135</v>
      </c>
      <c r="BE171" s="147">
        <f aca="true" t="shared" si="14" ref="BE171:BE177">IF(N171="základní",J171,0)</f>
        <v>0</v>
      </c>
      <c r="BF171" s="147">
        <f aca="true" t="shared" si="15" ref="BF171:BF177">IF(N171="snížená",J171,0)</f>
        <v>0</v>
      </c>
      <c r="BG171" s="147">
        <f aca="true" t="shared" si="16" ref="BG171:BG177">IF(N171="zákl. přenesená",J171,0)</f>
        <v>0</v>
      </c>
      <c r="BH171" s="147">
        <f aca="true" t="shared" si="17" ref="BH171:BH177">IF(N171="sníž. přenesená",J171,0)</f>
        <v>0</v>
      </c>
      <c r="BI171" s="147">
        <f aca="true" t="shared" si="18" ref="BI171:BI177">IF(N171="nulová",J171,0)</f>
        <v>0</v>
      </c>
      <c r="BJ171" s="16" t="s">
        <v>83</v>
      </c>
      <c r="BK171" s="147">
        <f aca="true" t="shared" si="19" ref="BK171:BK177">ROUND(I171*H171,2)</f>
        <v>0</v>
      </c>
      <c r="BL171" s="16" t="s">
        <v>142</v>
      </c>
      <c r="BM171" s="146" t="s">
        <v>313</v>
      </c>
    </row>
    <row r="172" spans="2:65" s="1" customFormat="1" ht="16.5" customHeight="1">
      <c r="B172" s="31"/>
      <c r="C172" s="166" t="s">
        <v>314</v>
      </c>
      <c r="D172" s="166" t="s">
        <v>225</v>
      </c>
      <c r="E172" s="167" t="s">
        <v>315</v>
      </c>
      <c r="F172" s="168" t="s">
        <v>316</v>
      </c>
      <c r="G172" s="169" t="s">
        <v>157</v>
      </c>
      <c r="H172" s="170">
        <v>120</v>
      </c>
      <c r="I172" s="171"/>
      <c r="J172" s="172">
        <f t="shared" si="10"/>
        <v>0</v>
      </c>
      <c r="K172" s="168" t="s">
        <v>141</v>
      </c>
      <c r="L172" s="173"/>
      <c r="M172" s="174" t="s">
        <v>1</v>
      </c>
      <c r="N172" s="175" t="s">
        <v>41</v>
      </c>
      <c r="P172" s="144">
        <f t="shared" si="11"/>
        <v>0</v>
      </c>
      <c r="Q172" s="144">
        <v>0.08</v>
      </c>
      <c r="R172" s="144">
        <f t="shared" si="12"/>
        <v>9.6</v>
      </c>
      <c r="S172" s="144">
        <v>0</v>
      </c>
      <c r="T172" s="145">
        <f t="shared" si="13"/>
        <v>0</v>
      </c>
      <c r="AR172" s="146" t="s">
        <v>164</v>
      </c>
      <c r="AT172" s="146" t="s">
        <v>225</v>
      </c>
      <c r="AU172" s="146" t="s">
        <v>85</v>
      </c>
      <c r="AY172" s="16" t="s">
        <v>135</v>
      </c>
      <c r="BE172" s="147">
        <f t="shared" si="14"/>
        <v>0</v>
      </c>
      <c r="BF172" s="147">
        <f t="shared" si="15"/>
        <v>0</v>
      </c>
      <c r="BG172" s="147">
        <f t="shared" si="16"/>
        <v>0</v>
      </c>
      <c r="BH172" s="147">
        <f t="shared" si="17"/>
        <v>0</v>
      </c>
      <c r="BI172" s="147">
        <f t="shared" si="18"/>
        <v>0</v>
      </c>
      <c r="BJ172" s="16" t="s">
        <v>83</v>
      </c>
      <c r="BK172" s="147">
        <f t="shared" si="19"/>
        <v>0</v>
      </c>
      <c r="BL172" s="16" t="s">
        <v>142</v>
      </c>
      <c r="BM172" s="146" t="s">
        <v>317</v>
      </c>
    </row>
    <row r="173" spans="2:65" s="1" customFormat="1" ht="33" customHeight="1">
      <c r="B173" s="31"/>
      <c r="C173" s="135" t="s">
        <v>318</v>
      </c>
      <c r="D173" s="135" t="s">
        <v>137</v>
      </c>
      <c r="E173" s="136" t="s">
        <v>311</v>
      </c>
      <c r="F173" s="137" t="s">
        <v>312</v>
      </c>
      <c r="G173" s="138" t="s">
        <v>157</v>
      </c>
      <c r="H173" s="139">
        <v>10</v>
      </c>
      <c r="I173" s="140"/>
      <c r="J173" s="141">
        <f t="shared" si="10"/>
        <v>0</v>
      </c>
      <c r="K173" s="137" t="s">
        <v>141</v>
      </c>
      <c r="L173" s="31"/>
      <c r="M173" s="142" t="s">
        <v>1</v>
      </c>
      <c r="N173" s="143" t="s">
        <v>41</v>
      </c>
      <c r="P173" s="144">
        <f t="shared" si="11"/>
        <v>0</v>
      </c>
      <c r="Q173" s="144">
        <v>0.1554</v>
      </c>
      <c r="R173" s="144">
        <f t="shared" si="12"/>
        <v>1.554</v>
      </c>
      <c r="S173" s="144">
        <v>0</v>
      </c>
      <c r="T173" s="145">
        <f t="shared" si="13"/>
        <v>0</v>
      </c>
      <c r="AR173" s="146" t="s">
        <v>142</v>
      </c>
      <c r="AT173" s="146" t="s">
        <v>137</v>
      </c>
      <c r="AU173" s="146" t="s">
        <v>85</v>
      </c>
      <c r="AY173" s="16" t="s">
        <v>135</v>
      </c>
      <c r="BE173" s="147">
        <f t="shared" si="14"/>
        <v>0</v>
      </c>
      <c r="BF173" s="147">
        <f t="shared" si="15"/>
        <v>0</v>
      </c>
      <c r="BG173" s="147">
        <f t="shared" si="16"/>
        <v>0</v>
      </c>
      <c r="BH173" s="147">
        <f t="shared" si="17"/>
        <v>0</v>
      </c>
      <c r="BI173" s="147">
        <f t="shared" si="18"/>
        <v>0</v>
      </c>
      <c r="BJ173" s="16" t="s">
        <v>83</v>
      </c>
      <c r="BK173" s="147">
        <f t="shared" si="19"/>
        <v>0</v>
      </c>
      <c r="BL173" s="16" t="s">
        <v>142</v>
      </c>
      <c r="BM173" s="146" t="s">
        <v>319</v>
      </c>
    </row>
    <row r="174" spans="2:65" s="1" customFormat="1" ht="24.2" customHeight="1">
      <c r="B174" s="31"/>
      <c r="C174" s="166" t="s">
        <v>320</v>
      </c>
      <c r="D174" s="166" t="s">
        <v>225</v>
      </c>
      <c r="E174" s="167" t="s">
        <v>321</v>
      </c>
      <c r="F174" s="168" t="s">
        <v>322</v>
      </c>
      <c r="G174" s="169" t="s">
        <v>157</v>
      </c>
      <c r="H174" s="170">
        <v>10</v>
      </c>
      <c r="I174" s="171"/>
      <c r="J174" s="172">
        <f t="shared" si="10"/>
        <v>0</v>
      </c>
      <c r="K174" s="168" t="s">
        <v>141</v>
      </c>
      <c r="L174" s="173"/>
      <c r="M174" s="174" t="s">
        <v>1</v>
      </c>
      <c r="N174" s="175" t="s">
        <v>41</v>
      </c>
      <c r="P174" s="144">
        <f t="shared" si="11"/>
        <v>0</v>
      </c>
      <c r="Q174" s="144">
        <v>0.0483</v>
      </c>
      <c r="R174" s="144">
        <f t="shared" si="12"/>
        <v>0.48300000000000004</v>
      </c>
      <c r="S174" s="144">
        <v>0</v>
      </c>
      <c r="T174" s="145">
        <f t="shared" si="13"/>
        <v>0</v>
      </c>
      <c r="AR174" s="146" t="s">
        <v>164</v>
      </c>
      <c r="AT174" s="146" t="s">
        <v>225</v>
      </c>
      <c r="AU174" s="146" t="s">
        <v>85</v>
      </c>
      <c r="AY174" s="16" t="s">
        <v>135</v>
      </c>
      <c r="BE174" s="147">
        <f t="shared" si="14"/>
        <v>0</v>
      </c>
      <c r="BF174" s="147">
        <f t="shared" si="15"/>
        <v>0</v>
      </c>
      <c r="BG174" s="147">
        <f t="shared" si="16"/>
        <v>0</v>
      </c>
      <c r="BH174" s="147">
        <f t="shared" si="17"/>
        <v>0</v>
      </c>
      <c r="BI174" s="147">
        <f t="shared" si="18"/>
        <v>0</v>
      </c>
      <c r="BJ174" s="16" t="s">
        <v>83</v>
      </c>
      <c r="BK174" s="147">
        <f t="shared" si="19"/>
        <v>0</v>
      </c>
      <c r="BL174" s="16" t="s">
        <v>142</v>
      </c>
      <c r="BM174" s="146" t="s">
        <v>323</v>
      </c>
    </row>
    <row r="175" spans="2:65" s="1" customFormat="1" ht="33" customHeight="1">
      <c r="B175" s="31"/>
      <c r="C175" s="135" t="s">
        <v>324</v>
      </c>
      <c r="D175" s="135" t="s">
        <v>137</v>
      </c>
      <c r="E175" s="136" t="s">
        <v>311</v>
      </c>
      <c r="F175" s="137" t="s">
        <v>312</v>
      </c>
      <c r="G175" s="138" t="s">
        <v>157</v>
      </c>
      <c r="H175" s="139">
        <v>8</v>
      </c>
      <c r="I175" s="140"/>
      <c r="J175" s="141">
        <f t="shared" si="10"/>
        <v>0</v>
      </c>
      <c r="K175" s="137" t="s">
        <v>141</v>
      </c>
      <c r="L175" s="31"/>
      <c r="M175" s="142" t="s">
        <v>1</v>
      </c>
      <c r="N175" s="143" t="s">
        <v>41</v>
      </c>
      <c r="P175" s="144">
        <f t="shared" si="11"/>
        <v>0</v>
      </c>
      <c r="Q175" s="144">
        <v>0.1554</v>
      </c>
      <c r="R175" s="144">
        <f t="shared" si="12"/>
        <v>1.2432</v>
      </c>
      <c r="S175" s="144">
        <v>0</v>
      </c>
      <c r="T175" s="145">
        <f t="shared" si="13"/>
        <v>0</v>
      </c>
      <c r="AR175" s="146" t="s">
        <v>142</v>
      </c>
      <c r="AT175" s="146" t="s">
        <v>137</v>
      </c>
      <c r="AU175" s="146" t="s">
        <v>85</v>
      </c>
      <c r="AY175" s="16" t="s">
        <v>135</v>
      </c>
      <c r="BE175" s="147">
        <f t="shared" si="14"/>
        <v>0</v>
      </c>
      <c r="BF175" s="147">
        <f t="shared" si="15"/>
        <v>0</v>
      </c>
      <c r="BG175" s="147">
        <f t="shared" si="16"/>
        <v>0</v>
      </c>
      <c r="BH175" s="147">
        <f t="shared" si="17"/>
        <v>0</v>
      </c>
      <c r="BI175" s="147">
        <f t="shared" si="18"/>
        <v>0</v>
      </c>
      <c r="BJ175" s="16" t="s">
        <v>83</v>
      </c>
      <c r="BK175" s="147">
        <f t="shared" si="19"/>
        <v>0</v>
      </c>
      <c r="BL175" s="16" t="s">
        <v>142</v>
      </c>
      <c r="BM175" s="146" t="s">
        <v>325</v>
      </c>
    </row>
    <row r="176" spans="2:65" s="1" customFormat="1" ht="24.2" customHeight="1">
      <c r="B176" s="31"/>
      <c r="C176" s="166" t="s">
        <v>326</v>
      </c>
      <c r="D176" s="166" t="s">
        <v>225</v>
      </c>
      <c r="E176" s="167" t="s">
        <v>327</v>
      </c>
      <c r="F176" s="168" t="s">
        <v>328</v>
      </c>
      <c r="G176" s="169" t="s">
        <v>157</v>
      </c>
      <c r="H176" s="170">
        <v>8</v>
      </c>
      <c r="I176" s="171"/>
      <c r="J176" s="172">
        <f t="shared" si="10"/>
        <v>0</v>
      </c>
      <c r="K176" s="168" t="s">
        <v>141</v>
      </c>
      <c r="L176" s="173"/>
      <c r="M176" s="174" t="s">
        <v>1</v>
      </c>
      <c r="N176" s="175" t="s">
        <v>41</v>
      </c>
      <c r="P176" s="144">
        <f t="shared" si="11"/>
        <v>0</v>
      </c>
      <c r="Q176" s="144">
        <v>0.06567</v>
      </c>
      <c r="R176" s="144">
        <f t="shared" si="12"/>
        <v>0.52536</v>
      </c>
      <c r="S176" s="144">
        <v>0</v>
      </c>
      <c r="T176" s="145">
        <f t="shared" si="13"/>
        <v>0</v>
      </c>
      <c r="AR176" s="146" t="s">
        <v>164</v>
      </c>
      <c r="AT176" s="146" t="s">
        <v>225</v>
      </c>
      <c r="AU176" s="146" t="s">
        <v>85</v>
      </c>
      <c r="AY176" s="16" t="s">
        <v>135</v>
      </c>
      <c r="BE176" s="147">
        <f t="shared" si="14"/>
        <v>0</v>
      </c>
      <c r="BF176" s="147">
        <f t="shared" si="15"/>
        <v>0</v>
      </c>
      <c r="BG176" s="147">
        <f t="shared" si="16"/>
        <v>0</v>
      </c>
      <c r="BH176" s="147">
        <f t="shared" si="17"/>
        <v>0</v>
      </c>
      <c r="BI176" s="147">
        <f t="shared" si="18"/>
        <v>0</v>
      </c>
      <c r="BJ176" s="16" t="s">
        <v>83</v>
      </c>
      <c r="BK176" s="147">
        <f t="shared" si="19"/>
        <v>0</v>
      </c>
      <c r="BL176" s="16" t="s">
        <v>142</v>
      </c>
      <c r="BM176" s="146" t="s">
        <v>329</v>
      </c>
    </row>
    <row r="177" spans="2:65" s="1" customFormat="1" ht="24.2" customHeight="1">
      <c r="B177" s="31"/>
      <c r="C177" s="135" t="s">
        <v>330</v>
      </c>
      <c r="D177" s="135" t="s">
        <v>137</v>
      </c>
      <c r="E177" s="136" t="s">
        <v>331</v>
      </c>
      <c r="F177" s="137" t="s">
        <v>332</v>
      </c>
      <c r="G177" s="138" t="s">
        <v>169</v>
      </c>
      <c r="H177" s="139">
        <v>14.25</v>
      </c>
      <c r="I177" s="140"/>
      <c r="J177" s="141">
        <f t="shared" si="10"/>
        <v>0</v>
      </c>
      <c r="K177" s="137" t="s">
        <v>141</v>
      </c>
      <c r="L177" s="31"/>
      <c r="M177" s="142" t="s">
        <v>1</v>
      </c>
      <c r="N177" s="143" t="s">
        <v>41</v>
      </c>
      <c r="P177" s="144">
        <f t="shared" si="11"/>
        <v>0</v>
      </c>
      <c r="Q177" s="144">
        <v>2.25634</v>
      </c>
      <c r="R177" s="144">
        <f t="shared" si="12"/>
        <v>32.152845</v>
      </c>
      <c r="S177" s="144">
        <v>0</v>
      </c>
      <c r="T177" s="145">
        <f t="shared" si="13"/>
        <v>0</v>
      </c>
      <c r="AR177" s="146" t="s">
        <v>142</v>
      </c>
      <c r="AT177" s="146" t="s">
        <v>137</v>
      </c>
      <c r="AU177" s="146" t="s">
        <v>85</v>
      </c>
      <c r="AY177" s="16" t="s">
        <v>135</v>
      </c>
      <c r="BE177" s="147">
        <f t="shared" si="14"/>
        <v>0</v>
      </c>
      <c r="BF177" s="147">
        <f t="shared" si="15"/>
        <v>0</v>
      </c>
      <c r="BG177" s="147">
        <f t="shared" si="16"/>
        <v>0</v>
      </c>
      <c r="BH177" s="147">
        <f t="shared" si="17"/>
        <v>0</v>
      </c>
      <c r="BI177" s="147">
        <f t="shared" si="18"/>
        <v>0</v>
      </c>
      <c r="BJ177" s="16" t="s">
        <v>83</v>
      </c>
      <c r="BK177" s="147">
        <f t="shared" si="19"/>
        <v>0</v>
      </c>
      <c r="BL177" s="16" t="s">
        <v>142</v>
      </c>
      <c r="BM177" s="146" t="s">
        <v>333</v>
      </c>
    </row>
    <row r="178" spans="2:51" s="12" customFormat="1" ht="11.25">
      <c r="B178" s="148"/>
      <c r="D178" s="149" t="s">
        <v>151</v>
      </c>
      <c r="E178" s="150" t="s">
        <v>1</v>
      </c>
      <c r="F178" s="151" t="s">
        <v>334</v>
      </c>
      <c r="H178" s="152">
        <v>5.97</v>
      </c>
      <c r="I178" s="153"/>
      <c r="L178" s="148"/>
      <c r="M178" s="154"/>
      <c r="T178" s="155"/>
      <c r="AT178" s="150" t="s">
        <v>151</v>
      </c>
      <c r="AU178" s="150" t="s">
        <v>85</v>
      </c>
      <c r="AV178" s="12" t="s">
        <v>85</v>
      </c>
      <c r="AW178" s="12" t="s">
        <v>32</v>
      </c>
      <c r="AX178" s="12" t="s">
        <v>76</v>
      </c>
      <c r="AY178" s="150" t="s">
        <v>135</v>
      </c>
    </row>
    <row r="179" spans="2:51" s="12" customFormat="1" ht="11.25">
      <c r="B179" s="148"/>
      <c r="D179" s="149" t="s">
        <v>151</v>
      </c>
      <c r="E179" s="150" t="s">
        <v>1</v>
      </c>
      <c r="F179" s="151" t="s">
        <v>335</v>
      </c>
      <c r="H179" s="152">
        <v>7.2</v>
      </c>
      <c r="I179" s="153"/>
      <c r="L179" s="148"/>
      <c r="M179" s="154"/>
      <c r="T179" s="155"/>
      <c r="AT179" s="150" t="s">
        <v>151</v>
      </c>
      <c r="AU179" s="150" t="s">
        <v>85</v>
      </c>
      <c r="AV179" s="12" t="s">
        <v>85</v>
      </c>
      <c r="AW179" s="12" t="s">
        <v>32</v>
      </c>
      <c r="AX179" s="12" t="s">
        <v>76</v>
      </c>
      <c r="AY179" s="150" t="s">
        <v>135</v>
      </c>
    </row>
    <row r="180" spans="2:51" s="12" customFormat="1" ht="11.25">
      <c r="B180" s="148"/>
      <c r="D180" s="149" t="s">
        <v>151</v>
      </c>
      <c r="E180" s="150" t="s">
        <v>1</v>
      </c>
      <c r="F180" s="151" t="s">
        <v>336</v>
      </c>
      <c r="H180" s="152">
        <v>0.6</v>
      </c>
      <c r="I180" s="153"/>
      <c r="L180" s="148"/>
      <c r="M180" s="154"/>
      <c r="T180" s="155"/>
      <c r="AT180" s="150" t="s">
        <v>151</v>
      </c>
      <c r="AU180" s="150" t="s">
        <v>85</v>
      </c>
      <c r="AV180" s="12" t="s">
        <v>85</v>
      </c>
      <c r="AW180" s="12" t="s">
        <v>32</v>
      </c>
      <c r="AX180" s="12" t="s">
        <v>76</v>
      </c>
      <c r="AY180" s="150" t="s">
        <v>135</v>
      </c>
    </row>
    <row r="181" spans="2:51" s="12" customFormat="1" ht="11.25">
      <c r="B181" s="148"/>
      <c r="D181" s="149" t="s">
        <v>151</v>
      </c>
      <c r="E181" s="150" t="s">
        <v>1</v>
      </c>
      <c r="F181" s="151" t="s">
        <v>337</v>
      </c>
      <c r="H181" s="152">
        <v>0.48</v>
      </c>
      <c r="I181" s="153"/>
      <c r="L181" s="148"/>
      <c r="M181" s="154"/>
      <c r="T181" s="155"/>
      <c r="AT181" s="150" t="s">
        <v>151</v>
      </c>
      <c r="AU181" s="150" t="s">
        <v>85</v>
      </c>
      <c r="AV181" s="12" t="s">
        <v>85</v>
      </c>
      <c r="AW181" s="12" t="s">
        <v>32</v>
      </c>
      <c r="AX181" s="12" t="s">
        <v>76</v>
      </c>
      <c r="AY181" s="150" t="s">
        <v>135</v>
      </c>
    </row>
    <row r="182" spans="2:51" s="13" customFormat="1" ht="11.25">
      <c r="B182" s="156"/>
      <c r="D182" s="149" t="s">
        <v>151</v>
      </c>
      <c r="E182" s="157" t="s">
        <v>1</v>
      </c>
      <c r="F182" s="158" t="s">
        <v>154</v>
      </c>
      <c r="H182" s="159">
        <v>14.25</v>
      </c>
      <c r="I182" s="160"/>
      <c r="L182" s="156"/>
      <c r="M182" s="161"/>
      <c r="T182" s="162"/>
      <c r="AT182" s="157" t="s">
        <v>151</v>
      </c>
      <c r="AU182" s="157" t="s">
        <v>85</v>
      </c>
      <c r="AV182" s="13" t="s">
        <v>142</v>
      </c>
      <c r="AW182" s="13" t="s">
        <v>32</v>
      </c>
      <c r="AX182" s="13" t="s">
        <v>83</v>
      </c>
      <c r="AY182" s="157" t="s">
        <v>135</v>
      </c>
    </row>
    <row r="183" spans="2:65" s="1" customFormat="1" ht="33" customHeight="1">
      <c r="B183" s="31"/>
      <c r="C183" s="135" t="s">
        <v>338</v>
      </c>
      <c r="D183" s="135" t="s">
        <v>137</v>
      </c>
      <c r="E183" s="136" t="s">
        <v>339</v>
      </c>
      <c r="F183" s="137" t="s">
        <v>340</v>
      </c>
      <c r="G183" s="138" t="s">
        <v>157</v>
      </c>
      <c r="H183" s="139">
        <v>28</v>
      </c>
      <c r="I183" s="140"/>
      <c r="J183" s="141">
        <f>ROUND(I183*H183,2)</f>
        <v>0</v>
      </c>
      <c r="K183" s="137" t="s">
        <v>141</v>
      </c>
      <c r="L183" s="31"/>
      <c r="M183" s="142" t="s">
        <v>1</v>
      </c>
      <c r="N183" s="143" t="s">
        <v>41</v>
      </c>
      <c r="P183" s="144">
        <f>O183*H183</f>
        <v>0</v>
      </c>
      <c r="Q183" s="144">
        <v>0.00061</v>
      </c>
      <c r="R183" s="144">
        <f>Q183*H183</f>
        <v>0.017079999999999998</v>
      </c>
      <c r="S183" s="144">
        <v>0</v>
      </c>
      <c r="T183" s="145">
        <f>S183*H183</f>
        <v>0</v>
      </c>
      <c r="AR183" s="146" t="s">
        <v>142</v>
      </c>
      <c r="AT183" s="146" t="s">
        <v>137</v>
      </c>
      <c r="AU183" s="146" t="s">
        <v>85</v>
      </c>
      <c r="AY183" s="16" t="s">
        <v>135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6" t="s">
        <v>83</v>
      </c>
      <c r="BK183" s="147">
        <f>ROUND(I183*H183,2)</f>
        <v>0</v>
      </c>
      <c r="BL183" s="16" t="s">
        <v>142</v>
      </c>
      <c r="BM183" s="146" t="s">
        <v>341</v>
      </c>
    </row>
    <row r="184" spans="2:65" s="1" customFormat="1" ht="24.2" customHeight="1">
      <c r="B184" s="31"/>
      <c r="C184" s="135" t="s">
        <v>342</v>
      </c>
      <c r="D184" s="135" t="s">
        <v>137</v>
      </c>
      <c r="E184" s="136" t="s">
        <v>343</v>
      </c>
      <c r="F184" s="137" t="s">
        <v>344</v>
      </c>
      <c r="G184" s="138" t="s">
        <v>157</v>
      </c>
      <c r="H184" s="139">
        <v>28</v>
      </c>
      <c r="I184" s="140"/>
      <c r="J184" s="141">
        <f>ROUND(I184*H184,2)</f>
        <v>0</v>
      </c>
      <c r="K184" s="137" t="s">
        <v>141</v>
      </c>
      <c r="L184" s="31"/>
      <c r="M184" s="142" t="s">
        <v>1</v>
      </c>
      <c r="N184" s="143" t="s">
        <v>41</v>
      </c>
      <c r="P184" s="144">
        <f>O184*H184</f>
        <v>0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AR184" s="146" t="s">
        <v>142</v>
      </c>
      <c r="AT184" s="146" t="s">
        <v>137</v>
      </c>
      <c r="AU184" s="146" t="s">
        <v>85</v>
      </c>
      <c r="AY184" s="16" t="s">
        <v>135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6" t="s">
        <v>83</v>
      </c>
      <c r="BK184" s="147">
        <f>ROUND(I184*H184,2)</f>
        <v>0</v>
      </c>
      <c r="BL184" s="16" t="s">
        <v>142</v>
      </c>
      <c r="BM184" s="146" t="s">
        <v>345</v>
      </c>
    </row>
    <row r="185" spans="2:65" s="1" customFormat="1" ht="24.2" customHeight="1">
      <c r="B185" s="31"/>
      <c r="C185" s="135" t="s">
        <v>346</v>
      </c>
      <c r="D185" s="135" t="s">
        <v>137</v>
      </c>
      <c r="E185" s="136" t="s">
        <v>347</v>
      </c>
      <c r="F185" s="137" t="s">
        <v>348</v>
      </c>
      <c r="G185" s="138" t="s">
        <v>157</v>
      </c>
      <c r="H185" s="139">
        <v>6</v>
      </c>
      <c r="I185" s="140"/>
      <c r="J185" s="141">
        <f>ROUND(I185*H185,2)</f>
        <v>0</v>
      </c>
      <c r="K185" s="137" t="s">
        <v>141</v>
      </c>
      <c r="L185" s="31"/>
      <c r="M185" s="142" t="s">
        <v>1</v>
      </c>
      <c r="N185" s="143" t="s">
        <v>41</v>
      </c>
      <c r="P185" s="144">
        <f>O185*H185</f>
        <v>0</v>
      </c>
      <c r="Q185" s="144">
        <v>0.43819</v>
      </c>
      <c r="R185" s="144">
        <f>Q185*H185</f>
        <v>2.62914</v>
      </c>
      <c r="S185" s="144">
        <v>0</v>
      </c>
      <c r="T185" s="145">
        <f>S185*H185</f>
        <v>0</v>
      </c>
      <c r="AR185" s="146" t="s">
        <v>142</v>
      </c>
      <c r="AT185" s="146" t="s">
        <v>137</v>
      </c>
      <c r="AU185" s="146" t="s">
        <v>85</v>
      </c>
      <c r="AY185" s="16" t="s">
        <v>135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6" t="s">
        <v>83</v>
      </c>
      <c r="BK185" s="147">
        <f>ROUND(I185*H185,2)</f>
        <v>0</v>
      </c>
      <c r="BL185" s="16" t="s">
        <v>142</v>
      </c>
      <c r="BM185" s="146" t="s">
        <v>349</v>
      </c>
    </row>
    <row r="186" spans="2:51" s="12" customFormat="1" ht="11.25">
      <c r="B186" s="148"/>
      <c r="D186" s="149" t="s">
        <v>151</v>
      </c>
      <c r="E186" s="150" t="s">
        <v>1</v>
      </c>
      <c r="F186" s="151" t="s">
        <v>350</v>
      </c>
      <c r="H186" s="152">
        <v>6</v>
      </c>
      <c r="I186" s="153"/>
      <c r="L186" s="148"/>
      <c r="M186" s="154"/>
      <c r="T186" s="155"/>
      <c r="AT186" s="150" t="s">
        <v>151</v>
      </c>
      <c r="AU186" s="150" t="s">
        <v>85</v>
      </c>
      <c r="AV186" s="12" t="s">
        <v>85</v>
      </c>
      <c r="AW186" s="12" t="s">
        <v>32</v>
      </c>
      <c r="AX186" s="12" t="s">
        <v>83</v>
      </c>
      <c r="AY186" s="150" t="s">
        <v>135</v>
      </c>
    </row>
    <row r="187" spans="2:65" s="1" customFormat="1" ht="24.2" customHeight="1">
      <c r="B187" s="31"/>
      <c r="C187" s="166" t="s">
        <v>351</v>
      </c>
      <c r="D187" s="166" t="s">
        <v>225</v>
      </c>
      <c r="E187" s="167" t="s">
        <v>352</v>
      </c>
      <c r="F187" s="168" t="s">
        <v>353</v>
      </c>
      <c r="G187" s="169" t="s">
        <v>157</v>
      </c>
      <c r="H187" s="170">
        <v>6</v>
      </c>
      <c r="I187" s="171"/>
      <c r="J187" s="172">
        <f aca="true" t="shared" si="20" ref="J187:J192">ROUND(I187*H187,2)</f>
        <v>0</v>
      </c>
      <c r="K187" s="168" t="s">
        <v>141</v>
      </c>
      <c r="L187" s="173"/>
      <c r="M187" s="174" t="s">
        <v>1</v>
      </c>
      <c r="N187" s="175" t="s">
        <v>41</v>
      </c>
      <c r="P187" s="144">
        <f aca="true" t="shared" si="21" ref="P187:P192">O187*H187</f>
        <v>0</v>
      </c>
      <c r="Q187" s="144">
        <v>0.0475</v>
      </c>
      <c r="R187" s="144">
        <f aca="true" t="shared" si="22" ref="R187:R192">Q187*H187</f>
        <v>0.28500000000000003</v>
      </c>
      <c r="S187" s="144">
        <v>0</v>
      </c>
      <c r="T187" s="145">
        <f aca="true" t="shared" si="23" ref="T187:T192">S187*H187</f>
        <v>0</v>
      </c>
      <c r="AR187" s="146" t="s">
        <v>164</v>
      </c>
      <c r="AT187" s="146" t="s">
        <v>225</v>
      </c>
      <c r="AU187" s="146" t="s">
        <v>85</v>
      </c>
      <c r="AY187" s="16" t="s">
        <v>135</v>
      </c>
      <c r="BE187" s="147">
        <f aca="true" t="shared" si="24" ref="BE187:BE192">IF(N187="základní",J187,0)</f>
        <v>0</v>
      </c>
      <c r="BF187" s="147">
        <f aca="true" t="shared" si="25" ref="BF187:BF192">IF(N187="snížená",J187,0)</f>
        <v>0</v>
      </c>
      <c r="BG187" s="147">
        <f aca="true" t="shared" si="26" ref="BG187:BG192">IF(N187="zákl. přenesená",J187,0)</f>
        <v>0</v>
      </c>
      <c r="BH187" s="147">
        <f aca="true" t="shared" si="27" ref="BH187:BH192">IF(N187="sníž. přenesená",J187,0)</f>
        <v>0</v>
      </c>
      <c r="BI187" s="147">
        <f aca="true" t="shared" si="28" ref="BI187:BI192">IF(N187="nulová",J187,0)</f>
        <v>0</v>
      </c>
      <c r="BJ187" s="16" t="s">
        <v>83</v>
      </c>
      <c r="BK187" s="147">
        <f aca="true" t="shared" si="29" ref="BK187:BK192">ROUND(I187*H187,2)</f>
        <v>0</v>
      </c>
      <c r="BL187" s="16" t="s">
        <v>142</v>
      </c>
      <c r="BM187" s="146" t="s">
        <v>354</v>
      </c>
    </row>
    <row r="188" spans="2:65" s="1" customFormat="1" ht="16.5" customHeight="1">
      <c r="B188" s="31"/>
      <c r="C188" s="166" t="s">
        <v>355</v>
      </c>
      <c r="D188" s="166" t="s">
        <v>225</v>
      </c>
      <c r="E188" s="167" t="s">
        <v>356</v>
      </c>
      <c r="F188" s="168" t="s">
        <v>357</v>
      </c>
      <c r="G188" s="169" t="s">
        <v>157</v>
      </c>
      <c r="H188" s="170">
        <v>6</v>
      </c>
      <c r="I188" s="171"/>
      <c r="J188" s="172">
        <f t="shared" si="20"/>
        <v>0</v>
      </c>
      <c r="K188" s="168" t="s">
        <v>141</v>
      </c>
      <c r="L188" s="173"/>
      <c r="M188" s="174" t="s">
        <v>1</v>
      </c>
      <c r="N188" s="175" t="s">
        <v>41</v>
      </c>
      <c r="P188" s="144">
        <f t="shared" si="21"/>
        <v>0</v>
      </c>
      <c r="Q188" s="144">
        <v>0.0169</v>
      </c>
      <c r="R188" s="144">
        <f t="shared" si="22"/>
        <v>0.10139999999999999</v>
      </c>
      <c r="S188" s="144">
        <v>0</v>
      </c>
      <c r="T188" s="145">
        <f t="shared" si="23"/>
        <v>0</v>
      </c>
      <c r="AR188" s="146" t="s">
        <v>164</v>
      </c>
      <c r="AT188" s="146" t="s">
        <v>225</v>
      </c>
      <c r="AU188" s="146" t="s">
        <v>85</v>
      </c>
      <c r="AY188" s="16" t="s">
        <v>135</v>
      </c>
      <c r="BE188" s="147">
        <f t="shared" si="24"/>
        <v>0</v>
      </c>
      <c r="BF188" s="147">
        <f t="shared" si="25"/>
        <v>0</v>
      </c>
      <c r="BG188" s="147">
        <f t="shared" si="26"/>
        <v>0</v>
      </c>
      <c r="BH188" s="147">
        <f t="shared" si="27"/>
        <v>0</v>
      </c>
      <c r="BI188" s="147">
        <f t="shared" si="28"/>
        <v>0</v>
      </c>
      <c r="BJ188" s="16" t="s">
        <v>83</v>
      </c>
      <c r="BK188" s="147">
        <f t="shared" si="29"/>
        <v>0</v>
      </c>
      <c r="BL188" s="16" t="s">
        <v>142</v>
      </c>
      <c r="BM188" s="146" t="s">
        <v>358</v>
      </c>
    </row>
    <row r="189" spans="2:65" s="1" customFormat="1" ht="33" customHeight="1">
      <c r="B189" s="31"/>
      <c r="C189" s="135" t="s">
        <v>359</v>
      </c>
      <c r="D189" s="135" t="s">
        <v>137</v>
      </c>
      <c r="E189" s="136" t="s">
        <v>360</v>
      </c>
      <c r="F189" s="137" t="s">
        <v>361</v>
      </c>
      <c r="G189" s="138" t="s">
        <v>175</v>
      </c>
      <c r="H189" s="139">
        <v>2</v>
      </c>
      <c r="I189" s="140"/>
      <c r="J189" s="141">
        <f t="shared" si="20"/>
        <v>0</v>
      </c>
      <c r="K189" s="137" t="s">
        <v>141</v>
      </c>
      <c r="L189" s="31"/>
      <c r="M189" s="142" t="s">
        <v>1</v>
      </c>
      <c r="N189" s="143" t="s">
        <v>41</v>
      </c>
      <c r="P189" s="144">
        <f t="shared" si="21"/>
        <v>0</v>
      </c>
      <c r="Q189" s="144">
        <v>0.37164</v>
      </c>
      <c r="R189" s="144">
        <f t="shared" si="22"/>
        <v>0.74328</v>
      </c>
      <c r="S189" s="144">
        <v>0</v>
      </c>
      <c r="T189" s="145">
        <f t="shared" si="23"/>
        <v>0</v>
      </c>
      <c r="AR189" s="146" t="s">
        <v>142</v>
      </c>
      <c r="AT189" s="146" t="s">
        <v>137</v>
      </c>
      <c r="AU189" s="146" t="s">
        <v>85</v>
      </c>
      <c r="AY189" s="16" t="s">
        <v>135</v>
      </c>
      <c r="BE189" s="147">
        <f t="shared" si="24"/>
        <v>0</v>
      </c>
      <c r="BF189" s="147">
        <f t="shared" si="25"/>
        <v>0</v>
      </c>
      <c r="BG189" s="147">
        <f t="shared" si="26"/>
        <v>0</v>
      </c>
      <c r="BH189" s="147">
        <f t="shared" si="27"/>
        <v>0</v>
      </c>
      <c r="BI189" s="147">
        <f t="shared" si="28"/>
        <v>0</v>
      </c>
      <c r="BJ189" s="16" t="s">
        <v>83</v>
      </c>
      <c r="BK189" s="147">
        <f t="shared" si="29"/>
        <v>0</v>
      </c>
      <c r="BL189" s="16" t="s">
        <v>142</v>
      </c>
      <c r="BM189" s="146" t="s">
        <v>362</v>
      </c>
    </row>
    <row r="190" spans="2:65" s="1" customFormat="1" ht="37.9" customHeight="1">
      <c r="B190" s="31"/>
      <c r="C190" s="166" t="s">
        <v>363</v>
      </c>
      <c r="D190" s="166" t="s">
        <v>225</v>
      </c>
      <c r="E190" s="167" t="s">
        <v>364</v>
      </c>
      <c r="F190" s="168" t="s">
        <v>365</v>
      </c>
      <c r="G190" s="169" t="s">
        <v>175</v>
      </c>
      <c r="H190" s="170">
        <v>2</v>
      </c>
      <c r="I190" s="171"/>
      <c r="J190" s="172">
        <f t="shared" si="20"/>
        <v>0</v>
      </c>
      <c r="K190" s="168" t="s">
        <v>141</v>
      </c>
      <c r="L190" s="173"/>
      <c r="M190" s="174" t="s">
        <v>1</v>
      </c>
      <c r="N190" s="175" t="s">
        <v>41</v>
      </c>
      <c r="P190" s="144">
        <f t="shared" si="21"/>
        <v>0</v>
      </c>
      <c r="Q190" s="144">
        <v>0.0424</v>
      </c>
      <c r="R190" s="144">
        <f t="shared" si="22"/>
        <v>0.0848</v>
      </c>
      <c r="S190" s="144">
        <v>0</v>
      </c>
      <c r="T190" s="145">
        <f t="shared" si="23"/>
        <v>0</v>
      </c>
      <c r="AR190" s="146" t="s">
        <v>164</v>
      </c>
      <c r="AT190" s="146" t="s">
        <v>225</v>
      </c>
      <c r="AU190" s="146" t="s">
        <v>85</v>
      </c>
      <c r="AY190" s="16" t="s">
        <v>135</v>
      </c>
      <c r="BE190" s="147">
        <f t="shared" si="24"/>
        <v>0</v>
      </c>
      <c r="BF190" s="147">
        <f t="shared" si="25"/>
        <v>0</v>
      </c>
      <c r="BG190" s="147">
        <f t="shared" si="26"/>
        <v>0</v>
      </c>
      <c r="BH190" s="147">
        <f t="shared" si="27"/>
        <v>0</v>
      </c>
      <c r="BI190" s="147">
        <f t="shared" si="28"/>
        <v>0</v>
      </c>
      <c r="BJ190" s="16" t="s">
        <v>83</v>
      </c>
      <c r="BK190" s="147">
        <f t="shared" si="29"/>
        <v>0</v>
      </c>
      <c r="BL190" s="16" t="s">
        <v>142</v>
      </c>
      <c r="BM190" s="146" t="s">
        <v>366</v>
      </c>
    </row>
    <row r="191" spans="2:65" s="1" customFormat="1" ht="16.5" customHeight="1">
      <c r="B191" s="31"/>
      <c r="C191" s="166" t="s">
        <v>367</v>
      </c>
      <c r="D191" s="166" t="s">
        <v>225</v>
      </c>
      <c r="E191" s="167" t="s">
        <v>356</v>
      </c>
      <c r="F191" s="168" t="s">
        <v>357</v>
      </c>
      <c r="G191" s="169" t="s">
        <v>157</v>
      </c>
      <c r="H191" s="170">
        <v>1</v>
      </c>
      <c r="I191" s="171"/>
      <c r="J191" s="172">
        <f t="shared" si="20"/>
        <v>0</v>
      </c>
      <c r="K191" s="168" t="s">
        <v>141</v>
      </c>
      <c r="L191" s="173"/>
      <c r="M191" s="174" t="s">
        <v>1</v>
      </c>
      <c r="N191" s="175" t="s">
        <v>41</v>
      </c>
      <c r="P191" s="144">
        <f t="shared" si="21"/>
        <v>0</v>
      </c>
      <c r="Q191" s="144">
        <v>0.0169</v>
      </c>
      <c r="R191" s="144">
        <f t="shared" si="22"/>
        <v>0.0169</v>
      </c>
      <c r="S191" s="144">
        <v>0</v>
      </c>
      <c r="T191" s="145">
        <f t="shared" si="23"/>
        <v>0</v>
      </c>
      <c r="AR191" s="146" t="s">
        <v>164</v>
      </c>
      <c r="AT191" s="146" t="s">
        <v>225</v>
      </c>
      <c r="AU191" s="146" t="s">
        <v>85</v>
      </c>
      <c r="AY191" s="16" t="s">
        <v>135</v>
      </c>
      <c r="BE191" s="147">
        <f t="shared" si="24"/>
        <v>0</v>
      </c>
      <c r="BF191" s="147">
        <f t="shared" si="25"/>
        <v>0</v>
      </c>
      <c r="BG191" s="147">
        <f t="shared" si="26"/>
        <v>0</v>
      </c>
      <c r="BH191" s="147">
        <f t="shared" si="27"/>
        <v>0</v>
      </c>
      <c r="BI191" s="147">
        <f t="shared" si="28"/>
        <v>0</v>
      </c>
      <c r="BJ191" s="16" t="s">
        <v>83</v>
      </c>
      <c r="BK191" s="147">
        <f t="shared" si="29"/>
        <v>0</v>
      </c>
      <c r="BL191" s="16" t="s">
        <v>142</v>
      </c>
      <c r="BM191" s="146" t="s">
        <v>368</v>
      </c>
    </row>
    <row r="192" spans="2:65" s="1" customFormat="1" ht="24.2" customHeight="1">
      <c r="B192" s="31"/>
      <c r="C192" s="135" t="s">
        <v>369</v>
      </c>
      <c r="D192" s="135" t="s">
        <v>137</v>
      </c>
      <c r="E192" s="136" t="s">
        <v>370</v>
      </c>
      <c r="F192" s="137" t="s">
        <v>371</v>
      </c>
      <c r="G192" s="138" t="s">
        <v>140</v>
      </c>
      <c r="H192" s="139">
        <v>2305</v>
      </c>
      <c r="I192" s="140"/>
      <c r="J192" s="141">
        <f t="shared" si="20"/>
        <v>0</v>
      </c>
      <c r="K192" s="137" t="s">
        <v>141</v>
      </c>
      <c r="L192" s="31"/>
      <c r="M192" s="142" t="s">
        <v>1</v>
      </c>
      <c r="N192" s="143" t="s">
        <v>41</v>
      </c>
      <c r="P192" s="144">
        <f t="shared" si="21"/>
        <v>0</v>
      </c>
      <c r="Q192" s="144">
        <v>0</v>
      </c>
      <c r="R192" s="144">
        <f t="shared" si="22"/>
        <v>0</v>
      </c>
      <c r="S192" s="144">
        <v>0.02</v>
      </c>
      <c r="T192" s="145">
        <f t="shared" si="23"/>
        <v>46.1</v>
      </c>
      <c r="AR192" s="146" t="s">
        <v>142</v>
      </c>
      <c r="AT192" s="146" t="s">
        <v>137</v>
      </c>
      <c r="AU192" s="146" t="s">
        <v>85</v>
      </c>
      <c r="AY192" s="16" t="s">
        <v>135</v>
      </c>
      <c r="BE192" s="147">
        <f t="shared" si="24"/>
        <v>0</v>
      </c>
      <c r="BF192" s="147">
        <f t="shared" si="25"/>
        <v>0</v>
      </c>
      <c r="BG192" s="147">
        <f t="shared" si="26"/>
        <v>0</v>
      </c>
      <c r="BH192" s="147">
        <f t="shared" si="27"/>
        <v>0</v>
      </c>
      <c r="BI192" s="147">
        <f t="shared" si="28"/>
        <v>0</v>
      </c>
      <c r="BJ192" s="16" t="s">
        <v>83</v>
      </c>
      <c r="BK192" s="147">
        <f t="shared" si="29"/>
        <v>0</v>
      </c>
      <c r="BL192" s="16" t="s">
        <v>142</v>
      </c>
      <c r="BM192" s="146" t="s">
        <v>372</v>
      </c>
    </row>
    <row r="193" spans="2:51" s="12" customFormat="1" ht="11.25">
      <c r="B193" s="148"/>
      <c r="D193" s="149" t="s">
        <v>151</v>
      </c>
      <c r="E193" s="150" t="s">
        <v>1</v>
      </c>
      <c r="F193" s="151" t="s">
        <v>373</v>
      </c>
      <c r="H193" s="152">
        <v>2305</v>
      </c>
      <c r="I193" s="153"/>
      <c r="L193" s="148"/>
      <c r="M193" s="154"/>
      <c r="T193" s="155"/>
      <c r="AT193" s="150" t="s">
        <v>151</v>
      </c>
      <c r="AU193" s="150" t="s">
        <v>85</v>
      </c>
      <c r="AV193" s="12" t="s">
        <v>85</v>
      </c>
      <c r="AW193" s="12" t="s">
        <v>32</v>
      </c>
      <c r="AX193" s="12" t="s">
        <v>83</v>
      </c>
      <c r="AY193" s="150" t="s">
        <v>135</v>
      </c>
    </row>
    <row r="194" spans="2:65" s="1" customFormat="1" ht="24.2" customHeight="1">
      <c r="B194" s="31"/>
      <c r="C194" s="135" t="s">
        <v>374</v>
      </c>
      <c r="D194" s="135" t="s">
        <v>137</v>
      </c>
      <c r="E194" s="136" t="s">
        <v>375</v>
      </c>
      <c r="F194" s="137" t="s">
        <v>376</v>
      </c>
      <c r="G194" s="138" t="s">
        <v>140</v>
      </c>
      <c r="H194" s="139">
        <v>300</v>
      </c>
      <c r="I194" s="140"/>
      <c r="J194" s="141">
        <f>ROUND(I194*H194,2)</f>
        <v>0</v>
      </c>
      <c r="K194" s="137" t="s">
        <v>141</v>
      </c>
      <c r="L194" s="31"/>
      <c r="M194" s="142" t="s">
        <v>1</v>
      </c>
      <c r="N194" s="143" t="s">
        <v>41</v>
      </c>
      <c r="P194" s="144">
        <f>O194*H194</f>
        <v>0</v>
      </c>
      <c r="Q194" s="144">
        <v>0</v>
      </c>
      <c r="R194" s="144">
        <f>Q194*H194</f>
        <v>0</v>
      </c>
      <c r="S194" s="144">
        <v>0.02</v>
      </c>
      <c r="T194" s="145">
        <f>S194*H194</f>
        <v>6</v>
      </c>
      <c r="AR194" s="146" t="s">
        <v>142</v>
      </c>
      <c r="AT194" s="146" t="s">
        <v>137</v>
      </c>
      <c r="AU194" s="146" t="s">
        <v>85</v>
      </c>
      <c r="AY194" s="16" t="s">
        <v>135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6" t="s">
        <v>83</v>
      </c>
      <c r="BK194" s="147">
        <f>ROUND(I194*H194,2)</f>
        <v>0</v>
      </c>
      <c r="BL194" s="16" t="s">
        <v>142</v>
      </c>
      <c r="BM194" s="146" t="s">
        <v>377</v>
      </c>
    </row>
    <row r="195" spans="2:65" s="1" customFormat="1" ht="24.2" customHeight="1">
      <c r="B195" s="31"/>
      <c r="C195" s="135" t="s">
        <v>378</v>
      </c>
      <c r="D195" s="135" t="s">
        <v>137</v>
      </c>
      <c r="E195" s="136" t="s">
        <v>379</v>
      </c>
      <c r="F195" s="137" t="s">
        <v>380</v>
      </c>
      <c r="G195" s="138" t="s">
        <v>140</v>
      </c>
      <c r="H195" s="139">
        <v>2</v>
      </c>
      <c r="I195" s="140"/>
      <c r="J195" s="141">
        <f>ROUND(I195*H195,2)</f>
        <v>0</v>
      </c>
      <c r="K195" s="137" t="s">
        <v>141</v>
      </c>
      <c r="L195" s="31"/>
      <c r="M195" s="142" t="s">
        <v>1</v>
      </c>
      <c r="N195" s="143" t="s">
        <v>41</v>
      </c>
      <c r="P195" s="144">
        <f>O195*H195</f>
        <v>0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AR195" s="146" t="s">
        <v>142</v>
      </c>
      <c r="AT195" s="146" t="s">
        <v>137</v>
      </c>
      <c r="AU195" s="146" t="s">
        <v>85</v>
      </c>
      <c r="AY195" s="16" t="s">
        <v>135</v>
      </c>
      <c r="BE195" s="147">
        <f>IF(N195="základní",J195,0)</f>
        <v>0</v>
      </c>
      <c r="BF195" s="147">
        <f>IF(N195="snížená",J195,0)</f>
        <v>0</v>
      </c>
      <c r="BG195" s="147">
        <f>IF(N195="zákl. přenesená",J195,0)</f>
        <v>0</v>
      </c>
      <c r="BH195" s="147">
        <f>IF(N195="sníž. přenesená",J195,0)</f>
        <v>0</v>
      </c>
      <c r="BI195" s="147">
        <f>IF(N195="nulová",J195,0)</f>
        <v>0</v>
      </c>
      <c r="BJ195" s="16" t="s">
        <v>83</v>
      </c>
      <c r="BK195" s="147">
        <f>ROUND(I195*H195,2)</f>
        <v>0</v>
      </c>
      <c r="BL195" s="16" t="s">
        <v>142</v>
      </c>
      <c r="BM195" s="146" t="s">
        <v>381</v>
      </c>
    </row>
    <row r="196" spans="2:65" s="1" customFormat="1" ht="24.2" customHeight="1">
      <c r="B196" s="31"/>
      <c r="C196" s="135" t="s">
        <v>382</v>
      </c>
      <c r="D196" s="135" t="s">
        <v>137</v>
      </c>
      <c r="E196" s="136" t="s">
        <v>383</v>
      </c>
      <c r="F196" s="137" t="s">
        <v>384</v>
      </c>
      <c r="G196" s="138" t="s">
        <v>140</v>
      </c>
      <c r="H196" s="139">
        <v>41.5</v>
      </c>
      <c r="I196" s="140"/>
      <c r="J196" s="141">
        <f>ROUND(I196*H196,2)</f>
        <v>0</v>
      </c>
      <c r="K196" s="137" t="s">
        <v>141</v>
      </c>
      <c r="L196" s="31"/>
      <c r="M196" s="142" t="s">
        <v>1</v>
      </c>
      <c r="N196" s="143" t="s">
        <v>41</v>
      </c>
      <c r="P196" s="144">
        <f>O196*H196</f>
        <v>0</v>
      </c>
      <c r="Q196" s="144">
        <v>0</v>
      </c>
      <c r="R196" s="144">
        <f>Q196*H196</f>
        <v>0</v>
      </c>
      <c r="S196" s="144">
        <v>0</v>
      </c>
      <c r="T196" s="145">
        <f>S196*H196</f>
        <v>0</v>
      </c>
      <c r="AR196" s="146" t="s">
        <v>142</v>
      </c>
      <c r="AT196" s="146" t="s">
        <v>137</v>
      </c>
      <c r="AU196" s="146" t="s">
        <v>85</v>
      </c>
      <c r="AY196" s="16" t="s">
        <v>135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6" t="s">
        <v>83</v>
      </c>
      <c r="BK196" s="147">
        <f>ROUND(I196*H196,2)</f>
        <v>0</v>
      </c>
      <c r="BL196" s="16" t="s">
        <v>142</v>
      </c>
      <c r="BM196" s="146" t="s">
        <v>385</v>
      </c>
    </row>
    <row r="197" spans="2:51" s="12" customFormat="1" ht="11.25">
      <c r="B197" s="148"/>
      <c r="D197" s="149" t="s">
        <v>151</v>
      </c>
      <c r="E197" s="150" t="s">
        <v>1</v>
      </c>
      <c r="F197" s="151" t="s">
        <v>386</v>
      </c>
      <c r="H197" s="152">
        <v>41.5</v>
      </c>
      <c r="I197" s="153"/>
      <c r="L197" s="148"/>
      <c r="M197" s="154"/>
      <c r="T197" s="155"/>
      <c r="AT197" s="150" t="s">
        <v>151</v>
      </c>
      <c r="AU197" s="150" t="s">
        <v>85</v>
      </c>
      <c r="AV197" s="12" t="s">
        <v>85</v>
      </c>
      <c r="AW197" s="12" t="s">
        <v>32</v>
      </c>
      <c r="AX197" s="12" t="s">
        <v>83</v>
      </c>
      <c r="AY197" s="150" t="s">
        <v>135</v>
      </c>
    </row>
    <row r="198" spans="2:63" s="11" customFormat="1" ht="22.9" customHeight="1">
      <c r="B198" s="123"/>
      <c r="D198" s="124" t="s">
        <v>75</v>
      </c>
      <c r="E198" s="133" t="s">
        <v>387</v>
      </c>
      <c r="F198" s="133" t="s">
        <v>388</v>
      </c>
      <c r="I198" s="126"/>
      <c r="J198" s="134">
        <f>BK198</f>
        <v>0</v>
      </c>
      <c r="L198" s="123"/>
      <c r="M198" s="128"/>
      <c r="P198" s="129">
        <f>SUM(P199:P201)</f>
        <v>0</v>
      </c>
      <c r="R198" s="129">
        <f>SUM(R199:R201)</f>
        <v>0</v>
      </c>
      <c r="T198" s="130">
        <f>SUM(T199:T201)</f>
        <v>0</v>
      </c>
      <c r="AR198" s="124" t="s">
        <v>83</v>
      </c>
      <c r="AT198" s="131" t="s">
        <v>75</v>
      </c>
      <c r="AU198" s="131" t="s">
        <v>83</v>
      </c>
      <c r="AY198" s="124" t="s">
        <v>135</v>
      </c>
      <c r="BK198" s="132">
        <f>SUM(BK199:BK201)</f>
        <v>0</v>
      </c>
    </row>
    <row r="199" spans="2:65" s="1" customFormat="1" ht="33" customHeight="1">
      <c r="B199" s="31"/>
      <c r="C199" s="135" t="s">
        <v>389</v>
      </c>
      <c r="D199" s="135" t="s">
        <v>137</v>
      </c>
      <c r="E199" s="136" t="s">
        <v>390</v>
      </c>
      <c r="F199" s="137" t="s">
        <v>391</v>
      </c>
      <c r="G199" s="138" t="s">
        <v>181</v>
      </c>
      <c r="H199" s="139">
        <v>780.421</v>
      </c>
      <c r="I199" s="140"/>
      <c r="J199" s="141">
        <f>ROUND(I199*H199,2)</f>
        <v>0</v>
      </c>
      <c r="K199" s="137" t="s">
        <v>141</v>
      </c>
      <c r="L199" s="31"/>
      <c r="M199" s="142" t="s">
        <v>1</v>
      </c>
      <c r="N199" s="143" t="s">
        <v>41</v>
      </c>
      <c r="P199" s="144">
        <f>O199*H199</f>
        <v>0</v>
      </c>
      <c r="Q199" s="144">
        <v>0</v>
      </c>
      <c r="R199" s="144">
        <f>Q199*H199</f>
        <v>0</v>
      </c>
      <c r="S199" s="144">
        <v>0</v>
      </c>
      <c r="T199" s="145">
        <f>S199*H199</f>
        <v>0</v>
      </c>
      <c r="AR199" s="146" t="s">
        <v>142</v>
      </c>
      <c r="AT199" s="146" t="s">
        <v>137</v>
      </c>
      <c r="AU199" s="146" t="s">
        <v>85</v>
      </c>
      <c r="AY199" s="16" t="s">
        <v>135</v>
      </c>
      <c r="BE199" s="147">
        <f>IF(N199="základní",J199,0)</f>
        <v>0</v>
      </c>
      <c r="BF199" s="147">
        <f>IF(N199="snížená",J199,0)</f>
        <v>0</v>
      </c>
      <c r="BG199" s="147">
        <f>IF(N199="zákl. přenesená",J199,0)</f>
        <v>0</v>
      </c>
      <c r="BH199" s="147">
        <f>IF(N199="sníž. přenesená",J199,0)</f>
        <v>0</v>
      </c>
      <c r="BI199" s="147">
        <f>IF(N199="nulová",J199,0)</f>
        <v>0</v>
      </c>
      <c r="BJ199" s="16" t="s">
        <v>83</v>
      </c>
      <c r="BK199" s="147">
        <f>ROUND(I199*H199,2)</f>
        <v>0</v>
      </c>
      <c r="BL199" s="16" t="s">
        <v>142</v>
      </c>
      <c r="BM199" s="146" t="s">
        <v>392</v>
      </c>
    </row>
    <row r="200" spans="2:65" s="1" customFormat="1" ht="33" customHeight="1">
      <c r="B200" s="31"/>
      <c r="C200" s="135" t="s">
        <v>393</v>
      </c>
      <c r="D200" s="135" t="s">
        <v>137</v>
      </c>
      <c r="E200" s="136" t="s">
        <v>394</v>
      </c>
      <c r="F200" s="137" t="s">
        <v>395</v>
      </c>
      <c r="G200" s="138" t="s">
        <v>181</v>
      </c>
      <c r="H200" s="139">
        <v>780.421</v>
      </c>
      <c r="I200" s="140"/>
      <c r="J200" s="141">
        <f>ROUND(I200*H200,2)</f>
        <v>0</v>
      </c>
      <c r="K200" s="137" t="s">
        <v>141</v>
      </c>
      <c r="L200" s="31"/>
      <c r="M200" s="142" t="s">
        <v>1</v>
      </c>
      <c r="N200" s="143" t="s">
        <v>41</v>
      </c>
      <c r="P200" s="144">
        <f>O200*H200</f>
        <v>0</v>
      </c>
      <c r="Q200" s="144">
        <v>0</v>
      </c>
      <c r="R200" s="144">
        <f>Q200*H200</f>
        <v>0</v>
      </c>
      <c r="S200" s="144">
        <v>0</v>
      </c>
      <c r="T200" s="145">
        <f>S200*H200</f>
        <v>0</v>
      </c>
      <c r="AR200" s="146" t="s">
        <v>142</v>
      </c>
      <c r="AT200" s="146" t="s">
        <v>137</v>
      </c>
      <c r="AU200" s="146" t="s">
        <v>85</v>
      </c>
      <c r="AY200" s="16" t="s">
        <v>135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6" t="s">
        <v>83</v>
      </c>
      <c r="BK200" s="147">
        <f>ROUND(I200*H200,2)</f>
        <v>0</v>
      </c>
      <c r="BL200" s="16" t="s">
        <v>142</v>
      </c>
      <c r="BM200" s="146" t="s">
        <v>396</v>
      </c>
    </row>
    <row r="201" spans="2:65" s="1" customFormat="1" ht="33" customHeight="1">
      <c r="B201" s="31"/>
      <c r="C201" s="135" t="s">
        <v>397</v>
      </c>
      <c r="D201" s="135" t="s">
        <v>137</v>
      </c>
      <c r="E201" s="136" t="s">
        <v>398</v>
      </c>
      <c r="F201" s="137" t="s">
        <v>399</v>
      </c>
      <c r="G201" s="138" t="s">
        <v>181</v>
      </c>
      <c r="H201" s="139">
        <v>780.421</v>
      </c>
      <c r="I201" s="140"/>
      <c r="J201" s="141">
        <f>ROUND(I201*H201,2)</f>
        <v>0</v>
      </c>
      <c r="K201" s="137" t="s">
        <v>141</v>
      </c>
      <c r="L201" s="31"/>
      <c r="M201" s="176" t="s">
        <v>1</v>
      </c>
      <c r="N201" s="177" t="s">
        <v>41</v>
      </c>
      <c r="O201" s="178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146" t="s">
        <v>142</v>
      </c>
      <c r="AT201" s="146" t="s">
        <v>137</v>
      </c>
      <c r="AU201" s="146" t="s">
        <v>85</v>
      </c>
      <c r="AY201" s="16" t="s">
        <v>135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6" t="s">
        <v>83</v>
      </c>
      <c r="BK201" s="147">
        <f>ROUND(I201*H201,2)</f>
        <v>0</v>
      </c>
      <c r="BL201" s="16" t="s">
        <v>142</v>
      </c>
      <c r="BM201" s="146" t="s">
        <v>400</v>
      </c>
    </row>
    <row r="202" spans="2:12" s="1" customFormat="1" ht="6.95" customHeight="1">
      <c r="B202" s="43"/>
      <c r="C202" s="44"/>
      <c r="D202" s="44"/>
      <c r="E202" s="44"/>
      <c r="F202" s="44"/>
      <c r="G202" s="44"/>
      <c r="H202" s="44"/>
      <c r="I202" s="44"/>
      <c r="J202" s="44"/>
      <c r="K202" s="44"/>
      <c r="L202" s="31"/>
    </row>
  </sheetData>
  <sheetProtection algorithmName="SHA-512" hashValue="fqHlcd0eSScB0HSFVMLTraFrlWYZaMfIcjRNaZg5FmIk3MfXw0lGpk08P2wH0/3pHGAIH717e10NJvN+2H+z3A==" saltValue="GZNxUXlu1kLW53khGtfTCYTh9Zgh/rkB45opJ2/8sSheq/emP5UUzHXnjPyzRRRXclhxm28XmE/UfXhWMiiVLQ==" spinCount="100000" sheet="1" objects="1" scenarios="1" formatColumns="0" formatRows="0" autoFilter="0"/>
  <autoFilter ref="C126:K20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106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 povrchu stávající zpevněné plochy</v>
      </c>
      <c r="F7" s="230"/>
      <c r="G7" s="230"/>
      <c r="H7" s="230"/>
      <c r="L7" s="19"/>
    </row>
    <row r="8" spans="2:12" ht="12" customHeight="1">
      <c r="B8" s="19"/>
      <c r="D8" s="26" t="s">
        <v>107</v>
      </c>
      <c r="L8" s="19"/>
    </row>
    <row r="9" spans="2:12" s="1" customFormat="1" ht="16.5" customHeight="1">
      <c r="B9" s="31"/>
      <c r="E9" s="229" t="s">
        <v>108</v>
      </c>
      <c r="F9" s="231"/>
      <c r="G9" s="231"/>
      <c r="H9" s="231"/>
      <c r="L9" s="31"/>
    </row>
    <row r="10" spans="2:12" s="1" customFormat="1" ht="12" customHeight="1">
      <c r="B10" s="31"/>
      <c r="D10" s="26" t="s">
        <v>109</v>
      </c>
      <c r="L10" s="31"/>
    </row>
    <row r="11" spans="2:12" s="1" customFormat="1" ht="16.5" customHeight="1">
      <c r="B11" s="31"/>
      <c r="E11" s="187" t="s">
        <v>401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7. 9. 2023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ROUND(J124,2)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ROUND((SUM(BE124:BE189)),2)</f>
        <v>0</v>
      </c>
      <c r="I35" s="95">
        <v>0.21</v>
      </c>
      <c r="J35" s="85">
        <f>ROUND(((SUM(BE124:BE189))*I35),2)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ROUND((SUM(BF124:BF189)),2)</f>
        <v>0</v>
      </c>
      <c r="I36" s="95">
        <v>0.15</v>
      </c>
      <c r="J36" s="85">
        <f>ROUND(((SUM(BF124:BF189))*I36),2)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ROUND((SUM(BG124:BG189)),2)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ROUND((SUM(BH124:BH189)),2)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ROUND((SUM(BI124:BI189)),2)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 povrchu stávající zpevněné plochy</v>
      </c>
      <c r="F85" s="230"/>
      <c r="G85" s="230"/>
      <c r="H85" s="230"/>
      <c r="L85" s="31"/>
    </row>
    <row r="86" spans="2:12" ht="12" customHeight="1">
      <c r="B86" s="19"/>
      <c r="C86" s="26" t="s">
        <v>107</v>
      </c>
      <c r="L86" s="19"/>
    </row>
    <row r="87" spans="2:12" s="1" customFormat="1" ht="16.5" customHeight="1">
      <c r="B87" s="31"/>
      <c r="E87" s="229" t="s">
        <v>108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109</v>
      </c>
      <c r="L88" s="31"/>
    </row>
    <row r="89" spans="2:12" s="1" customFormat="1" ht="16.5" customHeight="1">
      <c r="B89" s="31"/>
      <c r="E89" s="187" t="str">
        <f>E11</f>
        <v>SO 191 - Dopravní značení trvalé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7. 9. 2023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Šumperk</v>
      </c>
      <c r="I93" s="26" t="s">
        <v>30</v>
      </c>
      <c r="J93" s="29" t="str">
        <f>E23</f>
        <v>Ing.Zdeněk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112</v>
      </c>
      <c r="D96" s="96"/>
      <c r="E96" s="96"/>
      <c r="F96" s="96"/>
      <c r="G96" s="96"/>
      <c r="H96" s="96"/>
      <c r="I96" s="96"/>
      <c r="J96" s="105" t="s">
        <v>113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114</v>
      </c>
      <c r="J98" s="65">
        <f>J124</f>
        <v>0</v>
      </c>
      <c r="L98" s="31"/>
      <c r="AU98" s="16" t="s">
        <v>115</v>
      </c>
    </row>
    <row r="99" spans="2:12" s="8" customFormat="1" ht="24.95" customHeight="1">
      <c r="B99" s="107"/>
      <c r="D99" s="108" t="s">
        <v>116</v>
      </c>
      <c r="E99" s="109"/>
      <c r="F99" s="109"/>
      <c r="G99" s="109"/>
      <c r="H99" s="109"/>
      <c r="I99" s="109"/>
      <c r="J99" s="110">
        <f>J125</f>
        <v>0</v>
      </c>
      <c r="L99" s="107"/>
    </row>
    <row r="100" spans="2:12" s="9" customFormat="1" ht="19.9" customHeight="1">
      <c r="B100" s="111"/>
      <c r="D100" s="112" t="s">
        <v>117</v>
      </c>
      <c r="E100" s="113"/>
      <c r="F100" s="113"/>
      <c r="G100" s="113"/>
      <c r="H100" s="113"/>
      <c r="I100" s="113"/>
      <c r="J100" s="114">
        <f>J126</f>
        <v>0</v>
      </c>
      <c r="L100" s="111"/>
    </row>
    <row r="101" spans="2:12" s="9" customFormat="1" ht="19.9" customHeight="1">
      <c r="B101" s="111"/>
      <c r="D101" s="112" t="s">
        <v>205</v>
      </c>
      <c r="E101" s="113"/>
      <c r="F101" s="113"/>
      <c r="G101" s="113"/>
      <c r="H101" s="113"/>
      <c r="I101" s="113"/>
      <c r="J101" s="114">
        <f>J143</f>
        <v>0</v>
      </c>
      <c r="L101" s="111"/>
    </row>
    <row r="102" spans="2:12" s="9" customFormat="1" ht="19.9" customHeight="1">
      <c r="B102" s="111"/>
      <c r="D102" s="112" t="s">
        <v>206</v>
      </c>
      <c r="E102" s="113"/>
      <c r="F102" s="113"/>
      <c r="G102" s="113"/>
      <c r="H102" s="113"/>
      <c r="I102" s="113"/>
      <c r="J102" s="114">
        <f>J188</f>
        <v>0</v>
      </c>
      <c r="L102" s="111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120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9" t="str">
        <f>E7</f>
        <v>Oprava  povrchu stávající zpevněné plochy</v>
      </c>
      <c r="F112" s="230"/>
      <c r="G112" s="230"/>
      <c r="H112" s="230"/>
      <c r="L112" s="31"/>
    </row>
    <row r="113" spans="2:12" ht="12" customHeight="1">
      <c r="B113" s="19"/>
      <c r="C113" s="26" t="s">
        <v>107</v>
      </c>
      <c r="L113" s="19"/>
    </row>
    <row r="114" spans="2:12" s="1" customFormat="1" ht="16.5" customHeight="1">
      <c r="B114" s="31"/>
      <c r="E114" s="229" t="s">
        <v>108</v>
      </c>
      <c r="F114" s="231"/>
      <c r="G114" s="231"/>
      <c r="H114" s="231"/>
      <c r="L114" s="31"/>
    </row>
    <row r="115" spans="2:12" s="1" customFormat="1" ht="12" customHeight="1">
      <c r="B115" s="31"/>
      <c r="C115" s="26" t="s">
        <v>109</v>
      </c>
      <c r="L115" s="31"/>
    </row>
    <row r="116" spans="2:12" s="1" customFormat="1" ht="16.5" customHeight="1">
      <c r="B116" s="31"/>
      <c r="E116" s="187" t="str">
        <f>E11</f>
        <v>SO 191 - Dopravní značení trvalé</v>
      </c>
      <c r="F116" s="231"/>
      <c r="G116" s="231"/>
      <c r="H116" s="231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F14</f>
        <v>Šumperk</v>
      </c>
      <c r="I118" s="26" t="s">
        <v>22</v>
      </c>
      <c r="J118" s="51" t="str">
        <f>IF(J14="","",J14)</f>
        <v>7. 9. 2023</v>
      </c>
      <c r="L118" s="31"/>
    </row>
    <row r="119" spans="2:12" s="1" customFormat="1" ht="6.95" customHeight="1">
      <c r="B119" s="31"/>
      <c r="L119" s="31"/>
    </row>
    <row r="120" spans="2:12" s="1" customFormat="1" ht="15.2" customHeight="1">
      <c r="B120" s="31"/>
      <c r="C120" s="26" t="s">
        <v>24</v>
      </c>
      <c r="F120" s="24" t="str">
        <f>E17</f>
        <v>Město Šumperk</v>
      </c>
      <c r="I120" s="26" t="s">
        <v>30</v>
      </c>
      <c r="J120" s="29" t="str">
        <f>E23</f>
        <v>Ing.Zdeněk Vitásek</v>
      </c>
      <c r="L120" s="31"/>
    </row>
    <row r="121" spans="2:12" s="1" customFormat="1" ht="15.2" customHeight="1">
      <c r="B121" s="31"/>
      <c r="C121" s="26" t="s">
        <v>28</v>
      </c>
      <c r="F121" s="24" t="str">
        <f>IF(E20="","",E20)</f>
        <v>Vyplň údaj</v>
      </c>
      <c r="I121" s="26" t="s">
        <v>33</v>
      </c>
      <c r="J121" s="29" t="str">
        <f>E26</f>
        <v>Martin Pniok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15"/>
      <c r="C123" s="116" t="s">
        <v>121</v>
      </c>
      <c r="D123" s="117" t="s">
        <v>61</v>
      </c>
      <c r="E123" s="117" t="s">
        <v>57</v>
      </c>
      <c r="F123" s="117" t="s">
        <v>58</v>
      </c>
      <c r="G123" s="117" t="s">
        <v>122</v>
      </c>
      <c r="H123" s="117" t="s">
        <v>123</v>
      </c>
      <c r="I123" s="117" t="s">
        <v>124</v>
      </c>
      <c r="J123" s="117" t="s">
        <v>113</v>
      </c>
      <c r="K123" s="118" t="s">
        <v>125</v>
      </c>
      <c r="L123" s="115"/>
      <c r="M123" s="58" t="s">
        <v>1</v>
      </c>
      <c r="N123" s="59" t="s">
        <v>40</v>
      </c>
      <c r="O123" s="59" t="s">
        <v>126</v>
      </c>
      <c r="P123" s="59" t="s">
        <v>127</v>
      </c>
      <c r="Q123" s="59" t="s">
        <v>128</v>
      </c>
      <c r="R123" s="59" t="s">
        <v>129</v>
      </c>
      <c r="S123" s="59" t="s">
        <v>130</v>
      </c>
      <c r="T123" s="60" t="s">
        <v>131</v>
      </c>
    </row>
    <row r="124" spans="2:63" s="1" customFormat="1" ht="22.9" customHeight="1">
      <c r="B124" s="31"/>
      <c r="C124" s="63" t="s">
        <v>132</v>
      </c>
      <c r="J124" s="119">
        <f>BK124</f>
        <v>0</v>
      </c>
      <c r="L124" s="31"/>
      <c r="M124" s="61"/>
      <c r="N124" s="52"/>
      <c r="O124" s="52"/>
      <c r="P124" s="120">
        <f>P125</f>
        <v>0</v>
      </c>
      <c r="Q124" s="52"/>
      <c r="R124" s="120">
        <f>R125</f>
        <v>1.1488099999999997</v>
      </c>
      <c r="S124" s="52"/>
      <c r="T124" s="121">
        <f>T125</f>
        <v>0</v>
      </c>
      <c r="AT124" s="16" t="s">
        <v>75</v>
      </c>
      <c r="AU124" s="16" t="s">
        <v>115</v>
      </c>
      <c r="BK124" s="122">
        <f>BK125</f>
        <v>0</v>
      </c>
    </row>
    <row r="125" spans="2:63" s="11" customFormat="1" ht="25.9" customHeight="1">
      <c r="B125" s="123"/>
      <c r="D125" s="124" t="s">
        <v>75</v>
      </c>
      <c r="E125" s="125" t="s">
        <v>133</v>
      </c>
      <c r="F125" s="125" t="s">
        <v>134</v>
      </c>
      <c r="I125" s="126"/>
      <c r="J125" s="127">
        <f>BK125</f>
        <v>0</v>
      </c>
      <c r="L125" s="123"/>
      <c r="M125" s="128"/>
      <c r="P125" s="129">
        <f>P126+P143+P188</f>
        <v>0</v>
      </c>
      <c r="R125" s="129">
        <f>R126+R143+R188</f>
        <v>1.1488099999999997</v>
      </c>
      <c r="T125" s="130">
        <f>T126+T143+T188</f>
        <v>0</v>
      </c>
      <c r="AR125" s="124" t="s">
        <v>83</v>
      </c>
      <c r="AT125" s="131" t="s">
        <v>75</v>
      </c>
      <c r="AU125" s="131" t="s">
        <v>76</v>
      </c>
      <c r="AY125" s="124" t="s">
        <v>135</v>
      </c>
      <c r="BK125" s="132">
        <f>BK126+BK143+BK188</f>
        <v>0</v>
      </c>
    </row>
    <row r="126" spans="2:63" s="11" customFormat="1" ht="22.9" customHeight="1">
      <c r="B126" s="123"/>
      <c r="D126" s="124" t="s">
        <v>75</v>
      </c>
      <c r="E126" s="133" t="s">
        <v>83</v>
      </c>
      <c r="F126" s="133" t="s">
        <v>136</v>
      </c>
      <c r="I126" s="126"/>
      <c r="J126" s="134">
        <f>BK126</f>
        <v>0</v>
      </c>
      <c r="L126" s="123"/>
      <c r="M126" s="128"/>
      <c r="P126" s="129">
        <f>SUM(P127:P142)</f>
        <v>0</v>
      </c>
      <c r="R126" s="129">
        <f>SUM(R127:R142)</f>
        <v>0</v>
      </c>
      <c r="T126" s="130">
        <f>SUM(T127:T142)</f>
        <v>0</v>
      </c>
      <c r="AR126" s="124" t="s">
        <v>83</v>
      </c>
      <c r="AT126" s="131" t="s">
        <v>75</v>
      </c>
      <c r="AU126" s="131" t="s">
        <v>83</v>
      </c>
      <c r="AY126" s="124" t="s">
        <v>135</v>
      </c>
      <c r="BK126" s="132">
        <f>SUM(BK127:BK142)</f>
        <v>0</v>
      </c>
    </row>
    <row r="127" spans="2:65" s="1" customFormat="1" ht="24.2" customHeight="1">
      <c r="B127" s="31"/>
      <c r="C127" s="135" t="s">
        <v>83</v>
      </c>
      <c r="D127" s="135" t="s">
        <v>137</v>
      </c>
      <c r="E127" s="136" t="s">
        <v>402</v>
      </c>
      <c r="F127" s="137" t="s">
        <v>403</v>
      </c>
      <c r="G127" s="138" t="s">
        <v>157</v>
      </c>
      <c r="H127" s="139">
        <v>8.1</v>
      </c>
      <c r="I127" s="140"/>
      <c r="J127" s="141">
        <f>ROUND(I127*H127,2)</f>
        <v>0</v>
      </c>
      <c r="K127" s="137" t="s">
        <v>141</v>
      </c>
      <c r="L127" s="31"/>
      <c r="M127" s="142" t="s">
        <v>1</v>
      </c>
      <c r="N127" s="143" t="s">
        <v>41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146" t="s">
        <v>142</v>
      </c>
      <c r="AT127" s="146" t="s">
        <v>137</v>
      </c>
      <c r="AU127" s="146" t="s">
        <v>85</v>
      </c>
      <c r="AY127" s="16" t="s">
        <v>135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83</v>
      </c>
      <c r="BK127" s="147">
        <f>ROUND(I127*H127,2)</f>
        <v>0</v>
      </c>
      <c r="BL127" s="16" t="s">
        <v>142</v>
      </c>
      <c r="BM127" s="146" t="s">
        <v>404</v>
      </c>
    </row>
    <row r="128" spans="2:51" s="12" customFormat="1" ht="11.25">
      <c r="B128" s="148"/>
      <c r="D128" s="149" t="s">
        <v>151</v>
      </c>
      <c r="E128" s="150" t="s">
        <v>1</v>
      </c>
      <c r="F128" s="151" t="s">
        <v>405</v>
      </c>
      <c r="H128" s="152">
        <v>2.7</v>
      </c>
      <c r="I128" s="153"/>
      <c r="L128" s="148"/>
      <c r="M128" s="154"/>
      <c r="T128" s="155"/>
      <c r="AT128" s="150" t="s">
        <v>151</v>
      </c>
      <c r="AU128" s="150" t="s">
        <v>85</v>
      </c>
      <c r="AV128" s="12" t="s">
        <v>85</v>
      </c>
      <c r="AW128" s="12" t="s">
        <v>32</v>
      </c>
      <c r="AX128" s="12" t="s">
        <v>76</v>
      </c>
      <c r="AY128" s="150" t="s">
        <v>135</v>
      </c>
    </row>
    <row r="129" spans="2:51" s="12" customFormat="1" ht="11.25">
      <c r="B129" s="148"/>
      <c r="D129" s="149" t="s">
        <v>151</v>
      </c>
      <c r="E129" s="150" t="s">
        <v>1</v>
      </c>
      <c r="F129" s="151" t="s">
        <v>406</v>
      </c>
      <c r="H129" s="152">
        <v>1.8</v>
      </c>
      <c r="I129" s="153"/>
      <c r="L129" s="148"/>
      <c r="M129" s="154"/>
      <c r="T129" s="155"/>
      <c r="AT129" s="150" t="s">
        <v>151</v>
      </c>
      <c r="AU129" s="150" t="s">
        <v>85</v>
      </c>
      <c r="AV129" s="12" t="s">
        <v>85</v>
      </c>
      <c r="AW129" s="12" t="s">
        <v>32</v>
      </c>
      <c r="AX129" s="12" t="s">
        <v>76</v>
      </c>
      <c r="AY129" s="150" t="s">
        <v>135</v>
      </c>
    </row>
    <row r="130" spans="2:51" s="12" customFormat="1" ht="11.25">
      <c r="B130" s="148"/>
      <c r="D130" s="149" t="s">
        <v>151</v>
      </c>
      <c r="E130" s="150" t="s">
        <v>1</v>
      </c>
      <c r="F130" s="151" t="s">
        <v>407</v>
      </c>
      <c r="H130" s="152">
        <v>1.8</v>
      </c>
      <c r="I130" s="153"/>
      <c r="L130" s="148"/>
      <c r="M130" s="154"/>
      <c r="T130" s="155"/>
      <c r="AT130" s="150" t="s">
        <v>151</v>
      </c>
      <c r="AU130" s="150" t="s">
        <v>85</v>
      </c>
      <c r="AV130" s="12" t="s">
        <v>85</v>
      </c>
      <c r="AW130" s="12" t="s">
        <v>32</v>
      </c>
      <c r="AX130" s="12" t="s">
        <v>76</v>
      </c>
      <c r="AY130" s="150" t="s">
        <v>135</v>
      </c>
    </row>
    <row r="131" spans="2:51" s="12" customFormat="1" ht="11.25">
      <c r="B131" s="148"/>
      <c r="D131" s="149" t="s">
        <v>151</v>
      </c>
      <c r="E131" s="150" t="s">
        <v>1</v>
      </c>
      <c r="F131" s="151" t="s">
        <v>408</v>
      </c>
      <c r="H131" s="152">
        <v>1.8</v>
      </c>
      <c r="I131" s="153"/>
      <c r="L131" s="148"/>
      <c r="M131" s="154"/>
      <c r="T131" s="155"/>
      <c r="AT131" s="150" t="s">
        <v>151</v>
      </c>
      <c r="AU131" s="150" t="s">
        <v>85</v>
      </c>
      <c r="AV131" s="12" t="s">
        <v>85</v>
      </c>
      <c r="AW131" s="12" t="s">
        <v>32</v>
      </c>
      <c r="AX131" s="12" t="s">
        <v>76</v>
      </c>
      <c r="AY131" s="150" t="s">
        <v>135</v>
      </c>
    </row>
    <row r="132" spans="2:51" s="13" customFormat="1" ht="11.25">
      <c r="B132" s="156"/>
      <c r="D132" s="149" t="s">
        <v>151</v>
      </c>
      <c r="E132" s="157" t="s">
        <v>1</v>
      </c>
      <c r="F132" s="158" t="s">
        <v>154</v>
      </c>
      <c r="H132" s="159">
        <v>8.1</v>
      </c>
      <c r="I132" s="160"/>
      <c r="L132" s="156"/>
      <c r="M132" s="161"/>
      <c r="T132" s="162"/>
      <c r="AT132" s="157" t="s">
        <v>151</v>
      </c>
      <c r="AU132" s="157" t="s">
        <v>85</v>
      </c>
      <c r="AV132" s="13" t="s">
        <v>142</v>
      </c>
      <c r="AW132" s="13" t="s">
        <v>32</v>
      </c>
      <c r="AX132" s="13" t="s">
        <v>83</v>
      </c>
      <c r="AY132" s="157" t="s">
        <v>135</v>
      </c>
    </row>
    <row r="133" spans="2:65" s="1" customFormat="1" ht="24.2" customHeight="1">
      <c r="B133" s="31"/>
      <c r="C133" s="135" t="s">
        <v>85</v>
      </c>
      <c r="D133" s="135" t="s">
        <v>137</v>
      </c>
      <c r="E133" s="136" t="s">
        <v>409</v>
      </c>
      <c r="F133" s="137" t="s">
        <v>410</v>
      </c>
      <c r="G133" s="138" t="s">
        <v>157</v>
      </c>
      <c r="H133" s="139">
        <v>8.1</v>
      </c>
      <c r="I133" s="140"/>
      <c r="J133" s="141">
        <f>ROUND(I133*H133,2)</f>
        <v>0</v>
      </c>
      <c r="K133" s="137" t="s">
        <v>141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AR133" s="146" t="s">
        <v>142</v>
      </c>
      <c r="AT133" s="146" t="s">
        <v>137</v>
      </c>
      <c r="AU133" s="146" t="s">
        <v>85</v>
      </c>
      <c r="AY133" s="16" t="s">
        <v>135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142</v>
      </c>
      <c r="BM133" s="146" t="s">
        <v>411</v>
      </c>
    </row>
    <row r="134" spans="2:65" s="1" customFormat="1" ht="37.9" customHeight="1">
      <c r="B134" s="31"/>
      <c r="C134" s="135" t="s">
        <v>147</v>
      </c>
      <c r="D134" s="135" t="s">
        <v>137</v>
      </c>
      <c r="E134" s="136" t="s">
        <v>412</v>
      </c>
      <c r="F134" s="137" t="s">
        <v>413</v>
      </c>
      <c r="G134" s="138" t="s">
        <v>169</v>
      </c>
      <c r="H134" s="139">
        <v>0.572</v>
      </c>
      <c r="I134" s="140"/>
      <c r="J134" s="141">
        <f>ROUND(I134*H134,2)</f>
        <v>0</v>
      </c>
      <c r="K134" s="137" t="s">
        <v>141</v>
      </c>
      <c r="L134" s="31"/>
      <c r="M134" s="142" t="s">
        <v>1</v>
      </c>
      <c r="N134" s="143" t="s">
        <v>41</v>
      </c>
      <c r="P134" s="144">
        <f>O134*H134</f>
        <v>0</v>
      </c>
      <c r="Q134" s="144">
        <v>0</v>
      </c>
      <c r="R134" s="144">
        <f>Q134*H134</f>
        <v>0</v>
      </c>
      <c r="S134" s="144">
        <v>0</v>
      </c>
      <c r="T134" s="145">
        <f>S134*H134</f>
        <v>0</v>
      </c>
      <c r="AR134" s="146" t="s">
        <v>142</v>
      </c>
      <c r="AT134" s="146" t="s">
        <v>137</v>
      </c>
      <c r="AU134" s="146" t="s">
        <v>85</v>
      </c>
      <c r="AY134" s="16" t="s">
        <v>135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6" t="s">
        <v>83</v>
      </c>
      <c r="BK134" s="147">
        <f>ROUND(I134*H134,2)</f>
        <v>0</v>
      </c>
      <c r="BL134" s="16" t="s">
        <v>142</v>
      </c>
      <c r="BM134" s="146" t="s">
        <v>414</v>
      </c>
    </row>
    <row r="135" spans="2:51" s="12" customFormat="1" ht="11.25">
      <c r="B135" s="148"/>
      <c r="D135" s="149" t="s">
        <v>151</v>
      </c>
      <c r="E135" s="150" t="s">
        <v>1</v>
      </c>
      <c r="F135" s="151" t="s">
        <v>415</v>
      </c>
      <c r="H135" s="152">
        <v>0.572</v>
      </c>
      <c r="I135" s="153"/>
      <c r="L135" s="148"/>
      <c r="M135" s="154"/>
      <c r="T135" s="155"/>
      <c r="AT135" s="150" t="s">
        <v>151</v>
      </c>
      <c r="AU135" s="150" t="s">
        <v>85</v>
      </c>
      <c r="AV135" s="12" t="s">
        <v>85</v>
      </c>
      <c r="AW135" s="12" t="s">
        <v>32</v>
      </c>
      <c r="AX135" s="12" t="s">
        <v>83</v>
      </c>
      <c r="AY135" s="150" t="s">
        <v>135</v>
      </c>
    </row>
    <row r="136" spans="2:65" s="1" customFormat="1" ht="37.9" customHeight="1">
      <c r="B136" s="31"/>
      <c r="C136" s="135" t="s">
        <v>142</v>
      </c>
      <c r="D136" s="135" t="s">
        <v>137</v>
      </c>
      <c r="E136" s="136" t="s">
        <v>416</v>
      </c>
      <c r="F136" s="137" t="s">
        <v>417</v>
      </c>
      <c r="G136" s="138" t="s">
        <v>169</v>
      </c>
      <c r="H136" s="139">
        <v>0.572</v>
      </c>
      <c r="I136" s="140"/>
      <c r="J136" s="141">
        <f>ROUND(I136*H136,2)</f>
        <v>0</v>
      </c>
      <c r="K136" s="137" t="s">
        <v>141</v>
      </c>
      <c r="L136" s="31"/>
      <c r="M136" s="142" t="s">
        <v>1</v>
      </c>
      <c r="N136" s="143" t="s">
        <v>41</v>
      </c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AR136" s="146" t="s">
        <v>142</v>
      </c>
      <c r="AT136" s="146" t="s">
        <v>137</v>
      </c>
      <c r="AU136" s="146" t="s">
        <v>85</v>
      </c>
      <c r="AY136" s="16" t="s">
        <v>135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6" t="s">
        <v>83</v>
      </c>
      <c r="BK136" s="147">
        <f>ROUND(I136*H136,2)</f>
        <v>0</v>
      </c>
      <c r="BL136" s="16" t="s">
        <v>142</v>
      </c>
      <c r="BM136" s="146" t="s">
        <v>418</v>
      </c>
    </row>
    <row r="137" spans="2:65" s="1" customFormat="1" ht="37.9" customHeight="1">
      <c r="B137" s="31"/>
      <c r="C137" s="135" t="s">
        <v>159</v>
      </c>
      <c r="D137" s="135" t="s">
        <v>137</v>
      </c>
      <c r="E137" s="136" t="s">
        <v>211</v>
      </c>
      <c r="F137" s="137" t="s">
        <v>212</v>
      </c>
      <c r="G137" s="138" t="s">
        <v>169</v>
      </c>
      <c r="H137" s="139">
        <v>0.572</v>
      </c>
      <c r="I137" s="140"/>
      <c r="J137" s="141">
        <f>ROUND(I137*H137,2)</f>
        <v>0</v>
      </c>
      <c r="K137" s="137" t="s">
        <v>141</v>
      </c>
      <c r="L137" s="31"/>
      <c r="M137" s="142" t="s">
        <v>1</v>
      </c>
      <c r="N137" s="143" t="s">
        <v>41</v>
      </c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AR137" s="146" t="s">
        <v>142</v>
      </c>
      <c r="AT137" s="146" t="s">
        <v>137</v>
      </c>
      <c r="AU137" s="146" t="s">
        <v>85</v>
      </c>
      <c r="AY137" s="16" t="s">
        <v>135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83</v>
      </c>
      <c r="BK137" s="147">
        <f>ROUND(I137*H137,2)</f>
        <v>0</v>
      </c>
      <c r="BL137" s="16" t="s">
        <v>142</v>
      </c>
      <c r="BM137" s="146" t="s">
        <v>419</v>
      </c>
    </row>
    <row r="138" spans="2:65" s="1" customFormat="1" ht="24.2" customHeight="1">
      <c r="B138" s="31"/>
      <c r="C138" s="135" t="s">
        <v>166</v>
      </c>
      <c r="D138" s="135" t="s">
        <v>137</v>
      </c>
      <c r="E138" s="136" t="s">
        <v>420</v>
      </c>
      <c r="F138" s="137" t="s">
        <v>421</v>
      </c>
      <c r="G138" s="138" t="s">
        <v>169</v>
      </c>
      <c r="H138" s="139">
        <v>0.572</v>
      </c>
      <c r="I138" s="140"/>
      <c r="J138" s="141">
        <f>ROUND(I138*H138,2)</f>
        <v>0</v>
      </c>
      <c r="K138" s="137" t="s">
        <v>141</v>
      </c>
      <c r="L138" s="31"/>
      <c r="M138" s="142" t="s">
        <v>1</v>
      </c>
      <c r="N138" s="143" t="s">
        <v>41</v>
      </c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AR138" s="146" t="s">
        <v>142</v>
      </c>
      <c r="AT138" s="146" t="s">
        <v>137</v>
      </c>
      <c r="AU138" s="146" t="s">
        <v>85</v>
      </c>
      <c r="AY138" s="16" t="s">
        <v>135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6" t="s">
        <v>83</v>
      </c>
      <c r="BK138" s="147">
        <f>ROUND(I138*H138,2)</f>
        <v>0</v>
      </c>
      <c r="BL138" s="16" t="s">
        <v>142</v>
      </c>
      <c r="BM138" s="146" t="s">
        <v>422</v>
      </c>
    </row>
    <row r="139" spans="2:65" s="1" customFormat="1" ht="24.2" customHeight="1">
      <c r="B139" s="31"/>
      <c r="C139" s="135" t="s">
        <v>172</v>
      </c>
      <c r="D139" s="135" t="s">
        <v>137</v>
      </c>
      <c r="E139" s="136" t="s">
        <v>423</v>
      </c>
      <c r="F139" s="137" t="s">
        <v>424</v>
      </c>
      <c r="G139" s="138" t="s">
        <v>169</v>
      </c>
      <c r="H139" s="139">
        <v>0.572</v>
      </c>
      <c r="I139" s="140"/>
      <c r="J139" s="141">
        <f>ROUND(I139*H139,2)</f>
        <v>0</v>
      </c>
      <c r="K139" s="137" t="s">
        <v>141</v>
      </c>
      <c r="L139" s="31"/>
      <c r="M139" s="142" t="s">
        <v>1</v>
      </c>
      <c r="N139" s="143" t="s">
        <v>41</v>
      </c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AR139" s="146" t="s">
        <v>142</v>
      </c>
      <c r="AT139" s="146" t="s">
        <v>137</v>
      </c>
      <c r="AU139" s="146" t="s">
        <v>85</v>
      </c>
      <c r="AY139" s="16" t="s">
        <v>135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6" t="s">
        <v>83</v>
      </c>
      <c r="BK139" s="147">
        <f>ROUND(I139*H139,2)</f>
        <v>0</v>
      </c>
      <c r="BL139" s="16" t="s">
        <v>142</v>
      </c>
      <c r="BM139" s="146" t="s">
        <v>425</v>
      </c>
    </row>
    <row r="140" spans="2:65" s="1" customFormat="1" ht="33" customHeight="1">
      <c r="B140" s="31"/>
      <c r="C140" s="135" t="s">
        <v>164</v>
      </c>
      <c r="D140" s="135" t="s">
        <v>137</v>
      </c>
      <c r="E140" s="136" t="s">
        <v>214</v>
      </c>
      <c r="F140" s="137" t="s">
        <v>215</v>
      </c>
      <c r="G140" s="138" t="s">
        <v>181</v>
      </c>
      <c r="H140" s="139">
        <v>3.262</v>
      </c>
      <c r="I140" s="140"/>
      <c r="J140" s="141">
        <f>ROUND(I140*H140,2)</f>
        <v>0</v>
      </c>
      <c r="K140" s="137" t="s">
        <v>141</v>
      </c>
      <c r="L140" s="31"/>
      <c r="M140" s="142" t="s">
        <v>1</v>
      </c>
      <c r="N140" s="143" t="s">
        <v>41</v>
      </c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AR140" s="146" t="s">
        <v>142</v>
      </c>
      <c r="AT140" s="146" t="s">
        <v>137</v>
      </c>
      <c r="AU140" s="146" t="s">
        <v>85</v>
      </c>
      <c r="AY140" s="16" t="s">
        <v>135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6" t="s">
        <v>83</v>
      </c>
      <c r="BK140" s="147">
        <f>ROUND(I140*H140,2)</f>
        <v>0</v>
      </c>
      <c r="BL140" s="16" t="s">
        <v>142</v>
      </c>
      <c r="BM140" s="146" t="s">
        <v>426</v>
      </c>
    </row>
    <row r="141" spans="2:51" s="12" customFormat="1" ht="11.25">
      <c r="B141" s="148"/>
      <c r="D141" s="149" t="s">
        <v>151</v>
      </c>
      <c r="F141" s="151" t="s">
        <v>427</v>
      </c>
      <c r="H141" s="152">
        <v>3.262</v>
      </c>
      <c r="I141" s="153"/>
      <c r="L141" s="148"/>
      <c r="M141" s="154"/>
      <c r="T141" s="155"/>
      <c r="AT141" s="150" t="s">
        <v>151</v>
      </c>
      <c r="AU141" s="150" t="s">
        <v>85</v>
      </c>
      <c r="AV141" s="12" t="s">
        <v>85</v>
      </c>
      <c r="AW141" s="12" t="s">
        <v>4</v>
      </c>
      <c r="AX141" s="12" t="s">
        <v>83</v>
      </c>
      <c r="AY141" s="150" t="s">
        <v>135</v>
      </c>
    </row>
    <row r="142" spans="2:65" s="1" customFormat="1" ht="16.5" customHeight="1">
      <c r="B142" s="31"/>
      <c r="C142" s="135" t="s">
        <v>184</v>
      </c>
      <c r="D142" s="135" t="s">
        <v>137</v>
      </c>
      <c r="E142" s="136" t="s">
        <v>218</v>
      </c>
      <c r="F142" s="137" t="s">
        <v>219</v>
      </c>
      <c r="G142" s="138" t="s">
        <v>169</v>
      </c>
      <c r="H142" s="139">
        <v>1.717</v>
      </c>
      <c r="I142" s="140"/>
      <c r="J142" s="141">
        <f>ROUND(I142*H142,2)</f>
        <v>0</v>
      </c>
      <c r="K142" s="137" t="s">
        <v>141</v>
      </c>
      <c r="L142" s="31"/>
      <c r="M142" s="142" t="s">
        <v>1</v>
      </c>
      <c r="N142" s="143" t="s">
        <v>41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AR142" s="146" t="s">
        <v>142</v>
      </c>
      <c r="AT142" s="146" t="s">
        <v>137</v>
      </c>
      <c r="AU142" s="146" t="s">
        <v>85</v>
      </c>
      <c r="AY142" s="16" t="s">
        <v>135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6" t="s">
        <v>83</v>
      </c>
      <c r="BK142" s="147">
        <f>ROUND(I142*H142,2)</f>
        <v>0</v>
      </c>
      <c r="BL142" s="16" t="s">
        <v>142</v>
      </c>
      <c r="BM142" s="146" t="s">
        <v>428</v>
      </c>
    </row>
    <row r="143" spans="2:63" s="11" customFormat="1" ht="22.9" customHeight="1">
      <c r="B143" s="123"/>
      <c r="D143" s="124" t="s">
        <v>75</v>
      </c>
      <c r="E143" s="133" t="s">
        <v>184</v>
      </c>
      <c r="F143" s="133" t="s">
        <v>303</v>
      </c>
      <c r="I143" s="126"/>
      <c r="J143" s="134">
        <f>BK143</f>
        <v>0</v>
      </c>
      <c r="L143" s="123"/>
      <c r="M143" s="128"/>
      <c r="P143" s="129">
        <f>SUM(P144:P187)</f>
        <v>0</v>
      </c>
      <c r="R143" s="129">
        <f>SUM(R144:R187)</f>
        <v>1.1488099999999997</v>
      </c>
      <c r="T143" s="130">
        <f>SUM(T144:T187)</f>
        <v>0</v>
      </c>
      <c r="AR143" s="124" t="s">
        <v>83</v>
      </c>
      <c r="AT143" s="131" t="s">
        <v>75</v>
      </c>
      <c r="AU143" s="131" t="s">
        <v>83</v>
      </c>
      <c r="AY143" s="124" t="s">
        <v>135</v>
      </c>
      <c r="BK143" s="132">
        <f>SUM(BK144:BK187)</f>
        <v>0</v>
      </c>
    </row>
    <row r="144" spans="2:65" s="1" customFormat="1" ht="24.2" customHeight="1">
      <c r="B144" s="31"/>
      <c r="C144" s="135" t="s">
        <v>188</v>
      </c>
      <c r="D144" s="135" t="s">
        <v>137</v>
      </c>
      <c r="E144" s="136" t="s">
        <v>429</v>
      </c>
      <c r="F144" s="137" t="s">
        <v>430</v>
      </c>
      <c r="G144" s="138" t="s">
        <v>175</v>
      </c>
      <c r="H144" s="139">
        <v>9</v>
      </c>
      <c r="I144" s="140"/>
      <c r="J144" s="141">
        <f>ROUND(I144*H144,2)</f>
        <v>0</v>
      </c>
      <c r="K144" s="137" t="s">
        <v>141</v>
      </c>
      <c r="L144" s="31"/>
      <c r="M144" s="142" t="s">
        <v>1</v>
      </c>
      <c r="N144" s="143" t="s">
        <v>41</v>
      </c>
      <c r="P144" s="144">
        <f>O144*H144</f>
        <v>0</v>
      </c>
      <c r="Q144" s="144">
        <v>0.0007</v>
      </c>
      <c r="R144" s="144">
        <f>Q144*H144</f>
        <v>0.0063</v>
      </c>
      <c r="S144" s="144">
        <v>0</v>
      </c>
      <c r="T144" s="145">
        <f>S144*H144</f>
        <v>0</v>
      </c>
      <c r="AR144" s="146" t="s">
        <v>142</v>
      </c>
      <c r="AT144" s="146" t="s">
        <v>137</v>
      </c>
      <c r="AU144" s="146" t="s">
        <v>85</v>
      </c>
      <c r="AY144" s="16" t="s">
        <v>135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6" t="s">
        <v>83</v>
      </c>
      <c r="BK144" s="147">
        <f>ROUND(I144*H144,2)</f>
        <v>0</v>
      </c>
      <c r="BL144" s="16" t="s">
        <v>142</v>
      </c>
      <c r="BM144" s="146" t="s">
        <v>431</v>
      </c>
    </row>
    <row r="145" spans="2:51" s="12" customFormat="1" ht="11.25">
      <c r="B145" s="148"/>
      <c r="D145" s="149" t="s">
        <v>151</v>
      </c>
      <c r="E145" s="150" t="s">
        <v>1</v>
      </c>
      <c r="F145" s="151" t="s">
        <v>432</v>
      </c>
      <c r="H145" s="152">
        <v>3</v>
      </c>
      <c r="I145" s="153"/>
      <c r="L145" s="148"/>
      <c r="M145" s="154"/>
      <c r="T145" s="155"/>
      <c r="AT145" s="150" t="s">
        <v>151</v>
      </c>
      <c r="AU145" s="150" t="s">
        <v>85</v>
      </c>
      <c r="AV145" s="12" t="s">
        <v>85</v>
      </c>
      <c r="AW145" s="12" t="s">
        <v>32</v>
      </c>
      <c r="AX145" s="12" t="s">
        <v>76</v>
      </c>
      <c r="AY145" s="150" t="s">
        <v>135</v>
      </c>
    </row>
    <row r="146" spans="2:51" s="12" customFormat="1" ht="11.25">
      <c r="B146" s="148"/>
      <c r="D146" s="149" t="s">
        <v>151</v>
      </c>
      <c r="E146" s="150" t="s">
        <v>1</v>
      </c>
      <c r="F146" s="151" t="s">
        <v>433</v>
      </c>
      <c r="H146" s="152">
        <v>2</v>
      </c>
      <c r="I146" s="153"/>
      <c r="L146" s="148"/>
      <c r="M146" s="154"/>
      <c r="T146" s="155"/>
      <c r="AT146" s="150" t="s">
        <v>151</v>
      </c>
      <c r="AU146" s="150" t="s">
        <v>85</v>
      </c>
      <c r="AV146" s="12" t="s">
        <v>85</v>
      </c>
      <c r="AW146" s="12" t="s">
        <v>32</v>
      </c>
      <c r="AX146" s="12" t="s">
        <v>76</v>
      </c>
      <c r="AY146" s="150" t="s">
        <v>135</v>
      </c>
    </row>
    <row r="147" spans="2:51" s="12" customFormat="1" ht="11.25">
      <c r="B147" s="148"/>
      <c r="D147" s="149" t="s">
        <v>151</v>
      </c>
      <c r="E147" s="150" t="s">
        <v>1</v>
      </c>
      <c r="F147" s="151" t="s">
        <v>434</v>
      </c>
      <c r="H147" s="152">
        <v>2</v>
      </c>
      <c r="I147" s="153"/>
      <c r="L147" s="148"/>
      <c r="M147" s="154"/>
      <c r="T147" s="155"/>
      <c r="AT147" s="150" t="s">
        <v>151</v>
      </c>
      <c r="AU147" s="150" t="s">
        <v>85</v>
      </c>
      <c r="AV147" s="12" t="s">
        <v>85</v>
      </c>
      <c r="AW147" s="12" t="s">
        <v>32</v>
      </c>
      <c r="AX147" s="12" t="s">
        <v>76</v>
      </c>
      <c r="AY147" s="150" t="s">
        <v>135</v>
      </c>
    </row>
    <row r="148" spans="2:51" s="12" customFormat="1" ht="11.25">
      <c r="B148" s="148"/>
      <c r="D148" s="149" t="s">
        <v>151</v>
      </c>
      <c r="E148" s="150" t="s">
        <v>1</v>
      </c>
      <c r="F148" s="151" t="s">
        <v>435</v>
      </c>
      <c r="H148" s="152">
        <v>2</v>
      </c>
      <c r="I148" s="153"/>
      <c r="L148" s="148"/>
      <c r="M148" s="154"/>
      <c r="T148" s="155"/>
      <c r="AT148" s="150" t="s">
        <v>151</v>
      </c>
      <c r="AU148" s="150" t="s">
        <v>85</v>
      </c>
      <c r="AV148" s="12" t="s">
        <v>85</v>
      </c>
      <c r="AW148" s="12" t="s">
        <v>32</v>
      </c>
      <c r="AX148" s="12" t="s">
        <v>76</v>
      </c>
      <c r="AY148" s="150" t="s">
        <v>135</v>
      </c>
    </row>
    <row r="149" spans="2:51" s="13" customFormat="1" ht="11.25">
      <c r="B149" s="156"/>
      <c r="D149" s="149" t="s">
        <v>151</v>
      </c>
      <c r="E149" s="157" t="s">
        <v>1</v>
      </c>
      <c r="F149" s="158" t="s">
        <v>154</v>
      </c>
      <c r="H149" s="159">
        <v>9</v>
      </c>
      <c r="I149" s="160"/>
      <c r="L149" s="156"/>
      <c r="M149" s="161"/>
      <c r="T149" s="162"/>
      <c r="AT149" s="157" t="s">
        <v>151</v>
      </c>
      <c r="AU149" s="157" t="s">
        <v>85</v>
      </c>
      <c r="AV149" s="13" t="s">
        <v>142</v>
      </c>
      <c r="AW149" s="13" t="s">
        <v>32</v>
      </c>
      <c r="AX149" s="13" t="s">
        <v>83</v>
      </c>
      <c r="AY149" s="157" t="s">
        <v>135</v>
      </c>
    </row>
    <row r="150" spans="2:65" s="1" customFormat="1" ht="24.2" customHeight="1">
      <c r="B150" s="31"/>
      <c r="C150" s="166" t="s">
        <v>193</v>
      </c>
      <c r="D150" s="166" t="s">
        <v>225</v>
      </c>
      <c r="E150" s="167" t="s">
        <v>436</v>
      </c>
      <c r="F150" s="168" t="s">
        <v>437</v>
      </c>
      <c r="G150" s="169" t="s">
        <v>175</v>
      </c>
      <c r="H150" s="170">
        <v>2</v>
      </c>
      <c r="I150" s="171"/>
      <c r="J150" s="172">
        <f>ROUND(I150*H150,2)</f>
        <v>0</v>
      </c>
      <c r="K150" s="168" t="s">
        <v>141</v>
      </c>
      <c r="L150" s="173"/>
      <c r="M150" s="174" t="s">
        <v>1</v>
      </c>
      <c r="N150" s="175" t="s">
        <v>41</v>
      </c>
      <c r="P150" s="144">
        <f>O150*H150</f>
        <v>0</v>
      </c>
      <c r="Q150" s="144">
        <v>0.0025</v>
      </c>
      <c r="R150" s="144">
        <f>Q150*H150</f>
        <v>0.005</v>
      </c>
      <c r="S150" s="144">
        <v>0</v>
      </c>
      <c r="T150" s="145">
        <f>S150*H150</f>
        <v>0</v>
      </c>
      <c r="AR150" s="146" t="s">
        <v>164</v>
      </c>
      <c r="AT150" s="146" t="s">
        <v>225</v>
      </c>
      <c r="AU150" s="146" t="s">
        <v>85</v>
      </c>
      <c r="AY150" s="16" t="s">
        <v>135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6" t="s">
        <v>83</v>
      </c>
      <c r="BK150" s="147">
        <f>ROUND(I150*H150,2)</f>
        <v>0</v>
      </c>
      <c r="BL150" s="16" t="s">
        <v>142</v>
      </c>
      <c r="BM150" s="146" t="s">
        <v>438</v>
      </c>
    </row>
    <row r="151" spans="2:51" s="12" customFormat="1" ht="11.25">
      <c r="B151" s="148"/>
      <c r="D151" s="149" t="s">
        <v>151</v>
      </c>
      <c r="E151" s="150" t="s">
        <v>1</v>
      </c>
      <c r="F151" s="151" t="s">
        <v>435</v>
      </c>
      <c r="H151" s="152">
        <v>2</v>
      </c>
      <c r="I151" s="153"/>
      <c r="L151" s="148"/>
      <c r="M151" s="154"/>
      <c r="T151" s="155"/>
      <c r="AT151" s="150" t="s">
        <v>151</v>
      </c>
      <c r="AU151" s="150" t="s">
        <v>85</v>
      </c>
      <c r="AV151" s="12" t="s">
        <v>85</v>
      </c>
      <c r="AW151" s="12" t="s">
        <v>32</v>
      </c>
      <c r="AX151" s="12" t="s">
        <v>83</v>
      </c>
      <c r="AY151" s="150" t="s">
        <v>135</v>
      </c>
    </row>
    <row r="152" spans="2:65" s="1" customFormat="1" ht="24.2" customHeight="1">
      <c r="B152" s="31"/>
      <c r="C152" s="166" t="s">
        <v>197</v>
      </c>
      <c r="D152" s="166" t="s">
        <v>225</v>
      </c>
      <c r="E152" s="167" t="s">
        <v>439</v>
      </c>
      <c r="F152" s="168" t="s">
        <v>440</v>
      </c>
      <c r="G152" s="169" t="s">
        <v>175</v>
      </c>
      <c r="H152" s="170">
        <v>5</v>
      </c>
      <c r="I152" s="171"/>
      <c r="J152" s="172">
        <f>ROUND(I152*H152,2)</f>
        <v>0</v>
      </c>
      <c r="K152" s="168" t="s">
        <v>141</v>
      </c>
      <c r="L152" s="173"/>
      <c r="M152" s="174" t="s">
        <v>1</v>
      </c>
      <c r="N152" s="175" t="s">
        <v>41</v>
      </c>
      <c r="P152" s="144">
        <f>O152*H152</f>
        <v>0</v>
      </c>
      <c r="Q152" s="144">
        <v>0.0035</v>
      </c>
      <c r="R152" s="144">
        <f>Q152*H152</f>
        <v>0.0175</v>
      </c>
      <c r="S152" s="144">
        <v>0</v>
      </c>
      <c r="T152" s="145">
        <f>S152*H152</f>
        <v>0</v>
      </c>
      <c r="AR152" s="146" t="s">
        <v>164</v>
      </c>
      <c r="AT152" s="146" t="s">
        <v>225</v>
      </c>
      <c r="AU152" s="146" t="s">
        <v>85</v>
      </c>
      <c r="AY152" s="16" t="s">
        <v>135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6" t="s">
        <v>83</v>
      </c>
      <c r="BK152" s="147">
        <f>ROUND(I152*H152,2)</f>
        <v>0</v>
      </c>
      <c r="BL152" s="16" t="s">
        <v>142</v>
      </c>
      <c r="BM152" s="146" t="s">
        <v>441</v>
      </c>
    </row>
    <row r="153" spans="2:51" s="12" customFormat="1" ht="11.25">
      <c r="B153" s="148"/>
      <c r="D153" s="149" t="s">
        <v>151</v>
      </c>
      <c r="E153" s="150" t="s">
        <v>1</v>
      </c>
      <c r="F153" s="151" t="s">
        <v>432</v>
      </c>
      <c r="H153" s="152">
        <v>3</v>
      </c>
      <c r="I153" s="153"/>
      <c r="L153" s="148"/>
      <c r="M153" s="154"/>
      <c r="T153" s="155"/>
      <c r="AT153" s="150" t="s">
        <v>151</v>
      </c>
      <c r="AU153" s="150" t="s">
        <v>85</v>
      </c>
      <c r="AV153" s="12" t="s">
        <v>85</v>
      </c>
      <c r="AW153" s="12" t="s">
        <v>32</v>
      </c>
      <c r="AX153" s="12" t="s">
        <v>76</v>
      </c>
      <c r="AY153" s="150" t="s">
        <v>135</v>
      </c>
    </row>
    <row r="154" spans="2:51" s="12" customFormat="1" ht="11.25">
      <c r="B154" s="148"/>
      <c r="D154" s="149" t="s">
        <v>151</v>
      </c>
      <c r="E154" s="150" t="s">
        <v>1</v>
      </c>
      <c r="F154" s="151" t="s">
        <v>433</v>
      </c>
      <c r="H154" s="152">
        <v>2</v>
      </c>
      <c r="I154" s="153"/>
      <c r="L154" s="148"/>
      <c r="M154" s="154"/>
      <c r="T154" s="155"/>
      <c r="AT154" s="150" t="s">
        <v>151</v>
      </c>
      <c r="AU154" s="150" t="s">
        <v>85</v>
      </c>
      <c r="AV154" s="12" t="s">
        <v>85</v>
      </c>
      <c r="AW154" s="12" t="s">
        <v>32</v>
      </c>
      <c r="AX154" s="12" t="s">
        <v>76</v>
      </c>
      <c r="AY154" s="150" t="s">
        <v>135</v>
      </c>
    </row>
    <row r="155" spans="2:51" s="13" customFormat="1" ht="11.25">
      <c r="B155" s="156"/>
      <c r="D155" s="149" t="s">
        <v>151</v>
      </c>
      <c r="E155" s="157" t="s">
        <v>1</v>
      </c>
      <c r="F155" s="158" t="s">
        <v>154</v>
      </c>
      <c r="H155" s="159">
        <v>5</v>
      </c>
      <c r="I155" s="160"/>
      <c r="L155" s="156"/>
      <c r="M155" s="161"/>
      <c r="T155" s="162"/>
      <c r="AT155" s="157" t="s">
        <v>151</v>
      </c>
      <c r="AU155" s="157" t="s">
        <v>85</v>
      </c>
      <c r="AV155" s="13" t="s">
        <v>142</v>
      </c>
      <c r="AW155" s="13" t="s">
        <v>32</v>
      </c>
      <c r="AX155" s="13" t="s">
        <v>83</v>
      </c>
      <c r="AY155" s="157" t="s">
        <v>135</v>
      </c>
    </row>
    <row r="156" spans="2:65" s="1" customFormat="1" ht="24.2" customHeight="1">
      <c r="B156" s="31"/>
      <c r="C156" s="166" t="s">
        <v>253</v>
      </c>
      <c r="D156" s="166" t="s">
        <v>225</v>
      </c>
      <c r="E156" s="167" t="s">
        <v>442</v>
      </c>
      <c r="F156" s="168" t="s">
        <v>443</v>
      </c>
      <c r="G156" s="169" t="s">
        <v>175</v>
      </c>
      <c r="H156" s="170">
        <v>2</v>
      </c>
      <c r="I156" s="171"/>
      <c r="J156" s="172">
        <f>ROUND(I156*H156,2)</f>
        <v>0</v>
      </c>
      <c r="K156" s="168" t="s">
        <v>141</v>
      </c>
      <c r="L156" s="173"/>
      <c r="M156" s="174" t="s">
        <v>1</v>
      </c>
      <c r="N156" s="175" t="s">
        <v>41</v>
      </c>
      <c r="P156" s="144">
        <f>O156*H156</f>
        <v>0</v>
      </c>
      <c r="Q156" s="144">
        <v>0.004</v>
      </c>
      <c r="R156" s="144">
        <f>Q156*H156</f>
        <v>0.008</v>
      </c>
      <c r="S156" s="144">
        <v>0</v>
      </c>
      <c r="T156" s="145">
        <f>S156*H156</f>
        <v>0</v>
      </c>
      <c r="AR156" s="146" t="s">
        <v>164</v>
      </c>
      <c r="AT156" s="146" t="s">
        <v>225</v>
      </c>
      <c r="AU156" s="146" t="s">
        <v>85</v>
      </c>
      <c r="AY156" s="16" t="s">
        <v>135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6" t="s">
        <v>83</v>
      </c>
      <c r="BK156" s="147">
        <f>ROUND(I156*H156,2)</f>
        <v>0</v>
      </c>
      <c r="BL156" s="16" t="s">
        <v>142</v>
      </c>
      <c r="BM156" s="146" t="s">
        <v>444</v>
      </c>
    </row>
    <row r="157" spans="2:51" s="12" customFormat="1" ht="11.25">
      <c r="B157" s="148"/>
      <c r="D157" s="149" t="s">
        <v>151</v>
      </c>
      <c r="E157" s="150" t="s">
        <v>1</v>
      </c>
      <c r="F157" s="151" t="s">
        <v>434</v>
      </c>
      <c r="H157" s="152">
        <v>2</v>
      </c>
      <c r="I157" s="153"/>
      <c r="L157" s="148"/>
      <c r="M157" s="154"/>
      <c r="T157" s="155"/>
      <c r="AT157" s="150" t="s">
        <v>151</v>
      </c>
      <c r="AU157" s="150" t="s">
        <v>85</v>
      </c>
      <c r="AV157" s="12" t="s">
        <v>85</v>
      </c>
      <c r="AW157" s="12" t="s">
        <v>32</v>
      </c>
      <c r="AX157" s="12" t="s">
        <v>83</v>
      </c>
      <c r="AY157" s="150" t="s">
        <v>135</v>
      </c>
    </row>
    <row r="158" spans="2:65" s="1" customFormat="1" ht="24.2" customHeight="1">
      <c r="B158" s="31"/>
      <c r="C158" s="135" t="s">
        <v>257</v>
      </c>
      <c r="D158" s="135" t="s">
        <v>137</v>
      </c>
      <c r="E158" s="136" t="s">
        <v>445</v>
      </c>
      <c r="F158" s="137" t="s">
        <v>446</v>
      </c>
      <c r="G158" s="138" t="s">
        <v>175</v>
      </c>
      <c r="H158" s="139">
        <v>9</v>
      </c>
      <c r="I158" s="140"/>
      <c r="J158" s="141">
        <f>ROUND(I158*H158,2)</f>
        <v>0</v>
      </c>
      <c r="K158" s="137" t="s">
        <v>141</v>
      </c>
      <c r="L158" s="31"/>
      <c r="M158" s="142" t="s">
        <v>1</v>
      </c>
      <c r="N158" s="143" t="s">
        <v>41</v>
      </c>
      <c r="P158" s="144">
        <f>O158*H158</f>
        <v>0</v>
      </c>
      <c r="Q158" s="144">
        <v>0.10941</v>
      </c>
      <c r="R158" s="144">
        <f>Q158*H158</f>
        <v>0.98469</v>
      </c>
      <c r="S158" s="144">
        <v>0</v>
      </c>
      <c r="T158" s="145">
        <f>S158*H158</f>
        <v>0</v>
      </c>
      <c r="AR158" s="146" t="s">
        <v>142</v>
      </c>
      <c r="AT158" s="146" t="s">
        <v>137</v>
      </c>
      <c r="AU158" s="146" t="s">
        <v>85</v>
      </c>
      <c r="AY158" s="16" t="s">
        <v>135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6" t="s">
        <v>83</v>
      </c>
      <c r="BK158" s="147">
        <f>ROUND(I158*H158,2)</f>
        <v>0</v>
      </c>
      <c r="BL158" s="16" t="s">
        <v>142</v>
      </c>
      <c r="BM158" s="146" t="s">
        <v>447</v>
      </c>
    </row>
    <row r="159" spans="2:51" s="12" customFormat="1" ht="11.25">
      <c r="B159" s="148"/>
      <c r="D159" s="149" t="s">
        <v>151</v>
      </c>
      <c r="E159" s="150" t="s">
        <v>1</v>
      </c>
      <c r="F159" s="151" t="s">
        <v>432</v>
      </c>
      <c r="H159" s="152">
        <v>3</v>
      </c>
      <c r="I159" s="153"/>
      <c r="L159" s="148"/>
      <c r="M159" s="154"/>
      <c r="T159" s="155"/>
      <c r="AT159" s="150" t="s">
        <v>151</v>
      </c>
      <c r="AU159" s="150" t="s">
        <v>85</v>
      </c>
      <c r="AV159" s="12" t="s">
        <v>85</v>
      </c>
      <c r="AW159" s="12" t="s">
        <v>32</v>
      </c>
      <c r="AX159" s="12" t="s">
        <v>76</v>
      </c>
      <c r="AY159" s="150" t="s">
        <v>135</v>
      </c>
    </row>
    <row r="160" spans="2:51" s="12" customFormat="1" ht="11.25">
      <c r="B160" s="148"/>
      <c r="D160" s="149" t="s">
        <v>151</v>
      </c>
      <c r="E160" s="150" t="s">
        <v>1</v>
      </c>
      <c r="F160" s="151" t="s">
        <v>433</v>
      </c>
      <c r="H160" s="152">
        <v>2</v>
      </c>
      <c r="I160" s="153"/>
      <c r="L160" s="148"/>
      <c r="M160" s="154"/>
      <c r="T160" s="155"/>
      <c r="AT160" s="150" t="s">
        <v>151</v>
      </c>
      <c r="AU160" s="150" t="s">
        <v>85</v>
      </c>
      <c r="AV160" s="12" t="s">
        <v>85</v>
      </c>
      <c r="AW160" s="12" t="s">
        <v>32</v>
      </c>
      <c r="AX160" s="12" t="s">
        <v>76</v>
      </c>
      <c r="AY160" s="150" t="s">
        <v>135</v>
      </c>
    </row>
    <row r="161" spans="2:51" s="12" customFormat="1" ht="11.25">
      <c r="B161" s="148"/>
      <c r="D161" s="149" t="s">
        <v>151</v>
      </c>
      <c r="E161" s="150" t="s">
        <v>1</v>
      </c>
      <c r="F161" s="151" t="s">
        <v>434</v>
      </c>
      <c r="H161" s="152">
        <v>2</v>
      </c>
      <c r="I161" s="153"/>
      <c r="L161" s="148"/>
      <c r="M161" s="154"/>
      <c r="T161" s="155"/>
      <c r="AT161" s="150" t="s">
        <v>151</v>
      </c>
      <c r="AU161" s="150" t="s">
        <v>85</v>
      </c>
      <c r="AV161" s="12" t="s">
        <v>85</v>
      </c>
      <c r="AW161" s="12" t="s">
        <v>32</v>
      </c>
      <c r="AX161" s="12" t="s">
        <v>76</v>
      </c>
      <c r="AY161" s="150" t="s">
        <v>135</v>
      </c>
    </row>
    <row r="162" spans="2:51" s="12" customFormat="1" ht="11.25">
      <c r="B162" s="148"/>
      <c r="D162" s="149" t="s">
        <v>151</v>
      </c>
      <c r="E162" s="150" t="s">
        <v>1</v>
      </c>
      <c r="F162" s="151" t="s">
        <v>435</v>
      </c>
      <c r="H162" s="152">
        <v>2</v>
      </c>
      <c r="I162" s="153"/>
      <c r="L162" s="148"/>
      <c r="M162" s="154"/>
      <c r="T162" s="155"/>
      <c r="AT162" s="150" t="s">
        <v>151</v>
      </c>
      <c r="AU162" s="150" t="s">
        <v>85</v>
      </c>
      <c r="AV162" s="12" t="s">
        <v>85</v>
      </c>
      <c r="AW162" s="12" t="s">
        <v>32</v>
      </c>
      <c r="AX162" s="12" t="s">
        <v>76</v>
      </c>
      <c r="AY162" s="150" t="s">
        <v>135</v>
      </c>
    </row>
    <row r="163" spans="2:51" s="13" customFormat="1" ht="11.25">
      <c r="B163" s="156"/>
      <c r="D163" s="149" t="s">
        <v>151</v>
      </c>
      <c r="E163" s="157" t="s">
        <v>1</v>
      </c>
      <c r="F163" s="158" t="s">
        <v>154</v>
      </c>
      <c r="H163" s="159">
        <v>9</v>
      </c>
      <c r="I163" s="160"/>
      <c r="L163" s="156"/>
      <c r="M163" s="161"/>
      <c r="T163" s="162"/>
      <c r="AT163" s="157" t="s">
        <v>151</v>
      </c>
      <c r="AU163" s="157" t="s">
        <v>85</v>
      </c>
      <c r="AV163" s="13" t="s">
        <v>142</v>
      </c>
      <c r="AW163" s="13" t="s">
        <v>32</v>
      </c>
      <c r="AX163" s="13" t="s">
        <v>83</v>
      </c>
      <c r="AY163" s="157" t="s">
        <v>135</v>
      </c>
    </row>
    <row r="164" spans="2:65" s="1" customFormat="1" ht="21.75" customHeight="1">
      <c r="B164" s="31"/>
      <c r="C164" s="166" t="s">
        <v>8</v>
      </c>
      <c r="D164" s="166" t="s">
        <v>225</v>
      </c>
      <c r="E164" s="167" t="s">
        <v>448</v>
      </c>
      <c r="F164" s="168" t="s">
        <v>449</v>
      </c>
      <c r="G164" s="169" t="s">
        <v>175</v>
      </c>
      <c r="H164" s="170">
        <v>9</v>
      </c>
      <c r="I164" s="171"/>
      <c r="J164" s="172">
        <f>ROUND(I164*H164,2)</f>
        <v>0</v>
      </c>
      <c r="K164" s="168" t="s">
        <v>141</v>
      </c>
      <c r="L164" s="173"/>
      <c r="M164" s="174" t="s">
        <v>1</v>
      </c>
      <c r="N164" s="175" t="s">
        <v>41</v>
      </c>
      <c r="P164" s="144">
        <f>O164*H164</f>
        <v>0</v>
      </c>
      <c r="Q164" s="144">
        <v>0.0061</v>
      </c>
      <c r="R164" s="144">
        <f>Q164*H164</f>
        <v>0.054900000000000004</v>
      </c>
      <c r="S164" s="144">
        <v>0</v>
      </c>
      <c r="T164" s="145">
        <f>S164*H164</f>
        <v>0</v>
      </c>
      <c r="AR164" s="146" t="s">
        <v>164</v>
      </c>
      <c r="AT164" s="146" t="s">
        <v>225</v>
      </c>
      <c r="AU164" s="146" t="s">
        <v>85</v>
      </c>
      <c r="AY164" s="16" t="s">
        <v>135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6" t="s">
        <v>83</v>
      </c>
      <c r="BK164" s="147">
        <f>ROUND(I164*H164,2)</f>
        <v>0</v>
      </c>
      <c r="BL164" s="16" t="s">
        <v>142</v>
      </c>
      <c r="BM164" s="146" t="s">
        <v>450</v>
      </c>
    </row>
    <row r="165" spans="2:65" s="1" customFormat="1" ht="16.5" customHeight="1">
      <c r="B165" s="31"/>
      <c r="C165" s="166" t="s">
        <v>264</v>
      </c>
      <c r="D165" s="166" t="s">
        <v>225</v>
      </c>
      <c r="E165" s="167" t="s">
        <v>451</v>
      </c>
      <c r="F165" s="168" t="s">
        <v>452</v>
      </c>
      <c r="G165" s="169" t="s">
        <v>175</v>
      </c>
      <c r="H165" s="170">
        <v>9</v>
      </c>
      <c r="I165" s="171"/>
      <c r="J165" s="172">
        <f>ROUND(I165*H165,2)</f>
        <v>0</v>
      </c>
      <c r="K165" s="168" t="s">
        <v>141</v>
      </c>
      <c r="L165" s="173"/>
      <c r="M165" s="174" t="s">
        <v>1</v>
      </c>
      <c r="N165" s="175" t="s">
        <v>41</v>
      </c>
      <c r="P165" s="144">
        <f>O165*H165</f>
        <v>0</v>
      </c>
      <c r="Q165" s="144">
        <v>0.0001</v>
      </c>
      <c r="R165" s="144">
        <f>Q165*H165</f>
        <v>0.0009000000000000001</v>
      </c>
      <c r="S165" s="144">
        <v>0</v>
      </c>
      <c r="T165" s="145">
        <f>S165*H165</f>
        <v>0</v>
      </c>
      <c r="AR165" s="146" t="s">
        <v>164</v>
      </c>
      <c r="AT165" s="146" t="s">
        <v>225</v>
      </c>
      <c r="AU165" s="146" t="s">
        <v>85</v>
      </c>
      <c r="AY165" s="16" t="s">
        <v>135</v>
      </c>
      <c r="BE165" s="147">
        <f>IF(N165="základní",J165,0)</f>
        <v>0</v>
      </c>
      <c r="BF165" s="147">
        <f>IF(N165="snížená",J165,0)</f>
        <v>0</v>
      </c>
      <c r="BG165" s="147">
        <f>IF(N165="zákl. přenesená",J165,0)</f>
        <v>0</v>
      </c>
      <c r="BH165" s="147">
        <f>IF(N165="sníž. přenesená",J165,0)</f>
        <v>0</v>
      </c>
      <c r="BI165" s="147">
        <f>IF(N165="nulová",J165,0)</f>
        <v>0</v>
      </c>
      <c r="BJ165" s="16" t="s">
        <v>83</v>
      </c>
      <c r="BK165" s="147">
        <f>ROUND(I165*H165,2)</f>
        <v>0</v>
      </c>
      <c r="BL165" s="16" t="s">
        <v>142</v>
      </c>
      <c r="BM165" s="146" t="s">
        <v>453</v>
      </c>
    </row>
    <row r="166" spans="2:65" s="1" customFormat="1" ht="24.2" customHeight="1">
      <c r="B166" s="31"/>
      <c r="C166" s="135" t="s">
        <v>268</v>
      </c>
      <c r="D166" s="135" t="s">
        <v>137</v>
      </c>
      <c r="E166" s="136" t="s">
        <v>454</v>
      </c>
      <c r="F166" s="137" t="s">
        <v>455</v>
      </c>
      <c r="G166" s="138" t="s">
        <v>157</v>
      </c>
      <c r="H166" s="139">
        <v>265</v>
      </c>
      <c r="I166" s="140"/>
      <c r="J166" s="141">
        <f>ROUND(I166*H166,2)</f>
        <v>0</v>
      </c>
      <c r="K166" s="137" t="s">
        <v>141</v>
      </c>
      <c r="L166" s="31"/>
      <c r="M166" s="142" t="s">
        <v>1</v>
      </c>
      <c r="N166" s="143" t="s">
        <v>41</v>
      </c>
      <c r="P166" s="144">
        <f>O166*H166</f>
        <v>0</v>
      </c>
      <c r="Q166" s="144">
        <v>0.0001</v>
      </c>
      <c r="R166" s="144">
        <f>Q166*H166</f>
        <v>0.026500000000000003</v>
      </c>
      <c r="S166" s="144">
        <v>0</v>
      </c>
      <c r="T166" s="145">
        <f>S166*H166</f>
        <v>0</v>
      </c>
      <c r="AR166" s="146" t="s">
        <v>142</v>
      </c>
      <c r="AT166" s="146" t="s">
        <v>137</v>
      </c>
      <c r="AU166" s="146" t="s">
        <v>85</v>
      </c>
      <c r="AY166" s="16" t="s">
        <v>135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6" t="s">
        <v>83</v>
      </c>
      <c r="BK166" s="147">
        <f>ROUND(I166*H166,2)</f>
        <v>0</v>
      </c>
      <c r="BL166" s="16" t="s">
        <v>142</v>
      </c>
      <c r="BM166" s="146" t="s">
        <v>456</v>
      </c>
    </row>
    <row r="167" spans="2:51" s="12" customFormat="1" ht="11.25">
      <c r="B167" s="148"/>
      <c r="D167" s="149" t="s">
        <v>151</v>
      </c>
      <c r="E167" s="150" t="s">
        <v>1</v>
      </c>
      <c r="F167" s="151" t="s">
        <v>457</v>
      </c>
      <c r="H167" s="152">
        <v>250</v>
      </c>
      <c r="I167" s="153"/>
      <c r="L167" s="148"/>
      <c r="M167" s="154"/>
      <c r="T167" s="155"/>
      <c r="AT167" s="150" t="s">
        <v>151</v>
      </c>
      <c r="AU167" s="150" t="s">
        <v>85</v>
      </c>
      <c r="AV167" s="12" t="s">
        <v>85</v>
      </c>
      <c r="AW167" s="12" t="s">
        <v>32</v>
      </c>
      <c r="AX167" s="12" t="s">
        <v>76</v>
      </c>
      <c r="AY167" s="150" t="s">
        <v>135</v>
      </c>
    </row>
    <row r="168" spans="2:51" s="12" customFormat="1" ht="11.25">
      <c r="B168" s="148"/>
      <c r="D168" s="149" t="s">
        <v>151</v>
      </c>
      <c r="E168" s="150" t="s">
        <v>1</v>
      </c>
      <c r="F168" s="151" t="s">
        <v>458</v>
      </c>
      <c r="H168" s="152">
        <v>15</v>
      </c>
      <c r="I168" s="153"/>
      <c r="L168" s="148"/>
      <c r="M168" s="154"/>
      <c r="T168" s="155"/>
      <c r="AT168" s="150" t="s">
        <v>151</v>
      </c>
      <c r="AU168" s="150" t="s">
        <v>85</v>
      </c>
      <c r="AV168" s="12" t="s">
        <v>85</v>
      </c>
      <c r="AW168" s="12" t="s">
        <v>32</v>
      </c>
      <c r="AX168" s="12" t="s">
        <v>76</v>
      </c>
      <c r="AY168" s="150" t="s">
        <v>135</v>
      </c>
    </row>
    <row r="169" spans="2:51" s="13" customFormat="1" ht="11.25">
      <c r="B169" s="156"/>
      <c r="D169" s="149" t="s">
        <v>151</v>
      </c>
      <c r="E169" s="157" t="s">
        <v>1</v>
      </c>
      <c r="F169" s="158" t="s">
        <v>154</v>
      </c>
      <c r="H169" s="159">
        <v>265</v>
      </c>
      <c r="I169" s="160"/>
      <c r="L169" s="156"/>
      <c r="M169" s="161"/>
      <c r="T169" s="162"/>
      <c r="AT169" s="157" t="s">
        <v>151</v>
      </c>
      <c r="AU169" s="157" t="s">
        <v>85</v>
      </c>
      <c r="AV169" s="13" t="s">
        <v>142</v>
      </c>
      <c r="AW169" s="13" t="s">
        <v>32</v>
      </c>
      <c r="AX169" s="13" t="s">
        <v>83</v>
      </c>
      <c r="AY169" s="157" t="s">
        <v>135</v>
      </c>
    </row>
    <row r="170" spans="2:65" s="1" customFormat="1" ht="24.2" customHeight="1">
      <c r="B170" s="31"/>
      <c r="C170" s="135" t="s">
        <v>272</v>
      </c>
      <c r="D170" s="135" t="s">
        <v>137</v>
      </c>
      <c r="E170" s="136" t="s">
        <v>459</v>
      </c>
      <c r="F170" s="137" t="s">
        <v>460</v>
      </c>
      <c r="G170" s="138" t="s">
        <v>157</v>
      </c>
      <c r="H170" s="139">
        <v>45</v>
      </c>
      <c r="I170" s="140"/>
      <c r="J170" s="141">
        <f>ROUND(I170*H170,2)</f>
        <v>0</v>
      </c>
      <c r="K170" s="137" t="s">
        <v>141</v>
      </c>
      <c r="L170" s="31"/>
      <c r="M170" s="142" t="s">
        <v>1</v>
      </c>
      <c r="N170" s="143" t="s">
        <v>41</v>
      </c>
      <c r="P170" s="144">
        <f>O170*H170</f>
        <v>0</v>
      </c>
      <c r="Q170" s="144">
        <v>0.0001</v>
      </c>
      <c r="R170" s="144">
        <f>Q170*H170</f>
        <v>0.0045000000000000005</v>
      </c>
      <c r="S170" s="144">
        <v>0</v>
      </c>
      <c r="T170" s="145">
        <f>S170*H170</f>
        <v>0</v>
      </c>
      <c r="AR170" s="146" t="s">
        <v>142</v>
      </c>
      <c r="AT170" s="146" t="s">
        <v>137</v>
      </c>
      <c r="AU170" s="146" t="s">
        <v>85</v>
      </c>
      <c r="AY170" s="16" t="s">
        <v>135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6" t="s">
        <v>83</v>
      </c>
      <c r="BK170" s="147">
        <f>ROUND(I170*H170,2)</f>
        <v>0</v>
      </c>
      <c r="BL170" s="16" t="s">
        <v>142</v>
      </c>
      <c r="BM170" s="146" t="s">
        <v>461</v>
      </c>
    </row>
    <row r="171" spans="2:51" s="12" customFormat="1" ht="11.25">
      <c r="B171" s="148"/>
      <c r="D171" s="149" t="s">
        <v>151</v>
      </c>
      <c r="E171" s="150" t="s">
        <v>1</v>
      </c>
      <c r="F171" s="151" t="s">
        <v>462</v>
      </c>
      <c r="H171" s="152">
        <v>45</v>
      </c>
      <c r="I171" s="153"/>
      <c r="L171" s="148"/>
      <c r="M171" s="154"/>
      <c r="T171" s="155"/>
      <c r="AT171" s="150" t="s">
        <v>151</v>
      </c>
      <c r="AU171" s="150" t="s">
        <v>85</v>
      </c>
      <c r="AV171" s="12" t="s">
        <v>85</v>
      </c>
      <c r="AW171" s="12" t="s">
        <v>32</v>
      </c>
      <c r="AX171" s="12" t="s">
        <v>83</v>
      </c>
      <c r="AY171" s="150" t="s">
        <v>135</v>
      </c>
    </row>
    <row r="172" spans="2:65" s="1" customFormat="1" ht="24.2" customHeight="1">
      <c r="B172" s="31"/>
      <c r="C172" s="135" t="s">
        <v>276</v>
      </c>
      <c r="D172" s="135" t="s">
        <v>137</v>
      </c>
      <c r="E172" s="136" t="s">
        <v>463</v>
      </c>
      <c r="F172" s="137" t="s">
        <v>464</v>
      </c>
      <c r="G172" s="138" t="s">
        <v>157</v>
      </c>
      <c r="H172" s="139">
        <v>130</v>
      </c>
      <c r="I172" s="140"/>
      <c r="J172" s="141">
        <f>ROUND(I172*H172,2)</f>
        <v>0</v>
      </c>
      <c r="K172" s="137" t="s">
        <v>141</v>
      </c>
      <c r="L172" s="31"/>
      <c r="M172" s="142" t="s">
        <v>1</v>
      </c>
      <c r="N172" s="143" t="s">
        <v>41</v>
      </c>
      <c r="P172" s="144">
        <f>O172*H172</f>
        <v>0</v>
      </c>
      <c r="Q172" s="144">
        <v>0.0002</v>
      </c>
      <c r="R172" s="144">
        <f>Q172*H172</f>
        <v>0.026000000000000002</v>
      </c>
      <c r="S172" s="144">
        <v>0</v>
      </c>
      <c r="T172" s="145">
        <f>S172*H172</f>
        <v>0</v>
      </c>
      <c r="AR172" s="146" t="s">
        <v>142</v>
      </c>
      <c r="AT172" s="146" t="s">
        <v>137</v>
      </c>
      <c r="AU172" s="146" t="s">
        <v>85</v>
      </c>
      <c r="AY172" s="16" t="s">
        <v>135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6" t="s">
        <v>83</v>
      </c>
      <c r="BK172" s="147">
        <f>ROUND(I172*H172,2)</f>
        <v>0</v>
      </c>
      <c r="BL172" s="16" t="s">
        <v>142</v>
      </c>
      <c r="BM172" s="146" t="s">
        <v>465</v>
      </c>
    </row>
    <row r="173" spans="2:51" s="12" customFormat="1" ht="11.25">
      <c r="B173" s="148"/>
      <c r="D173" s="149" t="s">
        <v>151</v>
      </c>
      <c r="E173" s="150" t="s">
        <v>1</v>
      </c>
      <c r="F173" s="151" t="s">
        <v>466</v>
      </c>
      <c r="H173" s="152">
        <v>130</v>
      </c>
      <c r="I173" s="153"/>
      <c r="L173" s="148"/>
      <c r="M173" s="154"/>
      <c r="T173" s="155"/>
      <c r="AT173" s="150" t="s">
        <v>151</v>
      </c>
      <c r="AU173" s="150" t="s">
        <v>85</v>
      </c>
      <c r="AV173" s="12" t="s">
        <v>85</v>
      </c>
      <c r="AW173" s="12" t="s">
        <v>32</v>
      </c>
      <c r="AX173" s="12" t="s">
        <v>83</v>
      </c>
      <c r="AY173" s="150" t="s">
        <v>135</v>
      </c>
    </row>
    <row r="174" spans="2:65" s="1" customFormat="1" ht="24.2" customHeight="1">
      <c r="B174" s="31"/>
      <c r="C174" s="135" t="s">
        <v>280</v>
      </c>
      <c r="D174" s="135" t="s">
        <v>137</v>
      </c>
      <c r="E174" s="136" t="s">
        <v>467</v>
      </c>
      <c r="F174" s="137" t="s">
        <v>468</v>
      </c>
      <c r="G174" s="138" t="s">
        <v>140</v>
      </c>
      <c r="H174" s="139">
        <v>12</v>
      </c>
      <c r="I174" s="140"/>
      <c r="J174" s="141">
        <f>ROUND(I174*H174,2)</f>
        <v>0</v>
      </c>
      <c r="K174" s="137" t="s">
        <v>141</v>
      </c>
      <c r="L174" s="31"/>
      <c r="M174" s="142" t="s">
        <v>1</v>
      </c>
      <c r="N174" s="143" t="s">
        <v>41</v>
      </c>
      <c r="P174" s="144">
        <f>O174*H174</f>
        <v>0</v>
      </c>
      <c r="Q174" s="144">
        <v>0.0012</v>
      </c>
      <c r="R174" s="144">
        <f>Q174*H174</f>
        <v>0.0144</v>
      </c>
      <c r="S174" s="144">
        <v>0</v>
      </c>
      <c r="T174" s="145">
        <f>S174*H174</f>
        <v>0</v>
      </c>
      <c r="AR174" s="146" t="s">
        <v>142</v>
      </c>
      <c r="AT174" s="146" t="s">
        <v>137</v>
      </c>
      <c r="AU174" s="146" t="s">
        <v>85</v>
      </c>
      <c r="AY174" s="16" t="s">
        <v>135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6" t="s">
        <v>83</v>
      </c>
      <c r="BK174" s="147">
        <f>ROUND(I174*H174,2)</f>
        <v>0</v>
      </c>
      <c r="BL174" s="16" t="s">
        <v>142</v>
      </c>
      <c r="BM174" s="146" t="s">
        <v>469</v>
      </c>
    </row>
    <row r="175" spans="2:51" s="12" customFormat="1" ht="11.25">
      <c r="B175" s="148"/>
      <c r="D175" s="149" t="s">
        <v>151</v>
      </c>
      <c r="E175" s="150" t="s">
        <v>1</v>
      </c>
      <c r="F175" s="151" t="s">
        <v>470</v>
      </c>
      <c r="H175" s="152">
        <v>6</v>
      </c>
      <c r="I175" s="153"/>
      <c r="L175" s="148"/>
      <c r="M175" s="154"/>
      <c r="T175" s="155"/>
      <c r="AT175" s="150" t="s">
        <v>151</v>
      </c>
      <c r="AU175" s="150" t="s">
        <v>85</v>
      </c>
      <c r="AV175" s="12" t="s">
        <v>85</v>
      </c>
      <c r="AW175" s="12" t="s">
        <v>32</v>
      </c>
      <c r="AX175" s="12" t="s">
        <v>76</v>
      </c>
      <c r="AY175" s="150" t="s">
        <v>135</v>
      </c>
    </row>
    <row r="176" spans="2:51" s="12" customFormat="1" ht="11.25">
      <c r="B176" s="148"/>
      <c r="D176" s="149" t="s">
        <v>151</v>
      </c>
      <c r="E176" s="150" t="s">
        <v>1</v>
      </c>
      <c r="F176" s="151" t="s">
        <v>471</v>
      </c>
      <c r="H176" s="152">
        <v>6</v>
      </c>
      <c r="I176" s="153"/>
      <c r="L176" s="148"/>
      <c r="M176" s="154"/>
      <c r="T176" s="155"/>
      <c r="AT176" s="150" t="s">
        <v>151</v>
      </c>
      <c r="AU176" s="150" t="s">
        <v>85</v>
      </c>
      <c r="AV176" s="12" t="s">
        <v>85</v>
      </c>
      <c r="AW176" s="12" t="s">
        <v>32</v>
      </c>
      <c r="AX176" s="12" t="s">
        <v>76</v>
      </c>
      <c r="AY176" s="150" t="s">
        <v>135</v>
      </c>
    </row>
    <row r="177" spans="2:51" s="13" customFormat="1" ht="11.25">
      <c r="B177" s="156"/>
      <c r="D177" s="149" t="s">
        <v>151</v>
      </c>
      <c r="E177" s="157" t="s">
        <v>1</v>
      </c>
      <c r="F177" s="158" t="s">
        <v>154</v>
      </c>
      <c r="H177" s="159">
        <v>12</v>
      </c>
      <c r="I177" s="160"/>
      <c r="L177" s="156"/>
      <c r="M177" s="161"/>
      <c r="T177" s="162"/>
      <c r="AT177" s="157" t="s">
        <v>151</v>
      </c>
      <c r="AU177" s="157" t="s">
        <v>85</v>
      </c>
      <c r="AV177" s="13" t="s">
        <v>142</v>
      </c>
      <c r="AW177" s="13" t="s">
        <v>32</v>
      </c>
      <c r="AX177" s="13" t="s">
        <v>83</v>
      </c>
      <c r="AY177" s="157" t="s">
        <v>135</v>
      </c>
    </row>
    <row r="178" spans="2:65" s="1" customFormat="1" ht="16.5" customHeight="1">
      <c r="B178" s="31"/>
      <c r="C178" s="135" t="s">
        <v>7</v>
      </c>
      <c r="D178" s="135" t="s">
        <v>137</v>
      </c>
      <c r="E178" s="136" t="s">
        <v>472</v>
      </c>
      <c r="F178" s="137" t="s">
        <v>473</v>
      </c>
      <c r="G178" s="138" t="s">
        <v>157</v>
      </c>
      <c r="H178" s="139">
        <v>880</v>
      </c>
      <c r="I178" s="140"/>
      <c r="J178" s="141">
        <f>ROUND(I178*H178,2)</f>
        <v>0</v>
      </c>
      <c r="K178" s="137" t="s">
        <v>141</v>
      </c>
      <c r="L178" s="31"/>
      <c r="M178" s="142" t="s">
        <v>1</v>
      </c>
      <c r="N178" s="143" t="s">
        <v>41</v>
      </c>
      <c r="P178" s="144">
        <f>O178*H178</f>
        <v>0</v>
      </c>
      <c r="Q178" s="144">
        <v>0</v>
      </c>
      <c r="R178" s="144">
        <f>Q178*H178</f>
        <v>0</v>
      </c>
      <c r="S178" s="144">
        <v>0</v>
      </c>
      <c r="T178" s="145">
        <f>S178*H178</f>
        <v>0</v>
      </c>
      <c r="AR178" s="146" t="s">
        <v>142</v>
      </c>
      <c r="AT178" s="146" t="s">
        <v>137</v>
      </c>
      <c r="AU178" s="146" t="s">
        <v>85</v>
      </c>
      <c r="AY178" s="16" t="s">
        <v>135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6" t="s">
        <v>83</v>
      </c>
      <c r="BK178" s="147">
        <f>ROUND(I178*H178,2)</f>
        <v>0</v>
      </c>
      <c r="BL178" s="16" t="s">
        <v>142</v>
      </c>
      <c r="BM178" s="146" t="s">
        <v>474</v>
      </c>
    </row>
    <row r="179" spans="2:51" s="12" customFormat="1" ht="11.25">
      <c r="B179" s="148"/>
      <c r="D179" s="149" t="s">
        <v>151</v>
      </c>
      <c r="E179" s="150" t="s">
        <v>1</v>
      </c>
      <c r="F179" s="151" t="s">
        <v>475</v>
      </c>
      <c r="H179" s="152">
        <v>500</v>
      </c>
      <c r="I179" s="153"/>
      <c r="L179" s="148"/>
      <c r="M179" s="154"/>
      <c r="T179" s="155"/>
      <c r="AT179" s="150" t="s">
        <v>151</v>
      </c>
      <c r="AU179" s="150" t="s">
        <v>85</v>
      </c>
      <c r="AV179" s="12" t="s">
        <v>85</v>
      </c>
      <c r="AW179" s="12" t="s">
        <v>32</v>
      </c>
      <c r="AX179" s="12" t="s">
        <v>76</v>
      </c>
      <c r="AY179" s="150" t="s">
        <v>135</v>
      </c>
    </row>
    <row r="180" spans="2:51" s="12" customFormat="1" ht="11.25">
      <c r="B180" s="148"/>
      <c r="D180" s="149" t="s">
        <v>151</v>
      </c>
      <c r="E180" s="150" t="s">
        <v>1</v>
      </c>
      <c r="F180" s="151" t="s">
        <v>476</v>
      </c>
      <c r="H180" s="152">
        <v>30</v>
      </c>
      <c r="I180" s="153"/>
      <c r="L180" s="148"/>
      <c r="M180" s="154"/>
      <c r="T180" s="155"/>
      <c r="AT180" s="150" t="s">
        <v>151</v>
      </c>
      <c r="AU180" s="150" t="s">
        <v>85</v>
      </c>
      <c r="AV180" s="12" t="s">
        <v>85</v>
      </c>
      <c r="AW180" s="12" t="s">
        <v>32</v>
      </c>
      <c r="AX180" s="12" t="s">
        <v>76</v>
      </c>
      <c r="AY180" s="150" t="s">
        <v>135</v>
      </c>
    </row>
    <row r="181" spans="2:51" s="12" customFormat="1" ht="11.25">
      <c r="B181" s="148"/>
      <c r="D181" s="149" t="s">
        <v>151</v>
      </c>
      <c r="E181" s="150" t="s">
        <v>1</v>
      </c>
      <c r="F181" s="151" t="s">
        <v>477</v>
      </c>
      <c r="H181" s="152">
        <v>90</v>
      </c>
      <c r="I181" s="153"/>
      <c r="L181" s="148"/>
      <c r="M181" s="154"/>
      <c r="T181" s="155"/>
      <c r="AT181" s="150" t="s">
        <v>151</v>
      </c>
      <c r="AU181" s="150" t="s">
        <v>85</v>
      </c>
      <c r="AV181" s="12" t="s">
        <v>85</v>
      </c>
      <c r="AW181" s="12" t="s">
        <v>32</v>
      </c>
      <c r="AX181" s="12" t="s">
        <v>76</v>
      </c>
      <c r="AY181" s="150" t="s">
        <v>135</v>
      </c>
    </row>
    <row r="182" spans="2:51" s="12" customFormat="1" ht="11.25">
      <c r="B182" s="148"/>
      <c r="D182" s="149" t="s">
        <v>151</v>
      </c>
      <c r="E182" s="150" t="s">
        <v>1</v>
      </c>
      <c r="F182" s="151" t="s">
        <v>478</v>
      </c>
      <c r="H182" s="152">
        <v>260</v>
      </c>
      <c r="I182" s="153"/>
      <c r="L182" s="148"/>
      <c r="M182" s="154"/>
      <c r="T182" s="155"/>
      <c r="AT182" s="150" t="s">
        <v>151</v>
      </c>
      <c r="AU182" s="150" t="s">
        <v>85</v>
      </c>
      <c r="AV182" s="12" t="s">
        <v>85</v>
      </c>
      <c r="AW182" s="12" t="s">
        <v>32</v>
      </c>
      <c r="AX182" s="12" t="s">
        <v>76</v>
      </c>
      <c r="AY182" s="150" t="s">
        <v>135</v>
      </c>
    </row>
    <row r="183" spans="2:51" s="13" customFormat="1" ht="11.25">
      <c r="B183" s="156"/>
      <c r="D183" s="149" t="s">
        <v>151</v>
      </c>
      <c r="E183" s="157" t="s">
        <v>1</v>
      </c>
      <c r="F183" s="158" t="s">
        <v>154</v>
      </c>
      <c r="H183" s="159">
        <v>880</v>
      </c>
      <c r="I183" s="160"/>
      <c r="L183" s="156"/>
      <c r="M183" s="161"/>
      <c r="T183" s="162"/>
      <c r="AT183" s="157" t="s">
        <v>151</v>
      </c>
      <c r="AU183" s="157" t="s">
        <v>85</v>
      </c>
      <c r="AV183" s="13" t="s">
        <v>142</v>
      </c>
      <c r="AW183" s="13" t="s">
        <v>32</v>
      </c>
      <c r="AX183" s="13" t="s">
        <v>83</v>
      </c>
      <c r="AY183" s="157" t="s">
        <v>135</v>
      </c>
    </row>
    <row r="184" spans="2:65" s="1" customFormat="1" ht="16.5" customHeight="1">
      <c r="B184" s="31"/>
      <c r="C184" s="135" t="s">
        <v>287</v>
      </c>
      <c r="D184" s="135" t="s">
        <v>137</v>
      </c>
      <c r="E184" s="136" t="s">
        <v>479</v>
      </c>
      <c r="F184" s="137" t="s">
        <v>480</v>
      </c>
      <c r="G184" s="138" t="s">
        <v>140</v>
      </c>
      <c r="H184" s="139">
        <v>12</v>
      </c>
      <c r="I184" s="140"/>
      <c r="J184" s="141">
        <f>ROUND(I184*H184,2)</f>
        <v>0</v>
      </c>
      <c r="K184" s="137" t="s">
        <v>141</v>
      </c>
      <c r="L184" s="31"/>
      <c r="M184" s="142" t="s">
        <v>1</v>
      </c>
      <c r="N184" s="143" t="s">
        <v>41</v>
      </c>
      <c r="P184" s="144">
        <f>O184*H184</f>
        <v>0</v>
      </c>
      <c r="Q184" s="144">
        <v>1E-05</v>
      </c>
      <c r="R184" s="144">
        <f>Q184*H184</f>
        <v>0.00012000000000000002</v>
      </c>
      <c r="S184" s="144">
        <v>0</v>
      </c>
      <c r="T184" s="145">
        <f>S184*H184</f>
        <v>0</v>
      </c>
      <c r="AR184" s="146" t="s">
        <v>142</v>
      </c>
      <c r="AT184" s="146" t="s">
        <v>137</v>
      </c>
      <c r="AU184" s="146" t="s">
        <v>85</v>
      </c>
      <c r="AY184" s="16" t="s">
        <v>135</v>
      </c>
      <c r="BE184" s="147">
        <f>IF(N184="základní",J184,0)</f>
        <v>0</v>
      </c>
      <c r="BF184" s="147">
        <f>IF(N184="snížená",J184,0)</f>
        <v>0</v>
      </c>
      <c r="BG184" s="147">
        <f>IF(N184="zákl. přenesená",J184,0)</f>
        <v>0</v>
      </c>
      <c r="BH184" s="147">
        <f>IF(N184="sníž. přenesená",J184,0)</f>
        <v>0</v>
      </c>
      <c r="BI184" s="147">
        <f>IF(N184="nulová",J184,0)</f>
        <v>0</v>
      </c>
      <c r="BJ184" s="16" t="s">
        <v>83</v>
      </c>
      <c r="BK184" s="147">
        <f>ROUND(I184*H184,2)</f>
        <v>0</v>
      </c>
      <c r="BL184" s="16" t="s">
        <v>142</v>
      </c>
      <c r="BM184" s="146" t="s">
        <v>481</v>
      </c>
    </row>
    <row r="185" spans="2:51" s="12" customFormat="1" ht="11.25">
      <c r="B185" s="148"/>
      <c r="D185" s="149" t="s">
        <v>151</v>
      </c>
      <c r="E185" s="150" t="s">
        <v>1</v>
      </c>
      <c r="F185" s="151" t="s">
        <v>470</v>
      </c>
      <c r="H185" s="152">
        <v>6</v>
      </c>
      <c r="I185" s="153"/>
      <c r="L185" s="148"/>
      <c r="M185" s="154"/>
      <c r="T185" s="155"/>
      <c r="AT185" s="150" t="s">
        <v>151</v>
      </c>
      <c r="AU185" s="150" t="s">
        <v>85</v>
      </c>
      <c r="AV185" s="12" t="s">
        <v>85</v>
      </c>
      <c r="AW185" s="12" t="s">
        <v>32</v>
      </c>
      <c r="AX185" s="12" t="s">
        <v>76</v>
      </c>
      <c r="AY185" s="150" t="s">
        <v>135</v>
      </c>
    </row>
    <row r="186" spans="2:51" s="12" customFormat="1" ht="11.25">
      <c r="B186" s="148"/>
      <c r="D186" s="149" t="s">
        <v>151</v>
      </c>
      <c r="E186" s="150" t="s">
        <v>1</v>
      </c>
      <c r="F186" s="151" t="s">
        <v>471</v>
      </c>
      <c r="H186" s="152">
        <v>6</v>
      </c>
      <c r="I186" s="153"/>
      <c r="L186" s="148"/>
      <c r="M186" s="154"/>
      <c r="T186" s="155"/>
      <c r="AT186" s="150" t="s">
        <v>151</v>
      </c>
      <c r="AU186" s="150" t="s">
        <v>85</v>
      </c>
      <c r="AV186" s="12" t="s">
        <v>85</v>
      </c>
      <c r="AW186" s="12" t="s">
        <v>32</v>
      </c>
      <c r="AX186" s="12" t="s">
        <v>76</v>
      </c>
      <c r="AY186" s="150" t="s">
        <v>135</v>
      </c>
    </row>
    <row r="187" spans="2:51" s="13" customFormat="1" ht="11.25">
      <c r="B187" s="156"/>
      <c r="D187" s="149" t="s">
        <v>151</v>
      </c>
      <c r="E187" s="157" t="s">
        <v>1</v>
      </c>
      <c r="F187" s="158" t="s">
        <v>154</v>
      </c>
      <c r="H187" s="159">
        <v>12</v>
      </c>
      <c r="I187" s="160"/>
      <c r="L187" s="156"/>
      <c r="M187" s="161"/>
      <c r="T187" s="162"/>
      <c r="AT187" s="157" t="s">
        <v>151</v>
      </c>
      <c r="AU187" s="157" t="s">
        <v>85</v>
      </c>
      <c r="AV187" s="13" t="s">
        <v>142</v>
      </c>
      <c r="AW187" s="13" t="s">
        <v>32</v>
      </c>
      <c r="AX187" s="13" t="s">
        <v>83</v>
      </c>
      <c r="AY187" s="157" t="s">
        <v>135</v>
      </c>
    </row>
    <row r="188" spans="2:63" s="11" customFormat="1" ht="22.9" customHeight="1">
      <c r="B188" s="123"/>
      <c r="D188" s="124" t="s">
        <v>75</v>
      </c>
      <c r="E188" s="133" t="s">
        <v>387</v>
      </c>
      <c r="F188" s="133" t="s">
        <v>388</v>
      </c>
      <c r="I188" s="126"/>
      <c r="J188" s="134">
        <f>BK188</f>
        <v>0</v>
      </c>
      <c r="L188" s="123"/>
      <c r="M188" s="128"/>
      <c r="P188" s="129">
        <f>P189</f>
        <v>0</v>
      </c>
      <c r="R188" s="129">
        <f>R189</f>
        <v>0</v>
      </c>
      <c r="T188" s="130">
        <f>T189</f>
        <v>0</v>
      </c>
      <c r="AR188" s="124" t="s">
        <v>83</v>
      </c>
      <c r="AT188" s="131" t="s">
        <v>75</v>
      </c>
      <c r="AU188" s="131" t="s">
        <v>83</v>
      </c>
      <c r="AY188" s="124" t="s">
        <v>135</v>
      </c>
      <c r="BK188" s="132">
        <f>BK189</f>
        <v>0</v>
      </c>
    </row>
    <row r="189" spans="2:65" s="1" customFormat="1" ht="33" customHeight="1">
      <c r="B189" s="31"/>
      <c r="C189" s="135" t="s">
        <v>291</v>
      </c>
      <c r="D189" s="135" t="s">
        <v>137</v>
      </c>
      <c r="E189" s="136" t="s">
        <v>482</v>
      </c>
      <c r="F189" s="137" t="s">
        <v>483</v>
      </c>
      <c r="G189" s="138" t="s">
        <v>181</v>
      </c>
      <c r="H189" s="139">
        <v>1.149</v>
      </c>
      <c r="I189" s="140"/>
      <c r="J189" s="141">
        <f>ROUND(I189*H189,2)</f>
        <v>0</v>
      </c>
      <c r="K189" s="137" t="s">
        <v>141</v>
      </c>
      <c r="L189" s="31"/>
      <c r="M189" s="176" t="s">
        <v>1</v>
      </c>
      <c r="N189" s="177" t="s">
        <v>41</v>
      </c>
      <c r="O189" s="178"/>
      <c r="P189" s="179">
        <f>O189*H189</f>
        <v>0</v>
      </c>
      <c r="Q189" s="179">
        <v>0</v>
      </c>
      <c r="R189" s="179">
        <f>Q189*H189</f>
        <v>0</v>
      </c>
      <c r="S189" s="179">
        <v>0</v>
      </c>
      <c r="T189" s="180">
        <f>S189*H189</f>
        <v>0</v>
      </c>
      <c r="AR189" s="146" t="s">
        <v>142</v>
      </c>
      <c r="AT189" s="146" t="s">
        <v>137</v>
      </c>
      <c r="AU189" s="146" t="s">
        <v>85</v>
      </c>
      <c r="AY189" s="16" t="s">
        <v>135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6" t="s">
        <v>83</v>
      </c>
      <c r="BK189" s="147">
        <f>ROUND(I189*H189,2)</f>
        <v>0</v>
      </c>
      <c r="BL189" s="16" t="s">
        <v>142</v>
      </c>
      <c r="BM189" s="146" t="s">
        <v>484</v>
      </c>
    </row>
    <row r="190" spans="2:12" s="1" customFormat="1" ht="6.95" customHeight="1">
      <c r="B190" s="43"/>
      <c r="C190" s="44"/>
      <c r="D190" s="44"/>
      <c r="E190" s="44"/>
      <c r="F190" s="44"/>
      <c r="G190" s="44"/>
      <c r="H190" s="44"/>
      <c r="I190" s="44"/>
      <c r="J190" s="44"/>
      <c r="K190" s="44"/>
      <c r="L190" s="31"/>
    </row>
  </sheetData>
  <sheetProtection algorithmName="SHA-512" hashValue="PQJDeOx7TfynZj2yo1xmBQo+wB+d7O/oko5YycePeo/KNMe47G/FKjeqeBeHdMYZ4S8fOGAwNBbm0i3GqGCZRA==" saltValue="FvPHAs8T1AM6O6ifmbWVbZDRXsJ4Nmm4JGCFIH/vXr7YuowzT7J/ih7qmHBOmG0ukHJmxH5a4HU2F98uV3M2YA==" spinCount="100000" sheet="1" objects="1" scenarios="1" formatColumns="0" formatRows="0" autoFilter="0"/>
  <autoFilter ref="C123:K18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106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 povrchu stávající zpevněné plochy</v>
      </c>
      <c r="F7" s="230"/>
      <c r="G7" s="230"/>
      <c r="H7" s="230"/>
      <c r="L7" s="19"/>
    </row>
    <row r="8" spans="2:12" ht="12" customHeight="1">
      <c r="B8" s="19"/>
      <c r="D8" s="26" t="s">
        <v>107</v>
      </c>
      <c r="L8" s="19"/>
    </row>
    <row r="9" spans="2:12" s="1" customFormat="1" ht="16.5" customHeight="1">
      <c r="B9" s="31"/>
      <c r="E9" s="229" t="s">
        <v>108</v>
      </c>
      <c r="F9" s="231"/>
      <c r="G9" s="231"/>
      <c r="H9" s="231"/>
      <c r="L9" s="31"/>
    </row>
    <row r="10" spans="2:12" s="1" customFormat="1" ht="12" customHeight="1">
      <c r="B10" s="31"/>
      <c r="D10" s="26" t="s">
        <v>109</v>
      </c>
      <c r="L10" s="31"/>
    </row>
    <row r="11" spans="2:12" s="1" customFormat="1" ht="16.5" customHeight="1">
      <c r="B11" s="31"/>
      <c r="E11" s="187" t="s">
        <v>485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7. 9. 2023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ROUND((SUM(BE122:BE154)),2)</f>
        <v>0</v>
      </c>
      <c r="I35" s="95">
        <v>0.21</v>
      </c>
      <c r="J35" s="85">
        <f>ROUND(((SUM(BE122:BE154))*I35),2)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ROUND((SUM(BF122:BF154)),2)</f>
        <v>0</v>
      </c>
      <c r="I36" s="95">
        <v>0.15</v>
      </c>
      <c r="J36" s="85">
        <f>ROUND(((SUM(BF122:BF154))*I36),2)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ROUND((SUM(BG122:BG154)),2)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ROUND((SUM(BH122:BH154)),2)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ROUND((SUM(BI122:BI154)),2)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 povrchu stávající zpevněné plochy</v>
      </c>
      <c r="F85" s="230"/>
      <c r="G85" s="230"/>
      <c r="H85" s="230"/>
      <c r="L85" s="31"/>
    </row>
    <row r="86" spans="2:12" ht="12" customHeight="1">
      <c r="B86" s="19"/>
      <c r="C86" s="26" t="s">
        <v>107</v>
      </c>
      <c r="L86" s="19"/>
    </row>
    <row r="87" spans="2:12" s="1" customFormat="1" ht="16.5" customHeight="1">
      <c r="B87" s="31"/>
      <c r="E87" s="229" t="s">
        <v>108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109</v>
      </c>
      <c r="L88" s="31"/>
    </row>
    <row r="89" spans="2:12" s="1" customFormat="1" ht="16.5" customHeight="1">
      <c r="B89" s="31"/>
      <c r="E89" s="187" t="str">
        <f>E11</f>
        <v>SO 192 - Dopravní značení dočasné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7. 9. 2023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Šumperk</v>
      </c>
      <c r="I93" s="26" t="s">
        <v>30</v>
      </c>
      <c r="J93" s="29" t="str">
        <f>E23</f>
        <v>Ing.Zdeněk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112</v>
      </c>
      <c r="D96" s="96"/>
      <c r="E96" s="96"/>
      <c r="F96" s="96"/>
      <c r="G96" s="96"/>
      <c r="H96" s="96"/>
      <c r="I96" s="96"/>
      <c r="J96" s="105" t="s">
        <v>113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114</v>
      </c>
      <c r="J98" s="65">
        <f>J122</f>
        <v>0</v>
      </c>
      <c r="L98" s="31"/>
      <c r="AU98" s="16" t="s">
        <v>115</v>
      </c>
    </row>
    <row r="99" spans="2:12" s="8" customFormat="1" ht="24.95" customHeight="1">
      <c r="B99" s="107"/>
      <c r="D99" s="108" t="s">
        <v>116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205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120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 povrchu stávající zpevněné plochy</v>
      </c>
      <c r="F110" s="230"/>
      <c r="G110" s="230"/>
      <c r="H110" s="230"/>
      <c r="L110" s="31"/>
    </row>
    <row r="111" spans="2:12" ht="12" customHeight="1">
      <c r="B111" s="19"/>
      <c r="C111" s="26" t="s">
        <v>107</v>
      </c>
      <c r="L111" s="19"/>
    </row>
    <row r="112" spans="2:12" s="1" customFormat="1" ht="16.5" customHeight="1">
      <c r="B112" s="31"/>
      <c r="E112" s="229" t="s">
        <v>108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109</v>
      </c>
      <c r="L113" s="31"/>
    </row>
    <row r="114" spans="2:12" s="1" customFormat="1" ht="16.5" customHeight="1">
      <c r="B114" s="31"/>
      <c r="E114" s="187" t="str">
        <f>E11</f>
        <v>SO 192 - Dopravní značení dočasné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7. 9. 2023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Šumperk</v>
      </c>
      <c r="I118" s="26" t="s">
        <v>30</v>
      </c>
      <c r="J118" s="29" t="str">
        <f>E23</f>
        <v>Ing.Zdeněk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121</v>
      </c>
      <c r="D121" s="117" t="s">
        <v>61</v>
      </c>
      <c r="E121" s="117" t="s">
        <v>57</v>
      </c>
      <c r="F121" s="117" t="s">
        <v>58</v>
      </c>
      <c r="G121" s="117" t="s">
        <v>122</v>
      </c>
      <c r="H121" s="117" t="s">
        <v>123</v>
      </c>
      <c r="I121" s="117" t="s">
        <v>124</v>
      </c>
      <c r="J121" s="117" t="s">
        <v>113</v>
      </c>
      <c r="K121" s="118" t="s">
        <v>125</v>
      </c>
      <c r="L121" s="115"/>
      <c r="M121" s="58" t="s">
        <v>1</v>
      </c>
      <c r="N121" s="59" t="s">
        <v>40</v>
      </c>
      <c r="O121" s="59" t="s">
        <v>126</v>
      </c>
      <c r="P121" s="59" t="s">
        <v>127</v>
      </c>
      <c r="Q121" s="59" t="s">
        <v>128</v>
      </c>
      <c r="R121" s="59" t="s">
        <v>129</v>
      </c>
      <c r="S121" s="59" t="s">
        <v>130</v>
      </c>
      <c r="T121" s="60" t="s">
        <v>131</v>
      </c>
    </row>
    <row r="122" spans="2:63" s="1" customFormat="1" ht="22.9" customHeight="1">
      <c r="B122" s="31"/>
      <c r="C122" s="63" t="s">
        <v>132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115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133</v>
      </c>
      <c r="F123" s="125" t="s">
        <v>134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83</v>
      </c>
      <c r="AT123" s="131" t="s">
        <v>75</v>
      </c>
      <c r="AU123" s="131" t="s">
        <v>76</v>
      </c>
      <c r="AY123" s="124" t="s">
        <v>135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184</v>
      </c>
      <c r="F124" s="133" t="s">
        <v>303</v>
      </c>
      <c r="I124" s="126"/>
      <c r="J124" s="134">
        <f>BK124</f>
        <v>0</v>
      </c>
      <c r="L124" s="123"/>
      <c r="M124" s="128"/>
      <c r="P124" s="129">
        <f>SUM(P125:P154)</f>
        <v>0</v>
      </c>
      <c r="R124" s="129">
        <f>SUM(R125:R154)</f>
        <v>0</v>
      </c>
      <c r="T124" s="130">
        <f>SUM(T125:T154)</f>
        <v>0</v>
      </c>
      <c r="AR124" s="124" t="s">
        <v>83</v>
      </c>
      <c r="AT124" s="131" t="s">
        <v>75</v>
      </c>
      <c r="AU124" s="131" t="s">
        <v>83</v>
      </c>
      <c r="AY124" s="124" t="s">
        <v>135</v>
      </c>
      <c r="BK124" s="132">
        <f>SUM(BK125:BK154)</f>
        <v>0</v>
      </c>
    </row>
    <row r="125" spans="2:65" s="1" customFormat="1" ht="24.2" customHeight="1">
      <c r="B125" s="31"/>
      <c r="C125" s="135" t="s">
        <v>83</v>
      </c>
      <c r="D125" s="135" t="s">
        <v>137</v>
      </c>
      <c r="E125" s="136" t="s">
        <v>486</v>
      </c>
      <c r="F125" s="137" t="s">
        <v>487</v>
      </c>
      <c r="G125" s="138" t="s">
        <v>175</v>
      </c>
      <c r="H125" s="139">
        <v>12</v>
      </c>
      <c r="I125" s="140"/>
      <c r="J125" s="141">
        <f>ROUND(I125*H125,2)</f>
        <v>0</v>
      </c>
      <c r="K125" s="137" t="s">
        <v>141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142</v>
      </c>
      <c r="AT125" s="146" t="s">
        <v>137</v>
      </c>
      <c r="AU125" s="146" t="s">
        <v>85</v>
      </c>
      <c r="AY125" s="16" t="s">
        <v>135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142</v>
      </c>
      <c r="BM125" s="146" t="s">
        <v>488</v>
      </c>
    </row>
    <row r="126" spans="2:51" s="12" customFormat="1" ht="11.25">
      <c r="B126" s="148"/>
      <c r="D126" s="149" t="s">
        <v>151</v>
      </c>
      <c r="E126" s="150" t="s">
        <v>1</v>
      </c>
      <c r="F126" s="151" t="s">
        <v>489</v>
      </c>
      <c r="H126" s="152">
        <v>12</v>
      </c>
      <c r="I126" s="153"/>
      <c r="L126" s="148"/>
      <c r="M126" s="154"/>
      <c r="T126" s="155"/>
      <c r="AT126" s="150" t="s">
        <v>151</v>
      </c>
      <c r="AU126" s="150" t="s">
        <v>85</v>
      </c>
      <c r="AV126" s="12" t="s">
        <v>85</v>
      </c>
      <c r="AW126" s="12" t="s">
        <v>32</v>
      </c>
      <c r="AX126" s="12" t="s">
        <v>83</v>
      </c>
      <c r="AY126" s="150" t="s">
        <v>135</v>
      </c>
    </row>
    <row r="127" spans="2:65" s="1" customFormat="1" ht="24.2" customHeight="1">
      <c r="B127" s="31"/>
      <c r="C127" s="135" t="s">
        <v>85</v>
      </c>
      <c r="D127" s="135" t="s">
        <v>137</v>
      </c>
      <c r="E127" s="136" t="s">
        <v>490</v>
      </c>
      <c r="F127" s="137" t="s">
        <v>491</v>
      </c>
      <c r="G127" s="138" t="s">
        <v>175</v>
      </c>
      <c r="H127" s="139">
        <v>7</v>
      </c>
      <c r="I127" s="140"/>
      <c r="J127" s="141">
        <f>ROUND(I127*H127,2)</f>
        <v>0</v>
      </c>
      <c r="K127" s="137" t="s">
        <v>141</v>
      </c>
      <c r="L127" s="31"/>
      <c r="M127" s="142" t="s">
        <v>1</v>
      </c>
      <c r="N127" s="143" t="s">
        <v>41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AR127" s="146" t="s">
        <v>142</v>
      </c>
      <c r="AT127" s="146" t="s">
        <v>137</v>
      </c>
      <c r="AU127" s="146" t="s">
        <v>85</v>
      </c>
      <c r="AY127" s="16" t="s">
        <v>135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6" t="s">
        <v>83</v>
      </c>
      <c r="BK127" s="147">
        <f>ROUND(I127*H127,2)</f>
        <v>0</v>
      </c>
      <c r="BL127" s="16" t="s">
        <v>142</v>
      </c>
      <c r="BM127" s="146" t="s">
        <v>492</v>
      </c>
    </row>
    <row r="128" spans="2:51" s="12" customFormat="1" ht="11.25">
      <c r="B128" s="148"/>
      <c r="D128" s="149" t="s">
        <v>151</v>
      </c>
      <c r="E128" s="150" t="s">
        <v>1</v>
      </c>
      <c r="F128" s="151" t="s">
        <v>493</v>
      </c>
      <c r="H128" s="152">
        <v>3</v>
      </c>
      <c r="I128" s="153"/>
      <c r="L128" s="148"/>
      <c r="M128" s="154"/>
      <c r="T128" s="155"/>
      <c r="AT128" s="150" t="s">
        <v>151</v>
      </c>
      <c r="AU128" s="150" t="s">
        <v>85</v>
      </c>
      <c r="AV128" s="12" t="s">
        <v>85</v>
      </c>
      <c r="AW128" s="12" t="s">
        <v>32</v>
      </c>
      <c r="AX128" s="12" t="s">
        <v>76</v>
      </c>
      <c r="AY128" s="150" t="s">
        <v>135</v>
      </c>
    </row>
    <row r="129" spans="2:51" s="12" customFormat="1" ht="11.25">
      <c r="B129" s="148"/>
      <c r="D129" s="149" t="s">
        <v>151</v>
      </c>
      <c r="E129" s="150" t="s">
        <v>1</v>
      </c>
      <c r="F129" s="151" t="s">
        <v>494</v>
      </c>
      <c r="H129" s="152">
        <v>4</v>
      </c>
      <c r="I129" s="153"/>
      <c r="L129" s="148"/>
      <c r="M129" s="154"/>
      <c r="T129" s="155"/>
      <c r="AT129" s="150" t="s">
        <v>151</v>
      </c>
      <c r="AU129" s="150" t="s">
        <v>85</v>
      </c>
      <c r="AV129" s="12" t="s">
        <v>85</v>
      </c>
      <c r="AW129" s="12" t="s">
        <v>32</v>
      </c>
      <c r="AX129" s="12" t="s">
        <v>76</v>
      </c>
      <c r="AY129" s="150" t="s">
        <v>135</v>
      </c>
    </row>
    <row r="130" spans="2:51" s="13" customFormat="1" ht="11.25">
      <c r="B130" s="156"/>
      <c r="D130" s="149" t="s">
        <v>151</v>
      </c>
      <c r="E130" s="157" t="s">
        <v>1</v>
      </c>
      <c r="F130" s="158" t="s">
        <v>154</v>
      </c>
      <c r="H130" s="159">
        <v>7</v>
      </c>
      <c r="I130" s="160"/>
      <c r="L130" s="156"/>
      <c r="M130" s="161"/>
      <c r="T130" s="162"/>
      <c r="AT130" s="157" t="s">
        <v>151</v>
      </c>
      <c r="AU130" s="157" t="s">
        <v>85</v>
      </c>
      <c r="AV130" s="13" t="s">
        <v>142</v>
      </c>
      <c r="AW130" s="13" t="s">
        <v>32</v>
      </c>
      <c r="AX130" s="13" t="s">
        <v>83</v>
      </c>
      <c r="AY130" s="157" t="s">
        <v>135</v>
      </c>
    </row>
    <row r="131" spans="2:65" s="1" customFormat="1" ht="24.2" customHeight="1">
      <c r="B131" s="31"/>
      <c r="C131" s="135" t="s">
        <v>147</v>
      </c>
      <c r="D131" s="135" t="s">
        <v>137</v>
      </c>
      <c r="E131" s="136" t="s">
        <v>495</v>
      </c>
      <c r="F131" s="137" t="s">
        <v>496</v>
      </c>
      <c r="G131" s="138" t="s">
        <v>175</v>
      </c>
      <c r="H131" s="139">
        <v>336</v>
      </c>
      <c r="I131" s="140"/>
      <c r="J131" s="141">
        <f>ROUND(I131*H131,2)</f>
        <v>0</v>
      </c>
      <c r="K131" s="137" t="s">
        <v>141</v>
      </c>
      <c r="L131" s="31"/>
      <c r="M131" s="142" t="s">
        <v>1</v>
      </c>
      <c r="N131" s="143" t="s">
        <v>41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AR131" s="146" t="s">
        <v>142</v>
      </c>
      <c r="AT131" s="146" t="s">
        <v>137</v>
      </c>
      <c r="AU131" s="146" t="s">
        <v>85</v>
      </c>
      <c r="AY131" s="16" t="s">
        <v>135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83</v>
      </c>
      <c r="BK131" s="147">
        <f>ROUND(I131*H131,2)</f>
        <v>0</v>
      </c>
      <c r="BL131" s="16" t="s">
        <v>142</v>
      </c>
      <c r="BM131" s="146" t="s">
        <v>497</v>
      </c>
    </row>
    <row r="132" spans="2:51" s="12" customFormat="1" ht="11.25">
      <c r="B132" s="148"/>
      <c r="D132" s="149" t="s">
        <v>151</v>
      </c>
      <c r="E132" s="150" t="s">
        <v>1</v>
      </c>
      <c r="F132" s="151" t="s">
        <v>498</v>
      </c>
      <c r="H132" s="152">
        <v>336</v>
      </c>
      <c r="I132" s="153"/>
      <c r="L132" s="148"/>
      <c r="M132" s="154"/>
      <c r="T132" s="155"/>
      <c r="AT132" s="150" t="s">
        <v>151</v>
      </c>
      <c r="AU132" s="150" t="s">
        <v>85</v>
      </c>
      <c r="AV132" s="12" t="s">
        <v>85</v>
      </c>
      <c r="AW132" s="12" t="s">
        <v>32</v>
      </c>
      <c r="AX132" s="12" t="s">
        <v>83</v>
      </c>
      <c r="AY132" s="150" t="s">
        <v>135</v>
      </c>
    </row>
    <row r="133" spans="2:65" s="1" customFormat="1" ht="24.2" customHeight="1">
      <c r="B133" s="31"/>
      <c r="C133" s="135" t="s">
        <v>142</v>
      </c>
      <c r="D133" s="135" t="s">
        <v>137</v>
      </c>
      <c r="E133" s="136" t="s">
        <v>499</v>
      </c>
      <c r="F133" s="137" t="s">
        <v>500</v>
      </c>
      <c r="G133" s="138" t="s">
        <v>175</v>
      </c>
      <c r="H133" s="139">
        <v>196</v>
      </c>
      <c r="I133" s="140"/>
      <c r="J133" s="141">
        <f>ROUND(I133*H133,2)</f>
        <v>0</v>
      </c>
      <c r="K133" s="137" t="s">
        <v>141</v>
      </c>
      <c r="L133" s="31"/>
      <c r="M133" s="142" t="s">
        <v>1</v>
      </c>
      <c r="N133" s="143" t="s">
        <v>41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AR133" s="146" t="s">
        <v>142</v>
      </c>
      <c r="AT133" s="146" t="s">
        <v>137</v>
      </c>
      <c r="AU133" s="146" t="s">
        <v>85</v>
      </c>
      <c r="AY133" s="16" t="s">
        <v>135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6" t="s">
        <v>83</v>
      </c>
      <c r="BK133" s="147">
        <f>ROUND(I133*H133,2)</f>
        <v>0</v>
      </c>
      <c r="BL133" s="16" t="s">
        <v>142</v>
      </c>
      <c r="BM133" s="146" t="s">
        <v>501</v>
      </c>
    </row>
    <row r="134" spans="2:51" s="12" customFormat="1" ht="11.25">
      <c r="B134" s="148"/>
      <c r="D134" s="149" t="s">
        <v>151</v>
      </c>
      <c r="E134" s="150" t="s">
        <v>1</v>
      </c>
      <c r="F134" s="151" t="s">
        <v>502</v>
      </c>
      <c r="H134" s="152">
        <v>84</v>
      </c>
      <c r="I134" s="153"/>
      <c r="L134" s="148"/>
      <c r="M134" s="154"/>
      <c r="T134" s="155"/>
      <c r="AT134" s="150" t="s">
        <v>151</v>
      </c>
      <c r="AU134" s="150" t="s">
        <v>85</v>
      </c>
      <c r="AV134" s="12" t="s">
        <v>85</v>
      </c>
      <c r="AW134" s="12" t="s">
        <v>32</v>
      </c>
      <c r="AX134" s="12" t="s">
        <v>76</v>
      </c>
      <c r="AY134" s="150" t="s">
        <v>135</v>
      </c>
    </row>
    <row r="135" spans="2:51" s="12" customFormat="1" ht="11.25">
      <c r="B135" s="148"/>
      <c r="D135" s="149" t="s">
        <v>151</v>
      </c>
      <c r="E135" s="150" t="s">
        <v>1</v>
      </c>
      <c r="F135" s="151" t="s">
        <v>503</v>
      </c>
      <c r="H135" s="152">
        <v>112</v>
      </c>
      <c r="I135" s="153"/>
      <c r="L135" s="148"/>
      <c r="M135" s="154"/>
      <c r="T135" s="155"/>
      <c r="AT135" s="150" t="s">
        <v>151</v>
      </c>
      <c r="AU135" s="150" t="s">
        <v>85</v>
      </c>
      <c r="AV135" s="12" t="s">
        <v>85</v>
      </c>
      <c r="AW135" s="12" t="s">
        <v>32</v>
      </c>
      <c r="AX135" s="12" t="s">
        <v>76</v>
      </c>
      <c r="AY135" s="150" t="s">
        <v>135</v>
      </c>
    </row>
    <row r="136" spans="2:51" s="13" customFormat="1" ht="11.25">
      <c r="B136" s="156"/>
      <c r="D136" s="149" t="s">
        <v>151</v>
      </c>
      <c r="E136" s="157" t="s">
        <v>1</v>
      </c>
      <c r="F136" s="158" t="s">
        <v>154</v>
      </c>
      <c r="H136" s="159">
        <v>196</v>
      </c>
      <c r="I136" s="160"/>
      <c r="L136" s="156"/>
      <c r="M136" s="161"/>
      <c r="T136" s="162"/>
      <c r="AT136" s="157" t="s">
        <v>151</v>
      </c>
      <c r="AU136" s="157" t="s">
        <v>85</v>
      </c>
      <c r="AV136" s="13" t="s">
        <v>142</v>
      </c>
      <c r="AW136" s="13" t="s">
        <v>32</v>
      </c>
      <c r="AX136" s="13" t="s">
        <v>83</v>
      </c>
      <c r="AY136" s="157" t="s">
        <v>135</v>
      </c>
    </row>
    <row r="137" spans="2:65" s="1" customFormat="1" ht="24.2" customHeight="1">
      <c r="B137" s="31"/>
      <c r="C137" s="135" t="s">
        <v>159</v>
      </c>
      <c r="D137" s="135" t="s">
        <v>137</v>
      </c>
      <c r="E137" s="136" t="s">
        <v>504</v>
      </c>
      <c r="F137" s="137" t="s">
        <v>505</v>
      </c>
      <c r="G137" s="138" t="s">
        <v>175</v>
      </c>
      <c r="H137" s="139">
        <v>7</v>
      </c>
      <c r="I137" s="140"/>
      <c r="J137" s="141">
        <f>ROUND(I137*H137,2)</f>
        <v>0</v>
      </c>
      <c r="K137" s="137" t="s">
        <v>141</v>
      </c>
      <c r="L137" s="31"/>
      <c r="M137" s="142" t="s">
        <v>1</v>
      </c>
      <c r="N137" s="143" t="s">
        <v>41</v>
      </c>
      <c r="P137" s="144">
        <f>O137*H137</f>
        <v>0</v>
      </c>
      <c r="Q137" s="144">
        <v>0</v>
      </c>
      <c r="R137" s="144">
        <f>Q137*H137</f>
        <v>0</v>
      </c>
      <c r="S137" s="144">
        <v>0</v>
      </c>
      <c r="T137" s="145">
        <f>S137*H137</f>
        <v>0</v>
      </c>
      <c r="AR137" s="146" t="s">
        <v>142</v>
      </c>
      <c r="AT137" s="146" t="s">
        <v>137</v>
      </c>
      <c r="AU137" s="146" t="s">
        <v>85</v>
      </c>
      <c r="AY137" s="16" t="s">
        <v>135</v>
      </c>
      <c r="BE137" s="147">
        <f>IF(N137="základní",J137,0)</f>
        <v>0</v>
      </c>
      <c r="BF137" s="147">
        <f>IF(N137="snížená",J137,0)</f>
        <v>0</v>
      </c>
      <c r="BG137" s="147">
        <f>IF(N137="zákl. přenesená",J137,0)</f>
        <v>0</v>
      </c>
      <c r="BH137" s="147">
        <f>IF(N137="sníž. přenesená",J137,0)</f>
        <v>0</v>
      </c>
      <c r="BI137" s="147">
        <f>IF(N137="nulová",J137,0)</f>
        <v>0</v>
      </c>
      <c r="BJ137" s="16" t="s">
        <v>83</v>
      </c>
      <c r="BK137" s="147">
        <f>ROUND(I137*H137,2)</f>
        <v>0</v>
      </c>
      <c r="BL137" s="16" t="s">
        <v>142</v>
      </c>
      <c r="BM137" s="146" t="s">
        <v>506</v>
      </c>
    </row>
    <row r="138" spans="2:51" s="12" customFormat="1" ht="11.25">
      <c r="B138" s="148"/>
      <c r="D138" s="149" t="s">
        <v>151</v>
      </c>
      <c r="E138" s="150" t="s">
        <v>1</v>
      </c>
      <c r="F138" s="151" t="s">
        <v>507</v>
      </c>
      <c r="H138" s="152">
        <v>3</v>
      </c>
      <c r="I138" s="153"/>
      <c r="L138" s="148"/>
      <c r="M138" s="154"/>
      <c r="T138" s="155"/>
      <c r="AT138" s="150" t="s">
        <v>151</v>
      </c>
      <c r="AU138" s="150" t="s">
        <v>85</v>
      </c>
      <c r="AV138" s="12" t="s">
        <v>85</v>
      </c>
      <c r="AW138" s="12" t="s">
        <v>32</v>
      </c>
      <c r="AX138" s="12" t="s">
        <v>76</v>
      </c>
      <c r="AY138" s="150" t="s">
        <v>135</v>
      </c>
    </row>
    <row r="139" spans="2:51" s="12" customFormat="1" ht="11.25">
      <c r="B139" s="148"/>
      <c r="D139" s="149" t="s">
        <v>151</v>
      </c>
      <c r="E139" s="150" t="s">
        <v>1</v>
      </c>
      <c r="F139" s="151" t="s">
        <v>508</v>
      </c>
      <c r="H139" s="152">
        <v>4</v>
      </c>
      <c r="I139" s="153"/>
      <c r="L139" s="148"/>
      <c r="M139" s="154"/>
      <c r="T139" s="155"/>
      <c r="AT139" s="150" t="s">
        <v>151</v>
      </c>
      <c r="AU139" s="150" t="s">
        <v>85</v>
      </c>
      <c r="AV139" s="12" t="s">
        <v>85</v>
      </c>
      <c r="AW139" s="12" t="s">
        <v>32</v>
      </c>
      <c r="AX139" s="12" t="s">
        <v>76</v>
      </c>
      <c r="AY139" s="150" t="s">
        <v>135</v>
      </c>
    </row>
    <row r="140" spans="2:51" s="13" customFormat="1" ht="11.25">
      <c r="B140" s="156"/>
      <c r="D140" s="149" t="s">
        <v>151</v>
      </c>
      <c r="E140" s="157" t="s">
        <v>1</v>
      </c>
      <c r="F140" s="158" t="s">
        <v>154</v>
      </c>
      <c r="H140" s="159">
        <v>7</v>
      </c>
      <c r="I140" s="160"/>
      <c r="L140" s="156"/>
      <c r="M140" s="161"/>
      <c r="T140" s="162"/>
      <c r="AT140" s="157" t="s">
        <v>151</v>
      </c>
      <c r="AU140" s="157" t="s">
        <v>85</v>
      </c>
      <c r="AV140" s="13" t="s">
        <v>142</v>
      </c>
      <c r="AW140" s="13" t="s">
        <v>32</v>
      </c>
      <c r="AX140" s="13" t="s">
        <v>83</v>
      </c>
      <c r="AY140" s="157" t="s">
        <v>135</v>
      </c>
    </row>
    <row r="141" spans="2:65" s="1" customFormat="1" ht="24.2" customHeight="1">
      <c r="B141" s="31"/>
      <c r="C141" s="135" t="s">
        <v>166</v>
      </c>
      <c r="D141" s="135" t="s">
        <v>137</v>
      </c>
      <c r="E141" s="136" t="s">
        <v>509</v>
      </c>
      <c r="F141" s="137" t="s">
        <v>510</v>
      </c>
      <c r="G141" s="138" t="s">
        <v>175</v>
      </c>
      <c r="H141" s="139">
        <v>196</v>
      </c>
      <c r="I141" s="140"/>
      <c r="J141" s="141">
        <f>ROUND(I141*H141,2)</f>
        <v>0</v>
      </c>
      <c r="K141" s="137" t="s">
        <v>141</v>
      </c>
      <c r="L141" s="31"/>
      <c r="M141" s="142" t="s">
        <v>1</v>
      </c>
      <c r="N141" s="143" t="s">
        <v>41</v>
      </c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AR141" s="146" t="s">
        <v>142</v>
      </c>
      <c r="AT141" s="146" t="s">
        <v>137</v>
      </c>
      <c r="AU141" s="146" t="s">
        <v>85</v>
      </c>
      <c r="AY141" s="16" t="s">
        <v>135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6" t="s">
        <v>83</v>
      </c>
      <c r="BK141" s="147">
        <f>ROUND(I141*H141,2)</f>
        <v>0</v>
      </c>
      <c r="BL141" s="16" t="s">
        <v>142</v>
      </c>
      <c r="BM141" s="146" t="s">
        <v>511</v>
      </c>
    </row>
    <row r="142" spans="2:51" s="12" customFormat="1" ht="11.25">
      <c r="B142" s="148"/>
      <c r="D142" s="149" t="s">
        <v>151</v>
      </c>
      <c r="E142" s="150" t="s">
        <v>1</v>
      </c>
      <c r="F142" s="151" t="s">
        <v>512</v>
      </c>
      <c r="H142" s="152">
        <v>84</v>
      </c>
      <c r="I142" s="153"/>
      <c r="L142" s="148"/>
      <c r="M142" s="154"/>
      <c r="T142" s="155"/>
      <c r="AT142" s="150" t="s">
        <v>151</v>
      </c>
      <c r="AU142" s="150" t="s">
        <v>85</v>
      </c>
      <c r="AV142" s="12" t="s">
        <v>85</v>
      </c>
      <c r="AW142" s="12" t="s">
        <v>32</v>
      </c>
      <c r="AX142" s="12" t="s">
        <v>76</v>
      </c>
      <c r="AY142" s="150" t="s">
        <v>135</v>
      </c>
    </row>
    <row r="143" spans="2:51" s="12" customFormat="1" ht="11.25">
      <c r="B143" s="148"/>
      <c r="D143" s="149" t="s">
        <v>151</v>
      </c>
      <c r="E143" s="150" t="s">
        <v>1</v>
      </c>
      <c r="F143" s="151" t="s">
        <v>513</v>
      </c>
      <c r="H143" s="152">
        <v>112</v>
      </c>
      <c r="I143" s="153"/>
      <c r="L143" s="148"/>
      <c r="M143" s="154"/>
      <c r="T143" s="155"/>
      <c r="AT143" s="150" t="s">
        <v>151</v>
      </c>
      <c r="AU143" s="150" t="s">
        <v>85</v>
      </c>
      <c r="AV143" s="12" t="s">
        <v>85</v>
      </c>
      <c r="AW143" s="12" t="s">
        <v>32</v>
      </c>
      <c r="AX143" s="12" t="s">
        <v>76</v>
      </c>
      <c r="AY143" s="150" t="s">
        <v>135</v>
      </c>
    </row>
    <row r="144" spans="2:51" s="13" customFormat="1" ht="11.25">
      <c r="B144" s="156"/>
      <c r="D144" s="149" t="s">
        <v>151</v>
      </c>
      <c r="E144" s="157" t="s">
        <v>1</v>
      </c>
      <c r="F144" s="158" t="s">
        <v>154</v>
      </c>
      <c r="H144" s="159">
        <v>196</v>
      </c>
      <c r="I144" s="160"/>
      <c r="L144" s="156"/>
      <c r="M144" s="161"/>
      <c r="T144" s="162"/>
      <c r="AT144" s="157" t="s">
        <v>151</v>
      </c>
      <c r="AU144" s="157" t="s">
        <v>85</v>
      </c>
      <c r="AV144" s="13" t="s">
        <v>142</v>
      </c>
      <c r="AW144" s="13" t="s">
        <v>32</v>
      </c>
      <c r="AX144" s="13" t="s">
        <v>83</v>
      </c>
      <c r="AY144" s="157" t="s">
        <v>135</v>
      </c>
    </row>
    <row r="145" spans="2:65" s="1" customFormat="1" ht="24.2" customHeight="1">
      <c r="B145" s="31"/>
      <c r="C145" s="135" t="s">
        <v>172</v>
      </c>
      <c r="D145" s="135" t="s">
        <v>137</v>
      </c>
      <c r="E145" s="136" t="s">
        <v>514</v>
      </c>
      <c r="F145" s="137" t="s">
        <v>515</v>
      </c>
      <c r="G145" s="138" t="s">
        <v>175</v>
      </c>
      <c r="H145" s="139">
        <v>3</v>
      </c>
      <c r="I145" s="140"/>
      <c r="J145" s="141">
        <f>ROUND(I145*H145,2)</f>
        <v>0</v>
      </c>
      <c r="K145" s="137" t="s">
        <v>141</v>
      </c>
      <c r="L145" s="31"/>
      <c r="M145" s="142" t="s">
        <v>1</v>
      </c>
      <c r="N145" s="143" t="s">
        <v>41</v>
      </c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AR145" s="146" t="s">
        <v>142</v>
      </c>
      <c r="AT145" s="146" t="s">
        <v>137</v>
      </c>
      <c r="AU145" s="146" t="s">
        <v>85</v>
      </c>
      <c r="AY145" s="16" t="s">
        <v>135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6" t="s">
        <v>83</v>
      </c>
      <c r="BK145" s="147">
        <f>ROUND(I145*H145,2)</f>
        <v>0</v>
      </c>
      <c r="BL145" s="16" t="s">
        <v>142</v>
      </c>
      <c r="BM145" s="146" t="s">
        <v>516</v>
      </c>
    </row>
    <row r="146" spans="2:65" s="1" customFormat="1" ht="33" customHeight="1">
      <c r="B146" s="31"/>
      <c r="C146" s="135" t="s">
        <v>164</v>
      </c>
      <c r="D146" s="135" t="s">
        <v>137</v>
      </c>
      <c r="E146" s="136" t="s">
        <v>517</v>
      </c>
      <c r="F146" s="137" t="s">
        <v>518</v>
      </c>
      <c r="G146" s="138" t="s">
        <v>175</v>
      </c>
      <c r="H146" s="139">
        <v>84</v>
      </c>
      <c r="I146" s="140"/>
      <c r="J146" s="141">
        <f>ROUND(I146*H146,2)</f>
        <v>0</v>
      </c>
      <c r="K146" s="137" t="s">
        <v>141</v>
      </c>
      <c r="L146" s="31"/>
      <c r="M146" s="142" t="s">
        <v>1</v>
      </c>
      <c r="N146" s="143" t="s">
        <v>41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AR146" s="146" t="s">
        <v>142</v>
      </c>
      <c r="AT146" s="146" t="s">
        <v>137</v>
      </c>
      <c r="AU146" s="146" t="s">
        <v>85</v>
      </c>
      <c r="AY146" s="16" t="s">
        <v>135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6" t="s">
        <v>83</v>
      </c>
      <c r="BK146" s="147">
        <f>ROUND(I146*H146,2)</f>
        <v>0</v>
      </c>
      <c r="BL146" s="16" t="s">
        <v>142</v>
      </c>
      <c r="BM146" s="146" t="s">
        <v>519</v>
      </c>
    </row>
    <row r="147" spans="2:51" s="12" customFormat="1" ht="11.25">
      <c r="B147" s="148"/>
      <c r="D147" s="149" t="s">
        <v>151</v>
      </c>
      <c r="E147" s="150" t="s">
        <v>1</v>
      </c>
      <c r="F147" s="151" t="s">
        <v>520</v>
      </c>
      <c r="H147" s="152">
        <v>84</v>
      </c>
      <c r="I147" s="153"/>
      <c r="L147" s="148"/>
      <c r="M147" s="154"/>
      <c r="T147" s="155"/>
      <c r="AT147" s="150" t="s">
        <v>151</v>
      </c>
      <c r="AU147" s="150" t="s">
        <v>85</v>
      </c>
      <c r="AV147" s="12" t="s">
        <v>85</v>
      </c>
      <c r="AW147" s="12" t="s">
        <v>32</v>
      </c>
      <c r="AX147" s="12" t="s">
        <v>83</v>
      </c>
      <c r="AY147" s="150" t="s">
        <v>135</v>
      </c>
    </row>
    <row r="148" spans="2:65" s="1" customFormat="1" ht="24.2" customHeight="1">
      <c r="B148" s="31"/>
      <c r="C148" s="135" t="s">
        <v>184</v>
      </c>
      <c r="D148" s="135" t="s">
        <v>137</v>
      </c>
      <c r="E148" s="136" t="s">
        <v>521</v>
      </c>
      <c r="F148" s="137" t="s">
        <v>522</v>
      </c>
      <c r="G148" s="138" t="s">
        <v>175</v>
      </c>
      <c r="H148" s="139">
        <v>12</v>
      </c>
      <c r="I148" s="140"/>
      <c r="J148" s="141">
        <f>ROUND(I148*H148,2)</f>
        <v>0</v>
      </c>
      <c r="K148" s="137" t="s">
        <v>141</v>
      </c>
      <c r="L148" s="31"/>
      <c r="M148" s="142" t="s">
        <v>1</v>
      </c>
      <c r="N148" s="143" t="s">
        <v>41</v>
      </c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AR148" s="146" t="s">
        <v>142</v>
      </c>
      <c r="AT148" s="146" t="s">
        <v>137</v>
      </c>
      <c r="AU148" s="146" t="s">
        <v>85</v>
      </c>
      <c r="AY148" s="16" t="s">
        <v>135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6" t="s">
        <v>83</v>
      </c>
      <c r="BK148" s="147">
        <f>ROUND(I148*H148,2)</f>
        <v>0</v>
      </c>
      <c r="BL148" s="16" t="s">
        <v>142</v>
      </c>
      <c r="BM148" s="146" t="s">
        <v>523</v>
      </c>
    </row>
    <row r="149" spans="2:51" s="12" customFormat="1" ht="11.25">
      <c r="B149" s="148"/>
      <c r="D149" s="149" t="s">
        <v>151</v>
      </c>
      <c r="E149" s="150" t="s">
        <v>1</v>
      </c>
      <c r="F149" s="151" t="s">
        <v>489</v>
      </c>
      <c r="H149" s="152">
        <v>12</v>
      </c>
      <c r="I149" s="153"/>
      <c r="L149" s="148"/>
      <c r="M149" s="154"/>
      <c r="T149" s="155"/>
      <c r="AT149" s="150" t="s">
        <v>151</v>
      </c>
      <c r="AU149" s="150" t="s">
        <v>85</v>
      </c>
      <c r="AV149" s="12" t="s">
        <v>85</v>
      </c>
      <c r="AW149" s="12" t="s">
        <v>32</v>
      </c>
      <c r="AX149" s="12" t="s">
        <v>83</v>
      </c>
      <c r="AY149" s="150" t="s">
        <v>135</v>
      </c>
    </row>
    <row r="150" spans="2:65" s="1" customFormat="1" ht="24.2" customHeight="1">
      <c r="B150" s="31"/>
      <c r="C150" s="135" t="s">
        <v>188</v>
      </c>
      <c r="D150" s="135" t="s">
        <v>137</v>
      </c>
      <c r="E150" s="136" t="s">
        <v>524</v>
      </c>
      <c r="F150" s="137" t="s">
        <v>525</v>
      </c>
      <c r="G150" s="138" t="s">
        <v>175</v>
      </c>
      <c r="H150" s="139">
        <v>336</v>
      </c>
      <c r="I150" s="140"/>
      <c r="J150" s="141">
        <f>ROUND(I150*H150,2)</f>
        <v>0</v>
      </c>
      <c r="K150" s="137" t="s">
        <v>141</v>
      </c>
      <c r="L150" s="31"/>
      <c r="M150" s="142" t="s">
        <v>1</v>
      </c>
      <c r="N150" s="143" t="s">
        <v>41</v>
      </c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AR150" s="146" t="s">
        <v>142</v>
      </c>
      <c r="AT150" s="146" t="s">
        <v>137</v>
      </c>
      <c r="AU150" s="146" t="s">
        <v>85</v>
      </c>
      <c r="AY150" s="16" t="s">
        <v>135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6" t="s">
        <v>83</v>
      </c>
      <c r="BK150" s="147">
        <f>ROUND(I150*H150,2)</f>
        <v>0</v>
      </c>
      <c r="BL150" s="16" t="s">
        <v>142</v>
      </c>
      <c r="BM150" s="146" t="s">
        <v>526</v>
      </c>
    </row>
    <row r="151" spans="2:51" s="12" customFormat="1" ht="11.25">
      <c r="B151" s="148"/>
      <c r="D151" s="149" t="s">
        <v>151</v>
      </c>
      <c r="E151" s="150" t="s">
        <v>1</v>
      </c>
      <c r="F151" s="151" t="s">
        <v>498</v>
      </c>
      <c r="H151" s="152">
        <v>336</v>
      </c>
      <c r="I151" s="153"/>
      <c r="L151" s="148"/>
      <c r="M151" s="154"/>
      <c r="T151" s="155"/>
      <c r="AT151" s="150" t="s">
        <v>151</v>
      </c>
      <c r="AU151" s="150" t="s">
        <v>85</v>
      </c>
      <c r="AV151" s="12" t="s">
        <v>85</v>
      </c>
      <c r="AW151" s="12" t="s">
        <v>32</v>
      </c>
      <c r="AX151" s="12" t="s">
        <v>83</v>
      </c>
      <c r="AY151" s="150" t="s">
        <v>135</v>
      </c>
    </row>
    <row r="152" spans="2:65" s="1" customFormat="1" ht="24.2" customHeight="1">
      <c r="B152" s="31"/>
      <c r="C152" s="135" t="s">
        <v>193</v>
      </c>
      <c r="D152" s="135" t="s">
        <v>137</v>
      </c>
      <c r="E152" s="136" t="s">
        <v>527</v>
      </c>
      <c r="F152" s="137" t="s">
        <v>528</v>
      </c>
      <c r="G152" s="138" t="s">
        <v>175</v>
      </c>
      <c r="H152" s="139">
        <v>3</v>
      </c>
      <c r="I152" s="140"/>
      <c r="J152" s="141">
        <f>ROUND(I152*H152,2)</f>
        <v>0</v>
      </c>
      <c r="K152" s="137" t="s">
        <v>141</v>
      </c>
      <c r="L152" s="31"/>
      <c r="M152" s="142" t="s">
        <v>1</v>
      </c>
      <c r="N152" s="143" t="s">
        <v>41</v>
      </c>
      <c r="P152" s="144">
        <f>O152*H152</f>
        <v>0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AR152" s="146" t="s">
        <v>142</v>
      </c>
      <c r="AT152" s="146" t="s">
        <v>137</v>
      </c>
      <c r="AU152" s="146" t="s">
        <v>85</v>
      </c>
      <c r="AY152" s="16" t="s">
        <v>135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6" t="s">
        <v>83</v>
      </c>
      <c r="BK152" s="147">
        <f>ROUND(I152*H152,2)</f>
        <v>0</v>
      </c>
      <c r="BL152" s="16" t="s">
        <v>142</v>
      </c>
      <c r="BM152" s="146" t="s">
        <v>529</v>
      </c>
    </row>
    <row r="153" spans="2:65" s="1" customFormat="1" ht="24.2" customHeight="1">
      <c r="B153" s="31"/>
      <c r="C153" s="135" t="s">
        <v>197</v>
      </c>
      <c r="D153" s="135" t="s">
        <v>137</v>
      </c>
      <c r="E153" s="136" t="s">
        <v>530</v>
      </c>
      <c r="F153" s="137" t="s">
        <v>531</v>
      </c>
      <c r="G153" s="138" t="s">
        <v>175</v>
      </c>
      <c r="H153" s="139">
        <v>84</v>
      </c>
      <c r="I153" s="140"/>
      <c r="J153" s="141">
        <f>ROUND(I153*H153,2)</f>
        <v>0</v>
      </c>
      <c r="K153" s="137" t="s">
        <v>141</v>
      </c>
      <c r="L153" s="31"/>
      <c r="M153" s="142" t="s">
        <v>1</v>
      </c>
      <c r="N153" s="143" t="s">
        <v>41</v>
      </c>
      <c r="P153" s="144">
        <f>O153*H153</f>
        <v>0</v>
      </c>
      <c r="Q153" s="144">
        <v>0</v>
      </c>
      <c r="R153" s="144">
        <f>Q153*H153</f>
        <v>0</v>
      </c>
      <c r="S153" s="144">
        <v>0</v>
      </c>
      <c r="T153" s="145">
        <f>S153*H153</f>
        <v>0</v>
      </c>
      <c r="AR153" s="146" t="s">
        <v>142</v>
      </c>
      <c r="AT153" s="146" t="s">
        <v>137</v>
      </c>
      <c r="AU153" s="146" t="s">
        <v>85</v>
      </c>
      <c r="AY153" s="16" t="s">
        <v>135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6" t="s">
        <v>83</v>
      </c>
      <c r="BK153" s="147">
        <f>ROUND(I153*H153,2)</f>
        <v>0</v>
      </c>
      <c r="BL153" s="16" t="s">
        <v>142</v>
      </c>
      <c r="BM153" s="146" t="s">
        <v>532</v>
      </c>
    </row>
    <row r="154" spans="2:51" s="12" customFormat="1" ht="11.25">
      <c r="B154" s="148"/>
      <c r="D154" s="149" t="s">
        <v>151</v>
      </c>
      <c r="E154" s="150" t="s">
        <v>1</v>
      </c>
      <c r="F154" s="151" t="s">
        <v>520</v>
      </c>
      <c r="H154" s="152">
        <v>84</v>
      </c>
      <c r="I154" s="153"/>
      <c r="L154" s="148"/>
      <c r="M154" s="163"/>
      <c r="N154" s="164"/>
      <c r="O154" s="164"/>
      <c r="P154" s="164"/>
      <c r="Q154" s="164"/>
      <c r="R154" s="164"/>
      <c r="S154" s="164"/>
      <c r="T154" s="165"/>
      <c r="AT154" s="150" t="s">
        <v>151</v>
      </c>
      <c r="AU154" s="150" t="s">
        <v>85</v>
      </c>
      <c r="AV154" s="12" t="s">
        <v>85</v>
      </c>
      <c r="AW154" s="12" t="s">
        <v>32</v>
      </c>
      <c r="AX154" s="12" t="s">
        <v>83</v>
      </c>
      <c r="AY154" s="150" t="s">
        <v>135</v>
      </c>
    </row>
    <row r="155" spans="2:12" s="1" customFormat="1" ht="6.95" customHeight="1">
      <c r="B155" s="43"/>
      <c r="C155" s="44"/>
      <c r="D155" s="44"/>
      <c r="E155" s="44"/>
      <c r="F155" s="44"/>
      <c r="G155" s="44"/>
      <c r="H155" s="44"/>
      <c r="I155" s="44"/>
      <c r="J155" s="44"/>
      <c r="K155" s="44"/>
      <c r="L155" s="31"/>
    </row>
  </sheetData>
  <sheetProtection algorithmName="SHA-512" hashValue="SNgtTEOky+sJzE6K5M3OOtGe9HLYsNilcv+Fvy1DTOUozbbmQ65gvGg875G/abz2wcCNLBIk/LnT5JkV/XkbYA==" saltValue="2udBZMj/4ZQVfaZXmc8FMabTCRyP24TKhuzztVaWOKsFO9TpRavLn0T+VaHHO7o84KqTT5CsMdC/TotubKHL9g==" spinCount="100000" sheet="1" objects="1" scenarios="1" formatColumns="0" formatRows="0" autoFilter="0"/>
  <autoFilter ref="C121:K15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102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106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 povrchu stávající zpevněné plochy</v>
      </c>
      <c r="F7" s="230"/>
      <c r="G7" s="230"/>
      <c r="H7" s="230"/>
      <c r="L7" s="19"/>
    </row>
    <row r="8" spans="2:12" ht="12" customHeight="1">
      <c r="B8" s="19"/>
      <c r="D8" s="26" t="s">
        <v>107</v>
      </c>
      <c r="L8" s="19"/>
    </row>
    <row r="9" spans="2:12" s="1" customFormat="1" ht="16.5" customHeight="1">
      <c r="B9" s="31"/>
      <c r="E9" s="229" t="s">
        <v>108</v>
      </c>
      <c r="F9" s="231"/>
      <c r="G9" s="231"/>
      <c r="H9" s="231"/>
      <c r="L9" s="31"/>
    </row>
    <row r="10" spans="2:12" s="1" customFormat="1" ht="12" customHeight="1">
      <c r="B10" s="31"/>
      <c r="D10" s="26" t="s">
        <v>109</v>
      </c>
      <c r="L10" s="31"/>
    </row>
    <row r="11" spans="2:12" s="1" customFormat="1" ht="16.5" customHeight="1">
      <c r="B11" s="31"/>
      <c r="E11" s="187" t="s">
        <v>533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7. 9. 2023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ROUND((SUM(BE122:BE131)),2)</f>
        <v>0</v>
      </c>
      <c r="I35" s="95">
        <v>0.21</v>
      </c>
      <c r="J35" s="85">
        <f>ROUND(((SUM(BE122:BE131))*I35),2)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ROUND((SUM(BF122:BF131)),2)</f>
        <v>0</v>
      </c>
      <c r="I36" s="95">
        <v>0.15</v>
      </c>
      <c r="J36" s="85">
        <f>ROUND(((SUM(BF122:BF131))*I36),2)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ROUND((SUM(BG122:BG131)),2)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ROUND((SUM(BH122:BH131)),2)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ROUND((SUM(BI122:BI131)),2)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 povrchu stávající zpevněné plochy</v>
      </c>
      <c r="F85" s="230"/>
      <c r="G85" s="230"/>
      <c r="H85" s="230"/>
      <c r="L85" s="31"/>
    </row>
    <row r="86" spans="2:12" ht="12" customHeight="1">
      <c r="B86" s="19"/>
      <c r="C86" s="26" t="s">
        <v>107</v>
      </c>
      <c r="L86" s="19"/>
    </row>
    <row r="87" spans="2:12" s="1" customFormat="1" ht="16.5" customHeight="1">
      <c r="B87" s="31"/>
      <c r="E87" s="229" t="s">
        <v>108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109</v>
      </c>
      <c r="L88" s="31"/>
    </row>
    <row r="89" spans="2:12" s="1" customFormat="1" ht="16.5" customHeight="1">
      <c r="B89" s="31"/>
      <c r="E89" s="187" t="str">
        <f>E11</f>
        <v>SO 1000 - Ostatní náklady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7. 9. 2023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Šumperk</v>
      </c>
      <c r="I93" s="26" t="s">
        <v>30</v>
      </c>
      <c r="J93" s="29" t="str">
        <f>E23</f>
        <v>Ing.Zdeněk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112</v>
      </c>
      <c r="D96" s="96"/>
      <c r="E96" s="96"/>
      <c r="F96" s="96"/>
      <c r="G96" s="96"/>
      <c r="H96" s="96"/>
      <c r="I96" s="96"/>
      <c r="J96" s="105" t="s">
        <v>113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114</v>
      </c>
      <c r="J98" s="65">
        <f>J122</f>
        <v>0</v>
      </c>
      <c r="L98" s="31"/>
      <c r="AU98" s="16" t="s">
        <v>115</v>
      </c>
    </row>
    <row r="99" spans="2:12" s="8" customFormat="1" ht="24.95" customHeight="1">
      <c r="B99" s="107"/>
      <c r="D99" s="108" t="s">
        <v>534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535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120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 povrchu stávající zpevněné plochy</v>
      </c>
      <c r="F110" s="230"/>
      <c r="G110" s="230"/>
      <c r="H110" s="230"/>
      <c r="L110" s="31"/>
    </row>
    <row r="111" spans="2:12" ht="12" customHeight="1">
      <c r="B111" s="19"/>
      <c r="C111" s="26" t="s">
        <v>107</v>
      </c>
      <c r="L111" s="19"/>
    </row>
    <row r="112" spans="2:12" s="1" customFormat="1" ht="16.5" customHeight="1">
      <c r="B112" s="31"/>
      <c r="E112" s="229" t="s">
        <v>108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109</v>
      </c>
      <c r="L113" s="31"/>
    </row>
    <row r="114" spans="2:12" s="1" customFormat="1" ht="16.5" customHeight="1">
      <c r="B114" s="31"/>
      <c r="E114" s="187" t="str">
        <f>E11</f>
        <v>SO 1000 - Ostatní náklady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7. 9. 2023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Šumperk</v>
      </c>
      <c r="I118" s="26" t="s">
        <v>30</v>
      </c>
      <c r="J118" s="29" t="str">
        <f>E23</f>
        <v>Ing.Zdeněk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121</v>
      </c>
      <c r="D121" s="117" t="s">
        <v>61</v>
      </c>
      <c r="E121" s="117" t="s">
        <v>57</v>
      </c>
      <c r="F121" s="117" t="s">
        <v>58</v>
      </c>
      <c r="G121" s="117" t="s">
        <v>122</v>
      </c>
      <c r="H121" s="117" t="s">
        <v>123</v>
      </c>
      <c r="I121" s="117" t="s">
        <v>124</v>
      </c>
      <c r="J121" s="117" t="s">
        <v>113</v>
      </c>
      <c r="K121" s="118" t="s">
        <v>125</v>
      </c>
      <c r="L121" s="115"/>
      <c r="M121" s="58" t="s">
        <v>1</v>
      </c>
      <c r="N121" s="59" t="s">
        <v>40</v>
      </c>
      <c r="O121" s="59" t="s">
        <v>126</v>
      </c>
      <c r="P121" s="59" t="s">
        <v>127</v>
      </c>
      <c r="Q121" s="59" t="s">
        <v>128</v>
      </c>
      <c r="R121" s="59" t="s">
        <v>129</v>
      </c>
      <c r="S121" s="59" t="s">
        <v>130</v>
      </c>
      <c r="T121" s="60" t="s">
        <v>131</v>
      </c>
    </row>
    <row r="122" spans="2:63" s="1" customFormat="1" ht="22.9" customHeight="1">
      <c r="B122" s="31"/>
      <c r="C122" s="63" t="s">
        <v>132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115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536</v>
      </c>
      <c r="F123" s="125" t="s">
        <v>537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142</v>
      </c>
      <c r="AT123" s="131" t="s">
        <v>75</v>
      </c>
      <c r="AU123" s="131" t="s">
        <v>76</v>
      </c>
      <c r="AY123" s="124" t="s">
        <v>135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538</v>
      </c>
      <c r="F124" s="133" t="s">
        <v>537</v>
      </c>
      <c r="I124" s="126"/>
      <c r="J124" s="134">
        <f>BK124</f>
        <v>0</v>
      </c>
      <c r="L124" s="123"/>
      <c r="M124" s="128"/>
      <c r="P124" s="129">
        <f>SUM(P125:P131)</f>
        <v>0</v>
      </c>
      <c r="R124" s="129">
        <f>SUM(R125:R131)</f>
        <v>0</v>
      </c>
      <c r="T124" s="130">
        <f>SUM(T125:T131)</f>
        <v>0</v>
      </c>
      <c r="AR124" s="124" t="s">
        <v>142</v>
      </c>
      <c r="AT124" s="131" t="s">
        <v>75</v>
      </c>
      <c r="AU124" s="131" t="s">
        <v>83</v>
      </c>
      <c r="AY124" s="124" t="s">
        <v>135</v>
      </c>
      <c r="BK124" s="132">
        <f>SUM(BK125:BK131)</f>
        <v>0</v>
      </c>
    </row>
    <row r="125" spans="2:65" s="1" customFormat="1" ht="24.2" customHeight="1">
      <c r="B125" s="31"/>
      <c r="C125" s="135" t="s">
        <v>83</v>
      </c>
      <c r="D125" s="135" t="s">
        <v>137</v>
      </c>
      <c r="E125" s="136" t="s">
        <v>539</v>
      </c>
      <c r="F125" s="137" t="s">
        <v>540</v>
      </c>
      <c r="G125" s="138" t="s">
        <v>541</v>
      </c>
      <c r="H125" s="139">
        <v>1</v>
      </c>
      <c r="I125" s="140"/>
      <c r="J125" s="141">
        <f>ROUND(I125*H125,2)</f>
        <v>0</v>
      </c>
      <c r="K125" s="137" t="s">
        <v>141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542</v>
      </c>
      <c r="AT125" s="146" t="s">
        <v>137</v>
      </c>
      <c r="AU125" s="146" t="s">
        <v>85</v>
      </c>
      <c r="AY125" s="16" t="s">
        <v>135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542</v>
      </c>
      <c r="BM125" s="146" t="s">
        <v>543</v>
      </c>
    </row>
    <row r="126" spans="2:65" s="1" customFormat="1" ht="16.5" customHeight="1">
      <c r="B126" s="31"/>
      <c r="C126" s="135" t="s">
        <v>85</v>
      </c>
      <c r="D126" s="135" t="s">
        <v>137</v>
      </c>
      <c r="E126" s="136" t="s">
        <v>544</v>
      </c>
      <c r="F126" s="137" t="s">
        <v>545</v>
      </c>
      <c r="G126" s="138" t="s">
        <v>541</v>
      </c>
      <c r="H126" s="139">
        <v>1</v>
      </c>
      <c r="I126" s="140"/>
      <c r="J126" s="141">
        <f>ROUND(I126*H126,2)</f>
        <v>0</v>
      </c>
      <c r="K126" s="137" t="s">
        <v>1</v>
      </c>
      <c r="L126" s="31"/>
      <c r="M126" s="142" t="s">
        <v>1</v>
      </c>
      <c r="N126" s="143" t="s">
        <v>41</v>
      </c>
      <c r="P126" s="144">
        <f>O126*H126</f>
        <v>0</v>
      </c>
      <c r="Q126" s="144">
        <v>0</v>
      </c>
      <c r="R126" s="144">
        <f>Q126*H126</f>
        <v>0</v>
      </c>
      <c r="S126" s="144">
        <v>0</v>
      </c>
      <c r="T126" s="145">
        <f>S126*H126</f>
        <v>0</v>
      </c>
      <c r="AR126" s="146" t="s">
        <v>542</v>
      </c>
      <c r="AT126" s="146" t="s">
        <v>137</v>
      </c>
      <c r="AU126" s="146" t="s">
        <v>85</v>
      </c>
      <c r="AY126" s="16" t="s">
        <v>135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83</v>
      </c>
      <c r="BK126" s="147">
        <f>ROUND(I126*H126,2)</f>
        <v>0</v>
      </c>
      <c r="BL126" s="16" t="s">
        <v>542</v>
      </c>
      <c r="BM126" s="146" t="s">
        <v>546</v>
      </c>
    </row>
    <row r="127" spans="2:51" s="14" customFormat="1" ht="22.5">
      <c r="B127" s="181"/>
      <c r="D127" s="149" t="s">
        <v>151</v>
      </c>
      <c r="E127" s="182" t="s">
        <v>1</v>
      </c>
      <c r="F127" s="183" t="s">
        <v>547</v>
      </c>
      <c r="H127" s="182" t="s">
        <v>1</v>
      </c>
      <c r="I127" s="184"/>
      <c r="L127" s="181"/>
      <c r="M127" s="185"/>
      <c r="T127" s="186"/>
      <c r="AT127" s="182" t="s">
        <v>151</v>
      </c>
      <c r="AU127" s="182" t="s">
        <v>85</v>
      </c>
      <c r="AV127" s="14" t="s">
        <v>83</v>
      </c>
      <c r="AW127" s="14" t="s">
        <v>32</v>
      </c>
      <c r="AX127" s="14" t="s">
        <v>76</v>
      </c>
      <c r="AY127" s="182" t="s">
        <v>135</v>
      </c>
    </row>
    <row r="128" spans="2:51" s="12" customFormat="1" ht="11.25">
      <c r="B128" s="148"/>
      <c r="D128" s="149" t="s">
        <v>151</v>
      </c>
      <c r="E128" s="150" t="s">
        <v>1</v>
      </c>
      <c r="F128" s="151" t="s">
        <v>83</v>
      </c>
      <c r="H128" s="152">
        <v>1</v>
      </c>
      <c r="I128" s="153"/>
      <c r="L128" s="148"/>
      <c r="M128" s="154"/>
      <c r="T128" s="155"/>
      <c r="AT128" s="150" t="s">
        <v>151</v>
      </c>
      <c r="AU128" s="150" t="s">
        <v>85</v>
      </c>
      <c r="AV128" s="12" t="s">
        <v>85</v>
      </c>
      <c r="AW128" s="12" t="s">
        <v>32</v>
      </c>
      <c r="AX128" s="12" t="s">
        <v>83</v>
      </c>
      <c r="AY128" s="150" t="s">
        <v>135</v>
      </c>
    </row>
    <row r="129" spans="2:65" s="1" customFormat="1" ht="24.2" customHeight="1">
      <c r="B129" s="31"/>
      <c r="C129" s="135" t="s">
        <v>147</v>
      </c>
      <c r="D129" s="135" t="s">
        <v>137</v>
      </c>
      <c r="E129" s="136" t="s">
        <v>548</v>
      </c>
      <c r="F129" s="137" t="s">
        <v>549</v>
      </c>
      <c r="G129" s="138" t="s">
        <v>541</v>
      </c>
      <c r="H129" s="139">
        <v>1</v>
      </c>
      <c r="I129" s="140"/>
      <c r="J129" s="141">
        <f>ROUND(I129*H129,2)</f>
        <v>0</v>
      </c>
      <c r="K129" s="137" t="s">
        <v>1</v>
      </c>
      <c r="L129" s="31"/>
      <c r="M129" s="142" t="s">
        <v>1</v>
      </c>
      <c r="N129" s="143" t="s">
        <v>41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AR129" s="146" t="s">
        <v>542</v>
      </c>
      <c r="AT129" s="146" t="s">
        <v>137</v>
      </c>
      <c r="AU129" s="146" t="s">
        <v>85</v>
      </c>
      <c r="AY129" s="16" t="s">
        <v>135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6" t="s">
        <v>83</v>
      </c>
      <c r="BK129" s="147">
        <f>ROUND(I129*H129,2)</f>
        <v>0</v>
      </c>
      <c r="BL129" s="16" t="s">
        <v>542</v>
      </c>
      <c r="BM129" s="146" t="s">
        <v>550</v>
      </c>
    </row>
    <row r="130" spans="2:65" s="1" customFormat="1" ht="16.5" customHeight="1">
      <c r="B130" s="31"/>
      <c r="C130" s="135" t="s">
        <v>142</v>
      </c>
      <c r="D130" s="135" t="s">
        <v>137</v>
      </c>
      <c r="E130" s="136" t="s">
        <v>551</v>
      </c>
      <c r="F130" s="137" t="s">
        <v>552</v>
      </c>
      <c r="G130" s="138" t="s">
        <v>541</v>
      </c>
      <c r="H130" s="139">
        <v>1</v>
      </c>
      <c r="I130" s="140"/>
      <c r="J130" s="141">
        <f>ROUND(I130*H130,2)</f>
        <v>0</v>
      </c>
      <c r="K130" s="137" t="s">
        <v>1</v>
      </c>
      <c r="L130" s="31"/>
      <c r="M130" s="142" t="s">
        <v>1</v>
      </c>
      <c r="N130" s="143" t="s">
        <v>41</v>
      </c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AR130" s="146" t="s">
        <v>542</v>
      </c>
      <c r="AT130" s="146" t="s">
        <v>137</v>
      </c>
      <c r="AU130" s="146" t="s">
        <v>85</v>
      </c>
      <c r="AY130" s="16" t="s">
        <v>135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6" t="s">
        <v>83</v>
      </c>
      <c r="BK130" s="147">
        <f>ROUND(I130*H130,2)</f>
        <v>0</v>
      </c>
      <c r="BL130" s="16" t="s">
        <v>542</v>
      </c>
      <c r="BM130" s="146" t="s">
        <v>553</v>
      </c>
    </row>
    <row r="131" spans="2:65" s="1" customFormat="1" ht="67.5" customHeight="1">
      <c r="B131" s="31"/>
      <c r="C131" s="135" t="s">
        <v>159</v>
      </c>
      <c r="D131" s="135" t="s">
        <v>137</v>
      </c>
      <c r="E131" s="136" t="s">
        <v>554</v>
      </c>
      <c r="F131" s="137" t="s">
        <v>555</v>
      </c>
      <c r="G131" s="138" t="s">
        <v>541</v>
      </c>
      <c r="H131" s="139">
        <v>1</v>
      </c>
      <c r="I131" s="140"/>
      <c r="J131" s="141">
        <f>ROUND(I131*H131,2)</f>
        <v>0</v>
      </c>
      <c r="K131" s="137" t="s">
        <v>141</v>
      </c>
      <c r="L131" s="31"/>
      <c r="M131" s="176" t="s">
        <v>1</v>
      </c>
      <c r="N131" s="177" t="s">
        <v>41</v>
      </c>
      <c r="O131" s="178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146" t="s">
        <v>542</v>
      </c>
      <c r="AT131" s="146" t="s">
        <v>137</v>
      </c>
      <c r="AU131" s="146" t="s">
        <v>85</v>
      </c>
      <c r="AY131" s="16" t="s">
        <v>135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6" t="s">
        <v>83</v>
      </c>
      <c r="BK131" s="147">
        <f>ROUND(I131*H131,2)</f>
        <v>0</v>
      </c>
      <c r="BL131" s="16" t="s">
        <v>542</v>
      </c>
      <c r="BM131" s="146" t="s">
        <v>556</v>
      </c>
    </row>
    <row r="132" spans="2:12" s="1" customFormat="1" ht="6.95" customHeight="1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1"/>
    </row>
  </sheetData>
  <sheetProtection algorithmName="SHA-512" hashValue="+ed5X+wNG+fuG5dAfakYAXvUTQYEVWPChrSmoCB/MgU/u51HX6LPxOzkFagJpIP/czwFY6w8Xp1KIj+lUGyJiA==" saltValue="SIVLpuVdIAXF8WbrsGezznBPPN1aF37aVldmOv5YL1AZg3AdkoY7X84rkSKxbHD2caIqrAnAIvAMl7zq1W7MtQ==" spinCount="100000" sheet="1" objects="1" scenarios="1" formatColumns="0" formatRows="0" autoFilter="0"/>
  <autoFilter ref="C121:K13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105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106</v>
      </c>
      <c r="L4" s="19"/>
      <c r="M4" s="92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Oprava  povrchu stávající zpevněné plochy</v>
      </c>
      <c r="F7" s="230"/>
      <c r="G7" s="230"/>
      <c r="H7" s="230"/>
      <c r="L7" s="19"/>
    </row>
    <row r="8" spans="2:12" ht="12" customHeight="1">
      <c r="B8" s="19"/>
      <c r="D8" s="26" t="s">
        <v>107</v>
      </c>
      <c r="L8" s="19"/>
    </row>
    <row r="9" spans="2:12" s="1" customFormat="1" ht="16.5" customHeight="1">
      <c r="B9" s="31"/>
      <c r="E9" s="229" t="s">
        <v>108</v>
      </c>
      <c r="F9" s="231"/>
      <c r="G9" s="231"/>
      <c r="H9" s="231"/>
      <c r="L9" s="31"/>
    </row>
    <row r="10" spans="2:12" s="1" customFormat="1" ht="12" customHeight="1">
      <c r="B10" s="31"/>
      <c r="D10" s="26" t="s">
        <v>109</v>
      </c>
      <c r="L10" s="31"/>
    </row>
    <row r="11" spans="2:12" s="1" customFormat="1" ht="16.5" customHeight="1">
      <c r="B11" s="31"/>
      <c r="E11" s="187" t="s">
        <v>557</v>
      </c>
      <c r="F11" s="231"/>
      <c r="G11" s="231"/>
      <c r="H11" s="231"/>
      <c r="L11" s="31"/>
    </row>
    <row r="12" spans="2:12" s="1" customFormat="1" ht="11.25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7. 9. 2023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1</v>
      </c>
      <c r="L16" s="31"/>
    </row>
    <row r="17" spans="2:12" s="1" customFormat="1" ht="18" customHeight="1">
      <c r="B17" s="31"/>
      <c r="E17" s="24" t="s">
        <v>26</v>
      </c>
      <c r="I17" s="26" t="s">
        <v>27</v>
      </c>
      <c r="J17" s="24" t="s">
        <v>1</v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28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27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30</v>
      </c>
      <c r="I22" s="26" t="s">
        <v>25</v>
      </c>
      <c r="J22" s="24" t="s">
        <v>1</v>
      </c>
      <c r="L22" s="31"/>
    </row>
    <row r="23" spans="2:12" s="1" customFormat="1" ht="18" customHeight="1">
      <c r="B23" s="31"/>
      <c r="E23" s="24" t="s">
        <v>31</v>
      </c>
      <c r="I23" s="26" t="s">
        <v>27</v>
      </c>
      <c r="J23" s="24" t="s">
        <v>1</v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33</v>
      </c>
      <c r="I25" s="26" t="s">
        <v>25</v>
      </c>
      <c r="J25" s="24" t="s">
        <v>1</v>
      </c>
      <c r="L25" s="31"/>
    </row>
    <row r="26" spans="2:12" s="1" customFormat="1" ht="18" customHeight="1">
      <c r="B26" s="31"/>
      <c r="E26" s="24" t="s">
        <v>34</v>
      </c>
      <c r="I26" s="26" t="s">
        <v>27</v>
      </c>
      <c r="J26" s="24" t="s">
        <v>1</v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35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36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38</v>
      </c>
      <c r="I34" s="34" t="s">
        <v>37</v>
      </c>
      <c r="J34" s="34" t="s">
        <v>39</v>
      </c>
      <c r="L34" s="31"/>
    </row>
    <row r="35" spans="2:12" s="1" customFormat="1" ht="14.45" customHeight="1">
      <c r="B35" s="31"/>
      <c r="D35" s="54" t="s">
        <v>40</v>
      </c>
      <c r="E35" s="26" t="s">
        <v>41</v>
      </c>
      <c r="F35" s="85">
        <f>ROUND((SUM(BE122:BE126)),2)</f>
        <v>0</v>
      </c>
      <c r="I35" s="95">
        <v>0.21</v>
      </c>
      <c r="J35" s="85">
        <f>ROUND(((SUM(BE122:BE126))*I35),2)</f>
        <v>0</v>
      </c>
      <c r="L35" s="31"/>
    </row>
    <row r="36" spans="2:12" s="1" customFormat="1" ht="14.45" customHeight="1">
      <c r="B36" s="31"/>
      <c r="E36" s="26" t="s">
        <v>42</v>
      </c>
      <c r="F36" s="85">
        <f>ROUND((SUM(BF122:BF126)),2)</f>
        <v>0</v>
      </c>
      <c r="I36" s="95">
        <v>0.15</v>
      </c>
      <c r="J36" s="85">
        <f>ROUND(((SUM(BF122:BF126))*I36),2)</f>
        <v>0</v>
      </c>
      <c r="L36" s="31"/>
    </row>
    <row r="37" spans="2:12" s="1" customFormat="1" ht="14.45" customHeight="1" hidden="1">
      <c r="B37" s="31"/>
      <c r="E37" s="26" t="s">
        <v>43</v>
      </c>
      <c r="F37" s="85">
        <f>ROUND((SUM(BG122:BG126)),2)</f>
        <v>0</v>
      </c>
      <c r="I37" s="95">
        <v>0.21</v>
      </c>
      <c r="J37" s="85">
        <f>0</f>
        <v>0</v>
      </c>
      <c r="L37" s="31"/>
    </row>
    <row r="38" spans="2:12" s="1" customFormat="1" ht="14.45" customHeight="1" hidden="1">
      <c r="B38" s="31"/>
      <c r="E38" s="26" t="s">
        <v>44</v>
      </c>
      <c r="F38" s="85">
        <f>ROUND((SUM(BH122:BH126)),2)</f>
        <v>0</v>
      </c>
      <c r="I38" s="95">
        <v>0.15</v>
      </c>
      <c r="J38" s="85">
        <f>0</f>
        <v>0</v>
      </c>
      <c r="L38" s="31"/>
    </row>
    <row r="39" spans="2:12" s="1" customFormat="1" ht="14.45" customHeight="1" hidden="1">
      <c r="B39" s="31"/>
      <c r="E39" s="26" t="s">
        <v>45</v>
      </c>
      <c r="F39" s="85">
        <f>ROUND((SUM(BI122:BI126)),2)</f>
        <v>0</v>
      </c>
      <c r="I39" s="95">
        <v>0</v>
      </c>
      <c r="J39" s="85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46</v>
      </c>
      <c r="E41" s="56"/>
      <c r="F41" s="56"/>
      <c r="G41" s="98" t="s">
        <v>47</v>
      </c>
      <c r="H41" s="99" t="s">
        <v>48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102" t="s">
        <v>52</v>
      </c>
      <c r="G61" s="42" t="s">
        <v>51</v>
      </c>
      <c r="H61" s="33"/>
      <c r="I61" s="33"/>
      <c r="J61" s="103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102" t="s">
        <v>52</v>
      </c>
      <c r="G76" s="42" t="s">
        <v>51</v>
      </c>
      <c r="H76" s="33"/>
      <c r="I76" s="33"/>
      <c r="J76" s="103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Oprava  povrchu stávající zpevněné plochy</v>
      </c>
      <c r="F85" s="230"/>
      <c r="G85" s="230"/>
      <c r="H85" s="230"/>
      <c r="L85" s="31"/>
    </row>
    <row r="86" spans="2:12" ht="12" customHeight="1">
      <c r="B86" s="19"/>
      <c r="C86" s="26" t="s">
        <v>107</v>
      </c>
      <c r="L86" s="19"/>
    </row>
    <row r="87" spans="2:12" s="1" customFormat="1" ht="16.5" customHeight="1">
      <c r="B87" s="31"/>
      <c r="E87" s="229" t="s">
        <v>108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109</v>
      </c>
      <c r="L88" s="31"/>
    </row>
    <row r="89" spans="2:12" s="1" customFormat="1" ht="16.5" customHeight="1">
      <c r="B89" s="31"/>
      <c r="E89" s="187" t="str">
        <f>E11</f>
        <v>SO 1020 - VRN</v>
      </c>
      <c r="F89" s="231"/>
      <c r="G89" s="231"/>
      <c r="H89" s="231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Šumperk</v>
      </c>
      <c r="I91" s="26" t="s">
        <v>22</v>
      </c>
      <c r="J91" s="51" t="str">
        <f>IF(J14="","",J14)</f>
        <v>7. 9. 2023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>Město Šumperk</v>
      </c>
      <c r="I93" s="26" t="s">
        <v>30</v>
      </c>
      <c r="J93" s="29" t="str">
        <f>E23</f>
        <v>Ing.Zdeněk Vitásek</v>
      </c>
      <c r="L93" s="31"/>
    </row>
    <row r="94" spans="2:12" s="1" customFormat="1" ht="15.2" customHeight="1">
      <c r="B94" s="31"/>
      <c r="C94" s="26" t="s">
        <v>28</v>
      </c>
      <c r="F94" s="24" t="str">
        <f>IF(E20="","",E20)</f>
        <v>Vyplň údaj</v>
      </c>
      <c r="I94" s="26" t="s">
        <v>33</v>
      </c>
      <c r="J94" s="29" t="str">
        <f>E26</f>
        <v>Martin Pniok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112</v>
      </c>
      <c r="D96" s="96"/>
      <c r="E96" s="96"/>
      <c r="F96" s="96"/>
      <c r="G96" s="96"/>
      <c r="H96" s="96"/>
      <c r="I96" s="96"/>
      <c r="J96" s="105" t="s">
        <v>113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114</v>
      </c>
      <c r="J98" s="65">
        <f>J122</f>
        <v>0</v>
      </c>
      <c r="L98" s="31"/>
      <c r="AU98" s="16" t="s">
        <v>115</v>
      </c>
    </row>
    <row r="99" spans="2:12" s="8" customFormat="1" ht="24.95" customHeight="1">
      <c r="B99" s="107"/>
      <c r="D99" s="108" t="s">
        <v>558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559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120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29" t="str">
        <f>E7</f>
        <v>Oprava  povrchu stávající zpevněné plochy</v>
      </c>
      <c r="F110" s="230"/>
      <c r="G110" s="230"/>
      <c r="H110" s="230"/>
      <c r="L110" s="31"/>
    </row>
    <row r="111" spans="2:12" ht="12" customHeight="1">
      <c r="B111" s="19"/>
      <c r="C111" s="26" t="s">
        <v>107</v>
      </c>
      <c r="L111" s="19"/>
    </row>
    <row r="112" spans="2:12" s="1" customFormat="1" ht="16.5" customHeight="1">
      <c r="B112" s="31"/>
      <c r="E112" s="229" t="s">
        <v>108</v>
      </c>
      <c r="F112" s="231"/>
      <c r="G112" s="231"/>
      <c r="H112" s="231"/>
      <c r="L112" s="31"/>
    </row>
    <row r="113" spans="2:12" s="1" customFormat="1" ht="12" customHeight="1">
      <c r="B113" s="31"/>
      <c r="C113" s="26" t="s">
        <v>109</v>
      </c>
      <c r="L113" s="31"/>
    </row>
    <row r="114" spans="2:12" s="1" customFormat="1" ht="16.5" customHeight="1">
      <c r="B114" s="31"/>
      <c r="E114" s="187" t="str">
        <f>E11</f>
        <v>SO 1020 - VRN</v>
      </c>
      <c r="F114" s="231"/>
      <c r="G114" s="231"/>
      <c r="H114" s="231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>Šumperk</v>
      </c>
      <c r="I116" s="26" t="s">
        <v>22</v>
      </c>
      <c r="J116" s="51" t="str">
        <f>IF(J14="","",J14)</f>
        <v>7. 9. 2023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>Město Šumperk</v>
      </c>
      <c r="I118" s="26" t="s">
        <v>30</v>
      </c>
      <c r="J118" s="29" t="str">
        <f>E23</f>
        <v>Ing.Zdeněk Vitásek</v>
      </c>
      <c r="L118" s="31"/>
    </row>
    <row r="119" spans="2:12" s="1" customFormat="1" ht="15.2" customHeight="1">
      <c r="B119" s="31"/>
      <c r="C119" s="26" t="s">
        <v>28</v>
      </c>
      <c r="F119" s="24" t="str">
        <f>IF(E20="","",E20)</f>
        <v>Vyplň údaj</v>
      </c>
      <c r="I119" s="26" t="s">
        <v>33</v>
      </c>
      <c r="J119" s="29" t="str">
        <f>E26</f>
        <v>Martin Pniok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121</v>
      </c>
      <c r="D121" s="117" t="s">
        <v>61</v>
      </c>
      <c r="E121" s="117" t="s">
        <v>57</v>
      </c>
      <c r="F121" s="117" t="s">
        <v>58</v>
      </c>
      <c r="G121" s="117" t="s">
        <v>122</v>
      </c>
      <c r="H121" s="117" t="s">
        <v>123</v>
      </c>
      <c r="I121" s="117" t="s">
        <v>124</v>
      </c>
      <c r="J121" s="117" t="s">
        <v>113</v>
      </c>
      <c r="K121" s="118" t="s">
        <v>125</v>
      </c>
      <c r="L121" s="115"/>
      <c r="M121" s="58" t="s">
        <v>1</v>
      </c>
      <c r="N121" s="59" t="s">
        <v>40</v>
      </c>
      <c r="O121" s="59" t="s">
        <v>126</v>
      </c>
      <c r="P121" s="59" t="s">
        <v>127</v>
      </c>
      <c r="Q121" s="59" t="s">
        <v>128</v>
      </c>
      <c r="R121" s="59" t="s">
        <v>129</v>
      </c>
      <c r="S121" s="59" t="s">
        <v>130</v>
      </c>
      <c r="T121" s="60" t="s">
        <v>131</v>
      </c>
    </row>
    <row r="122" spans="2:63" s="1" customFormat="1" ht="22.9" customHeight="1">
      <c r="B122" s="31"/>
      <c r="C122" s="63" t="s">
        <v>132</v>
      </c>
      <c r="J122" s="119">
        <f>BK122</f>
        <v>0</v>
      </c>
      <c r="L122" s="31"/>
      <c r="M122" s="61"/>
      <c r="N122" s="52"/>
      <c r="O122" s="52"/>
      <c r="P122" s="120">
        <f>P123</f>
        <v>0</v>
      </c>
      <c r="Q122" s="52"/>
      <c r="R122" s="120">
        <f>R123</f>
        <v>0</v>
      </c>
      <c r="S122" s="52"/>
      <c r="T122" s="121">
        <f>T123</f>
        <v>0</v>
      </c>
      <c r="AT122" s="16" t="s">
        <v>75</v>
      </c>
      <c r="AU122" s="16" t="s">
        <v>115</v>
      </c>
      <c r="BK122" s="122">
        <f>BK123</f>
        <v>0</v>
      </c>
    </row>
    <row r="123" spans="2:63" s="11" customFormat="1" ht="25.9" customHeight="1">
      <c r="B123" s="123"/>
      <c r="D123" s="124" t="s">
        <v>75</v>
      </c>
      <c r="E123" s="125" t="s">
        <v>104</v>
      </c>
      <c r="F123" s="125" t="s">
        <v>560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0</v>
      </c>
      <c r="T123" s="130">
        <f>T124</f>
        <v>0</v>
      </c>
      <c r="AR123" s="124" t="s">
        <v>159</v>
      </c>
      <c r="AT123" s="131" t="s">
        <v>75</v>
      </c>
      <c r="AU123" s="131" t="s">
        <v>76</v>
      </c>
      <c r="AY123" s="124" t="s">
        <v>135</v>
      </c>
      <c r="BK123" s="132">
        <f>BK124</f>
        <v>0</v>
      </c>
    </row>
    <row r="124" spans="2:63" s="11" customFormat="1" ht="22.9" customHeight="1">
      <c r="B124" s="123"/>
      <c r="D124" s="124" t="s">
        <v>75</v>
      </c>
      <c r="E124" s="133" t="s">
        <v>561</v>
      </c>
      <c r="F124" s="133" t="s">
        <v>562</v>
      </c>
      <c r="I124" s="126"/>
      <c r="J124" s="134">
        <f>BK124</f>
        <v>0</v>
      </c>
      <c r="L124" s="123"/>
      <c r="M124" s="128"/>
      <c r="P124" s="129">
        <f>SUM(P125:P126)</f>
        <v>0</v>
      </c>
      <c r="R124" s="129">
        <f>SUM(R125:R126)</f>
        <v>0</v>
      </c>
      <c r="T124" s="130">
        <f>SUM(T125:T126)</f>
        <v>0</v>
      </c>
      <c r="AR124" s="124" t="s">
        <v>159</v>
      </c>
      <c r="AT124" s="131" t="s">
        <v>75</v>
      </c>
      <c r="AU124" s="131" t="s">
        <v>83</v>
      </c>
      <c r="AY124" s="124" t="s">
        <v>135</v>
      </c>
      <c r="BK124" s="132">
        <f>SUM(BK125:BK126)</f>
        <v>0</v>
      </c>
    </row>
    <row r="125" spans="2:65" s="1" customFormat="1" ht="16.5" customHeight="1">
      <c r="B125" s="31"/>
      <c r="C125" s="135" t="s">
        <v>83</v>
      </c>
      <c r="D125" s="135" t="s">
        <v>137</v>
      </c>
      <c r="E125" s="136" t="s">
        <v>563</v>
      </c>
      <c r="F125" s="137" t="s">
        <v>562</v>
      </c>
      <c r="G125" s="138" t="s">
        <v>541</v>
      </c>
      <c r="H125" s="139">
        <v>1</v>
      </c>
      <c r="I125" s="140"/>
      <c r="J125" s="141">
        <f>ROUND(I125*H125,2)</f>
        <v>0</v>
      </c>
      <c r="K125" s="137" t="s">
        <v>141</v>
      </c>
      <c r="L125" s="31"/>
      <c r="M125" s="142" t="s">
        <v>1</v>
      </c>
      <c r="N125" s="143" t="s">
        <v>41</v>
      </c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AR125" s="146" t="s">
        <v>564</v>
      </c>
      <c r="AT125" s="146" t="s">
        <v>137</v>
      </c>
      <c r="AU125" s="146" t="s">
        <v>85</v>
      </c>
      <c r="AY125" s="16" t="s">
        <v>135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6" t="s">
        <v>83</v>
      </c>
      <c r="BK125" s="147">
        <f>ROUND(I125*H125,2)</f>
        <v>0</v>
      </c>
      <c r="BL125" s="16" t="s">
        <v>564</v>
      </c>
      <c r="BM125" s="146" t="s">
        <v>565</v>
      </c>
    </row>
    <row r="126" spans="2:65" s="1" customFormat="1" ht="16.5" customHeight="1">
      <c r="B126" s="31"/>
      <c r="C126" s="135" t="s">
        <v>85</v>
      </c>
      <c r="D126" s="135" t="s">
        <v>137</v>
      </c>
      <c r="E126" s="136" t="s">
        <v>566</v>
      </c>
      <c r="F126" s="137" t="s">
        <v>567</v>
      </c>
      <c r="G126" s="138" t="s">
        <v>541</v>
      </c>
      <c r="H126" s="139">
        <v>1</v>
      </c>
      <c r="I126" s="140"/>
      <c r="J126" s="141">
        <f>ROUND(I126*H126,2)</f>
        <v>0</v>
      </c>
      <c r="K126" s="137" t="s">
        <v>141</v>
      </c>
      <c r="L126" s="31"/>
      <c r="M126" s="176" t="s">
        <v>1</v>
      </c>
      <c r="N126" s="177" t="s">
        <v>41</v>
      </c>
      <c r="O126" s="178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AR126" s="146" t="s">
        <v>564</v>
      </c>
      <c r="AT126" s="146" t="s">
        <v>137</v>
      </c>
      <c r="AU126" s="146" t="s">
        <v>85</v>
      </c>
      <c r="AY126" s="16" t="s">
        <v>135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6" t="s">
        <v>83</v>
      </c>
      <c r="BK126" s="147">
        <f>ROUND(I126*H126,2)</f>
        <v>0</v>
      </c>
      <c r="BL126" s="16" t="s">
        <v>564</v>
      </c>
      <c r="BM126" s="146" t="s">
        <v>568</v>
      </c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31"/>
    </row>
  </sheetData>
  <sheetProtection algorithmName="SHA-512" hashValue="OKrI08ev3W7J9CqZBwVxfTJX0rKnP/ByPvVMbOo61/Y2nIbvJ8El+Fm6EjtGD5QjDq7qQQscCTfEa8pGZ+NkSw==" saltValue="4mp/cE4WIjErfBPUYqHNtIGjyCbgx327O0gsDw5BZuI7kSU70wyZXYuSH7uw2cP6zB2/rt2YZmS3S7VzyBCGZw==" spinCount="100000" sheet="1" objects="1" scenarios="1" formatColumns="0" formatRows="0" autoFilter="0"/>
  <autoFilter ref="C121:K126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Nádeníčková Eva, Ing.</cp:lastModifiedBy>
  <dcterms:created xsi:type="dcterms:W3CDTF">2023-09-08T08:27:45Z</dcterms:created>
  <dcterms:modified xsi:type="dcterms:W3CDTF">2024-01-26T13:38:40Z</dcterms:modified>
  <cp:category/>
  <cp:version/>
  <cp:contentType/>
  <cp:contentStatus/>
</cp:coreProperties>
</file>