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720" activeTab="0"/>
  </bookViews>
  <sheets>
    <sheet name="Rekapitulace stavby" sheetId="1" r:id="rId1"/>
    <sheet name="01 - VEDLEJŠÍ A OSTATNÍ N..." sheetId="2" r:id="rId2"/>
    <sheet name="02 - BOURACÍ PRÁCE" sheetId="3" r:id="rId3"/>
    <sheet name="03 - STAVEBNÍ PRÁCE" sheetId="4" r:id="rId4"/>
    <sheet name="04 - PROFESE" sheetId="5" r:id="rId5"/>
    <sheet name="05 - PROVIZORNÍ OPATŘENÍ" sheetId="6" r:id="rId6"/>
  </sheets>
  <definedNames>
    <definedName name="_xlnm._FilterDatabase" localSheetId="1" hidden="1">'01 - VEDLEJŠÍ A OSTATNÍ N...'!$C$119:$K$128</definedName>
    <definedName name="_xlnm._FilterDatabase" localSheetId="2" hidden="1">'02 - BOURACÍ PRÁCE'!$C$120:$K$136</definedName>
    <definedName name="_xlnm._FilterDatabase" localSheetId="3" hidden="1">'03 - STAVEBNÍ PRÁCE'!$C$126:$K$178</definedName>
    <definedName name="_xlnm._FilterDatabase" localSheetId="4" hidden="1">'04 - PROFESE'!$C$127:$K$228</definedName>
    <definedName name="_xlnm._FilterDatabase" localSheetId="5" hidden="1">'05 - PROVIZORNÍ OPATŘENÍ'!$C$119:$K$133</definedName>
    <definedName name="_xlnm.Print_Area" localSheetId="1">'01 - VEDLEJŠÍ A OSTATNÍ N...'!$C$4:$J$39,'01 - VEDLEJŠÍ A OSTATNÍ N...'!$C$50:$J$76,'01 - VEDLEJŠÍ A OSTATNÍ N...'!$C$82:$J$101,'01 - VEDLEJŠÍ A OSTATNÍ N...'!$C$107:$K$128</definedName>
    <definedName name="_xlnm.Print_Area" localSheetId="2">'02 - BOURACÍ PRÁCE'!$C$4:$J$39,'02 - BOURACÍ PRÁCE'!$C$50:$J$76,'02 - BOURACÍ PRÁCE'!$C$82:$J$102,'02 - BOURACÍ PRÁCE'!$C$108:$K$136</definedName>
    <definedName name="_xlnm.Print_Area" localSheetId="3">'03 - STAVEBNÍ PRÁCE'!$C$4:$J$39,'03 - STAVEBNÍ PRÁCE'!$C$50:$J$76,'03 - STAVEBNÍ PRÁCE'!$C$82:$J$108,'03 - STAVEBNÍ PRÁCE'!$C$114:$K$178</definedName>
    <definedName name="_xlnm.Print_Area" localSheetId="4">'04 - PROFESE'!$C$4:$J$39,'04 - PROFESE'!$C$50:$J$76,'04 - PROFESE'!$C$82:$J$109,'04 - PROFESE'!$C$115:$K$228</definedName>
    <definedName name="_xlnm.Print_Area" localSheetId="5">'05 - PROVIZORNÍ OPATŘENÍ'!$C$4:$J$39,'05 - PROVIZORNÍ OPATŘENÍ'!$C$50:$J$76,'05 - PROVIZORNÍ OPATŘENÍ'!$C$82:$J$101,'05 - PROVIZORNÍ OPATŘENÍ'!$C$107:$K$133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'01 - VEDLEJŠÍ A OSTATNÍ N...'!$119:$119</definedName>
    <definedName name="_xlnm.Print_Titles" localSheetId="2">'02 - BOURACÍ PRÁCE'!$120:$120</definedName>
    <definedName name="_xlnm.Print_Titles" localSheetId="3">'03 - STAVEBNÍ PRÁCE'!$126:$126</definedName>
    <definedName name="_xlnm.Print_Titles" localSheetId="4">'04 - PROFESE'!$127:$127</definedName>
    <definedName name="_xlnm.Print_Titles" localSheetId="5">'05 - PROVIZORNÍ OPATŘENÍ'!$119:$119</definedName>
  </definedNames>
  <calcPr calcId="191029"/>
  <extLst/>
</workbook>
</file>

<file path=xl/sharedStrings.xml><?xml version="1.0" encoding="utf-8"?>
<sst xmlns="http://schemas.openxmlformats.org/spreadsheetml/2006/main" count="3151" uniqueCount="713">
  <si>
    <t>Export Komplet</t>
  </si>
  <si>
    <t/>
  </si>
  <si>
    <t>2.0</t>
  </si>
  <si>
    <t>False</t>
  </si>
  <si>
    <t>{85271695-442c-4685-a99d-021aa78c759a}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</si>
  <si>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</si>
  <si>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</si>
  <si>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</si>
  <si>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</si>
  <si>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</si>
  <si>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</si>
  <si>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</si>
  <si>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</si>
  <si>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</si>
  <si>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11_2023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</si>
  <si>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</si>
  <si>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</si>
  <si>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Pavilon B – Rekonstrukce vodoinstalačních šachet vč. osvětlení a výmalby odd. urologie 2.NP</t>
  </si>
  <si>
    <t>KSO:</t>
  </si>
  <si>
    <t>801 11</t>
  </si>
  <si>
    <t>CC-CZ:</t>
  </si>
  <si>
    <t>1264</t>
  </si>
  <si>
    <t>Místo:</t>
  </si>
  <si>
    <t>Nemocnice Šumperk a.s. - Pavilon B</t>
  </si>
  <si>
    <t>Datum:</t>
  </si>
  <si>
    <t>15. 11. 2023</t>
  </si>
  <si>
    <t>Zadavatel:</t>
  </si>
  <si>
    <t>IČ:</t>
  </si>
  <si>
    <t>Nemocnice Šumperk a.s.</t>
  </si>
  <si>
    <t>DIČ:</t>
  </si>
  <si>
    <t>Uchazeč:</t>
  </si>
  <si>
    <t>Vyplň údaj</t>
  </si>
  <si>
    <t>Projektant:</t>
  </si>
  <si>
    <t>4DS, spol. s r. o.</t>
  </si>
  <si>
    <t>True</t>
  </si>
  <si>
    <t>Zpracovatel:</t>
  </si>
  <si>
    <t>Vladimír Mrázek</t>
  </si>
  <si>
    <t>Poznámka:</t>
  </si>
  <si>
    <t xml:space="preserve">Soupis prací je sestaven s využitím položek Cenové soustavy ÚRS (cenová úroveň 2023/II). Veškeré další informace vymezující popis a podmínky použití těchto položek z Cenové soustavy, které nejsou uvedeny přímo v soupisu prací, jsou neomezeně dálkově k dispozici na webu www.podminky.urs.cz. Položky soupisu prací, které nemají ve sloupci „Cenová soustava“ veden žádný údaj, nepochází z Cenové soustavy ÚRS.
Soupis prací je zpracován v rozsahu a podrobnosti projektu 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</si>
  <si>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</si>
  <si>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</si>
  <si>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</si>
  <si>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</si>
  <si>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</si>
  <si>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</si>
  <si>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</si>
  <si>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</si>
  <si>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</si>
  <si>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</si>
  <si>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</si>
  <si>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</si>
  <si>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</si>
  <si>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</si>
  <si>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</si>
  <si>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</si>
  <si>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</si>
  <si>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</si>
  <si>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</si>
  <si>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</si>
  <si>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</si>
  <si>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</si>
  <si>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</si>
  <si>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</si>
  <si>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</si>
  <si>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</si>
  <si>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</si>
  <si>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</si>
  <si>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</si>
  <si>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</si>
  <si>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</si>
  <si>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</si>
  <si>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</si>
  <si>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</si>
  <si>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</si>
  <si>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</si>
  <si>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</si>
  <si>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</si>
  <si>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</si>
  <si>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</si>
  <si>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</si>
  <si>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</si>
  <si>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</si>
  <si>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</si>
  <si>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</si>
  <si>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</si>
  <si>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A OSTATNÍ NÁKLADY</t>
  </si>
  <si>
    <t>STA</t>
  </si>
  <si>
    <t>1</t>
  </si>
  <si>
    <t>{cd43ac32-ab94-453f-93f6-312cf7629955}</t>
  </si>
  <si>
    <t>2</t>
  </si>
  <si>
    <t>02</t>
  </si>
  <si>
    <t>BOURACÍ PRÁCE</t>
  </si>
  <si>
    <t>{f565a63f-31a9-4512-a724-ca9287ec5357}</t>
  </si>
  <si>
    <t>03</t>
  </si>
  <si>
    <t>STAVEBNÍ PRÁCE</t>
  </si>
  <si>
    <t>{dc4c6203-864c-4ec3-9c3e-bbe39bfb1c21}</t>
  </si>
  <si>
    <t>04</t>
  </si>
  <si>
    <t>PROFESE</t>
  </si>
  <si>
    <t>{4c32cd27-08cd-46cf-8783-cfcc06d8cf5a}</t>
  </si>
  <si>
    <t>05</t>
  </si>
  <si>
    <t>PROVIZORNÍ OPATŘENÍ</t>
  </si>
  <si>
    <t>{9d55c14c-610f-4034-b7df-75f5517f7305}</t>
  </si>
  <si>
    <t>KRYCÍ LIST SOUPISU PRACÍ</t>
  </si>
  <si>
    <t>Objekt:</t>
  </si>
  <si>
    <t>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</si>
  <si>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</si>
  <si>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</si>
  <si>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</si>
  <si>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</si>
  <si>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</si>
  <si>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</si>
  <si>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</si>
  <si>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</si>
  <si>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VRN99 - Rezerva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</si>
  <si>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</si>
  <si>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</si>
  <si>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</si>
  <si>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</si>
  <si>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</si>
  <si>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</si>
  <si>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</si>
  <si>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</si>
  <si>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</si>
  <si>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</si>
  <si>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</si>
  <si>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</si>
  <si>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</si>
  <si>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</si>
  <si>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</si>
  <si>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</si>
  <si>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</si>
  <si>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</si>
  <si>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</si>
  <si>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</si>
  <si>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</si>
  <si>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</si>
  <si>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1024</t>
  </si>
  <si>
    <t>-2070350290</t>
  </si>
  <si>
    <t>VRN4</t>
  </si>
  <si>
    <t>Inženýrská činnost</t>
  </si>
  <si>
    <t>3</t>
  </si>
  <si>
    <t>04140202</t>
  </si>
  <si>
    <t>Revize TI ČR po dokončení prací</t>
  </si>
  <si>
    <t>775243479</t>
  </si>
  <si>
    <t>4</t>
  </si>
  <si>
    <t>042503000</t>
  </si>
  <si>
    <t>Plán BOZP na staveništi</t>
  </si>
  <si>
    <t>-1004290015</t>
  </si>
  <si>
    <t>VRN99</t>
  </si>
  <si>
    <t>Rezerva</t>
  </si>
  <si>
    <t>6</t>
  </si>
  <si>
    <t>099901</t>
  </si>
  <si>
    <t>1036206836</t>
  </si>
  <si>
    <t>02 - BOURACÍ PRÁCE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</si>
  <si>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</si>
  <si>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</si>
  <si>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</si>
  <si>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</si>
  <si>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763 - Konstrukce suché výstavby</t>
  </si>
  <si>
    <t>HSV</t>
  </si>
  <si>
    <t>Práce a dodávky HSV</t>
  </si>
  <si>
    <t>9</t>
  </si>
  <si>
    <t>Ostatní konstrukce a práce, bourání</t>
  </si>
  <si>
    <t>978059541</t>
  </si>
  <si>
    <t>Odsekání a odebrání obkladů stěn z vnitřních obkládaček plochy přes 1 m2</t>
  </si>
  <si>
    <t>m2</t>
  </si>
  <si>
    <t>CS ÚRS 2023 02</t>
  </si>
  <si>
    <t>907859285</t>
  </si>
  <si>
    <t>979001</t>
  </si>
  <si>
    <t>Vybourání lehké šachtové příčky</t>
  </si>
  <si>
    <t>-1808605977</t>
  </si>
  <si>
    <t>VV</t>
  </si>
  <si>
    <t>+15,26+4,82+2,92</t>
  </si>
  <si>
    <t>979002</t>
  </si>
  <si>
    <t>Vybourání vývodu VZT</t>
  </si>
  <si>
    <t>kus</t>
  </si>
  <si>
    <t>-1419336590</t>
  </si>
  <si>
    <t>997</t>
  </si>
  <si>
    <t>Přesun sutě</t>
  </si>
  <si>
    <t>997013211</t>
  </si>
  <si>
    <t>Vnitrostaveništní doprava suti a vybouraných hmot pro budovy v do 6 m ručně</t>
  </si>
  <si>
    <t>t</t>
  </si>
  <si>
    <t>1792560325</t>
  </si>
  <si>
    <t>997013501</t>
  </si>
  <si>
    <t>Odvoz suti a vybouraných hmot na skládku nebo meziskládku do 1 km se složením</t>
  </si>
  <si>
    <t>1306849180</t>
  </si>
  <si>
    <t>997013509</t>
  </si>
  <si>
    <t>Příplatek k odvozu suti a vybouraných hmot na skládku ZKD 1 km přes 1 km</t>
  </si>
  <si>
    <t>2128180391</t>
  </si>
  <si>
    <t>P</t>
  </si>
  <si>
    <t>Poznámka k položce:
+30 km - indexováno v jednotkové ceně</t>
  </si>
  <si>
    <t>7</t>
  </si>
  <si>
    <t>997013631</t>
  </si>
  <si>
    <t>Poplatek za uložení na skládce (skládkovné) stavebního odpadu směsného kód odpadu 17 09 04</t>
  </si>
  <si>
    <t>-1864987149</t>
  </si>
  <si>
    <t>PSV</t>
  </si>
  <si>
    <t>Práce a dodávky PSV</t>
  </si>
  <si>
    <t>763</t>
  </si>
  <si>
    <t>Konstrukce suché výstavby</t>
  </si>
  <si>
    <t>8</t>
  </si>
  <si>
    <t>763431871</t>
  </si>
  <si>
    <t>Demontáž vyjímatelných panelů minerálního podhledu připevněných na zavěšeném roštu, vč uložení</t>
  </si>
  <si>
    <t>16</t>
  </si>
  <si>
    <t>2051947005</t>
  </si>
  <si>
    <t>03 - STAVEBNÍ PRÁCE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</si>
  <si>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</si>
  <si>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</si>
  <si>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</si>
  <si>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</si>
  <si>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</si>
  <si>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</si>
  <si>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 xml:space="preserve">    790 - Ostatní výrobky</t>
  </si>
  <si>
    <t>Úpravy povrchů, podlahy a osazování výplní</t>
  </si>
  <si>
    <t>6199001</t>
  </si>
  <si>
    <t>Začištění omítek kolem vybouraného otvoru</t>
  </si>
  <si>
    <t>m</t>
  </si>
  <si>
    <t>-74729536</t>
  </si>
  <si>
    <t>+(2*2,6+0,72)*8</t>
  </si>
  <si>
    <t>+(2*2,6+0,91)*2</t>
  </si>
  <si>
    <t>+(2*2,6+1,1)*1</t>
  </si>
  <si>
    <t>Součet</t>
  </si>
  <si>
    <t>6199002</t>
  </si>
  <si>
    <t>Rohová lišta plast - D+M</t>
  </si>
  <si>
    <t>-2054612294</t>
  </si>
  <si>
    <t>+2,6*11*4</t>
  </si>
  <si>
    <t>+0,72*8+0,91*2+1,1</t>
  </si>
  <si>
    <t>949101111</t>
  </si>
  <si>
    <t>Lešení pomocné pro objekty pozemních staveb s lešeňovou podlahou v do 1,9 m zatížení do 150 kg/m2</t>
  </si>
  <si>
    <t>543440147</t>
  </si>
  <si>
    <t>952901111</t>
  </si>
  <si>
    <t>Vyčištění budov bytové a občanské výstavby při výšce podlaží do 4 m</t>
  </si>
  <si>
    <t>-2029938747</t>
  </si>
  <si>
    <t>952902</t>
  </si>
  <si>
    <t>Průběžný úklid</t>
  </si>
  <si>
    <t>1983607210</t>
  </si>
  <si>
    <t>998</t>
  </si>
  <si>
    <t>Přesun hmot</t>
  </si>
  <si>
    <t>998018001</t>
  </si>
  <si>
    <t>Přesun hmot ruční pro budovy v do 6 m</t>
  </si>
  <si>
    <t>839190391</t>
  </si>
  <si>
    <t>711</t>
  </si>
  <si>
    <t>Izolace proti vodě, vlhkosti a plynům</t>
  </si>
  <si>
    <t>71141002</t>
  </si>
  <si>
    <t>Stěrka hydroizolační  svislá - D+M vč všech systémových detailů</t>
  </si>
  <si>
    <t>-1247418414</t>
  </si>
  <si>
    <t>998711201</t>
  </si>
  <si>
    <t>Přesun hmot procentní pro izolace proti vodě, vlhkosti a plynům v objektech v do 6 m</t>
  </si>
  <si>
    <t>%</t>
  </si>
  <si>
    <t>-1737951650</t>
  </si>
  <si>
    <t>7631101</t>
  </si>
  <si>
    <t>Montáž vyjímatelných panelů minerálního podhledu připevněných na zavěšeném roštu - zpětná</t>
  </si>
  <si>
    <t>1585525112</t>
  </si>
  <si>
    <t>10</t>
  </si>
  <si>
    <t>M</t>
  </si>
  <si>
    <t>5903651</t>
  </si>
  <si>
    <t>Minerální desky děrované, bílé 600x600x20(15)mm s rovnou zatřenou hranou (doplnění cca do 20%)</t>
  </si>
  <si>
    <t>32</t>
  </si>
  <si>
    <t>1922808249</t>
  </si>
  <si>
    <t>11</t>
  </si>
  <si>
    <t>763111421</t>
  </si>
  <si>
    <t>SDK příčka tl 100 mm profil CW+UW 50 desky 2xDF 12,5 s izolací EI 90 Rw do 56 dB</t>
  </si>
  <si>
    <t>-1835357345</t>
  </si>
  <si>
    <t>+2,25*2,6-1,8*2,4</t>
  </si>
  <si>
    <t>12</t>
  </si>
  <si>
    <t>763122534</t>
  </si>
  <si>
    <t>SDK stěna šachtová tl 105 mm profil UW+2xCW 75 desky 2xDF 15 s izolací EI 60 Rw do 37 dB</t>
  </si>
  <si>
    <t>-942778480</t>
  </si>
  <si>
    <t>+23,0-0,6*0,6*11</t>
  </si>
  <si>
    <t>13</t>
  </si>
  <si>
    <t>998763401</t>
  </si>
  <si>
    <t>Přesun hmot procentní pro sádrokartonové konstrukce v objektech v do 6 m</t>
  </si>
  <si>
    <t>-973757862</t>
  </si>
  <si>
    <t>767</t>
  </si>
  <si>
    <t>Konstrukce zámečnické</t>
  </si>
  <si>
    <t>14</t>
  </si>
  <si>
    <t>7671001</t>
  </si>
  <si>
    <t>D1 - Interiérové dveře dvoukřídlé s nadsvětlíkem - AL rámová konstrukce + skleněná výplň - požární/bezpečnostní  - 1800/2400 mm - D+M vč všech systémových detailů a povrchové úpravy - podrobný popis - TABULKA DVEŘÍ</t>
  </si>
  <si>
    <t>-152502128</t>
  </si>
  <si>
    <t>998767201</t>
  </si>
  <si>
    <t>Přesun hmot procentní pro zámečnické konstrukce v objektech v do 6 m</t>
  </si>
  <si>
    <t>-775192806</t>
  </si>
  <si>
    <t>781</t>
  </si>
  <si>
    <t>Dokončovací práce - obklady</t>
  </si>
  <si>
    <t>78147411</t>
  </si>
  <si>
    <t>Montáž obkladů vnitřních keramických hladkých lepených flexibilním lepidlem</t>
  </si>
  <si>
    <t>892876374</t>
  </si>
  <si>
    <t>17</t>
  </si>
  <si>
    <t>597612</t>
  </si>
  <si>
    <t>obklad keramický (shodný se stávajícím)</t>
  </si>
  <si>
    <t>1663814629</t>
  </si>
  <si>
    <t>3*1,1 'Přepočtené koeficientem množství</t>
  </si>
  <si>
    <t>18</t>
  </si>
  <si>
    <t>998781201</t>
  </si>
  <si>
    <t>Přesun hmot procentní pro obklady keramické v objektech v do 6 m</t>
  </si>
  <si>
    <t>1282465289</t>
  </si>
  <si>
    <t>784</t>
  </si>
  <si>
    <t>Dokončovací práce - malby a tapety</t>
  </si>
  <si>
    <t>19</t>
  </si>
  <si>
    <t>7841001</t>
  </si>
  <si>
    <t>Penetrace stropů a stěn pod ETERNAL IN silver 1x</t>
  </si>
  <si>
    <t>-1071310441</t>
  </si>
  <si>
    <t>20</t>
  </si>
  <si>
    <t>7841002</t>
  </si>
  <si>
    <t>Malba bílá ETERNAL IN silver 2x</t>
  </si>
  <si>
    <t>-757139235</t>
  </si>
  <si>
    <t>7841003</t>
  </si>
  <si>
    <t>Malba barevná ETERNAL IN silver 2x</t>
  </si>
  <si>
    <t>889771826</t>
  </si>
  <si>
    <t>22</t>
  </si>
  <si>
    <t>7841004</t>
  </si>
  <si>
    <t>Omyvatelný nátěr stěn Satin pololesklý</t>
  </si>
  <si>
    <t>-1286024368</t>
  </si>
  <si>
    <t>23</t>
  </si>
  <si>
    <t>7841005</t>
  </si>
  <si>
    <t>Izolace mastných, rezavých skvrn</t>
  </si>
  <si>
    <t>1595267008</t>
  </si>
  <si>
    <t>24</t>
  </si>
  <si>
    <t>7841006</t>
  </si>
  <si>
    <t>Tmelení drobných trhlin, děr, zabroušení tmelu, vyškrabání původního nesoudržného akrylátového tmelu, akrylátování trhlin okolo oken</t>
  </si>
  <si>
    <t>hod</t>
  </si>
  <si>
    <t>-1535721210</t>
  </si>
  <si>
    <t>25</t>
  </si>
  <si>
    <t>585801</t>
  </si>
  <si>
    <t>Šlehaný tmel</t>
  </si>
  <si>
    <t>kg</t>
  </si>
  <si>
    <t>-307800511</t>
  </si>
  <si>
    <t>26</t>
  </si>
  <si>
    <t>585802</t>
  </si>
  <si>
    <t>Silikon akrylátový tmel</t>
  </si>
  <si>
    <t>-1745445483</t>
  </si>
  <si>
    <t>790</t>
  </si>
  <si>
    <t>Ostatní výrobky</t>
  </si>
  <si>
    <t>27</t>
  </si>
  <si>
    <t>790101</t>
  </si>
  <si>
    <t>V01 - REVIZNÍ DVÍŘKA, EI 30, TLAČNÝ ZÁMEK, POŽÁRNÍ TĚSNĚNÍ - AL RÁM, SDK RF, MINERÁLNÍ VLNA - 600/600 mm - D+M vč všech systémových detailů  - podrobný popis - TABULKA OSTATNÍCH VÝROBKŮ</t>
  </si>
  <si>
    <t>-1376123331</t>
  </si>
  <si>
    <t>28</t>
  </si>
  <si>
    <t>790102</t>
  </si>
  <si>
    <t>V02 - REVIZNÍ DVÍŘKA, EI 30, TLAČNÝ ZÁMEK, POŽÁRNÍ TĚSNĚNÍ - AL RÁM, SDK RFI, MINERÁLNÍ VLNA - 600/600 mm - D+M vč všech systémových detailů  - podrobný popis - TABULKA OSTATNÍCH VÝROBKŮ</t>
  </si>
  <si>
    <t>-1158502014</t>
  </si>
  <si>
    <t>29</t>
  </si>
  <si>
    <t>790103</t>
  </si>
  <si>
    <t>V03 - ODTAHOVÝ TALÍŘOVÝ VENTIL - d=100 -150 mm - D+M vč všech systémových detailů  - podrobný popis - TABULKA OSTATNÍCH VÝROBKŮ</t>
  </si>
  <si>
    <t>-66065966</t>
  </si>
  <si>
    <t>30</t>
  </si>
  <si>
    <t>998790201</t>
  </si>
  <si>
    <t>Přesun hmot procentní pro ostatní výrobky v objektech v do 6 m</t>
  </si>
  <si>
    <t>819541659</t>
  </si>
  <si>
    <t>04 - PROFESE</t>
  </si>
  <si>
    <t>PSV 04 - Práce a dodávky PSV - ELEKTRO SILNOPROUD</t>
  </si>
  <si>
    <t xml:space="preserve">    761.1 - Demontáže</t>
  </si>
  <si>
    <t xml:space="preserve">    761.2 - Svítidla</t>
  </si>
  <si>
    <t xml:space="preserve">    761.9 - Ostatní</t>
  </si>
  <si>
    <t>PSV 05 - Práce a dodávky PSV - SLABOPROUD</t>
  </si>
  <si>
    <t xml:space="preserve">    762.1 - EPS - LITES</t>
  </si>
  <si>
    <t xml:space="preserve">    762.2 - ER</t>
  </si>
  <si>
    <t xml:space="preserve">    762.3 - KABELY - ÚLOŽNÝ MATERIÁL pro EPS</t>
  </si>
  <si>
    <t xml:space="preserve">    762.4 - KABELY - ÚLOŽNÝ MATERIÁL pro ER</t>
  </si>
  <si>
    <t xml:space="preserve">    762.5 - MONTÁŽNÍ PRÁCE pro EPS</t>
  </si>
  <si>
    <t xml:space="preserve">    762.6 - MONTÁŽNÍ PRÁCE pro ER</t>
  </si>
  <si>
    <t xml:space="preserve">    762.9 - Ostatní</t>
  </si>
  <si>
    <t>PSV 04</t>
  </si>
  <si>
    <t>Práce a dodávky PSV - ELEKTRO SILNOPROUD</t>
  </si>
  <si>
    <t>761.1</t>
  </si>
  <si>
    <t>Demontáže</t>
  </si>
  <si>
    <t>761101</t>
  </si>
  <si>
    <t>Prohlídka celkového rozsahu stávajícího osvětlení dočených místností, příprava pro zahájení demontážních prací, zajištění bezpečnosti práce, manipulace ve stávajících světelných rozvaděčích a další potřebné úkony před zahájením demontážních prací</t>
  </si>
  <si>
    <t>1116012469</t>
  </si>
  <si>
    <t>761102</t>
  </si>
  <si>
    <t>Odpojení a demontáž stávajícího nástěnného svítidla E1 s kompaktní zářivkou a nouzovým modulem a přesun demontovaného materiálu na určené místo</t>
  </si>
  <si>
    <t>-391839554</t>
  </si>
  <si>
    <t>761103</t>
  </si>
  <si>
    <t>Odpojení a demontáž stávajícího nástěnného svítidla E2 s kompaktní zářivkou a nouzovým modulem a přesun demontovaného materiálu na určené místo</t>
  </si>
  <si>
    <t>1848874767</t>
  </si>
  <si>
    <t>761104</t>
  </si>
  <si>
    <t>Odpojení a demontáž stávajícího stropního svítidla E3 s kompaktní zářivkou a přesun demontovaného materiálu na určené místo</t>
  </si>
  <si>
    <t>1038608959</t>
  </si>
  <si>
    <t>761105</t>
  </si>
  <si>
    <t>Odpojení a demontáž stávajícího nástěnného oválného svítidla E6 s kompaktní zářivkou a nouzovým modulem a přesun demontovaného materiálu na určené místo</t>
  </si>
  <si>
    <t>-695136135</t>
  </si>
  <si>
    <t>761106</t>
  </si>
  <si>
    <t>Odpojení a demontáž stávajícího nástěnného oválného nouzového svítidla E7 s kompaktní zářivkou a přesun demontovaného materiálu na určené místo</t>
  </si>
  <si>
    <t>1089055080</t>
  </si>
  <si>
    <t>761107</t>
  </si>
  <si>
    <t>Odpojení a demontáž stávajícího stropního žárovkého svítidla E8 a přesun demontovaného materiálu na určené místo</t>
  </si>
  <si>
    <t>-1104264270</t>
  </si>
  <si>
    <t>761108</t>
  </si>
  <si>
    <t>Odpojení a demontáž stávajícího stropního zářivkového svítidla E10 (1x36 W) a přesun demontovaného materiálu na určené místo</t>
  </si>
  <si>
    <t>-1378962720</t>
  </si>
  <si>
    <t>761109</t>
  </si>
  <si>
    <t>Odpojení a demontáž stávajícího stropního svítidla E12 s kompaktní zářivkou a přesun demontovaného materiálu na určené místo</t>
  </si>
  <si>
    <t>1968992144</t>
  </si>
  <si>
    <t>761110</t>
  </si>
  <si>
    <t>Odpojení a demontáž stávajícího stropního svítidla E13 s kompaktní zářivkou a nouzovým modulem a přesun demontovaného materiálu na určené místo</t>
  </si>
  <si>
    <t>743634622</t>
  </si>
  <si>
    <t>761111</t>
  </si>
  <si>
    <t>Odpojení a demontáž stávajícího stropního zářivkového svítidla E14 (4x18 W) a přesun demontovaného materiálu na určené místo</t>
  </si>
  <si>
    <t>-880993218</t>
  </si>
  <si>
    <t>761112</t>
  </si>
  <si>
    <t>Odpojení a demontáž stávajícího podhledového zářivkového svítidla E15 (4x18 W) a přesun demontovaného materiálu na určené místo</t>
  </si>
  <si>
    <t>215245329</t>
  </si>
  <si>
    <t>761113</t>
  </si>
  <si>
    <t>Odpojení a demontáž stávajícího podhledového zářivkového svítidla E16 s nouzovým modulem (4x18 W) a přesun demontovaného materiálu na určené místo</t>
  </si>
  <si>
    <t>-855942118</t>
  </si>
  <si>
    <t>761114</t>
  </si>
  <si>
    <t>Odpojení a demontáž stávajícího zářivkového svítidla 2x36 W a přesun demontovaného materiálu na určené místo</t>
  </si>
  <si>
    <t>-775273781</t>
  </si>
  <si>
    <t>761.2</t>
  </si>
  <si>
    <t>Svítidla</t>
  </si>
  <si>
    <t>761201</t>
  </si>
  <si>
    <t>Montáž LED svítidla - stropní/nástěnné</t>
  </si>
  <si>
    <t>-516430022</t>
  </si>
  <si>
    <t>3481001</t>
  </si>
  <si>
    <t>Stropní a nástěnné kruhové LED svítidlo, EMI, 25 W, IP65/54, nouzový modul 1 hodina, autotest, včetně zapojení stávajícími vodiči ve stropní a nástěnné liště (typ E1)</t>
  </si>
  <si>
    <t>954414280</t>
  </si>
  <si>
    <t>3481002</t>
  </si>
  <si>
    <t>Stropní kruhové LED svítidlo, EMI, 16 W, 840, IP54, včetně zapojení stávajícími vodiči ve stropní liště (typ E3)</t>
  </si>
  <si>
    <t>955223551</t>
  </si>
  <si>
    <t>3481003</t>
  </si>
  <si>
    <t>Nástěnné kruhové LED svítidlo, EMI, 16 W, 830, IP54, nouzový modul 3 hodiny, včetně zapojení stávajícími vodiči ve stropní a nástěnné liště (typ E6a)</t>
  </si>
  <si>
    <t>-1874852733</t>
  </si>
  <si>
    <t>3481004</t>
  </si>
  <si>
    <t>Stropní kruhové LED svítidlo, EMI, 7 W, 840, IP54, včetně zapojení stávajícími vodiči ve stropní liště (typ E6b)</t>
  </si>
  <si>
    <t>-1464237225</t>
  </si>
  <si>
    <t>3481007</t>
  </si>
  <si>
    <t>Stropní LED svítidlo, EMI 30 W, IP20, 840, délka 1200 mm, včetně zapojení stávajícími vodiči ve stropní liště (typ E10a)</t>
  </si>
  <si>
    <t>-2139957559</t>
  </si>
  <si>
    <t>3481008</t>
  </si>
  <si>
    <t>Stropní LED svítidlo, EMI 40 W, IP20, 840, délka 1500 mm, včetně zapojení stávajícími vodiči ve stropní liště (typ E10b)</t>
  </si>
  <si>
    <t>307349073</t>
  </si>
  <si>
    <t>3481009</t>
  </si>
  <si>
    <t>Stropní kruhové LED svítidlo, EMI, 25 W, IP65/54, 840, včetně zapojení stávajícími vodiči ve stropní liště (typ E12)</t>
  </si>
  <si>
    <t>1563190897</t>
  </si>
  <si>
    <t>3481012</t>
  </si>
  <si>
    <t>Stropní LED nano prisma svítidlo, EMI 25 W, IP20, 840, Ra 80, včetně zapojení stávajícími vodiči ve stropní liště (typ E21)</t>
  </si>
  <si>
    <t>-263480715</t>
  </si>
  <si>
    <t>3481013</t>
  </si>
  <si>
    <t>Stropní LED nano prisma svítidlo, EMI 35 W, IP20, 840, Ra 80, včetně zapojení stávajícími vodiči ve stropní liště (typ E22)</t>
  </si>
  <si>
    <t>1122197194</t>
  </si>
  <si>
    <t>3481014</t>
  </si>
  <si>
    <t>Stropní LED nano prisma svítidlo, EMI 55 W, IP20, 830, Ra 90, včetně zapojení stávajícími vodiči ve stropní liště (typ E23)</t>
  </si>
  <si>
    <t>-199907966</t>
  </si>
  <si>
    <t>761202</t>
  </si>
  <si>
    <t>Montáž LED svítidla - podhledové</t>
  </si>
  <si>
    <t>-1641400616</t>
  </si>
  <si>
    <t>3481010</t>
  </si>
  <si>
    <t>Podhledové LED svítidlo, EMI, 38 W, IP40/20, 840, včetně zapojení stávajícími kabely nad podhledy (typ E15)</t>
  </si>
  <si>
    <t>-118609211</t>
  </si>
  <si>
    <t>3481011</t>
  </si>
  <si>
    <t>Podhledové LED svítidlo, EMI, 38 W, IP40/20, 840, nouzový modul 3 hodiny, včetně zapojení stávajícími kabely nad podhledy (typ E16)</t>
  </si>
  <si>
    <t>-564244728</t>
  </si>
  <si>
    <t>761203</t>
  </si>
  <si>
    <t>Montáž LED svítidla nouzové - stropní/nástěnné</t>
  </si>
  <si>
    <t>1898614920</t>
  </si>
  <si>
    <t>3481005</t>
  </si>
  <si>
    <t>Samostatné nástěnné kruhové nouzové LED svítidlo, EMI, 7 W, IP65, 90 m, 3 hodiny, autotest, včetně zapojení stávajícími vodiči v nástěnné liště (typ E7a)</t>
  </si>
  <si>
    <t>-821652128</t>
  </si>
  <si>
    <t>31</t>
  </si>
  <si>
    <t>3481006</t>
  </si>
  <si>
    <t>Samostatné stropní a nástěnné kruhové nouzové LED svítidlo, EMI, 3 W, IP65, 3 hodiny, autotest, včetně zapojení stávajícími vodiči ve stropní a nástěnné liště (typ E7b)</t>
  </si>
  <si>
    <t>1213876649</t>
  </si>
  <si>
    <t>761204</t>
  </si>
  <si>
    <t>Montáž nástěnné lišty vč příslušenství</t>
  </si>
  <si>
    <t>-752573692</t>
  </si>
  <si>
    <t>33</t>
  </si>
  <si>
    <t>348201</t>
  </si>
  <si>
    <t>lišty, lištové krabice a nových vodičů pro zapojení dvou nových LED svítidel E6b a E7b vedle sebe, s napojením nových vodičů na stávající světelný obvod</t>
  </si>
  <si>
    <t>-1918451602</t>
  </si>
  <si>
    <t>34</t>
  </si>
  <si>
    <t>761205</t>
  </si>
  <si>
    <t>Montáž krabicových rozvodek vč příslušenství</t>
  </si>
  <si>
    <t>386944444</t>
  </si>
  <si>
    <t>35</t>
  </si>
  <si>
    <t>348202</t>
  </si>
  <si>
    <t>bezhalogenovéh krabicové rozvodky a kabely pro zapojení pěti nových nouzových LED svítidel E7b v chodbách, s napojením nových krabic na stávající světelné obvody</t>
  </si>
  <si>
    <t>430232204</t>
  </si>
  <si>
    <t>761.9</t>
  </si>
  <si>
    <t>Ostatní</t>
  </si>
  <si>
    <t>36</t>
  </si>
  <si>
    <t>761901</t>
  </si>
  <si>
    <t>Pomocný materiál a práce</t>
  </si>
  <si>
    <t>173268747</t>
  </si>
  <si>
    <t>Poznámka k položce:
úpravy délek stávajících stropních a nástěnných lišt pro montáž nových LED svítidel, manipulace s kazetami podhledů chodeb, spojovací a kotvicí materiál, nátěrové hmoty a veškerý další potřebný blíže nespecifikovatelný materiál a veškeré práce podle hodinové sazby pro kompletní provedení výměny osvětlení dotčených prostor</t>
  </si>
  <si>
    <t>37</t>
  </si>
  <si>
    <t>761902</t>
  </si>
  <si>
    <t>Manipulace ve stávajících světelných rozvaděčích a další potřebné úkony po dokončení montážních prací</t>
  </si>
  <si>
    <t>-122780942</t>
  </si>
  <si>
    <t>38</t>
  </si>
  <si>
    <t>761903</t>
  </si>
  <si>
    <t>Stavební přípomoce</t>
  </si>
  <si>
    <t>-720257049</t>
  </si>
  <si>
    <t>Poznámka k položce:
Jedná se o vysekání drážek, průrazy, začištění a jiné drobné stavební činnosti, nejsou-li tyto již obsaženy v rozpočtu stavebních prací.</t>
  </si>
  <si>
    <t>39</t>
  </si>
  <si>
    <t>761904</t>
  </si>
  <si>
    <t>Přesun hmot, doprava</t>
  </si>
  <si>
    <t>284453893</t>
  </si>
  <si>
    <t>40</t>
  </si>
  <si>
    <t>761909</t>
  </si>
  <si>
    <t>Revize elektroinstalace</t>
  </si>
  <si>
    <t>1222060459</t>
  </si>
  <si>
    <t>PSV 05</t>
  </si>
  <si>
    <t>Práce a dodávky PSV - SLABOPROUD</t>
  </si>
  <si>
    <t>762.1</t>
  </si>
  <si>
    <t>EPS - LITES</t>
  </si>
  <si>
    <t>41</t>
  </si>
  <si>
    <t>341001</t>
  </si>
  <si>
    <t>Hlásič kouře optický interaktivní</t>
  </si>
  <si>
    <t>-1734014638</t>
  </si>
  <si>
    <t>42</t>
  </si>
  <si>
    <t>341002</t>
  </si>
  <si>
    <t>Hlásič teplot interaktivní,(45÷90)°C</t>
  </si>
  <si>
    <t>1148917744</t>
  </si>
  <si>
    <t>43</t>
  </si>
  <si>
    <t>341003</t>
  </si>
  <si>
    <t>Zásuvka pro adresovatelné a interaktivní hlásiče</t>
  </si>
  <si>
    <t>421956999</t>
  </si>
  <si>
    <t>44</t>
  </si>
  <si>
    <t>341004</t>
  </si>
  <si>
    <t>Hlásič tlačítkový adresný a konvenční (s náhradním sklem, bez klíče)</t>
  </si>
  <si>
    <t>2121873831</t>
  </si>
  <si>
    <t>45</t>
  </si>
  <si>
    <t>341005</t>
  </si>
  <si>
    <t>Přídržný magnet 85kg, univerzální s tlačítkem, včetně kotvy s kloubem</t>
  </si>
  <si>
    <t>-1902240665</t>
  </si>
  <si>
    <t>46</t>
  </si>
  <si>
    <t>341006</t>
  </si>
  <si>
    <t>Držák pro montáž na stěnu</t>
  </si>
  <si>
    <t>-192046123</t>
  </si>
  <si>
    <t>47</t>
  </si>
  <si>
    <t>341007</t>
  </si>
  <si>
    <t>Signální svítidlo - paralelní signalizace, IP40</t>
  </si>
  <si>
    <t>-1597855905</t>
  </si>
  <si>
    <t>762.2</t>
  </si>
  <si>
    <t>ER</t>
  </si>
  <si>
    <t>48</t>
  </si>
  <si>
    <t>342001</t>
  </si>
  <si>
    <t>Nástěnný reproduktor dle EN54-24</t>
  </si>
  <si>
    <t>-1149416867</t>
  </si>
  <si>
    <t>49</t>
  </si>
  <si>
    <t>342002</t>
  </si>
  <si>
    <t>Stropní reproduktor dle EN54-24</t>
  </si>
  <si>
    <t>-549204236</t>
  </si>
  <si>
    <t>762.3</t>
  </si>
  <si>
    <t>KABELY - ÚLOŽNÝ MATERIÁL pro EPS</t>
  </si>
  <si>
    <t>50</t>
  </si>
  <si>
    <t>343008</t>
  </si>
  <si>
    <t>Hnědý kabel PRAFlaDur 2x1</t>
  </si>
  <si>
    <t>538223328</t>
  </si>
  <si>
    <t>51</t>
  </si>
  <si>
    <t>343005</t>
  </si>
  <si>
    <t>Jednostranná úchytka pro kabel průměru 8mm.</t>
  </si>
  <si>
    <t>-1050507472</t>
  </si>
  <si>
    <t>52</t>
  </si>
  <si>
    <t>343006</t>
  </si>
  <si>
    <t>Šroub 7,5x82, pro přímou instalaci do betonu.</t>
  </si>
  <si>
    <t>597759972</t>
  </si>
  <si>
    <t>762.4</t>
  </si>
  <si>
    <t>KABELY - ÚLOŽNÝ MATERIÁL pro ER</t>
  </si>
  <si>
    <t>53</t>
  </si>
  <si>
    <t>343001</t>
  </si>
  <si>
    <t>Oranžový stíněný kabel 1x2x0,8 LSOH</t>
  </si>
  <si>
    <t>-1981363689</t>
  </si>
  <si>
    <t>54</t>
  </si>
  <si>
    <t>343002</t>
  </si>
  <si>
    <t>Praflaguard 1x2x0,8</t>
  </si>
  <si>
    <t>355270729</t>
  </si>
  <si>
    <t>55</t>
  </si>
  <si>
    <t>343003</t>
  </si>
  <si>
    <t>LIŠTA HRANATÁ 40/20 HF</t>
  </si>
  <si>
    <t>-513925456</t>
  </si>
  <si>
    <t>56</t>
  </si>
  <si>
    <t>343004</t>
  </si>
  <si>
    <t>SVAZKOVY DRZAK GRIP</t>
  </si>
  <si>
    <t>638444019</t>
  </si>
  <si>
    <t>57</t>
  </si>
  <si>
    <t>2036808539</t>
  </si>
  <si>
    <t>58</t>
  </si>
  <si>
    <t>1281557193</t>
  </si>
  <si>
    <t>59</t>
  </si>
  <si>
    <t>343007</t>
  </si>
  <si>
    <t>HILTI tmel CP611A</t>
  </si>
  <si>
    <t>1503370115</t>
  </si>
  <si>
    <t>762.5</t>
  </si>
  <si>
    <t>MONTÁŽNÍ PRÁCE pro EPS</t>
  </si>
  <si>
    <t>60</t>
  </si>
  <si>
    <t>762501</t>
  </si>
  <si>
    <t>Přezkoušení a uvedení hlásiče do provozu</t>
  </si>
  <si>
    <t>633323130</t>
  </si>
  <si>
    <t>61</t>
  </si>
  <si>
    <t>762502</t>
  </si>
  <si>
    <t>Montáž čidel aut.hlásičů</t>
  </si>
  <si>
    <t>1431744149</t>
  </si>
  <si>
    <t>62</t>
  </si>
  <si>
    <t>762503</t>
  </si>
  <si>
    <t>1304526507</t>
  </si>
  <si>
    <t>63</t>
  </si>
  <si>
    <t>762504</t>
  </si>
  <si>
    <t>856439809</t>
  </si>
  <si>
    <t>64</t>
  </si>
  <si>
    <t>762505</t>
  </si>
  <si>
    <t>Montáž zásuvky aut.hlásiče na omítku</t>
  </si>
  <si>
    <t>-1005102032</t>
  </si>
  <si>
    <t>65</t>
  </si>
  <si>
    <t>762506</t>
  </si>
  <si>
    <t>Montáž tlačítkového hlásiče na omítku</t>
  </si>
  <si>
    <t>287843130</t>
  </si>
  <si>
    <t>66</t>
  </si>
  <si>
    <t>762507</t>
  </si>
  <si>
    <t>Montáž elektroniky tlačítka</t>
  </si>
  <si>
    <t>-1599636791</t>
  </si>
  <si>
    <t>67</t>
  </si>
  <si>
    <t>762508</t>
  </si>
  <si>
    <t>Montáž  Přídržný magnet 85kg, univerzální s tlačítkem, včetně kotvy s kloubem</t>
  </si>
  <si>
    <t>-1472426571</t>
  </si>
  <si>
    <t>68</t>
  </si>
  <si>
    <t>762509</t>
  </si>
  <si>
    <t>Montáž  Držák pro montáž na stěnu</t>
  </si>
  <si>
    <t>1882860469</t>
  </si>
  <si>
    <t>69</t>
  </si>
  <si>
    <t>762510</t>
  </si>
  <si>
    <t>Montáž  Signální svítidlo - paralelní signalizace, IP40</t>
  </si>
  <si>
    <t>-409984129</t>
  </si>
  <si>
    <t>70</t>
  </si>
  <si>
    <t>762511</t>
  </si>
  <si>
    <t>Pokládka kabelu vícežilového sk.3</t>
  </si>
  <si>
    <t>-337484145</t>
  </si>
  <si>
    <t>71</t>
  </si>
  <si>
    <t>762512</t>
  </si>
  <si>
    <t>-1818628500</t>
  </si>
  <si>
    <t>72</t>
  </si>
  <si>
    <t>762513</t>
  </si>
  <si>
    <t>Montáž lišt vkládac s víčkem -40 mm</t>
  </si>
  <si>
    <t>1277907742</t>
  </si>
  <si>
    <t>73</t>
  </si>
  <si>
    <t>762514</t>
  </si>
  <si>
    <t>Osazení hmoždinek stěn cihel d.8 mm</t>
  </si>
  <si>
    <t>1053531740</t>
  </si>
  <si>
    <t>74</t>
  </si>
  <si>
    <t>762515</t>
  </si>
  <si>
    <t>Montáž SVAZKOVY DRZAK GRIP</t>
  </si>
  <si>
    <t>363384672</t>
  </si>
  <si>
    <t>75</t>
  </si>
  <si>
    <t>762516</t>
  </si>
  <si>
    <t>1068687871</t>
  </si>
  <si>
    <t>76</t>
  </si>
  <si>
    <t>762517</t>
  </si>
  <si>
    <t>Montáž příchytek kabel-p90 mm</t>
  </si>
  <si>
    <t>1995352872</t>
  </si>
  <si>
    <t>77</t>
  </si>
  <si>
    <t>762518</t>
  </si>
  <si>
    <t>1126250876</t>
  </si>
  <si>
    <t>78</t>
  </si>
  <si>
    <t>762519</t>
  </si>
  <si>
    <t>mtz prepaz ohnivz ze hmot silikatov</t>
  </si>
  <si>
    <t>-1707514911</t>
  </si>
  <si>
    <t>762.6</t>
  </si>
  <si>
    <t>MONTÁŽNÍ PRÁCE pro ER</t>
  </si>
  <si>
    <t>79</t>
  </si>
  <si>
    <t>762601</t>
  </si>
  <si>
    <t>Montáž reproduktoru 6 W stropního</t>
  </si>
  <si>
    <t>279778473</t>
  </si>
  <si>
    <t>80</t>
  </si>
  <si>
    <t>762602</t>
  </si>
  <si>
    <t>Montáž reproduktoru 6 W nástěnný</t>
  </si>
  <si>
    <t>359613654</t>
  </si>
  <si>
    <t>81</t>
  </si>
  <si>
    <t>762603</t>
  </si>
  <si>
    <t>1380468856</t>
  </si>
  <si>
    <t>82</t>
  </si>
  <si>
    <t>762604</t>
  </si>
  <si>
    <t>107174748</t>
  </si>
  <si>
    <t>83</t>
  </si>
  <si>
    <t>762605</t>
  </si>
  <si>
    <t>-1300419591</t>
  </si>
  <si>
    <t>762.9</t>
  </si>
  <si>
    <t>84</t>
  </si>
  <si>
    <t>762901</t>
  </si>
  <si>
    <t>771631914</t>
  </si>
  <si>
    <t>85</t>
  </si>
  <si>
    <t>762902</t>
  </si>
  <si>
    <t>1748132321</t>
  </si>
  <si>
    <t>05 - PROVIZORNÍ OPATŘENÍ</t>
  </si>
  <si>
    <t xml:space="preserve">    9 - Ostatní konstrukce a práce</t>
  </si>
  <si>
    <t>Ostatní konstrukce a práce</t>
  </si>
  <si>
    <t>912001</t>
  </si>
  <si>
    <t>Demontáž a uskladnění volného a pevného mobiliáře a přístrojového vybavení.</t>
  </si>
  <si>
    <t>-469580114</t>
  </si>
  <si>
    <t>912002</t>
  </si>
  <si>
    <t>Zpětná montáž volného a pevného mobiliáře a přístrojového vybavení.</t>
  </si>
  <si>
    <t>-628469041</t>
  </si>
  <si>
    <t>912101</t>
  </si>
  <si>
    <t>Prachotěsný zákryt dveří a radiátorů - fólie</t>
  </si>
  <si>
    <t>-1894926726</t>
  </si>
  <si>
    <t>912102</t>
  </si>
  <si>
    <t>Zákryt podlahy proti mechanickému poškození</t>
  </si>
  <si>
    <t>2133818232</t>
  </si>
  <si>
    <t>912103</t>
  </si>
  <si>
    <t>Zajištění stávajících okenních výplní, povrchů, parapetů dočasnou ochranou proti poškození</t>
  </si>
  <si>
    <t>-713013083</t>
  </si>
  <si>
    <t>784001</t>
  </si>
  <si>
    <t>Příprava pracoviště, olepení PVC po obvodu stěn, zakrytí vybavení, zakrytí podlah, následné odstranění</t>
  </si>
  <si>
    <t>-946244810</t>
  </si>
  <si>
    <t>283231</t>
  </si>
  <si>
    <t xml:space="preserve">Fólie (Na zakrytí) </t>
  </si>
  <si>
    <t>bal</t>
  </si>
  <si>
    <t>-1192014763</t>
  </si>
  <si>
    <t>283232</t>
  </si>
  <si>
    <t>Textilie s folií (Na podlahu)</t>
  </si>
  <si>
    <t>573030018</t>
  </si>
  <si>
    <t>283233</t>
  </si>
  <si>
    <t>CQ pásky s folií, gumové pásky</t>
  </si>
  <si>
    <t>-791677607</t>
  </si>
  <si>
    <t>Rozpočtová rezerva (pevně stanovaná zadavatelem)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</si>
</sst>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view="pageBreakPreview" zoomScaleSheetLayoutView="100" workbookViewId="0" topLeftCell="A10">
      <selection activeCell="K6" sqref="K6:AJ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05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14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R5" s="18"/>
      <c r="BE5" s="211" t="s">
        <v>15</v>
      </c>
      <c r="BS5" s="15" t="s">
        <v>6</v>
      </c>
    </row>
    <row r="6" spans="2:71" ht="36.95" customHeight="1">
      <c r="B6" s="18"/>
      <c r="D6" s="24" t="s">
        <v>16</v>
      </c>
      <c r="K6" s="215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R6" s="18"/>
      <c r="BE6" s="212"/>
      <c r="BS6" s="15" t="s">
        <v>6</v>
      </c>
    </row>
    <row r="7" spans="2:71" ht="12" customHeight="1">
      <c r="B7" s="18"/>
      <c r="D7" s="25" t="s">
        <v>18</v>
      </c>
      <c r="K7" s="23" t="s">
        <v>19</v>
      </c>
      <c r="AK7" s="25" t="s">
        <v>20</v>
      </c>
      <c r="AN7" s="23" t="s">
        <v>21</v>
      </c>
      <c r="AR7" s="18"/>
      <c r="BE7" s="212"/>
      <c r="BS7" s="15" t="s">
        <v>6</v>
      </c>
    </row>
    <row r="8" spans="2:71" ht="12" customHeight="1">
      <c r="B8" s="18"/>
      <c r="D8" s="25" t="s">
        <v>22</v>
      </c>
      <c r="K8" s="23" t="s">
        <v>23</v>
      </c>
      <c r="AK8" s="25" t="s">
        <v>24</v>
      </c>
      <c r="AN8" s="26" t="s">
        <v>25</v>
      </c>
      <c r="AR8" s="18"/>
      <c r="BE8" s="212"/>
      <c r="BS8" s="15" t="s">
        <v>6</v>
      </c>
    </row>
    <row r="9" spans="2:71" ht="14.45" customHeight="1">
      <c r="B9" s="18"/>
      <c r="AR9" s="18"/>
      <c r="BE9" s="212"/>
      <c r="BS9" s="15" t="s">
        <v>6</v>
      </c>
    </row>
    <row r="10" spans="2:71" ht="12" customHeight="1">
      <c r="B10" s="18"/>
      <c r="D10" s="25" t="s">
        <v>26</v>
      </c>
      <c r="AK10" s="25" t="s">
        <v>27</v>
      </c>
      <c r="AN10" s="23" t="s">
        <v>1</v>
      </c>
      <c r="AR10" s="18"/>
      <c r="BE10" s="212"/>
      <c r="BS10" s="15" t="s">
        <v>6</v>
      </c>
    </row>
    <row r="11" spans="2:71" ht="18.4" customHeight="1">
      <c r="B11" s="18"/>
      <c r="E11" s="23" t="s">
        <v>28</v>
      </c>
      <c r="AK11" s="25" t="s">
        <v>29</v>
      </c>
      <c r="AN11" s="23" t="s">
        <v>1</v>
      </c>
      <c r="AR11" s="18"/>
      <c r="BE11" s="212"/>
      <c r="BS11" s="15" t="s">
        <v>6</v>
      </c>
    </row>
    <row r="12" spans="2:71" ht="6.95" customHeight="1">
      <c r="B12" s="18"/>
      <c r="AR12" s="18"/>
      <c r="BE12" s="212"/>
      <c r="BS12" s="15" t="s">
        <v>6</v>
      </c>
    </row>
    <row r="13" spans="2:71" ht="12" customHeight="1">
      <c r="B13" s="18"/>
      <c r="D13" s="25" t="s">
        <v>30</v>
      </c>
      <c r="AK13" s="25" t="s">
        <v>27</v>
      </c>
      <c r="AN13" s="27" t="s">
        <v>31</v>
      </c>
      <c r="AR13" s="18"/>
      <c r="BE13" s="212"/>
      <c r="BS13" s="15" t="s">
        <v>6</v>
      </c>
    </row>
    <row r="14" spans="2:71" ht="12.75">
      <c r="B14" s="18"/>
      <c r="E14" s="216" t="s">
        <v>31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5" t="s">
        <v>29</v>
      </c>
      <c r="AN14" s="27" t="s">
        <v>31</v>
      </c>
      <c r="AR14" s="18"/>
      <c r="BE14" s="212"/>
      <c r="BS14" s="15" t="s">
        <v>6</v>
      </c>
    </row>
    <row r="15" spans="2:71" ht="6.95" customHeight="1">
      <c r="B15" s="18"/>
      <c r="AR15" s="18"/>
      <c r="BE15" s="212"/>
      <c r="BS15" s="15" t="s">
        <v>3</v>
      </c>
    </row>
    <row r="16" spans="2:71" ht="12" customHeight="1">
      <c r="B16" s="18"/>
      <c r="D16" s="25" t="s">
        <v>32</v>
      </c>
      <c r="AK16" s="25" t="s">
        <v>27</v>
      </c>
      <c r="AN16" s="23" t="s">
        <v>1</v>
      </c>
      <c r="AR16" s="18"/>
      <c r="BE16" s="212"/>
      <c r="BS16" s="15" t="s">
        <v>3</v>
      </c>
    </row>
    <row r="17" spans="2:71" ht="18.4" customHeight="1">
      <c r="B17" s="18"/>
      <c r="E17" s="23" t="s">
        <v>33</v>
      </c>
      <c r="AK17" s="25" t="s">
        <v>29</v>
      </c>
      <c r="AN17" s="23" t="s">
        <v>1</v>
      </c>
      <c r="AR17" s="18"/>
      <c r="BE17" s="212"/>
      <c r="BS17" s="15" t="s">
        <v>34</v>
      </c>
    </row>
    <row r="18" spans="2:71" ht="6.95" customHeight="1">
      <c r="B18" s="18"/>
      <c r="AR18" s="18"/>
      <c r="BE18" s="212"/>
      <c r="BS18" s="15" t="s">
        <v>6</v>
      </c>
    </row>
    <row r="19" spans="2:71" ht="12" customHeight="1">
      <c r="B19" s="18"/>
      <c r="D19" s="25" t="s">
        <v>35</v>
      </c>
      <c r="AK19" s="25" t="s">
        <v>27</v>
      </c>
      <c r="AN19" s="23" t="s">
        <v>1</v>
      </c>
      <c r="AR19" s="18"/>
      <c r="BE19" s="212"/>
      <c r="BS19" s="15" t="s">
        <v>6</v>
      </c>
    </row>
    <row r="20" spans="2:71" ht="18.4" customHeight="1">
      <c r="B20" s="18"/>
      <c r="E20" s="23" t="s">
        <v>36</v>
      </c>
      <c r="AK20" s="25" t="s">
        <v>29</v>
      </c>
      <c r="AN20" s="23" t="s">
        <v>1</v>
      </c>
      <c r="AR20" s="18"/>
      <c r="BE20" s="212"/>
      <c r="BS20" s="15" t="s">
        <v>34</v>
      </c>
    </row>
    <row r="21" spans="2:57" ht="6.95" customHeight="1">
      <c r="B21" s="18"/>
      <c r="AR21" s="18"/>
      <c r="BE21" s="212"/>
    </row>
    <row r="22" spans="2:57" ht="12" customHeight="1">
      <c r="B22" s="18"/>
      <c r="D22" s="25" t="s">
        <v>37</v>
      </c>
      <c r="AR22" s="18"/>
      <c r="BE22" s="212"/>
    </row>
    <row r="23" spans="2:57" ht="175.5" customHeight="1">
      <c r="B23" s="18"/>
      <c r="E23" s="218" t="s">
        <v>38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8"/>
      <c r="BE23" s="212"/>
    </row>
    <row r="24" spans="2:57" ht="6.95" customHeight="1">
      <c r="B24" s="18"/>
      <c r="AR24" s="18"/>
      <c r="BE24" s="212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12"/>
    </row>
    <row r="26" spans="2:57" s="1" customFormat="1" ht="25.9" customHeight="1">
      <c r="B26" s="30"/>
      <c r="D26" s="31" t="s">
        <v>39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2">
        <f>ROUND(AG94,2)</f>
        <v>160000</v>
      </c>
      <c r="AL26" s="203"/>
      <c r="AM26" s="203"/>
      <c r="AN26" s="203"/>
      <c r="AO26" s="203"/>
      <c r="AR26" s="30"/>
      <c r="BE26" s="212"/>
    </row>
    <row r="27" spans="2:57" s="1" customFormat="1" ht="6.95" customHeight="1">
      <c r="B27" s="30"/>
      <c r="AR27" s="30"/>
      <c r="BE27" s="212"/>
    </row>
    <row r="28" spans="2:57" s="1" customFormat="1" ht="12.75">
      <c r="B28" s="30"/>
      <c r="L28" s="204" t="s">
        <v>40</v>
      </c>
      <c r="M28" s="204"/>
      <c r="N28" s="204"/>
      <c r="O28" s="204"/>
      <c r="P28" s="204"/>
      <c r="W28" s="204" t="s">
        <v>41</v>
      </c>
      <c r="X28" s="204"/>
      <c r="Y28" s="204"/>
      <c r="Z28" s="204"/>
      <c r="AA28" s="204"/>
      <c r="AB28" s="204"/>
      <c r="AC28" s="204"/>
      <c r="AD28" s="204"/>
      <c r="AE28" s="204"/>
      <c r="AK28" s="204" t="s">
        <v>42</v>
      </c>
      <c r="AL28" s="204"/>
      <c r="AM28" s="204"/>
      <c r="AN28" s="204"/>
      <c r="AO28" s="204"/>
      <c r="AR28" s="30"/>
      <c r="BE28" s="212"/>
    </row>
    <row r="29" spans="2:57" s="2" customFormat="1" ht="14.45" customHeight="1">
      <c r="B29" s="34"/>
      <c r="D29" s="25" t="s">
        <v>43</v>
      </c>
      <c r="F29" s="25" t="s">
        <v>44</v>
      </c>
      <c r="L29" s="198">
        <v>0.21</v>
      </c>
      <c r="M29" s="197"/>
      <c r="N29" s="197"/>
      <c r="O29" s="197"/>
      <c r="P29" s="197"/>
      <c r="W29" s="196">
        <f>ROUND(AZ94,2)</f>
        <v>160000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ROUND(AV94,2)</f>
        <v>33600</v>
      </c>
      <c r="AL29" s="197"/>
      <c r="AM29" s="197"/>
      <c r="AN29" s="197"/>
      <c r="AO29" s="197"/>
      <c r="AR29" s="34"/>
      <c r="BE29" s="213"/>
    </row>
    <row r="30" spans="2:57" s="2" customFormat="1" ht="14.45" customHeight="1">
      <c r="B30" s="34"/>
      <c r="F30" s="25" t="s">
        <v>45</v>
      </c>
      <c r="L30" s="198">
        <v>0.15</v>
      </c>
      <c r="M30" s="197"/>
      <c r="N30" s="197"/>
      <c r="O30" s="197"/>
      <c r="P30" s="197"/>
      <c r="W30" s="196">
        <f>ROUND(BA94,2)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ROUND(AW94,2)</f>
        <v>0</v>
      </c>
      <c r="AL30" s="197"/>
      <c r="AM30" s="197"/>
      <c r="AN30" s="197"/>
      <c r="AO30" s="197"/>
      <c r="AR30" s="34"/>
      <c r="BE30" s="213"/>
    </row>
    <row r="31" spans="2:57" s="2" customFormat="1" ht="14.45" customHeight="1" hidden="1">
      <c r="B31" s="34"/>
      <c r="F31" s="25" t="s">
        <v>46</v>
      </c>
      <c r="L31" s="198">
        <v>0.21</v>
      </c>
      <c r="M31" s="197"/>
      <c r="N31" s="197"/>
      <c r="O31" s="197"/>
      <c r="P31" s="197"/>
      <c r="W31" s="196">
        <f>ROUND(BB94,2)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4"/>
      <c r="BE31" s="213"/>
    </row>
    <row r="32" spans="2:57" s="2" customFormat="1" ht="14.45" customHeight="1" hidden="1">
      <c r="B32" s="34"/>
      <c r="F32" s="25" t="s">
        <v>47</v>
      </c>
      <c r="L32" s="198">
        <v>0.15</v>
      </c>
      <c r="M32" s="197"/>
      <c r="N32" s="197"/>
      <c r="O32" s="197"/>
      <c r="P32" s="197"/>
      <c r="W32" s="196">
        <f>ROUND(BC94,2)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4"/>
      <c r="BE32" s="213"/>
    </row>
    <row r="33" spans="2:57" s="2" customFormat="1" ht="14.45" customHeight="1" hidden="1">
      <c r="B33" s="34"/>
      <c r="F33" s="25" t="s">
        <v>48</v>
      </c>
      <c r="L33" s="198">
        <v>0</v>
      </c>
      <c r="M33" s="197"/>
      <c r="N33" s="197"/>
      <c r="O33" s="197"/>
      <c r="P33" s="197"/>
      <c r="W33" s="196">
        <f>ROUND(BD94,2)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34"/>
      <c r="BE33" s="213"/>
    </row>
    <row r="34" spans="2:57" s="1" customFormat="1" ht="6.95" customHeight="1">
      <c r="B34" s="30"/>
      <c r="AR34" s="30"/>
      <c r="BE34" s="212"/>
    </row>
    <row r="35" spans="2:44" s="1" customFormat="1" ht="25.9" customHeight="1">
      <c r="B35" s="30"/>
      <c r="C35" s="35"/>
      <c r="D35" s="36" t="s">
        <v>49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50</v>
      </c>
      <c r="U35" s="37"/>
      <c r="V35" s="37"/>
      <c r="W35" s="37"/>
      <c r="X35" s="210" t="s">
        <v>51</v>
      </c>
      <c r="Y35" s="208"/>
      <c r="Z35" s="208"/>
      <c r="AA35" s="208"/>
      <c r="AB35" s="208"/>
      <c r="AC35" s="37"/>
      <c r="AD35" s="37"/>
      <c r="AE35" s="37"/>
      <c r="AF35" s="37"/>
      <c r="AG35" s="37"/>
      <c r="AH35" s="37"/>
      <c r="AI35" s="37"/>
      <c r="AJ35" s="37"/>
      <c r="AK35" s="207">
        <f>SUM(AK26:AK33)</f>
        <v>193600</v>
      </c>
      <c r="AL35" s="208"/>
      <c r="AM35" s="208"/>
      <c r="AN35" s="208"/>
      <c r="AO35" s="209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52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53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54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54</v>
      </c>
      <c r="AI60" s="32"/>
      <c r="AJ60" s="32"/>
      <c r="AK60" s="32"/>
      <c r="AL60" s="32"/>
      <c r="AM60" s="41" t="s">
        <v>55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57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54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54</v>
      </c>
      <c r="AI75" s="32"/>
      <c r="AJ75" s="32"/>
      <c r="AK75" s="32"/>
      <c r="AL75" s="32"/>
      <c r="AM75" s="41" t="s">
        <v>55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58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11_2023</v>
      </c>
      <c r="AR84" s="46"/>
    </row>
    <row r="85" spans="2:44" s="4" customFormat="1" ht="36.95" customHeight="1">
      <c r="B85" s="47"/>
      <c r="C85" s="48" t="s">
        <v>16</v>
      </c>
      <c r="L85" s="199" t="str">
        <f>K6</f>
        <v>Pavilon B – Rekonstrukce vodoinstalačních šachet vč. osvětlení a výmalby odd. urologie 2.NP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22</v>
      </c>
      <c r="L87" s="49" t="str">
        <f>IF(K8="","",K8)</f>
        <v>Nemocnice Šumperk a.s. - Pavilon B</v>
      </c>
      <c r="AI87" s="25" t="s">
        <v>24</v>
      </c>
      <c r="AM87" s="201" t="str">
        <f>IF(AN8="","",AN8)</f>
        <v>15. 11. 2023</v>
      </c>
      <c r="AN87" s="201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26</v>
      </c>
      <c r="L89" s="3" t="str">
        <f>IF(E11="","",E11)</f>
        <v>Nemocnice Šumperk a.s.</v>
      </c>
      <c r="AI89" s="25" t="s">
        <v>32</v>
      </c>
      <c r="AM89" s="184" t="str">
        <f>IF(E17="","",E17)</f>
        <v>4DS, spol. s r. o.</v>
      </c>
      <c r="AN89" s="185"/>
      <c r="AO89" s="185"/>
      <c r="AP89" s="185"/>
      <c r="AR89" s="30"/>
      <c r="AS89" s="180" t="s">
        <v>59</v>
      </c>
      <c r="AT89" s="181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30</v>
      </c>
      <c r="L90" s="3" t="str">
        <f>IF(E14="Vyplň údaj","",E14)</f>
        <v/>
      </c>
      <c r="AI90" s="25" t="s">
        <v>35</v>
      </c>
      <c r="AM90" s="184" t="str">
        <f>IF(E20="","",E20)</f>
        <v>Vladimír Mrázek</v>
      </c>
      <c r="AN90" s="185"/>
      <c r="AO90" s="185"/>
      <c r="AP90" s="185"/>
      <c r="AR90" s="30"/>
      <c r="AS90" s="182"/>
      <c r="AT90" s="183"/>
      <c r="BD90" s="54"/>
    </row>
    <row r="91" spans="2:56" s="1" customFormat="1" ht="10.9" customHeight="1">
      <c r="B91" s="30"/>
      <c r="AR91" s="30"/>
      <c r="AS91" s="182"/>
      <c r="AT91" s="183"/>
      <c r="BD91" s="54"/>
    </row>
    <row r="92" spans="2:56" s="1" customFormat="1" ht="29.25" customHeight="1">
      <c r="B92" s="30"/>
      <c r="C92" s="186" t="s">
        <v>60</v>
      </c>
      <c r="D92" s="187"/>
      <c r="E92" s="187"/>
      <c r="F92" s="187"/>
      <c r="G92" s="187"/>
      <c r="H92" s="55"/>
      <c r="I92" s="189" t="s">
        <v>61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8" t="s">
        <v>62</v>
      </c>
      <c r="AH92" s="187"/>
      <c r="AI92" s="187"/>
      <c r="AJ92" s="187"/>
      <c r="AK92" s="187"/>
      <c r="AL92" s="187"/>
      <c r="AM92" s="187"/>
      <c r="AN92" s="189" t="s">
        <v>63</v>
      </c>
      <c r="AO92" s="187"/>
      <c r="AP92" s="190"/>
      <c r="AQ92" s="56" t="s">
        <v>64</v>
      </c>
      <c r="AR92" s="30"/>
      <c r="AS92" s="57" t="s">
        <v>65</v>
      </c>
      <c r="AT92" s="58" t="s">
        <v>66</v>
      </c>
      <c r="AU92" s="58" t="s">
        <v>67</v>
      </c>
      <c r="AV92" s="58" t="s">
        <v>68</v>
      </c>
      <c r="AW92" s="58" t="s">
        <v>69</v>
      </c>
      <c r="AX92" s="58" t="s">
        <v>70</v>
      </c>
      <c r="AY92" s="58" t="s">
        <v>71</v>
      </c>
      <c r="AZ92" s="58" t="s">
        <v>72</v>
      </c>
      <c r="BA92" s="58" t="s">
        <v>73</v>
      </c>
      <c r="BB92" s="58" t="s">
        <v>74</v>
      </c>
      <c r="BC92" s="58" t="s">
        <v>75</v>
      </c>
      <c r="BD92" s="59" t="s">
        <v>76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77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4">
        <f>ROUND(SUM(AG95:AG99),2)</f>
        <v>160000</v>
      </c>
      <c r="AH94" s="194"/>
      <c r="AI94" s="194"/>
      <c r="AJ94" s="194"/>
      <c r="AK94" s="194"/>
      <c r="AL94" s="194"/>
      <c r="AM94" s="194"/>
      <c r="AN94" s="195">
        <f aca="true" t="shared" si="0" ref="AN94:AN99">SUM(AG94,AT94)</f>
        <v>193600</v>
      </c>
      <c r="AO94" s="195"/>
      <c r="AP94" s="195"/>
      <c r="AQ94" s="65" t="s">
        <v>1</v>
      </c>
      <c r="AR94" s="61"/>
      <c r="AS94" s="66">
        <f>ROUND(SUM(AS95:AS99),2)</f>
        <v>0</v>
      </c>
      <c r="AT94" s="67">
        <f aca="true" t="shared" si="1" ref="AT94:AT99">ROUND(SUM(AV94:AW94),2)</f>
        <v>33600</v>
      </c>
      <c r="AU94" s="68">
        <f>ROUND(SUM(AU95:AU99),5)</f>
        <v>0</v>
      </c>
      <c r="AV94" s="67">
        <f>ROUND(AZ94*L29,2)</f>
        <v>33600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ROUND(SUM(AZ95:AZ99),2)</f>
        <v>160000</v>
      </c>
      <c r="BA94" s="67">
        <f>ROUND(SUM(BA95:BA99),2)</f>
        <v>0</v>
      </c>
      <c r="BB94" s="67">
        <f>ROUND(SUM(BB95:BB99),2)</f>
        <v>0</v>
      </c>
      <c r="BC94" s="67">
        <f>ROUND(SUM(BC95:BC99),2)</f>
        <v>0</v>
      </c>
      <c r="BD94" s="69">
        <f>ROUND(SUM(BD95:BD99),2)</f>
        <v>0</v>
      </c>
      <c r="BS94" s="70" t="s">
        <v>78</v>
      </c>
      <c r="BT94" s="70" t="s">
        <v>79</v>
      </c>
      <c r="BU94" s="71" t="s">
        <v>80</v>
      </c>
      <c r="BV94" s="70" t="s">
        <v>81</v>
      </c>
      <c r="BW94" s="70" t="s">
        <v>4</v>
      </c>
      <c r="BX94" s="70" t="s">
        <v>82</v>
      </c>
      <c r="CL94" s="70" t="s">
        <v>19</v>
      </c>
    </row>
    <row r="95" spans="1:91" s="6" customFormat="1" ht="16.5" customHeight="1">
      <c r="A95" s="72" t="s">
        <v>83</v>
      </c>
      <c r="B95" s="73"/>
      <c r="C95" s="74"/>
      <c r="D95" s="191" t="s">
        <v>84</v>
      </c>
      <c r="E95" s="191"/>
      <c r="F95" s="191"/>
      <c r="G95" s="191"/>
      <c r="H95" s="191"/>
      <c r="I95" s="75"/>
      <c r="J95" s="191" t="s">
        <v>85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2">
        <f>'01 - VEDLEJŠÍ A OSTATNÍ N...'!J30</f>
        <v>160000</v>
      </c>
      <c r="AH95" s="193"/>
      <c r="AI95" s="193"/>
      <c r="AJ95" s="193"/>
      <c r="AK95" s="193"/>
      <c r="AL95" s="193"/>
      <c r="AM95" s="193"/>
      <c r="AN95" s="192">
        <f t="shared" si="0"/>
        <v>193600</v>
      </c>
      <c r="AO95" s="193"/>
      <c r="AP95" s="193"/>
      <c r="AQ95" s="76" t="s">
        <v>86</v>
      </c>
      <c r="AR95" s="73"/>
      <c r="AS95" s="77">
        <v>0</v>
      </c>
      <c r="AT95" s="78">
        <f t="shared" si="1"/>
        <v>33600</v>
      </c>
      <c r="AU95" s="79">
        <f>'01 - VEDLEJŠÍ A OSTATNÍ N...'!P120</f>
        <v>0</v>
      </c>
      <c r="AV95" s="78">
        <f>'01 - VEDLEJŠÍ A OSTATNÍ N...'!J33</f>
        <v>33600</v>
      </c>
      <c r="AW95" s="78">
        <f>'01 - VEDLEJŠÍ A OSTATNÍ N...'!J34</f>
        <v>0</v>
      </c>
      <c r="AX95" s="78">
        <f>'01 - VEDLEJŠÍ A OSTATNÍ N...'!J35</f>
        <v>0</v>
      </c>
      <c r="AY95" s="78">
        <f>'01 - VEDLEJŠÍ A OSTATNÍ N...'!J36</f>
        <v>0</v>
      </c>
      <c r="AZ95" s="78">
        <f>'01 - VEDLEJŠÍ A OSTATNÍ N...'!F33</f>
        <v>160000</v>
      </c>
      <c r="BA95" s="78">
        <f>'01 - VEDLEJŠÍ A OSTATNÍ N...'!F34</f>
        <v>0</v>
      </c>
      <c r="BB95" s="78">
        <f>'01 - VEDLEJŠÍ A OSTATNÍ N...'!F35</f>
        <v>0</v>
      </c>
      <c r="BC95" s="78">
        <f>'01 - VEDLEJŠÍ A OSTATNÍ N...'!F36</f>
        <v>0</v>
      </c>
      <c r="BD95" s="80">
        <f>'01 - VEDLEJŠÍ A OSTATNÍ N...'!F37</f>
        <v>0</v>
      </c>
      <c r="BT95" s="81" t="s">
        <v>87</v>
      </c>
      <c r="BV95" s="81" t="s">
        <v>81</v>
      </c>
      <c r="BW95" s="81" t="s">
        <v>88</v>
      </c>
      <c r="BX95" s="81" t="s">
        <v>4</v>
      </c>
      <c r="CL95" s="81" t="s">
        <v>19</v>
      </c>
      <c r="CM95" s="81" t="s">
        <v>89</v>
      </c>
    </row>
    <row r="96" spans="1:91" s="6" customFormat="1" ht="16.5" customHeight="1">
      <c r="A96" s="72" t="s">
        <v>83</v>
      </c>
      <c r="B96" s="73"/>
      <c r="C96" s="74"/>
      <c r="D96" s="191" t="s">
        <v>90</v>
      </c>
      <c r="E96" s="191"/>
      <c r="F96" s="191"/>
      <c r="G96" s="191"/>
      <c r="H96" s="191"/>
      <c r="I96" s="75"/>
      <c r="J96" s="191" t="s">
        <v>91</v>
      </c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2">
        <f>'02 - BOURACÍ PRÁCE'!J30</f>
        <v>0</v>
      </c>
      <c r="AH96" s="193"/>
      <c r="AI96" s="193"/>
      <c r="AJ96" s="193"/>
      <c r="AK96" s="193"/>
      <c r="AL96" s="193"/>
      <c r="AM96" s="193"/>
      <c r="AN96" s="192">
        <f t="shared" si="0"/>
        <v>0</v>
      </c>
      <c r="AO96" s="193"/>
      <c r="AP96" s="193"/>
      <c r="AQ96" s="76" t="s">
        <v>86</v>
      </c>
      <c r="AR96" s="73"/>
      <c r="AS96" s="77">
        <v>0</v>
      </c>
      <c r="AT96" s="78">
        <f t="shared" si="1"/>
        <v>0</v>
      </c>
      <c r="AU96" s="79">
        <f>'02 - BOURACÍ PRÁCE'!P121</f>
        <v>0</v>
      </c>
      <c r="AV96" s="78">
        <f>'02 - BOURACÍ PRÁCE'!J33</f>
        <v>0</v>
      </c>
      <c r="AW96" s="78">
        <f>'02 - BOURACÍ PRÁCE'!J34</f>
        <v>0</v>
      </c>
      <c r="AX96" s="78">
        <f>'02 - BOURACÍ PRÁCE'!J35</f>
        <v>0</v>
      </c>
      <c r="AY96" s="78">
        <f>'02 - BOURACÍ PRÁCE'!J36</f>
        <v>0</v>
      </c>
      <c r="AZ96" s="78">
        <f>'02 - BOURACÍ PRÁCE'!F33</f>
        <v>0</v>
      </c>
      <c r="BA96" s="78">
        <f>'02 - BOURACÍ PRÁCE'!F34</f>
        <v>0</v>
      </c>
      <c r="BB96" s="78">
        <f>'02 - BOURACÍ PRÁCE'!F35</f>
        <v>0</v>
      </c>
      <c r="BC96" s="78">
        <f>'02 - BOURACÍ PRÁCE'!F36</f>
        <v>0</v>
      </c>
      <c r="BD96" s="80">
        <f>'02 - BOURACÍ PRÁCE'!F37</f>
        <v>0</v>
      </c>
      <c r="BT96" s="81" t="s">
        <v>87</v>
      </c>
      <c r="BV96" s="81" t="s">
        <v>81</v>
      </c>
      <c r="BW96" s="81" t="s">
        <v>92</v>
      </c>
      <c r="BX96" s="81" t="s">
        <v>4</v>
      </c>
      <c r="CL96" s="81" t="s">
        <v>19</v>
      </c>
      <c r="CM96" s="81" t="s">
        <v>89</v>
      </c>
    </row>
    <row r="97" spans="1:91" s="6" customFormat="1" ht="16.5" customHeight="1">
      <c r="A97" s="72" t="s">
        <v>83</v>
      </c>
      <c r="B97" s="73"/>
      <c r="C97" s="74"/>
      <c r="D97" s="191" t="s">
        <v>93</v>
      </c>
      <c r="E97" s="191"/>
      <c r="F97" s="191"/>
      <c r="G97" s="191"/>
      <c r="H97" s="191"/>
      <c r="I97" s="75"/>
      <c r="J97" s="191" t="s">
        <v>94</v>
      </c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2">
        <f>'03 - STAVEBNÍ PRÁCE'!J30</f>
        <v>0</v>
      </c>
      <c r="AH97" s="193"/>
      <c r="AI97" s="193"/>
      <c r="AJ97" s="193"/>
      <c r="AK97" s="193"/>
      <c r="AL97" s="193"/>
      <c r="AM97" s="193"/>
      <c r="AN97" s="192">
        <f t="shared" si="0"/>
        <v>0</v>
      </c>
      <c r="AO97" s="193"/>
      <c r="AP97" s="193"/>
      <c r="AQ97" s="76" t="s">
        <v>86</v>
      </c>
      <c r="AR97" s="73"/>
      <c r="AS97" s="77">
        <v>0</v>
      </c>
      <c r="AT97" s="78">
        <f t="shared" si="1"/>
        <v>0</v>
      </c>
      <c r="AU97" s="79">
        <f>'03 - STAVEBNÍ PRÁCE'!P127</f>
        <v>0</v>
      </c>
      <c r="AV97" s="78">
        <f>'03 - STAVEBNÍ PRÁCE'!J33</f>
        <v>0</v>
      </c>
      <c r="AW97" s="78">
        <f>'03 - STAVEBNÍ PRÁCE'!J34</f>
        <v>0</v>
      </c>
      <c r="AX97" s="78">
        <f>'03 - STAVEBNÍ PRÁCE'!J35</f>
        <v>0</v>
      </c>
      <c r="AY97" s="78">
        <f>'03 - STAVEBNÍ PRÁCE'!J36</f>
        <v>0</v>
      </c>
      <c r="AZ97" s="78">
        <f>'03 - STAVEBNÍ PRÁCE'!F33</f>
        <v>0</v>
      </c>
      <c r="BA97" s="78">
        <f>'03 - STAVEBNÍ PRÁCE'!F34</f>
        <v>0</v>
      </c>
      <c r="BB97" s="78">
        <f>'03 - STAVEBNÍ PRÁCE'!F35</f>
        <v>0</v>
      </c>
      <c r="BC97" s="78">
        <f>'03 - STAVEBNÍ PRÁCE'!F36</f>
        <v>0</v>
      </c>
      <c r="BD97" s="80">
        <f>'03 - STAVEBNÍ PRÁCE'!F37</f>
        <v>0</v>
      </c>
      <c r="BT97" s="81" t="s">
        <v>87</v>
      </c>
      <c r="BV97" s="81" t="s">
        <v>81</v>
      </c>
      <c r="BW97" s="81" t="s">
        <v>95</v>
      </c>
      <c r="BX97" s="81" t="s">
        <v>4</v>
      </c>
      <c r="CL97" s="81" t="s">
        <v>19</v>
      </c>
      <c r="CM97" s="81" t="s">
        <v>89</v>
      </c>
    </row>
    <row r="98" spans="1:91" s="6" customFormat="1" ht="16.5" customHeight="1">
      <c r="A98" s="72" t="s">
        <v>83</v>
      </c>
      <c r="B98" s="73"/>
      <c r="C98" s="74"/>
      <c r="D98" s="191" t="s">
        <v>96</v>
      </c>
      <c r="E98" s="191"/>
      <c r="F98" s="191"/>
      <c r="G98" s="191"/>
      <c r="H98" s="191"/>
      <c r="I98" s="75"/>
      <c r="J98" s="191" t="s">
        <v>97</v>
      </c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2">
        <f>'04 - PROFESE'!J30</f>
        <v>0</v>
      </c>
      <c r="AH98" s="193"/>
      <c r="AI98" s="193"/>
      <c r="AJ98" s="193"/>
      <c r="AK98" s="193"/>
      <c r="AL98" s="193"/>
      <c r="AM98" s="193"/>
      <c r="AN98" s="192">
        <f t="shared" si="0"/>
        <v>0</v>
      </c>
      <c r="AO98" s="193"/>
      <c r="AP98" s="193"/>
      <c r="AQ98" s="76" t="s">
        <v>86</v>
      </c>
      <c r="AR98" s="73"/>
      <c r="AS98" s="77">
        <v>0</v>
      </c>
      <c r="AT98" s="78">
        <f t="shared" si="1"/>
        <v>0</v>
      </c>
      <c r="AU98" s="79">
        <f>'04 - PROFESE'!P128</f>
        <v>0</v>
      </c>
      <c r="AV98" s="78">
        <f>'04 - PROFESE'!J33</f>
        <v>0</v>
      </c>
      <c r="AW98" s="78">
        <f>'04 - PROFESE'!J34</f>
        <v>0</v>
      </c>
      <c r="AX98" s="78">
        <f>'04 - PROFESE'!J35</f>
        <v>0</v>
      </c>
      <c r="AY98" s="78">
        <f>'04 - PROFESE'!J36</f>
        <v>0</v>
      </c>
      <c r="AZ98" s="78">
        <f>'04 - PROFESE'!F33</f>
        <v>0</v>
      </c>
      <c r="BA98" s="78">
        <f>'04 - PROFESE'!F34</f>
        <v>0</v>
      </c>
      <c r="BB98" s="78">
        <f>'04 - PROFESE'!F35</f>
        <v>0</v>
      </c>
      <c r="BC98" s="78">
        <f>'04 - PROFESE'!F36</f>
        <v>0</v>
      </c>
      <c r="BD98" s="80">
        <f>'04 - PROFESE'!F37</f>
        <v>0</v>
      </c>
      <c r="BT98" s="81" t="s">
        <v>87</v>
      </c>
      <c r="BV98" s="81" t="s">
        <v>81</v>
      </c>
      <c r="BW98" s="81" t="s">
        <v>98</v>
      </c>
      <c r="BX98" s="81" t="s">
        <v>4</v>
      </c>
      <c r="CL98" s="81" t="s">
        <v>19</v>
      </c>
      <c r="CM98" s="81" t="s">
        <v>89</v>
      </c>
    </row>
    <row r="99" spans="1:91" s="6" customFormat="1" ht="16.5" customHeight="1">
      <c r="A99" s="72" t="s">
        <v>83</v>
      </c>
      <c r="B99" s="73"/>
      <c r="C99" s="74"/>
      <c r="D99" s="191" t="s">
        <v>99</v>
      </c>
      <c r="E99" s="191"/>
      <c r="F99" s="191"/>
      <c r="G99" s="191"/>
      <c r="H99" s="191"/>
      <c r="I99" s="75"/>
      <c r="J99" s="191" t="s">
        <v>100</v>
      </c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2">
        <f>'05 - PROVIZORNÍ OPATŘENÍ'!J30</f>
        <v>0</v>
      </c>
      <c r="AH99" s="193"/>
      <c r="AI99" s="193"/>
      <c r="AJ99" s="193"/>
      <c r="AK99" s="193"/>
      <c r="AL99" s="193"/>
      <c r="AM99" s="193"/>
      <c r="AN99" s="192">
        <f t="shared" si="0"/>
        <v>0</v>
      </c>
      <c r="AO99" s="193"/>
      <c r="AP99" s="193"/>
      <c r="AQ99" s="76" t="s">
        <v>86</v>
      </c>
      <c r="AR99" s="73"/>
      <c r="AS99" s="82">
        <v>0</v>
      </c>
      <c r="AT99" s="83">
        <f t="shared" si="1"/>
        <v>0</v>
      </c>
      <c r="AU99" s="84">
        <f>'05 - PROVIZORNÍ OPATŘENÍ'!P120</f>
        <v>0</v>
      </c>
      <c r="AV99" s="83">
        <f>'05 - PROVIZORNÍ OPATŘENÍ'!J33</f>
        <v>0</v>
      </c>
      <c r="AW99" s="83">
        <f>'05 - PROVIZORNÍ OPATŘENÍ'!J34</f>
        <v>0</v>
      </c>
      <c r="AX99" s="83">
        <f>'05 - PROVIZORNÍ OPATŘENÍ'!J35</f>
        <v>0</v>
      </c>
      <c r="AY99" s="83">
        <f>'05 - PROVIZORNÍ OPATŘENÍ'!J36</f>
        <v>0</v>
      </c>
      <c r="AZ99" s="83">
        <f>'05 - PROVIZORNÍ OPATŘENÍ'!F33</f>
        <v>0</v>
      </c>
      <c r="BA99" s="83">
        <f>'05 - PROVIZORNÍ OPATŘENÍ'!F34</f>
        <v>0</v>
      </c>
      <c r="BB99" s="83">
        <f>'05 - PROVIZORNÍ OPATŘENÍ'!F35</f>
        <v>0</v>
      </c>
      <c r="BC99" s="83">
        <f>'05 - PROVIZORNÍ OPATŘENÍ'!F36</f>
        <v>0</v>
      </c>
      <c r="BD99" s="85">
        <f>'05 - PROVIZORNÍ OPATŘENÍ'!F37</f>
        <v>0</v>
      </c>
      <c r="BT99" s="81" t="s">
        <v>87</v>
      </c>
      <c r="BV99" s="81" t="s">
        <v>81</v>
      </c>
      <c r="BW99" s="81" t="s">
        <v>101</v>
      </c>
      <c r="BX99" s="81" t="s">
        <v>4</v>
      </c>
      <c r="CL99" s="81" t="s">
        <v>19</v>
      </c>
      <c r="CM99" s="81" t="s">
        <v>89</v>
      </c>
    </row>
    <row r="100" spans="2:44" s="1" customFormat="1" ht="30" customHeight="1">
      <c r="B100" s="30"/>
      <c r="AR100" s="30"/>
    </row>
    <row r="101" spans="2:44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30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J96:AF96"/>
    <mergeCell ref="L85:AJ85"/>
    <mergeCell ref="AM87:AN87"/>
    <mergeCell ref="AM89:AP89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01 - VEDLEJŠÍ A OSTATNÍ N...'!C2" display="/"/>
    <hyperlink ref="A96" location="'02 - BOURACÍ PRÁCE'!C2" display="/"/>
    <hyperlink ref="A97" location="'03 - STAVEBNÍ PRÁCE'!C2" display="/"/>
    <hyperlink ref="A98" location="'04 - PROFESE'!C2" display="/"/>
    <hyperlink ref="A99" location="'05 - PROVIZORNÍ OPATŘ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9"/>
  <sheetViews>
    <sheetView showGridLines="0" view="pageBreakPreview" zoomScaleSheetLayoutView="100" workbookViewId="0" topLeftCell="A112">
      <selection activeCell="I129" sqref="I1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5" t="s">
        <v>88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0" t="str">
        <f>'Rekapitulace stavby'!K6</f>
        <v>Pavilon B – Rekonstrukce vodoinstalačních šachet vč. osvětlení a výmalby odd. urologie 2.NP</v>
      </c>
      <c r="F7" s="221"/>
      <c r="G7" s="221"/>
      <c r="H7" s="221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99" t="s">
        <v>104</v>
      </c>
      <c r="F9" s="219"/>
      <c r="G9" s="219"/>
      <c r="H9" s="21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15. 11. 2023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14"/>
      <c r="G18" s="214"/>
      <c r="H18" s="214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18" t="s">
        <v>1</v>
      </c>
      <c r="F27" s="218"/>
      <c r="G27" s="218"/>
      <c r="H27" s="21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ROUND(J120,2)</f>
        <v>160000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ROUND((SUM(BE120:BE128)),2)</f>
        <v>160000</v>
      </c>
      <c r="I33" s="90">
        <v>0.21</v>
      </c>
      <c r="J33" s="89">
        <f>ROUND(((SUM(BE120:BE128))*I33),2)</f>
        <v>33600</v>
      </c>
      <c r="L33" s="30"/>
    </row>
    <row r="34" spans="2:12" s="1" customFormat="1" ht="14.45" customHeight="1">
      <c r="B34" s="30"/>
      <c r="E34" s="25" t="s">
        <v>45</v>
      </c>
      <c r="F34" s="89">
        <f>ROUND((SUM(BF120:BF128)),2)</f>
        <v>0</v>
      </c>
      <c r="I34" s="90">
        <v>0.15</v>
      </c>
      <c r="J34" s="89">
        <f>ROUND(((SUM(BF120:BF128))*I34),2)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ROUND((SUM(BG120:BG128)),2)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ROUND((SUM(BH120:BH128)),2)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ROUND((SUM(BI120:BI128)),2)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193600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0" t="str">
        <f>E7</f>
        <v>Pavilon B – Rekonstrukce vodoinstalačních šachet vč. osvětlení a výmalby odd. urologie 2.NP</v>
      </c>
      <c r="F85" s="221"/>
      <c r="G85" s="221"/>
      <c r="H85" s="221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99" t="str">
        <f>E9</f>
        <v>01 - VEDLEJŠÍ A OSTATNÍ NÁKLADY</v>
      </c>
      <c r="F87" s="219"/>
      <c r="G87" s="219"/>
      <c r="H87" s="21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15. 11. 2023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J120</f>
        <v>160000</v>
      </c>
      <c r="L96" s="30"/>
      <c r="AU96" s="15" t="s">
        <v>109</v>
      </c>
    </row>
    <row r="97" spans="2:12" s="8" customFormat="1" ht="24.95" customHeight="1">
      <c r="B97" s="102"/>
      <c r="D97" s="103" t="s">
        <v>110</v>
      </c>
      <c r="E97" s="104"/>
      <c r="F97" s="104"/>
      <c r="G97" s="104"/>
      <c r="H97" s="104"/>
      <c r="I97" s="104"/>
      <c r="J97" s="105">
        <f>J121</f>
        <v>160000</v>
      </c>
      <c r="L97" s="102"/>
    </row>
    <row r="98" spans="2:12" s="9" customFormat="1" ht="19.9" customHeight="1">
      <c r="B98" s="106"/>
      <c r="D98" s="107" t="s">
        <v>111</v>
      </c>
      <c r="E98" s="108"/>
      <c r="F98" s="108"/>
      <c r="G98" s="108"/>
      <c r="H98" s="108"/>
      <c r="I98" s="108"/>
      <c r="J98" s="109">
        <f>J122</f>
        <v>0</v>
      </c>
      <c r="L98" s="106"/>
    </row>
    <row r="99" spans="2:12" s="9" customFormat="1" ht="19.9" customHeight="1">
      <c r="B99" s="106"/>
      <c r="D99" s="107" t="s">
        <v>112</v>
      </c>
      <c r="E99" s="108"/>
      <c r="F99" s="108"/>
      <c r="G99" s="108"/>
      <c r="H99" s="108"/>
      <c r="I99" s="108"/>
      <c r="J99" s="109">
        <f>J124</f>
        <v>0</v>
      </c>
      <c r="L99" s="106"/>
    </row>
    <row r="100" spans="2:12" s="9" customFormat="1" ht="19.9" customHeight="1">
      <c r="B100" s="106"/>
      <c r="D100" s="107" t="s">
        <v>113</v>
      </c>
      <c r="E100" s="108"/>
      <c r="F100" s="108"/>
      <c r="G100" s="108"/>
      <c r="H100" s="108"/>
      <c r="I100" s="108"/>
      <c r="J100" s="109">
        <f>J127</f>
        <v>160000</v>
      </c>
      <c r="L100" s="106"/>
    </row>
    <row r="101" spans="2:12" s="1" customFormat="1" ht="21.75" customHeight="1">
      <c r="B101" s="30"/>
      <c r="L101" s="30"/>
    </row>
    <row r="102" spans="2:12" s="1" customFormat="1" ht="6.9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0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0"/>
    </row>
    <row r="107" spans="2:12" s="1" customFormat="1" ht="24.95" customHeight="1">
      <c r="B107" s="30"/>
      <c r="C107" s="19" t="s">
        <v>114</v>
      </c>
      <c r="L107" s="30"/>
    </row>
    <row r="108" spans="2:12" s="1" customFormat="1" ht="6.95" customHeight="1">
      <c r="B108" s="30"/>
      <c r="L108" s="30"/>
    </row>
    <row r="109" spans="2:12" s="1" customFormat="1" ht="12" customHeight="1">
      <c r="B109" s="30"/>
      <c r="C109" s="25" t="s">
        <v>16</v>
      </c>
      <c r="L109" s="30"/>
    </row>
    <row r="110" spans="2:12" s="1" customFormat="1" ht="16.5" customHeight="1">
      <c r="B110" s="30"/>
      <c r="E110" s="220" t="str">
        <f>E7</f>
        <v>Pavilon B – Rekonstrukce vodoinstalačních šachet vč. osvětlení a výmalby odd. urologie 2.NP</v>
      </c>
      <c r="F110" s="221"/>
      <c r="G110" s="221"/>
      <c r="H110" s="221"/>
      <c r="L110" s="30"/>
    </row>
    <row r="111" spans="2:12" s="1" customFormat="1" ht="12" customHeight="1">
      <c r="B111" s="30"/>
      <c r="C111" s="25" t="s">
        <v>103</v>
      </c>
      <c r="L111" s="30"/>
    </row>
    <row r="112" spans="2:12" s="1" customFormat="1" ht="16.5" customHeight="1">
      <c r="B112" s="30"/>
      <c r="E112" s="199" t="str">
        <f>E9</f>
        <v>01 - VEDLEJŠÍ A OSTATNÍ NÁKLADY</v>
      </c>
      <c r="F112" s="219"/>
      <c r="G112" s="219"/>
      <c r="H112" s="219"/>
      <c r="L112" s="30"/>
    </row>
    <row r="113" spans="2:12" s="1" customFormat="1" ht="6.95" customHeight="1">
      <c r="B113" s="30"/>
      <c r="L113" s="30"/>
    </row>
    <row r="114" spans="2:12" s="1" customFormat="1" ht="12" customHeight="1">
      <c r="B114" s="30"/>
      <c r="C114" s="25" t="s">
        <v>22</v>
      </c>
      <c r="F114" s="23" t="str">
        <f>F12</f>
        <v>Nemocnice Šumperk a.s. - Pavilon B</v>
      </c>
      <c r="I114" s="25" t="s">
        <v>24</v>
      </c>
      <c r="J114" s="50" t="str">
        <f>IF(J12="","",J12)</f>
        <v>15. 11. 2023</v>
      </c>
      <c r="L114" s="30"/>
    </row>
    <row r="115" spans="2:12" s="1" customFormat="1" ht="6.95" customHeight="1">
      <c r="B115" s="30"/>
      <c r="L115" s="30"/>
    </row>
    <row r="116" spans="2:12" s="1" customFormat="1" ht="15.2" customHeight="1">
      <c r="B116" s="30"/>
      <c r="C116" s="25" t="s">
        <v>26</v>
      </c>
      <c r="F116" s="23" t="str">
        <f>E15</f>
        <v>Nemocnice Šumperk a.s.</v>
      </c>
      <c r="I116" s="25" t="s">
        <v>32</v>
      </c>
      <c r="J116" s="28" t="str">
        <f>E21</f>
        <v>4DS, spol. s r. o.</v>
      </c>
      <c r="L116" s="30"/>
    </row>
    <row r="117" spans="2:12" s="1" customFormat="1" ht="15.2" customHeight="1">
      <c r="B117" s="30"/>
      <c r="C117" s="25" t="s">
        <v>30</v>
      </c>
      <c r="F117" s="23" t="str">
        <f>IF(E18="","",E18)</f>
        <v>Vyplň údaj</v>
      </c>
      <c r="I117" s="25" t="s">
        <v>35</v>
      </c>
      <c r="J117" s="28" t="str">
        <f>E24</f>
        <v>Vladimír Mrázek</v>
      </c>
      <c r="L117" s="30"/>
    </row>
    <row r="118" spans="2:12" s="1" customFormat="1" ht="10.35" customHeight="1">
      <c r="B118" s="30"/>
      <c r="L118" s="30"/>
    </row>
    <row r="119" spans="2:20" s="10" customFormat="1" ht="29.25" customHeight="1">
      <c r="B119" s="110"/>
      <c r="C119" s="111" t="s">
        <v>115</v>
      </c>
      <c r="D119" s="112" t="s">
        <v>64</v>
      </c>
      <c r="E119" s="112" t="s">
        <v>60</v>
      </c>
      <c r="F119" s="112" t="s">
        <v>61</v>
      </c>
      <c r="G119" s="112" t="s">
        <v>116</v>
      </c>
      <c r="H119" s="112" t="s">
        <v>117</v>
      </c>
      <c r="I119" s="112" t="s">
        <v>118</v>
      </c>
      <c r="J119" s="112" t="s">
        <v>107</v>
      </c>
      <c r="K119" s="113" t="s">
        <v>119</v>
      </c>
      <c r="L119" s="110"/>
      <c r="M119" s="57" t="s">
        <v>1</v>
      </c>
      <c r="N119" s="58" t="s">
        <v>43</v>
      </c>
      <c r="O119" s="58" t="s">
        <v>120</v>
      </c>
      <c r="P119" s="58" t="s">
        <v>121</v>
      </c>
      <c r="Q119" s="58" t="s">
        <v>122</v>
      </c>
      <c r="R119" s="58" t="s">
        <v>123</v>
      </c>
      <c r="S119" s="58" t="s">
        <v>124</v>
      </c>
      <c r="T119" s="59" t="s">
        <v>125</v>
      </c>
    </row>
    <row r="120" spans="2:63" s="1" customFormat="1" ht="22.9" customHeight="1">
      <c r="B120" s="30"/>
      <c r="C120" s="62" t="s">
        <v>126</v>
      </c>
      <c r="J120" s="114">
        <f>BK120</f>
        <v>160000</v>
      </c>
      <c r="L120" s="30"/>
      <c r="M120" s="60"/>
      <c r="N120" s="51"/>
      <c r="O120" s="51"/>
      <c r="P120" s="115">
        <f>P121</f>
        <v>0</v>
      </c>
      <c r="Q120" s="51"/>
      <c r="R120" s="115">
        <f>R121</f>
        <v>0</v>
      </c>
      <c r="S120" s="51"/>
      <c r="T120" s="116">
        <f>T121</f>
        <v>0</v>
      </c>
      <c r="AT120" s="15" t="s">
        <v>78</v>
      </c>
      <c r="AU120" s="15" t="s">
        <v>109</v>
      </c>
      <c r="BK120" s="117">
        <f>BK121</f>
        <v>160000</v>
      </c>
    </row>
    <row r="121" spans="2:63" s="11" customFormat="1" ht="25.9" customHeight="1">
      <c r="B121" s="118"/>
      <c r="D121" s="119" t="s">
        <v>78</v>
      </c>
      <c r="E121" s="120" t="s">
        <v>127</v>
      </c>
      <c r="F121" s="120" t="s">
        <v>128</v>
      </c>
      <c r="I121" s="121"/>
      <c r="J121" s="122">
        <f>BK121</f>
        <v>160000</v>
      </c>
      <c r="L121" s="118"/>
      <c r="M121" s="123"/>
      <c r="P121" s="124">
        <f>P122+P124+P127</f>
        <v>0</v>
      </c>
      <c r="R121" s="124">
        <f>R122+R124+R127</f>
        <v>0</v>
      </c>
      <c r="T121" s="125">
        <f>T122+T124+T127</f>
        <v>0</v>
      </c>
      <c r="AR121" s="119" t="s">
        <v>129</v>
      </c>
      <c r="AT121" s="126" t="s">
        <v>78</v>
      </c>
      <c r="AU121" s="126" t="s">
        <v>79</v>
      </c>
      <c r="AY121" s="119" t="s">
        <v>130</v>
      </c>
      <c r="BK121" s="127">
        <f>BK122+BK124+BK127</f>
        <v>160000</v>
      </c>
    </row>
    <row r="122" spans="2:63" s="11" customFormat="1" ht="22.9" customHeight="1">
      <c r="B122" s="118"/>
      <c r="D122" s="119" t="s">
        <v>78</v>
      </c>
      <c r="E122" s="128" t="s">
        <v>131</v>
      </c>
      <c r="F122" s="128" t="s">
        <v>132</v>
      </c>
      <c r="I122" s="121"/>
      <c r="J122" s="129">
        <f>BK122</f>
        <v>0</v>
      </c>
      <c r="L122" s="118"/>
      <c r="M122" s="123"/>
      <c r="P122" s="124">
        <f>P123</f>
        <v>0</v>
      </c>
      <c r="R122" s="124">
        <f>R123</f>
        <v>0</v>
      </c>
      <c r="T122" s="125">
        <f>T123</f>
        <v>0</v>
      </c>
      <c r="AR122" s="119" t="s">
        <v>129</v>
      </c>
      <c r="AT122" s="126" t="s">
        <v>78</v>
      </c>
      <c r="AU122" s="126" t="s">
        <v>87</v>
      </c>
      <c r="AY122" s="119" t="s">
        <v>130</v>
      </c>
      <c r="BK122" s="127">
        <f>BK123</f>
        <v>0</v>
      </c>
    </row>
    <row r="123" spans="2:65" s="1" customFormat="1" ht="16.5" customHeight="1">
      <c r="B123" s="130"/>
      <c r="C123" s="131" t="s">
        <v>87</v>
      </c>
      <c r="D123" s="131" t="s">
        <v>133</v>
      </c>
      <c r="E123" s="132" t="s">
        <v>134</v>
      </c>
      <c r="F123" s="133" t="s">
        <v>132</v>
      </c>
      <c r="G123" s="134" t="s">
        <v>135</v>
      </c>
      <c r="H123" s="135">
        <v>1</v>
      </c>
      <c r="I123" s="136"/>
      <c r="J123" s="137">
        <f>ROUND(I123*H123,2)</f>
        <v>0</v>
      </c>
      <c r="K123" s="133" t="s">
        <v>1</v>
      </c>
      <c r="L123" s="30"/>
      <c r="M123" s="138" t="s">
        <v>1</v>
      </c>
      <c r="N123" s="139" t="s">
        <v>44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136</v>
      </c>
      <c r="AT123" s="142" t="s">
        <v>133</v>
      </c>
      <c r="AU123" s="142" t="s">
        <v>89</v>
      </c>
      <c r="AY123" s="15" t="s">
        <v>130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5" t="s">
        <v>87</v>
      </c>
      <c r="BK123" s="143">
        <f>ROUND(I123*H123,2)</f>
        <v>0</v>
      </c>
      <c r="BL123" s="15" t="s">
        <v>136</v>
      </c>
      <c r="BM123" s="142" t="s">
        <v>137</v>
      </c>
    </row>
    <row r="124" spans="2:63" s="11" customFormat="1" ht="22.9" customHeight="1">
      <c r="B124" s="118"/>
      <c r="D124" s="119" t="s">
        <v>78</v>
      </c>
      <c r="E124" s="128" t="s">
        <v>138</v>
      </c>
      <c r="F124" s="128" t="s">
        <v>139</v>
      </c>
      <c r="I124" s="121"/>
      <c r="J124" s="129">
        <f>BK124</f>
        <v>0</v>
      </c>
      <c r="L124" s="118"/>
      <c r="M124" s="123"/>
      <c r="P124" s="124">
        <f>SUM(P125:P126)</f>
        <v>0</v>
      </c>
      <c r="R124" s="124">
        <f>SUM(R125:R126)</f>
        <v>0</v>
      </c>
      <c r="T124" s="125">
        <f>SUM(T125:T126)</f>
        <v>0</v>
      </c>
      <c r="AR124" s="119" t="s">
        <v>129</v>
      </c>
      <c r="AT124" s="126" t="s">
        <v>78</v>
      </c>
      <c r="AU124" s="126" t="s">
        <v>87</v>
      </c>
      <c r="AY124" s="119" t="s">
        <v>130</v>
      </c>
      <c r="BK124" s="127">
        <f>SUM(BK125:BK126)</f>
        <v>0</v>
      </c>
    </row>
    <row r="125" spans="2:65" s="1" customFormat="1" ht="16.5" customHeight="1">
      <c r="B125" s="130"/>
      <c r="C125" s="131" t="s">
        <v>140</v>
      </c>
      <c r="D125" s="131" t="s">
        <v>133</v>
      </c>
      <c r="E125" s="132" t="s">
        <v>141</v>
      </c>
      <c r="F125" s="133" t="s">
        <v>142</v>
      </c>
      <c r="G125" s="134" t="s">
        <v>135</v>
      </c>
      <c r="H125" s="135">
        <v>1</v>
      </c>
      <c r="I125" s="136"/>
      <c r="J125" s="137">
        <f>ROUND(I125*H125,2)</f>
        <v>0</v>
      </c>
      <c r="K125" s="133" t="s">
        <v>1</v>
      </c>
      <c r="L125" s="30"/>
      <c r="M125" s="138" t="s">
        <v>1</v>
      </c>
      <c r="N125" s="139" t="s">
        <v>44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136</v>
      </c>
      <c r="AT125" s="142" t="s">
        <v>133</v>
      </c>
      <c r="AU125" s="142" t="s">
        <v>89</v>
      </c>
      <c r="AY125" s="15" t="s">
        <v>130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5" t="s">
        <v>87</v>
      </c>
      <c r="BK125" s="143">
        <f>ROUND(I125*H125,2)</f>
        <v>0</v>
      </c>
      <c r="BL125" s="15" t="s">
        <v>136</v>
      </c>
      <c r="BM125" s="142" t="s">
        <v>143</v>
      </c>
    </row>
    <row r="126" spans="2:65" s="1" customFormat="1" ht="16.5" customHeight="1">
      <c r="B126" s="130"/>
      <c r="C126" s="131" t="s">
        <v>129</v>
      </c>
      <c r="D126" s="131" t="s">
        <v>133</v>
      </c>
      <c r="E126" s="132" t="s">
        <v>145</v>
      </c>
      <c r="F126" s="133" t="s">
        <v>146</v>
      </c>
      <c r="G126" s="134" t="s">
        <v>135</v>
      </c>
      <c r="H126" s="135">
        <v>1</v>
      </c>
      <c r="I126" s="136"/>
      <c r="J126" s="137">
        <f>ROUND(I126*H126,2)</f>
        <v>0</v>
      </c>
      <c r="K126" s="133" t="s">
        <v>1</v>
      </c>
      <c r="L126" s="30"/>
      <c r="M126" s="138" t="s">
        <v>1</v>
      </c>
      <c r="N126" s="139" t="s">
        <v>44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136</v>
      </c>
      <c r="AT126" s="142" t="s">
        <v>133</v>
      </c>
      <c r="AU126" s="142" t="s">
        <v>89</v>
      </c>
      <c r="AY126" s="15" t="s">
        <v>130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5" t="s">
        <v>87</v>
      </c>
      <c r="BK126" s="143">
        <f>ROUND(I126*H126,2)</f>
        <v>0</v>
      </c>
      <c r="BL126" s="15" t="s">
        <v>136</v>
      </c>
      <c r="BM126" s="142" t="s">
        <v>147</v>
      </c>
    </row>
    <row r="127" spans="2:63" s="11" customFormat="1" ht="22.9" customHeight="1">
      <c r="B127" s="118"/>
      <c r="D127" s="119" t="s">
        <v>78</v>
      </c>
      <c r="E127" s="128" t="s">
        <v>148</v>
      </c>
      <c r="F127" s="128" t="s">
        <v>149</v>
      </c>
      <c r="I127" s="121"/>
      <c r="J127" s="129">
        <f>BK127</f>
        <v>160000</v>
      </c>
      <c r="L127" s="118"/>
      <c r="M127" s="123"/>
      <c r="P127" s="124">
        <f>P128</f>
        <v>0</v>
      </c>
      <c r="R127" s="124">
        <f>R128</f>
        <v>0</v>
      </c>
      <c r="T127" s="125">
        <f>T128</f>
        <v>0</v>
      </c>
      <c r="AR127" s="119" t="s">
        <v>129</v>
      </c>
      <c r="AT127" s="126" t="s">
        <v>78</v>
      </c>
      <c r="AU127" s="126" t="s">
        <v>87</v>
      </c>
      <c r="AY127" s="119" t="s">
        <v>130</v>
      </c>
      <c r="BK127" s="127">
        <f>BK128</f>
        <v>160000</v>
      </c>
    </row>
    <row r="128" spans="2:65" s="1" customFormat="1" ht="16.5" customHeight="1">
      <c r="B128" s="130"/>
      <c r="C128" s="131" t="s">
        <v>150</v>
      </c>
      <c r="D128" s="131" t="s">
        <v>133</v>
      </c>
      <c r="E128" s="132" t="s">
        <v>151</v>
      </c>
      <c r="F128" s="133" t="s">
        <v>712</v>
      </c>
      <c r="G128" s="134" t="s">
        <v>135</v>
      </c>
      <c r="H128" s="135">
        <v>1</v>
      </c>
      <c r="I128" s="136">
        <v>160000</v>
      </c>
      <c r="J128" s="137">
        <f>ROUND(I128*H128,2)</f>
        <v>160000</v>
      </c>
      <c r="K128" s="133" t="s">
        <v>1</v>
      </c>
      <c r="L128" s="30"/>
      <c r="M128" s="144" t="s">
        <v>1</v>
      </c>
      <c r="N128" s="145" t="s">
        <v>44</v>
      </c>
      <c r="O128" s="146"/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AR128" s="142" t="s">
        <v>136</v>
      </c>
      <c r="AT128" s="142" t="s">
        <v>133</v>
      </c>
      <c r="AU128" s="142" t="s">
        <v>89</v>
      </c>
      <c r="AY128" s="15" t="s">
        <v>130</v>
      </c>
      <c r="BE128" s="143">
        <f>IF(N128="základní",J128,0)</f>
        <v>160000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5" t="s">
        <v>87</v>
      </c>
      <c r="BK128" s="143">
        <f>ROUND(I128*H128,2)</f>
        <v>160000</v>
      </c>
      <c r="BL128" s="15" t="s">
        <v>136</v>
      </c>
      <c r="BM128" s="142" t="s">
        <v>152</v>
      </c>
    </row>
    <row r="129" spans="2:12" s="1" customFormat="1" ht="6.95" customHeight="1"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30"/>
    </row>
  </sheetData>
  <autoFilter ref="C119:K12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7"/>
  <sheetViews>
    <sheetView showGridLines="0" view="pageBreakPreview" zoomScaleSheetLayoutView="100" workbookViewId="0" topLeftCell="A98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0" t="str">
        <f>'Rekapitulace stavby'!K6</f>
        <v>Pavilon B – Rekonstrukce vodoinstalačních šachet vč. osvětlení a výmalby odd. urologie 2.NP</v>
      </c>
      <c r="F7" s="221"/>
      <c r="G7" s="221"/>
      <c r="H7" s="221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99" t="s">
        <v>153</v>
      </c>
      <c r="F9" s="219"/>
      <c r="G9" s="219"/>
      <c r="H9" s="21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15. 11. 2023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14"/>
      <c r="G18" s="214"/>
      <c r="H18" s="214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18" t="s">
        <v>1</v>
      </c>
      <c r="F27" s="218"/>
      <c r="G27" s="218"/>
      <c r="H27" s="21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ROUND(J121,2)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ROUND((SUM(BE121:BE136)),2)</f>
        <v>0</v>
      </c>
      <c r="I33" s="90">
        <v>0.21</v>
      </c>
      <c r="J33" s="89">
        <f>ROUND(((SUM(BE121:BE136))*I33),2)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ROUND((SUM(BF121:BF136)),2)</f>
        <v>0</v>
      </c>
      <c r="I34" s="90">
        <v>0.15</v>
      </c>
      <c r="J34" s="89">
        <f>ROUND(((SUM(BF121:BF136))*I34),2)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ROUND((SUM(BG121:BG136)),2)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ROUND((SUM(BH121:BH136)),2)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ROUND((SUM(BI121:BI136)),2)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0" t="str">
        <f>E7</f>
        <v>Pavilon B – Rekonstrukce vodoinstalačních šachet vč. osvětlení a výmalby odd. urologie 2.NP</v>
      </c>
      <c r="F85" s="221"/>
      <c r="G85" s="221"/>
      <c r="H85" s="221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99" t="str">
        <f>E9</f>
        <v>02 - BOURACÍ PRÁCE</v>
      </c>
      <c r="F87" s="219"/>
      <c r="G87" s="219"/>
      <c r="H87" s="21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15. 11. 2023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J121</f>
        <v>0</v>
      </c>
      <c r="L96" s="30"/>
      <c r="AU96" s="15" t="s">
        <v>109</v>
      </c>
    </row>
    <row r="97" spans="2:12" s="8" customFormat="1" ht="24.95" customHeight="1">
      <c r="B97" s="102"/>
      <c r="D97" s="103" t="s">
        <v>154</v>
      </c>
      <c r="E97" s="104"/>
      <c r="F97" s="104"/>
      <c r="G97" s="104"/>
      <c r="H97" s="104"/>
      <c r="I97" s="104"/>
      <c r="J97" s="105">
        <f>J122</f>
        <v>0</v>
      </c>
      <c r="L97" s="102"/>
    </row>
    <row r="98" spans="2:12" s="9" customFormat="1" ht="19.9" customHeight="1">
      <c r="B98" s="106"/>
      <c r="D98" s="107" t="s">
        <v>155</v>
      </c>
      <c r="E98" s="108"/>
      <c r="F98" s="108"/>
      <c r="G98" s="108"/>
      <c r="H98" s="108"/>
      <c r="I98" s="108"/>
      <c r="J98" s="109">
        <f>J123</f>
        <v>0</v>
      </c>
      <c r="L98" s="106"/>
    </row>
    <row r="99" spans="2:12" s="9" customFormat="1" ht="19.9" customHeight="1">
      <c r="B99" s="106"/>
      <c r="D99" s="107" t="s">
        <v>156</v>
      </c>
      <c r="E99" s="108"/>
      <c r="F99" s="108"/>
      <c r="G99" s="108"/>
      <c r="H99" s="108"/>
      <c r="I99" s="108"/>
      <c r="J99" s="109">
        <f>J128</f>
        <v>0</v>
      </c>
      <c r="L99" s="106"/>
    </row>
    <row r="100" spans="2:12" s="8" customFormat="1" ht="24.95" customHeight="1">
      <c r="B100" s="102"/>
      <c r="D100" s="103" t="s">
        <v>157</v>
      </c>
      <c r="E100" s="104"/>
      <c r="F100" s="104"/>
      <c r="G100" s="104"/>
      <c r="H100" s="104"/>
      <c r="I100" s="104"/>
      <c r="J100" s="105">
        <f>J134</f>
        <v>0</v>
      </c>
      <c r="L100" s="102"/>
    </row>
    <row r="101" spans="2:12" s="9" customFormat="1" ht="19.9" customHeight="1">
      <c r="B101" s="106"/>
      <c r="D101" s="107" t="s">
        <v>158</v>
      </c>
      <c r="E101" s="108"/>
      <c r="F101" s="108"/>
      <c r="G101" s="108"/>
      <c r="H101" s="108"/>
      <c r="I101" s="108"/>
      <c r="J101" s="109">
        <f>J135</f>
        <v>0</v>
      </c>
      <c r="L101" s="106"/>
    </row>
    <row r="102" spans="2:12" s="1" customFormat="1" ht="21.75" customHeight="1">
      <c r="B102" s="30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0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0"/>
    </row>
    <row r="108" spans="2:12" s="1" customFormat="1" ht="24.95" customHeight="1">
      <c r="B108" s="30"/>
      <c r="C108" s="19" t="s">
        <v>114</v>
      </c>
      <c r="L108" s="30"/>
    </row>
    <row r="109" spans="2:12" s="1" customFormat="1" ht="6.95" customHeight="1">
      <c r="B109" s="30"/>
      <c r="L109" s="30"/>
    </row>
    <row r="110" spans="2:12" s="1" customFormat="1" ht="12" customHeight="1">
      <c r="B110" s="30"/>
      <c r="C110" s="25" t="s">
        <v>16</v>
      </c>
      <c r="L110" s="30"/>
    </row>
    <row r="111" spans="2:12" s="1" customFormat="1" ht="16.5" customHeight="1">
      <c r="B111" s="30"/>
      <c r="E111" s="220" t="str">
        <f>E7</f>
        <v>Pavilon B – Rekonstrukce vodoinstalačních šachet vč. osvětlení a výmalby odd. urologie 2.NP</v>
      </c>
      <c r="F111" s="221"/>
      <c r="G111" s="221"/>
      <c r="H111" s="221"/>
      <c r="L111" s="30"/>
    </row>
    <row r="112" spans="2:12" s="1" customFormat="1" ht="12" customHeight="1">
      <c r="B112" s="30"/>
      <c r="C112" s="25" t="s">
        <v>103</v>
      </c>
      <c r="L112" s="30"/>
    </row>
    <row r="113" spans="2:12" s="1" customFormat="1" ht="16.5" customHeight="1">
      <c r="B113" s="30"/>
      <c r="E113" s="199" t="str">
        <f>E9</f>
        <v>02 - BOURACÍ PRÁCE</v>
      </c>
      <c r="F113" s="219"/>
      <c r="G113" s="219"/>
      <c r="H113" s="219"/>
      <c r="L113" s="30"/>
    </row>
    <row r="114" spans="2:12" s="1" customFormat="1" ht="6.95" customHeight="1">
      <c r="B114" s="30"/>
      <c r="L114" s="30"/>
    </row>
    <row r="115" spans="2:12" s="1" customFormat="1" ht="12" customHeight="1">
      <c r="B115" s="30"/>
      <c r="C115" s="25" t="s">
        <v>22</v>
      </c>
      <c r="F115" s="23" t="str">
        <f>F12</f>
        <v>Nemocnice Šumperk a.s. - Pavilon B</v>
      </c>
      <c r="I115" s="25" t="s">
        <v>24</v>
      </c>
      <c r="J115" s="50" t="str">
        <f>IF(J12="","",J12)</f>
        <v>15. 11. 2023</v>
      </c>
      <c r="L115" s="30"/>
    </row>
    <row r="116" spans="2:12" s="1" customFormat="1" ht="6.95" customHeight="1">
      <c r="B116" s="30"/>
      <c r="L116" s="30"/>
    </row>
    <row r="117" spans="2:12" s="1" customFormat="1" ht="15.2" customHeight="1">
      <c r="B117" s="30"/>
      <c r="C117" s="25" t="s">
        <v>26</v>
      </c>
      <c r="F117" s="23" t="str">
        <f>E15</f>
        <v>Nemocnice Šumperk a.s.</v>
      </c>
      <c r="I117" s="25" t="s">
        <v>32</v>
      </c>
      <c r="J117" s="28" t="str">
        <f>E21</f>
        <v>4DS, spol. s r. o.</v>
      </c>
      <c r="L117" s="30"/>
    </row>
    <row r="118" spans="2:12" s="1" customFormat="1" ht="15.2" customHeight="1">
      <c r="B118" s="30"/>
      <c r="C118" s="25" t="s">
        <v>30</v>
      </c>
      <c r="F118" s="23" t="str">
        <f>IF(E18="","",E18)</f>
        <v>Vyplň údaj</v>
      </c>
      <c r="I118" s="25" t="s">
        <v>35</v>
      </c>
      <c r="J118" s="28" t="str">
        <f>E24</f>
        <v>Vladimír Mrázek</v>
      </c>
      <c r="L118" s="30"/>
    </row>
    <row r="119" spans="2:12" s="1" customFormat="1" ht="10.35" customHeight="1">
      <c r="B119" s="30"/>
      <c r="L119" s="30"/>
    </row>
    <row r="120" spans="2:20" s="10" customFormat="1" ht="29.25" customHeight="1">
      <c r="B120" s="110"/>
      <c r="C120" s="111" t="s">
        <v>115</v>
      </c>
      <c r="D120" s="112" t="s">
        <v>64</v>
      </c>
      <c r="E120" s="112" t="s">
        <v>60</v>
      </c>
      <c r="F120" s="112" t="s">
        <v>61</v>
      </c>
      <c r="G120" s="112" t="s">
        <v>116</v>
      </c>
      <c r="H120" s="112" t="s">
        <v>117</v>
      </c>
      <c r="I120" s="112" t="s">
        <v>118</v>
      </c>
      <c r="J120" s="112" t="s">
        <v>107</v>
      </c>
      <c r="K120" s="113" t="s">
        <v>119</v>
      </c>
      <c r="L120" s="110"/>
      <c r="M120" s="57" t="s">
        <v>1</v>
      </c>
      <c r="N120" s="58" t="s">
        <v>43</v>
      </c>
      <c r="O120" s="58" t="s">
        <v>120</v>
      </c>
      <c r="P120" s="58" t="s">
        <v>121</v>
      </c>
      <c r="Q120" s="58" t="s">
        <v>122</v>
      </c>
      <c r="R120" s="58" t="s">
        <v>123</v>
      </c>
      <c r="S120" s="58" t="s">
        <v>124</v>
      </c>
      <c r="T120" s="59" t="s">
        <v>125</v>
      </c>
    </row>
    <row r="121" spans="2:63" s="1" customFormat="1" ht="22.9" customHeight="1">
      <c r="B121" s="30"/>
      <c r="C121" s="62" t="s">
        <v>126</v>
      </c>
      <c r="J121" s="114">
        <f>BK121</f>
        <v>0</v>
      </c>
      <c r="L121" s="30"/>
      <c r="M121" s="60"/>
      <c r="N121" s="51"/>
      <c r="O121" s="51"/>
      <c r="P121" s="115">
        <f>P122+P134</f>
        <v>0</v>
      </c>
      <c r="Q121" s="51"/>
      <c r="R121" s="115">
        <f>R122+R134</f>
        <v>0</v>
      </c>
      <c r="S121" s="51"/>
      <c r="T121" s="116">
        <f>T122+T134</f>
        <v>0.45400000000000007</v>
      </c>
      <c r="AT121" s="15" t="s">
        <v>78</v>
      </c>
      <c r="AU121" s="15" t="s">
        <v>109</v>
      </c>
      <c r="BK121" s="117">
        <f>BK122+BK134</f>
        <v>0</v>
      </c>
    </row>
    <row r="122" spans="2:63" s="11" customFormat="1" ht="25.9" customHeight="1">
      <c r="B122" s="118"/>
      <c r="D122" s="119" t="s">
        <v>78</v>
      </c>
      <c r="E122" s="120" t="s">
        <v>159</v>
      </c>
      <c r="F122" s="120" t="s">
        <v>160</v>
      </c>
      <c r="I122" s="121"/>
      <c r="J122" s="122">
        <f>BK122</f>
        <v>0</v>
      </c>
      <c r="L122" s="118"/>
      <c r="M122" s="123"/>
      <c r="P122" s="124">
        <f>P123+P128</f>
        <v>0</v>
      </c>
      <c r="R122" s="124">
        <f>R123+R128</f>
        <v>0</v>
      </c>
      <c r="T122" s="125">
        <f>T123+T128</f>
        <v>0.45400000000000007</v>
      </c>
      <c r="AR122" s="119" t="s">
        <v>87</v>
      </c>
      <c r="AT122" s="126" t="s">
        <v>78</v>
      </c>
      <c r="AU122" s="126" t="s">
        <v>79</v>
      </c>
      <c r="AY122" s="119" t="s">
        <v>130</v>
      </c>
      <c r="BK122" s="127">
        <f>BK123+BK128</f>
        <v>0</v>
      </c>
    </row>
    <row r="123" spans="2:63" s="11" customFormat="1" ht="22.9" customHeight="1">
      <c r="B123" s="118"/>
      <c r="D123" s="119" t="s">
        <v>78</v>
      </c>
      <c r="E123" s="128" t="s">
        <v>161</v>
      </c>
      <c r="F123" s="128" t="s">
        <v>162</v>
      </c>
      <c r="I123" s="121"/>
      <c r="J123" s="129">
        <f>BK123</f>
        <v>0</v>
      </c>
      <c r="L123" s="118"/>
      <c r="M123" s="123"/>
      <c r="P123" s="124">
        <f>SUM(P124:P127)</f>
        <v>0</v>
      </c>
      <c r="R123" s="124">
        <f>SUM(R124:R127)</f>
        <v>0</v>
      </c>
      <c r="T123" s="125">
        <f>SUM(T124:T127)</f>
        <v>0.45400000000000007</v>
      </c>
      <c r="AR123" s="119" t="s">
        <v>87</v>
      </c>
      <c r="AT123" s="126" t="s">
        <v>78</v>
      </c>
      <c r="AU123" s="126" t="s">
        <v>87</v>
      </c>
      <c r="AY123" s="119" t="s">
        <v>130</v>
      </c>
      <c r="BK123" s="127">
        <f>SUM(BK124:BK127)</f>
        <v>0</v>
      </c>
    </row>
    <row r="124" spans="2:65" s="1" customFormat="1" ht="16.5" customHeight="1">
      <c r="B124" s="130"/>
      <c r="C124" s="131" t="s">
        <v>87</v>
      </c>
      <c r="D124" s="131" t="s">
        <v>133</v>
      </c>
      <c r="E124" s="132" t="s">
        <v>163</v>
      </c>
      <c r="F124" s="133" t="s">
        <v>164</v>
      </c>
      <c r="G124" s="134" t="s">
        <v>165</v>
      </c>
      <c r="H124" s="135">
        <v>3</v>
      </c>
      <c r="I124" s="136"/>
      <c r="J124" s="137">
        <f>ROUND(I124*H124,2)</f>
        <v>0</v>
      </c>
      <c r="K124" s="133" t="s">
        <v>166</v>
      </c>
      <c r="L124" s="30"/>
      <c r="M124" s="138" t="s">
        <v>1</v>
      </c>
      <c r="N124" s="139" t="s">
        <v>44</v>
      </c>
      <c r="P124" s="140">
        <f>O124*H124</f>
        <v>0</v>
      </c>
      <c r="Q124" s="140">
        <v>0</v>
      </c>
      <c r="R124" s="140">
        <f>Q124*H124</f>
        <v>0</v>
      </c>
      <c r="S124" s="140">
        <v>0.068</v>
      </c>
      <c r="T124" s="141">
        <f>S124*H124</f>
        <v>0.20400000000000001</v>
      </c>
      <c r="AR124" s="142" t="s">
        <v>144</v>
      </c>
      <c r="AT124" s="142" t="s">
        <v>133</v>
      </c>
      <c r="AU124" s="142" t="s">
        <v>89</v>
      </c>
      <c r="AY124" s="15" t="s">
        <v>130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5" t="s">
        <v>87</v>
      </c>
      <c r="BK124" s="143">
        <f>ROUND(I124*H124,2)</f>
        <v>0</v>
      </c>
      <c r="BL124" s="15" t="s">
        <v>144</v>
      </c>
      <c r="BM124" s="142" t="s">
        <v>167</v>
      </c>
    </row>
    <row r="125" spans="2:65" s="1" customFormat="1" ht="16.5" customHeight="1">
      <c r="B125" s="130"/>
      <c r="C125" s="131" t="s">
        <v>89</v>
      </c>
      <c r="D125" s="131" t="s">
        <v>133</v>
      </c>
      <c r="E125" s="132" t="s">
        <v>168</v>
      </c>
      <c r="F125" s="133" t="s">
        <v>169</v>
      </c>
      <c r="G125" s="134" t="s">
        <v>165</v>
      </c>
      <c r="H125" s="135">
        <v>23</v>
      </c>
      <c r="I125" s="136"/>
      <c r="J125" s="137">
        <f>ROUND(I125*H125,2)</f>
        <v>0</v>
      </c>
      <c r="K125" s="133" t="s">
        <v>1</v>
      </c>
      <c r="L125" s="30"/>
      <c r="M125" s="138" t="s">
        <v>1</v>
      </c>
      <c r="N125" s="139" t="s">
        <v>44</v>
      </c>
      <c r="P125" s="140">
        <f>O125*H125</f>
        <v>0</v>
      </c>
      <c r="Q125" s="140">
        <v>0</v>
      </c>
      <c r="R125" s="140">
        <f>Q125*H125</f>
        <v>0</v>
      </c>
      <c r="S125" s="140">
        <v>0.01</v>
      </c>
      <c r="T125" s="141">
        <f>S125*H125</f>
        <v>0.23</v>
      </c>
      <c r="AR125" s="142" t="s">
        <v>144</v>
      </c>
      <c r="AT125" s="142" t="s">
        <v>133</v>
      </c>
      <c r="AU125" s="142" t="s">
        <v>89</v>
      </c>
      <c r="AY125" s="15" t="s">
        <v>130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5" t="s">
        <v>87</v>
      </c>
      <c r="BK125" s="143">
        <f>ROUND(I125*H125,2)</f>
        <v>0</v>
      </c>
      <c r="BL125" s="15" t="s">
        <v>144</v>
      </c>
      <c r="BM125" s="142" t="s">
        <v>170</v>
      </c>
    </row>
    <row r="126" spans="2:51" s="12" customFormat="1" ht="12">
      <c r="B126" s="149"/>
      <c r="D126" s="150" t="s">
        <v>171</v>
      </c>
      <c r="E126" s="151" t="s">
        <v>1</v>
      </c>
      <c r="F126" s="152" t="s">
        <v>172</v>
      </c>
      <c r="H126" s="153">
        <v>23</v>
      </c>
      <c r="I126" s="154"/>
      <c r="L126" s="149"/>
      <c r="M126" s="155"/>
      <c r="T126" s="156"/>
      <c r="AT126" s="151" t="s">
        <v>171</v>
      </c>
      <c r="AU126" s="151" t="s">
        <v>89</v>
      </c>
      <c r="AV126" s="12" t="s">
        <v>89</v>
      </c>
      <c r="AW126" s="12" t="s">
        <v>34</v>
      </c>
      <c r="AX126" s="12" t="s">
        <v>87</v>
      </c>
      <c r="AY126" s="151" t="s">
        <v>130</v>
      </c>
    </row>
    <row r="127" spans="2:65" s="1" customFormat="1" ht="16.5" customHeight="1">
      <c r="B127" s="130"/>
      <c r="C127" s="131" t="s">
        <v>140</v>
      </c>
      <c r="D127" s="131" t="s">
        <v>133</v>
      </c>
      <c r="E127" s="132" t="s">
        <v>173</v>
      </c>
      <c r="F127" s="133" t="s">
        <v>174</v>
      </c>
      <c r="G127" s="134" t="s">
        <v>175</v>
      </c>
      <c r="H127" s="135">
        <v>10</v>
      </c>
      <c r="I127" s="136"/>
      <c r="J127" s="137">
        <f>ROUND(I127*H127,2)</f>
        <v>0</v>
      </c>
      <c r="K127" s="133" t="s">
        <v>1</v>
      </c>
      <c r="L127" s="30"/>
      <c r="M127" s="138" t="s">
        <v>1</v>
      </c>
      <c r="N127" s="139" t="s">
        <v>44</v>
      </c>
      <c r="P127" s="140">
        <f>O127*H127</f>
        <v>0</v>
      </c>
      <c r="Q127" s="140">
        <v>0</v>
      </c>
      <c r="R127" s="140">
        <f>Q127*H127</f>
        <v>0</v>
      </c>
      <c r="S127" s="140">
        <v>0.002</v>
      </c>
      <c r="T127" s="141">
        <f>S127*H127</f>
        <v>0.02</v>
      </c>
      <c r="AR127" s="142" t="s">
        <v>144</v>
      </c>
      <c r="AT127" s="142" t="s">
        <v>133</v>
      </c>
      <c r="AU127" s="142" t="s">
        <v>89</v>
      </c>
      <c r="AY127" s="15" t="s">
        <v>130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5" t="s">
        <v>87</v>
      </c>
      <c r="BK127" s="143">
        <f>ROUND(I127*H127,2)</f>
        <v>0</v>
      </c>
      <c r="BL127" s="15" t="s">
        <v>144</v>
      </c>
      <c r="BM127" s="142" t="s">
        <v>176</v>
      </c>
    </row>
    <row r="128" spans="2:63" s="11" customFormat="1" ht="22.9" customHeight="1">
      <c r="B128" s="118"/>
      <c r="D128" s="119" t="s">
        <v>78</v>
      </c>
      <c r="E128" s="128" t="s">
        <v>177</v>
      </c>
      <c r="F128" s="128" t="s">
        <v>178</v>
      </c>
      <c r="I128" s="121"/>
      <c r="J128" s="129">
        <f>BK128</f>
        <v>0</v>
      </c>
      <c r="L128" s="118"/>
      <c r="M128" s="123"/>
      <c r="P128" s="124">
        <f>SUM(P129:P133)</f>
        <v>0</v>
      </c>
      <c r="R128" s="124">
        <f>SUM(R129:R133)</f>
        <v>0</v>
      </c>
      <c r="T128" s="125">
        <f>SUM(T129:T133)</f>
        <v>0</v>
      </c>
      <c r="AR128" s="119" t="s">
        <v>87</v>
      </c>
      <c r="AT128" s="126" t="s">
        <v>78</v>
      </c>
      <c r="AU128" s="126" t="s">
        <v>87</v>
      </c>
      <c r="AY128" s="119" t="s">
        <v>130</v>
      </c>
      <c r="BK128" s="127">
        <f>SUM(BK129:BK133)</f>
        <v>0</v>
      </c>
    </row>
    <row r="129" spans="2:65" s="1" customFormat="1" ht="16.5" customHeight="1">
      <c r="B129" s="130"/>
      <c r="C129" s="131" t="s">
        <v>144</v>
      </c>
      <c r="D129" s="131" t="s">
        <v>133</v>
      </c>
      <c r="E129" s="132" t="s">
        <v>179</v>
      </c>
      <c r="F129" s="133" t="s">
        <v>180</v>
      </c>
      <c r="G129" s="134" t="s">
        <v>181</v>
      </c>
      <c r="H129" s="135">
        <v>0.454</v>
      </c>
      <c r="I129" s="136"/>
      <c r="J129" s="137">
        <f>ROUND(I129*H129,2)</f>
        <v>0</v>
      </c>
      <c r="K129" s="133" t="s">
        <v>166</v>
      </c>
      <c r="L129" s="30"/>
      <c r="M129" s="138" t="s">
        <v>1</v>
      </c>
      <c r="N129" s="139" t="s">
        <v>44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144</v>
      </c>
      <c r="AT129" s="142" t="s">
        <v>133</v>
      </c>
      <c r="AU129" s="142" t="s">
        <v>89</v>
      </c>
      <c r="AY129" s="15" t="s">
        <v>130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5" t="s">
        <v>87</v>
      </c>
      <c r="BK129" s="143">
        <f>ROUND(I129*H129,2)</f>
        <v>0</v>
      </c>
      <c r="BL129" s="15" t="s">
        <v>144</v>
      </c>
      <c r="BM129" s="142" t="s">
        <v>182</v>
      </c>
    </row>
    <row r="130" spans="2:65" s="1" customFormat="1" ht="16.5" customHeight="1">
      <c r="B130" s="130"/>
      <c r="C130" s="131" t="s">
        <v>129</v>
      </c>
      <c r="D130" s="131" t="s">
        <v>133</v>
      </c>
      <c r="E130" s="132" t="s">
        <v>183</v>
      </c>
      <c r="F130" s="133" t="s">
        <v>184</v>
      </c>
      <c r="G130" s="134" t="s">
        <v>181</v>
      </c>
      <c r="H130" s="135">
        <v>0.454</v>
      </c>
      <c r="I130" s="136"/>
      <c r="J130" s="137">
        <f>ROUND(I130*H130,2)</f>
        <v>0</v>
      </c>
      <c r="K130" s="133" t="s">
        <v>166</v>
      </c>
      <c r="L130" s="30"/>
      <c r="M130" s="138" t="s">
        <v>1</v>
      </c>
      <c r="N130" s="139" t="s">
        <v>44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144</v>
      </c>
      <c r="AT130" s="142" t="s">
        <v>133</v>
      </c>
      <c r="AU130" s="142" t="s">
        <v>89</v>
      </c>
      <c r="AY130" s="15" t="s">
        <v>130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5" t="s">
        <v>87</v>
      </c>
      <c r="BK130" s="143">
        <f>ROUND(I130*H130,2)</f>
        <v>0</v>
      </c>
      <c r="BL130" s="15" t="s">
        <v>144</v>
      </c>
      <c r="BM130" s="142" t="s">
        <v>185</v>
      </c>
    </row>
    <row r="131" spans="2:65" s="1" customFormat="1" ht="16.5" customHeight="1">
      <c r="B131" s="130"/>
      <c r="C131" s="131" t="s">
        <v>150</v>
      </c>
      <c r="D131" s="131" t="s">
        <v>133</v>
      </c>
      <c r="E131" s="132" t="s">
        <v>186</v>
      </c>
      <c r="F131" s="133" t="s">
        <v>187</v>
      </c>
      <c r="G131" s="134" t="s">
        <v>181</v>
      </c>
      <c r="H131" s="135">
        <v>0.454</v>
      </c>
      <c r="I131" s="136"/>
      <c r="J131" s="137">
        <f>ROUND(I131*H131,2)</f>
        <v>0</v>
      </c>
      <c r="K131" s="133" t="s">
        <v>166</v>
      </c>
      <c r="L131" s="30"/>
      <c r="M131" s="138" t="s">
        <v>1</v>
      </c>
      <c r="N131" s="139" t="s">
        <v>44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144</v>
      </c>
      <c r="AT131" s="142" t="s">
        <v>133</v>
      </c>
      <c r="AU131" s="142" t="s">
        <v>89</v>
      </c>
      <c r="AY131" s="15" t="s">
        <v>130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5" t="s">
        <v>87</v>
      </c>
      <c r="BK131" s="143">
        <f>ROUND(I131*H131,2)</f>
        <v>0</v>
      </c>
      <c r="BL131" s="15" t="s">
        <v>144</v>
      </c>
      <c r="BM131" s="142" t="s">
        <v>188</v>
      </c>
    </row>
    <row r="132" spans="2:47" s="1" customFormat="1" ht="19.5">
      <c r="B132" s="30"/>
      <c r="D132" s="150" t="s">
        <v>189</v>
      </c>
      <c r="F132" s="157" t="s">
        <v>190</v>
      </c>
      <c r="I132" s="158"/>
      <c r="L132" s="30"/>
      <c r="M132" s="159"/>
      <c r="T132" s="54"/>
      <c r="AT132" s="15" t="s">
        <v>189</v>
      </c>
      <c r="AU132" s="15" t="s">
        <v>89</v>
      </c>
    </row>
    <row r="133" spans="2:65" s="1" customFormat="1" ht="21.75" customHeight="1">
      <c r="B133" s="130"/>
      <c r="C133" s="131" t="s">
        <v>191</v>
      </c>
      <c r="D133" s="131" t="s">
        <v>133</v>
      </c>
      <c r="E133" s="132" t="s">
        <v>192</v>
      </c>
      <c r="F133" s="133" t="s">
        <v>193</v>
      </c>
      <c r="G133" s="134" t="s">
        <v>181</v>
      </c>
      <c r="H133" s="135">
        <v>0.454</v>
      </c>
      <c r="I133" s="136"/>
      <c r="J133" s="137">
        <f>ROUND(I133*H133,2)</f>
        <v>0</v>
      </c>
      <c r="K133" s="133" t="s">
        <v>166</v>
      </c>
      <c r="L133" s="30"/>
      <c r="M133" s="138" t="s">
        <v>1</v>
      </c>
      <c r="N133" s="139" t="s">
        <v>44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144</v>
      </c>
      <c r="AT133" s="142" t="s">
        <v>133</v>
      </c>
      <c r="AU133" s="142" t="s">
        <v>89</v>
      </c>
      <c r="AY133" s="15" t="s">
        <v>130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5" t="s">
        <v>87</v>
      </c>
      <c r="BK133" s="143">
        <f>ROUND(I133*H133,2)</f>
        <v>0</v>
      </c>
      <c r="BL133" s="15" t="s">
        <v>144</v>
      </c>
      <c r="BM133" s="142" t="s">
        <v>194</v>
      </c>
    </row>
    <row r="134" spans="2:63" s="11" customFormat="1" ht="25.9" customHeight="1">
      <c r="B134" s="118"/>
      <c r="D134" s="119" t="s">
        <v>78</v>
      </c>
      <c r="E134" s="120" t="s">
        <v>195</v>
      </c>
      <c r="F134" s="120" t="s">
        <v>196</v>
      </c>
      <c r="I134" s="121"/>
      <c r="J134" s="122">
        <f>BK134</f>
        <v>0</v>
      </c>
      <c r="L134" s="118"/>
      <c r="M134" s="123"/>
      <c r="P134" s="124">
        <f>P135</f>
        <v>0</v>
      </c>
      <c r="R134" s="124">
        <f>R135</f>
        <v>0</v>
      </c>
      <c r="T134" s="125">
        <f>T135</f>
        <v>0</v>
      </c>
      <c r="AR134" s="119" t="s">
        <v>89</v>
      </c>
      <c r="AT134" s="126" t="s">
        <v>78</v>
      </c>
      <c r="AU134" s="126" t="s">
        <v>79</v>
      </c>
      <c r="AY134" s="119" t="s">
        <v>130</v>
      </c>
      <c r="BK134" s="127">
        <f>BK135</f>
        <v>0</v>
      </c>
    </row>
    <row r="135" spans="2:63" s="11" customFormat="1" ht="22.9" customHeight="1">
      <c r="B135" s="118"/>
      <c r="D135" s="119" t="s">
        <v>78</v>
      </c>
      <c r="E135" s="128" t="s">
        <v>197</v>
      </c>
      <c r="F135" s="128" t="s">
        <v>198</v>
      </c>
      <c r="I135" s="121"/>
      <c r="J135" s="129">
        <f>BK135</f>
        <v>0</v>
      </c>
      <c r="L135" s="118"/>
      <c r="M135" s="123"/>
      <c r="P135" s="124">
        <f>P136</f>
        <v>0</v>
      </c>
      <c r="R135" s="124">
        <f>R136</f>
        <v>0</v>
      </c>
      <c r="T135" s="125">
        <f>T136</f>
        <v>0</v>
      </c>
      <c r="AR135" s="119" t="s">
        <v>89</v>
      </c>
      <c r="AT135" s="126" t="s">
        <v>78</v>
      </c>
      <c r="AU135" s="126" t="s">
        <v>87</v>
      </c>
      <c r="AY135" s="119" t="s">
        <v>130</v>
      </c>
      <c r="BK135" s="127">
        <f>BK136</f>
        <v>0</v>
      </c>
    </row>
    <row r="136" spans="2:65" s="1" customFormat="1" ht="21.75" customHeight="1">
      <c r="B136" s="130"/>
      <c r="C136" s="131" t="s">
        <v>199</v>
      </c>
      <c r="D136" s="131" t="s">
        <v>133</v>
      </c>
      <c r="E136" s="132" t="s">
        <v>200</v>
      </c>
      <c r="F136" s="133" t="s">
        <v>201</v>
      </c>
      <c r="G136" s="134" t="s">
        <v>165</v>
      </c>
      <c r="H136" s="135">
        <v>91.5</v>
      </c>
      <c r="I136" s="136"/>
      <c r="J136" s="137">
        <f>ROUND(I136*H136,2)</f>
        <v>0</v>
      </c>
      <c r="K136" s="133" t="s">
        <v>166</v>
      </c>
      <c r="L136" s="30"/>
      <c r="M136" s="144" t="s">
        <v>1</v>
      </c>
      <c r="N136" s="145" t="s">
        <v>44</v>
      </c>
      <c r="O136" s="146"/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2" t="s">
        <v>202</v>
      </c>
      <c r="AT136" s="142" t="s">
        <v>133</v>
      </c>
      <c r="AU136" s="142" t="s">
        <v>89</v>
      </c>
      <c r="AY136" s="15" t="s">
        <v>130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87</v>
      </c>
      <c r="BK136" s="143">
        <f>ROUND(I136*H136,2)</f>
        <v>0</v>
      </c>
      <c r="BL136" s="15" t="s">
        <v>202</v>
      </c>
      <c r="BM136" s="142" t="s">
        <v>203</v>
      </c>
    </row>
    <row r="137" spans="2:12" s="1" customFormat="1" ht="6.95" customHeight="1"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30"/>
    </row>
  </sheetData>
  <autoFilter ref="C120:K13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9"/>
  <sheetViews>
    <sheetView showGridLines="0" view="pageBreakPreview" zoomScaleSheetLayoutView="100" workbookViewId="0" topLeftCell="A14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5" t="s">
        <v>95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0" t="str">
        <f>'Rekapitulace stavby'!K6</f>
        <v>Pavilon B – Rekonstrukce vodoinstalačních šachet vč. osvětlení a výmalby odd. urologie 2.NP</v>
      </c>
      <c r="F7" s="221"/>
      <c r="G7" s="221"/>
      <c r="H7" s="221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99" t="s">
        <v>204</v>
      </c>
      <c r="F9" s="219"/>
      <c r="G9" s="219"/>
      <c r="H9" s="21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15. 11. 2023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14"/>
      <c r="G18" s="214"/>
      <c r="H18" s="214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18" t="s">
        <v>1</v>
      </c>
      <c r="F27" s="218"/>
      <c r="G27" s="218"/>
      <c r="H27" s="21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ROUND(J127,2)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ROUND((SUM(BE127:BE178)),2)</f>
        <v>0</v>
      </c>
      <c r="I33" s="90">
        <v>0.21</v>
      </c>
      <c r="J33" s="89">
        <f>ROUND(((SUM(BE127:BE178))*I33),2)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ROUND((SUM(BF127:BF178)),2)</f>
        <v>0</v>
      </c>
      <c r="I34" s="90">
        <v>0.15</v>
      </c>
      <c r="J34" s="89">
        <f>ROUND(((SUM(BF127:BF178))*I34),2)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ROUND((SUM(BG127:BG178)),2)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ROUND((SUM(BH127:BH178)),2)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ROUND((SUM(BI127:BI178)),2)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0" t="str">
        <f>E7</f>
        <v>Pavilon B – Rekonstrukce vodoinstalačních šachet vč. osvětlení a výmalby odd. urologie 2.NP</v>
      </c>
      <c r="F85" s="221"/>
      <c r="G85" s="221"/>
      <c r="H85" s="221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99" t="str">
        <f>E9</f>
        <v>03 - STAVEBNÍ PRÁCE</v>
      </c>
      <c r="F87" s="219"/>
      <c r="G87" s="219"/>
      <c r="H87" s="21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15. 11. 2023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J127</f>
        <v>0</v>
      </c>
      <c r="L96" s="30"/>
      <c r="AU96" s="15" t="s">
        <v>109</v>
      </c>
    </row>
    <row r="97" spans="2:12" s="8" customFormat="1" ht="24.95" customHeight="1">
      <c r="B97" s="102"/>
      <c r="D97" s="103" t="s">
        <v>154</v>
      </c>
      <c r="E97" s="104"/>
      <c r="F97" s="104"/>
      <c r="G97" s="104"/>
      <c r="H97" s="104"/>
      <c r="I97" s="104"/>
      <c r="J97" s="105">
        <f>J128</f>
        <v>0</v>
      </c>
      <c r="L97" s="102"/>
    </row>
    <row r="98" spans="2:12" s="9" customFormat="1" ht="19.9" customHeight="1">
      <c r="B98" s="106"/>
      <c r="D98" s="107" t="s">
        <v>205</v>
      </c>
      <c r="E98" s="108"/>
      <c r="F98" s="108"/>
      <c r="G98" s="108"/>
      <c r="H98" s="108"/>
      <c r="I98" s="108"/>
      <c r="J98" s="109">
        <f>J129</f>
        <v>0</v>
      </c>
      <c r="L98" s="106"/>
    </row>
    <row r="99" spans="2:12" s="9" customFormat="1" ht="19.9" customHeight="1">
      <c r="B99" s="106"/>
      <c r="D99" s="107" t="s">
        <v>155</v>
      </c>
      <c r="E99" s="108"/>
      <c r="F99" s="108"/>
      <c r="G99" s="108"/>
      <c r="H99" s="108"/>
      <c r="I99" s="108"/>
      <c r="J99" s="109">
        <f>J139</f>
        <v>0</v>
      </c>
      <c r="L99" s="106"/>
    </row>
    <row r="100" spans="2:12" s="9" customFormat="1" ht="19.9" customHeight="1">
      <c r="B100" s="106"/>
      <c r="D100" s="107" t="s">
        <v>206</v>
      </c>
      <c r="E100" s="108"/>
      <c r="F100" s="108"/>
      <c r="G100" s="108"/>
      <c r="H100" s="108"/>
      <c r="I100" s="108"/>
      <c r="J100" s="109">
        <f>J143</f>
        <v>0</v>
      </c>
      <c r="L100" s="106"/>
    </row>
    <row r="101" spans="2:12" s="8" customFormat="1" ht="24.95" customHeight="1">
      <c r="B101" s="102"/>
      <c r="D101" s="103" t="s">
        <v>157</v>
      </c>
      <c r="E101" s="104"/>
      <c r="F101" s="104"/>
      <c r="G101" s="104"/>
      <c r="H101" s="104"/>
      <c r="I101" s="104"/>
      <c r="J101" s="105">
        <f>J145</f>
        <v>0</v>
      </c>
      <c r="L101" s="102"/>
    </row>
    <row r="102" spans="2:12" s="9" customFormat="1" ht="19.9" customHeight="1">
      <c r="B102" s="106"/>
      <c r="D102" s="107" t="s">
        <v>207</v>
      </c>
      <c r="E102" s="108"/>
      <c r="F102" s="108"/>
      <c r="G102" s="108"/>
      <c r="H102" s="108"/>
      <c r="I102" s="108"/>
      <c r="J102" s="109">
        <f>J146</f>
        <v>0</v>
      </c>
      <c r="L102" s="106"/>
    </row>
    <row r="103" spans="2:12" s="9" customFormat="1" ht="19.9" customHeight="1">
      <c r="B103" s="106"/>
      <c r="D103" s="107" t="s">
        <v>158</v>
      </c>
      <c r="E103" s="108"/>
      <c r="F103" s="108"/>
      <c r="G103" s="108"/>
      <c r="H103" s="108"/>
      <c r="I103" s="108"/>
      <c r="J103" s="109">
        <f>J149</f>
        <v>0</v>
      </c>
      <c r="L103" s="106"/>
    </row>
    <row r="104" spans="2:12" s="9" customFormat="1" ht="19.9" customHeight="1">
      <c r="B104" s="106"/>
      <c r="D104" s="107" t="s">
        <v>208</v>
      </c>
      <c r="E104" s="108"/>
      <c r="F104" s="108"/>
      <c r="G104" s="108"/>
      <c r="H104" s="108"/>
      <c r="I104" s="108"/>
      <c r="J104" s="109">
        <f>J157</f>
        <v>0</v>
      </c>
      <c r="L104" s="106"/>
    </row>
    <row r="105" spans="2:12" s="9" customFormat="1" ht="19.9" customHeight="1">
      <c r="B105" s="106"/>
      <c r="D105" s="107" t="s">
        <v>209</v>
      </c>
      <c r="E105" s="108"/>
      <c r="F105" s="108"/>
      <c r="G105" s="108"/>
      <c r="H105" s="108"/>
      <c r="I105" s="108"/>
      <c r="J105" s="109">
        <f>J160</f>
        <v>0</v>
      </c>
      <c r="L105" s="106"/>
    </row>
    <row r="106" spans="2:12" s="9" customFormat="1" ht="19.9" customHeight="1">
      <c r="B106" s="106"/>
      <c r="D106" s="107" t="s">
        <v>210</v>
      </c>
      <c r="E106" s="108"/>
      <c r="F106" s="108"/>
      <c r="G106" s="108"/>
      <c r="H106" s="108"/>
      <c r="I106" s="108"/>
      <c r="J106" s="109">
        <f>J165</f>
        <v>0</v>
      </c>
      <c r="L106" s="106"/>
    </row>
    <row r="107" spans="2:12" s="9" customFormat="1" ht="19.9" customHeight="1">
      <c r="B107" s="106"/>
      <c r="D107" s="107" t="s">
        <v>211</v>
      </c>
      <c r="E107" s="108"/>
      <c r="F107" s="108"/>
      <c r="G107" s="108"/>
      <c r="H107" s="108"/>
      <c r="I107" s="108"/>
      <c r="J107" s="109">
        <f>J174</f>
        <v>0</v>
      </c>
      <c r="L107" s="106"/>
    </row>
    <row r="108" spans="2:12" s="1" customFormat="1" ht="21.75" customHeight="1">
      <c r="B108" s="30"/>
      <c r="L108" s="30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0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0"/>
    </row>
    <row r="114" spans="2:12" s="1" customFormat="1" ht="24.95" customHeight="1">
      <c r="B114" s="30"/>
      <c r="C114" s="19" t="s">
        <v>114</v>
      </c>
      <c r="L114" s="30"/>
    </row>
    <row r="115" spans="2:12" s="1" customFormat="1" ht="6.95" customHeight="1">
      <c r="B115" s="30"/>
      <c r="L115" s="30"/>
    </row>
    <row r="116" spans="2:12" s="1" customFormat="1" ht="12" customHeight="1">
      <c r="B116" s="30"/>
      <c r="C116" s="25" t="s">
        <v>16</v>
      </c>
      <c r="L116" s="30"/>
    </row>
    <row r="117" spans="2:12" s="1" customFormat="1" ht="16.5" customHeight="1">
      <c r="B117" s="30"/>
      <c r="E117" s="220" t="str">
        <f>E7</f>
        <v>Pavilon B – Rekonstrukce vodoinstalačních šachet vč. osvětlení a výmalby odd. urologie 2.NP</v>
      </c>
      <c r="F117" s="221"/>
      <c r="G117" s="221"/>
      <c r="H117" s="221"/>
      <c r="L117" s="30"/>
    </row>
    <row r="118" spans="2:12" s="1" customFormat="1" ht="12" customHeight="1">
      <c r="B118" s="30"/>
      <c r="C118" s="25" t="s">
        <v>103</v>
      </c>
      <c r="L118" s="30"/>
    </row>
    <row r="119" spans="2:12" s="1" customFormat="1" ht="16.5" customHeight="1">
      <c r="B119" s="30"/>
      <c r="E119" s="199" t="str">
        <f>E9</f>
        <v>03 - STAVEBNÍ PRÁCE</v>
      </c>
      <c r="F119" s="219"/>
      <c r="G119" s="219"/>
      <c r="H119" s="219"/>
      <c r="L119" s="30"/>
    </row>
    <row r="120" spans="2:12" s="1" customFormat="1" ht="6.95" customHeight="1">
      <c r="B120" s="30"/>
      <c r="L120" s="30"/>
    </row>
    <row r="121" spans="2:12" s="1" customFormat="1" ht="12" customHeight="1">
      <c r="B121" s="30"/>
      <c r="C121" s="25" t="s">
        <v>22</v>
      </c>
      <c r="F121" s="23" t="str">
        <f>F12</f>
        <v>Nemocnice Šumperk a.s. - Pavilon B</v>
      </c>
      <c r="I121" s="25" t="s">
        <v>24</v>
      </c>
      <c r="J121" s="50" t="str">
        <f>IF(J12="","",J12)</f>
        <v>15. 11. 2023</v>
      </c>
      <c r="L121" s="30"/>
    </row>
    <row r="122" spans="2:12" s="1" customFormat="1" ht="6.95" customHeight="1">
      <c r="B122" s="30"/>
      <c r="L122" s="30"/>
    </row>
    <row r="123" spans="2:12" s="1" customFormat="1" ht="15.2" customHeight="1">
      <c r="B123" s="30"/>
      <c r="C123" s="25" t="s">
        <v>26</v>
      </c>
      <c r="F123" s="23" t="str">
        <f>E15</f>
        <v>Nemocnice Šumperk a.s.</v>
      </c>
      <c r="I123" s="25" t="s">
        <v>32</v>
      </c>
      <c r="J123" s="28" t="str">
        <f>E21</f>
        <v>4DS, spol. s r. o.</v>
      </c>
      <c r="L123" s="30"/>
    </row>
    <row r="124" spans="2:12" s="1" customFormat="1" ht="15.2" customHeight="1">
      <c r="B124" s="30"/>
      <c r="C124" s="25" t="s">
        <v>30</v>
      </c>
      <c r="F124" s="23" t="str">
        <f>IF(E18="","",E18)</f>
        <v>Vyplň údaj</v>
      </c>
      <c r="I124" s="25" t="s">
        <v>35</v>
      </c>
      <c r="J124" s="28" t="str">
        <f>E24</f>
        <v>Vladimír Mrázek</v>
      </c>
      <c r="L124" s="30"/>
    </row>
    <row r="125" spans="2:12" s="1" customFormat="1" ht="10.35" customHeight="1">
      <c r="B125" s="30"/>
      <c r="L125" s="30"/>
    </row>
    <row r="126" spans="2:20" s="10" customFormat="1" ht="29.25" customHeight="1">
      <c r="B126" s="110"/>
      <c r="C126" s="111" t="s">
        <v>115</v>
      </c>
      <c r="D126" s="112" t="s">
        <v>64</v>
      </c>
      <c r="E126" s="112" t="s">
        <v>60</v>
      </c>
      <c r="F126" s="112" t="s">
        <v>61</v>
      </c>
      <c r="G126" s="112" t="s">
        <v>116</v>
      </c>
      <c r="H126" s="112" t="s">
        <v>117</v>
      </c>
      <c r="I126" s="112" t="s">
        <v>118</v>
      </c>
      <c r="J126" s="112" t="s">
        <v>107</v>
      </c>
      <c r="K126" s="113" t="s">
        <v>119</v>
      </c>
      <c r="L126" s="110"/>
      <c r="M126" s="57" t="s">
        <v>1</v>
      </c>
      <c r="N126" s="58" t="s">
        <v>43</v>
      </c>
      <c r="O126" s="58" t="s">
        <v>120</v>
      </c>
      <c r="P126" s="58" t="s">
        <v>121</v>
      </c>
      <c r="Q126" s="58" t="s">
        <v>122</v>
      </c>
      <c r="R126" s="58" t="s">
        <v>123</v>
      </c>
      <c r="S126" s="58" t="s">
        <v>124</v>
      </c>
      <c r="T126" s="59" t="s">
        <v>125</v>
      </c>
    </row>
    <row r="127" spans="2:63" s="1" customFormat="1" ht="22.9" customHeight="1">
      <c r="B127" s="30"/>
      <c r="C127" s="62" t="s">
        <v>126</v>
      </c>
      <c r="J127" s="114">
        <f>BK127</f>
        <v>0</v>
      </c>
      <c r="L127" s="30"/>
      <c r="M127" s="60"/>
      <c r="N127" s="51"/>
      <c r="O127" s="51"/>
      <c r="P127" s="115">
        <f>P128+P145</f>
        <v>0</v>
      </c>
      <c r="Q127" s="51"/>
      <c r="R127" s="115">
        <f>R128+R145</f>
        <v>6.0728995999999995</v>
      </c>
      <c r="S127" s="51"/>
      <c r="T127" s="116">
        <f>T128+T145</f>
        <v>0</v>
      </c>
      <c r="AT127" s="15" t="s">
        <v>78</v>
      </c>
      <c r="AU127" s="15" t="s">
        <v>109</v>
      </c>
      <c r="BK127" s="117">
        <f>BK128+BK145</f>
        <v>0</v>
      </c>
    </row>
    <row r="128" spans="2:63" s="11" customFormat="1" ht="25.9" customHeight="1">
      <c r="B128" s="118"/>
      <c r="D128" s="119" t="s">
        <v>78</v>
      </c>
      <c r="E128" s="120" t="s">
        <v>159</v>
      </c>
      <c r="F128" s="120" t="s">
        <v>160</v>
      </c>
      <c r="I128" s="121"/>
      <c r="J128" s="122">
        <f>BK128</f>
        <v>0</v>
      </c>
      <c r="L128" s="118"/>
      <c r="M128" s="123"/>
      <c r="P128" s="124">
        <f>P129+P139+P143</f>
        <v>0</v>
      </c>
      <c r="R128" s="124">
        <f>R129+R139+R143</f>
        <v>0.29398</v>
      </c>
      <c r="T128" s="125">
        <f>T129+T139+T143</f>
        <v>0</v>
      </c>
      <c r="AR128" s="119" t="s">
        <v>87</v>
      </c>
      <c r="AT128" s="126" t="s">
        <v>78</v>
      </c>
      <c r="AU128" s="126" t="s">
        <v>79</v>
      </c>
      <c r="AY128" s="119" t="s">
        <v>130</v>
      </c>
      <c r="BK128" s="127">
        <f>BK129+BK139+BK143</f>
        <v>0</v>
      </c>
    </row>
    <row r="129" spans="2:63" s="11" customFormat="1" ht="22.9" customHeight="1">
      <c r="B129" s="118"/>
      <c r="D129" s="119" t="s">
        <v>78</v>
      </c>
      <c r="E129" s="128" t="s">
        <v>150</v>
      </c>
      <c r="F129" s="128" t="s">
        <v>212</v>
      </c>
      <c r="I129" s="121"/>
      <c r="J129" s="129">
        <f>BK129</f>
        <v>0</v>
      </c>
      <c r="L129" s="118"/>
      <c r="M129" s="123"/>
      <c r="P129" s="124">
        <f>SUM(P130:P138)</f>
        <v>0</v>
      </c>
      <c r="R129" s="124">
        <f>SUM(R130:R138)</f>
        <v>0.28344</v>
      </c>
      <c r="T129" s="125">
        <f>SUM(T130:T138)</f>
        <v>0</v>
      </c>
      <c r="AR129" s="119" t="s">
        <v>87</v>
      </c>
      <c r="AT129" s="126" t="s">
        <v>78</v>
      </c>
      <c r="AU129" s="126" t="s">
        <v>87</v>
      </c>
      <c r="AY129" s="119" t="s">
        <v>130</v>
      </c>
      <c r="BK129" s="127">
        <f>SUM(BK130:BK138)</f>
        <v>0</v>
      </c>
    </row>
    <row r="130" spans="2:65" s="1" customFormat="1" ht="16.5" customHeight="1">
      <c r="B130" s="130"/>
      <c r="C130" s="131" t="s">
        <v>87</v>
      </c>
      <c r="D130" s="131" t="s">
        <v>133</v>
      </c>
      <c r="E130" s="132" t="s">
        <v>213</v>
      </c>
      <c r="F130" s="133" t="s">
        <v>214</v>
      </c>
      <c r="G130" s="134" t="s">
        <v>215</v>
      </c>
      <c r="H130" s="135">
        <v>65.88</v>
      </c>
      <c r="I130" s="136"/>
      <c r="J130" s="137">
        <f>ROUND(I130*H130,2)</f>
        <v>0</v>
      </c>
      <c r="K130" s="133" t="s">
        <v>1</v>
      </c>
      <c r="L130" s="30"/>
      <c r="M130" s="138" t="s">
        <v>1</v>
      </c>
      <c r="N130" s="139" t="s">
        <v>44</v>
      </c>
      <c r="P130" s="140">
        <f>O130*H130</f>
        <v>0</v>
      </c>
      <c r="Q130" s="140">
        <v>0.0015</v>
      </c>
      <c r="R130" s="140">
        <f>Q130*H130</f>
        <v>0.09881999999999999</v>
      </c>
      <c r="S130" s="140">
        <v>0</v>
      </c>
      <c r="T130" s="141">
        <f>S130*H130</f>
        <v>0</v>
      </c>
      <c r="AR130" s="142" t="s">
        <v>144</v>
      </c>
      <c r="AT130" s="142" t="s">
        <v>133</v>
      </c>
      <c r="AU130" s="142" t="s">
        <v>89</v>
      </c>
      <c r="AY130" s="15" t="s">
        <v>130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5" t="s">
        <v>87</v>
      </c>
      <c r="BK130" s="143">
        <f>ROUND(I130*H130,2)</f>
        <v>0</v>
      </c>
      <c r="BL130" s="15" t="s">
        <v>144</v>
      </c>
      <c r="BM130" s="142" t="s">
        <v>216</v>
      </c>
    </row>
    <row r="131" spans="2:51" s="12" customFormat="1" ht="12">
      <c r="B131" s="149"/>
      <c r="D131" s="150" t="s">
        <v>171</v>
      </c>
      <c r="E131" s="151" t="s">
        <v>1</v>
      </c>
      <c r="F131" s="152" t="s">
        <v>217</v>
      </c>
      <c r="H131" s="153">
        <v>47.36</v>
      </c>
      <c r="I131" s="154"/>
      <c r="L131" s="149"/>
      <c r="M131" s="155"/>
      <c r="T131" s="156"/>
      <c r="AT131" s="151" t="s">
        <v>171</v>
      </c>
      <c r="AU131" s="151" t="s">
        <v>89</v>
      </c>
      <c r="AV131" s="12" t="s">
        <v>89</v>
      </c>
      <c r="AW131" s="12" t="s">
        <v>34</v>
      </c>
      <c r="AX131" s="12" t="s">
        <v>79</v>
      </c>
      <c r="AY131" s="151" t="s">
        <v>130</v>
      </c>
    </row>
    <row r="132" spans="2:51" s="12" customFormat="1" ht="12">
      <c r="B132" s="149"/>
      <c r="D132" s="150" t="s">
        <v>171</v>
      </c>
      <c r="E132" s="151" t="s">
        <v>1</v>
      </c>
      <c r="F132" s="152" t="s">
        <v>218</v>
      </c>
      <c r="H132" s="153">
        <v>12.22</v>
      </c>
      <c r="I132" s="154"/>
      <c r="L132" s="149"/>
      <c r="M132" s="155"/>
      <c r="T132" s="156"/>
      <c r="AT132" s="151" t="s">
        <v>171</v>
      </c>
      <c r="AU132" s="151" t="s">
        <v>89</v>
      </c>
      <c r="AV132" s="12" t="s">
        <v>89</v>
      </c>
      <c r="AW132" s="12" t="s">
        <v>34</v>
      </c>
      <c r="AX132" s="12" t="s">
        <v>79</v>
      </c>
      <c r="AY132" s="151" t="s">
        <v>130</v>
      </c>
    </row>
    <row r="133" spans="2:51" s="12" customFormat="1" ht="12">
      <c r="B133" s="149"/>
      <c r="D133" s="150" t="s">
        <v>171</v>
      </c>
      <c r="E133" s="151" t="s">
        <v>1</v>
      </c>
      <c r="F133" s="152" t="s">
        <v>219</v>
      </c>
      <c r="H133" s="153">
        <v>6.3</v>
      </c>
      <c r="I133" s="154"/>
      <c r="L133" s="149"/>
      <c r="M133" s="155"/>
      <c r="T133" s="156"/>
      <c r="AT133" s="151" t="s">
        <v>171</v>
      </c>
      <c r="AU133" s="151" t="s">
        <v>89</v>
      </c>
      <c r="AV133" s="12" t="s">
        <v>89</v>
      </c>
      <c r="AW133" s="12" t="s">
        <v>34</v>
      </c>
      <c r="AX133" s="12" t="s">
        <v>79</v>
      </c>
      <c r="AY133" s="151" t="s">
        <v>130</v>
      </c>
    </row>
    <row r="134" spans="2:51" s="13" customFormat="1" ht="12">
      <c r="B134" s="160"/>
      <c r="D134" s="150" t="s">
        <v>171</v>
      </c>
      <c r="E134" s="161" t="s">
        <v>1</v>
      </c>
      <c r="F134" s="162" t="s">
        <v>220</v>
      </c>
      <c r="H134" s="163">
        <v>65.88</v>
      </c>
      <c r="I134" s="164"/>
      <c r="L134" s="160"/>
      <c r="M134" s="165"/>
      <c r="T134" s="166"/>
      <c r="AT134" s="161" t="s">
        <v>171</v>
      </c>
      <c r="AU134" s="161" t="s">
        <v>89</v>
      </c>
      <c r="AV134" s="13" t="s">
        <v>144</v>
      </c>
      <c r="AW134" s="13" t="s">
        <v>34</v>
      </c>
      <c r="AX134" s="13" t="s">
        <v>87</v>
      </c>
      <c r="AY134" s="161" t="s">
        <v>130</v>
      </c>
    </row>
    <row r="135" spans="2:65" s="1" customFormat="1" ht="16.5" customHeight="1">
      <c r="B135" s="130"/>
      <c r="C135" s="131" t="s">
        <v>89</v>
      </c>
      <c r="D135" s="131" t="s">
        <v>133</v>
      </c>
      <c r="E135" s="132" t="s">
        <v>221</v>
      </c>
      <c r="F135" s="133" t="s">
        <v>222</v>
      </c>
      <c r="G135" s="134" t="s">
        <v>215</v>
      </c>
      <c r="H135" s="135">
        <v>123.08</v>
      </c>
      <c r="I135" s="136"/>
      <c r="J135" s="137">
        <f>ROUND(I135*H135,2)</f>
        <v>0</v>
      </c>
      <c r="K135" s="133" t="s">
        <v>1</v>
      </c>
      <c r="L135" s="30"/>
      <c r="M135" s="138" t="s">
        <v>1</v>
      </c>
      <c r="N135" s="139" t="s">
        <v>44</v>
      </c>
      <c r="P135" s="140">
        <f>O135*H135</f>
        <v>0</v>
      </c>
      <c r="Q135" s="140">
        <v>0.0015</v>
      </c>
      <c r="R135" s="140">
        <f>Q135*H135</f>
        <v>0.18462</v>
      </c>
      <c r="S135" s="140">
        <v>0</v>
      </c>
      <c r="T135" s="141">
        <f>S135*H135</f>
        <v>0</v>
      </c>
      <c r="AR135" s="142" t="s">
        <v>144</v>
      </c>
      <c r="AT135" s="142" t="s">
        <v>133</v>
      </c>
      <c r="AU135" s="142" t="s">
        <v>89</v>
      </c>
      <c r="AY135" s="15" t="s">
        <v>130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5" t="s">
        <v>87</v>
      </c>
      <c r="BK135" s="143">
        <f>ROUND(I135*H135,2)</f>
        <v>0</v>
      </c>
      <c r="BL135" s="15" t="s">
        <v>144</v>
      </c>
      <c r="BM135" s="142" t="s">
        <v>223</v>
      </c>
    </row>
    <row r="136" spans="2:51" s="12" customFormat="1" ht="12">
      <c r="B136" s="149"/>
      <c r="D136" s="150" t="s">
        <v>171</v>
      </c>
      <c r="E136" s="151" t="s">
        <v>1</v>
      </c>
      <c r="F136" s="152" t="s">
        <v>224</v>
      </c>
      <c r="H136" s="153">
        <v>114.4</v>
      </c>
      <c r="I136" s="154"/>
      <c r="L136" s="149"/>
      <c r="M136" s="155"/>
      <c r="T136" s="156"/>
      <c r="AT136" s="151" t="s">
        <v>171</v>
      </c>
      <c r="AU136" s="151" t="s">
        <v>89</v>
      </c>
      <c r="AV136" s="12" t="s">
        <v>89</v>
      </c>
      <c r="AW136" s="12" t="s">
        <v>34</v>
      </c>
      <c r="AX136" s="12" t="s">
        <v>79</v>
      </c>
      <c r="AY136" s="151" t="s">
        <v>130</v>
      </c>
    </row>
    <row r="137" spans="2:51" s="12" customFormat="1" ht="12">
      <c r="B137" s="149"/>
      <c r="D137" s="150" t="s">
        <v>171</v>
      </c>
      <c r="E137" s="151" t="s">
        <v>1</v>
      </c>
      <c r="F137" s="152" t="s">
        <v>225</v>
      </c>
      <c r="H137" s="153">
        <v>8.68</v>
      </c>
      <c r="I137" s="154"/>
      <c r="L137" s="149"/>
      <c r="M137" s="155"/>
      <c r="T137" s="156"/>
      <c r="AT137" s="151" t="s">
        <v>171</v>
      </c>
      <c r="AU137" s="151" t="s">
        <v>89</v>
      </c>
      <c r="AV137" s="12" t="s">
        <v>89</v>
      </c>
      <c r="AW137" s="12" t="s">
        <v>34</v>
      </c>
      <c r="AX137" s="12" t="s">
        <v>79</v>
      </c>
      <c r="AY137" s="151" t="s">
        <v>130</v>
      </c>
    </row>
    <row r="138" spans="2:51" s="13" customFormat="1" ht="12">
      <c r="B138" s="160"/>
      <c r="D138" s="150" t="s">
        <v>171</v>
      </c>
      <c r="E138" s="161" t="s">
        <v>1</v>
      </c>
      <c r="F138" s="162" t="s">
        <v>220</v>
      </c>
      <c r="H138" s="163">
        <v>123.08</v>
      </c>
      <c r="I138" s="164"/>
      <c r="L138" s="160"/>
      <c r="M138" s="165"/>
      <c r="T138" s="166"/>
      <c r="AT138" s="161" t="s">
        <v>171</v>
      </c>
      <c r="AU138" s="161" t="s">
        <v>89</v>
      </c>
      <c r="AV138" s="13" t="s">
        <v>144</v>
      </c>
      <c r="AW138" s="13" t="s">
        <v>34</v>
      </c>
      <c r="AX138" s="13" t="s">
        <v>87</v>
      </c>
      <c r="AY138" s="161" t="s">
        <v>130</v>
      </c>
    </row>
    <row r="139" spans="2:63" s="11" customFormat="1" ht="22.9" customHeight="1">
      <c r="B139" s="118"/>
      <c r="D139" s="119" t="s">
        <v>78</v>
      </c>
      <c r="E139" s="128" t="s">
        <v>161</v>
      </c>
      <c r="F139" s="128" t="s">
        <v>162</v>
      </c>
      <c r="I139" s="121"/>
      <c r="J139" s="129">
        <f>BK139</f>
        <v>0</v>
      </c>
      <c r="L139" s="118"/>
      <c r="M139" s="123"/>
      <c r="P139" s="124">
        <f>SUM(P140:P142)</f>
        <v>0</v>
      </c>
      <c r="R139" s="124">
        <f>SUM(R140:R142)</f>
        <v>0.010539999999999999</v>
      </c>
      <c r="T139" s="125">
        <f>SUM(T140:T142)</f>
        <v>0</v>
      </c>
      <c r="AR139" s="119" t="s">
        <v>87</v>
      </c>
      <c r="AT139" s="126" t="s">
        <v>78</v>
      </c>
      <c r="AU139" s="126" t="s">
        <v>87</v>
      </c>
      <c r="AY139" s="119" t="s">
        <v>130</v>
      </c>
      <c r="BK139" s="127">
        <f>SUM(BK140:BK142)</f>
        <v>0</v>
      </c>
    </row>
    <row r="140" spans="2:65" s="1" customFormat="1" ht="21.75" customHeight="1">
      <c r="B140" s="130"/>
      <c r="C140" s="131" t="s">
        <v>140</v>
      </c>
      <c r="D140" s="131" t="s">
        <v>133</v>
      </c>
      <c r="E140" s="132" t="s">
        <v>226</v>
      </c>
      <c r="F140" s="133" t="s">
        <v>227</v>
      </c>
      <c r="G140" s="134" t="s">
        <v>165</v>
      </c>
      <c r="H140" s="135">
        <v>50</v>
      </c>
      <c r="I140" s="136"/>
      <c r="J140" s="137">
        <f>ROUND(I140*H140,2)</f>
        <v>0</v>
      </c>
      <c r="K140" s="133" t="s">
        <v>166</v>
      </c>
      <c r="L140" s="30"/>
      <c r="M140" s="138" t="s">
        <v>1</v>
      </c>
      <c r="N140" s="139" t="s">
        <v>44</v>
      </c>
      <c r="P140" s="140">
        <f>O140*H140</f>
        <v>0</v>
      </c>
      <c r="Q140" s="140">
        <v>0.00013</v>
      </c>
      <c r="R140" s="140">
        <f>Q140*H140</f>
        <v>0.0065</v>
      </c>
      <c r="S140" s="140">
        <v>0</v>
      </c>
      <c r="T140" s="141">
        <f>S140*H140</f>
        <v>0</v>
      </c>
      <c r="AR140" s="142" t="s">
        <v>144</v>
      </c>
      <c r="AT140" s="142" t="s">
        <v>133</v>
      </c>
      <c r="AU140" s="142" t="s">
        <v>89</v>
      </c>
      <c r="AY140" s="15" t="s">
        <v>130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5" t="s">
        <v>87</v>
      </c>
      <c r="BK140" s="143">
        <f>ROUND(I140*H140,2)</f>
        <v>0</v>
      </c>
      <c r="BL140" s="15" t="s">
        <v>144</v>
      </c>
      <c r="BM140" s="142" t="s">
        <v>228</v>
      </c>
    </row>
    <row r="141" spans="2:65" s="1" customFormat="1" ht="16.5" customHeight="1">
      <c r="B141" s="130"/>
      <c r="C141" s="131" t="s">
        <v>144</v>
      </c>
      <c r="D141" s="131" t="s">
        <v>133</v>
      </c>
      <c r="E141" s="132" t="s">
        <v>229</v>
      </c>
      <c r="F141" s="133" t="s">
        <v>230</v>
      </c>
      <c r="G141" s="134" t="s">
        <v>165</v>
      </c>
      <c r="H141" s="135">
        <v>100</v>
      </c>
      <c r="I141" s="136"/>
      <c r="J141" s="137">
        <f>ROUND(I141*H141,2)</f>
        <v>0</v>
      </c>
      <c r="K141" s="133" t="s">
        <v>166</v>
      </c>
      <c r="L141" s="30"/>
      <c r="M141" s="138" t="s">
        <v>1</v>
      </c>
      <c r="N141" s="139" t="s">
        <v>44</v>
      </c>
      <c r="P141" s="140">
        <f>O141*H141</f>
        <v>0</v>
      </c>
      <c r="Q141" s="140">
        <v>4E-05</v>
      </c>
      <c r="R141" s="140">
        <f>Q141*H141</f>
        <v>0.004</v>
      </c>
      <c r="S141" s="140">
        <v>0</v>
      </c>
      <c r="T141" s="141">
        <f>S141*H141</f>
        <v>0</v>
      </c>
      <c r="AR141" s="142" t="s">
        <v>144</v>
      </c>
      <c r="AT141" s="142" t="s">
        <v>133</v>
      </c>
      <c r="AU141" s="142" t="s">
        <v>89</v>
      </c>
      <c r="AY141" s="15" t="s">
        <v>130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5" t="s">
        <v>87</v>
      </c>
      <c r="BK141" s="143">
        <f>ROUND(I141*H141,2)</f>
        <v>0</v>
      </c>
      <c r="BL141" s="15" t="s">
        <v>144</v>
      </c>
      <c r="BM141" s="142" t="s">
        <v>231</v>
      </c>
    </row>
    <row r="142" spans="2:65" s="1" customFormat="1" ht="16.5" customHeight="1">
      <c r="B142" s="130"/>
      <c r="C142" s="131" t="s">
        <v>129</v>
      </c>
      <c r="D142" s="131" t="s">
        <v>133</v>
      </c>
      <c r="E142" s="132" t="s">
        <v>232</v>
      </c>
      <c r="F142" s="133" t="s">
        <v>233</v>
      </c>
      <c r="G142" s="134" t="s">
        <v>135</v>
      </c>
      <c r="H142" s="135">
        <v>1</v>
      </c>
      <c r="I142" s="136"/>
      <c r="J142" s="137">
        <f>ROUND(I142*H142,2)</f>
        <v>0</v>
      </c>
      <c r="K142" s="133" t="s">
        <v>1</v>
      </c>
      <c r="L142" s="30"/>
      <c r="M142" s="138" t="s">
        <v>1</v>
      </c>
      <c r="N142" s="139" t="s">
        <v>44</v>
      </c>
      <c r="P142" s="140">
        <f>O142*H142</f>
        <v>0</v>
      </c>
      <c r="Q142" s="140">
        <v>4E-05</v>
      </c>
      <c r="R142" s="140">
        <f>Q142*H142</f>
        <v>4E-05</v>
      </c>
      <c r="S142" s="140">
        <v>0</v>
      </c>
      <c r="T142" s="141">
        <f>S142*H142</f>
        <v>0</v>
      </c>
      <c r="AR142" s="142" t="s">
        <v>144</v>
      </c>
      <c r="AT142" s="142" t="s">
        <v>133</v>
      </c>
      <c r="AU142" s="142" t="s">
        <v>89</v>
      </c>
      <c r="AY142" s="15" t="s">
        <v>130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5" t="s">
        <v>87</v>
      </c>
      <c r="BK142" s="143">
        <f>ROUND(I142*H142,2)</f>
        <v>0</v>
      </c>
      <c r="BL142" s="15" t="s">
        <v>144</v>
      </c>
      <c r="BM142" s="142" t="s">
        <v>234</v>
      </c>
    </row>
    <row r="143" spans="2:63" s="11" customFormat="1" ht="22.9" customHeight="1">
      <c r="B143" s="118"/>
      <c r="D143" s="119" t="s">
        <v>78</v>
      </c>
      <c r="E143" s="128" t="s">
        <v>235</v>
      </c>
      <c r="F143" s="128" t="s">
        <v>236</v>
      </c>
      <c r="I143" s="121"/>
      <c r="J143" s="129">
        <f>BK143</f>
        <v>0</v>
      </c>
      <c r="L143" s="118"/>
      <c r="M143" s="123"/>
      <c r="P143" s="124">
        <f>P144</f>
        <v>0</v>
      </c>
      <c r="R143" s="124">
        <f>R144</f>
        <v>0</v>
      </c>
      <c r="T143" s="125">
        <f>T144</f>
        <v>0</v>
      </c>
      <c r="AR143" s="119" t="s">
        <v>87</v>
      </c>
      <c r="AT143" s="126" t="s">
        <v>78</v>
      </c>
      <c r="AU143" s="126" t="s">
        <v>87</v>
      </c>
      <c r="AY143" s="119" t="s">
        <v>130</v>
      </c>
      <c r="BK143" s="127">
        <f>BK144</f>
        <v>0</v>
      </c>
    </row>
    <row r="144" spans="2:65" s="1" customFormat="1" ht="16.5" customHeight="1">
      <c r="B144" s="130"/>
      <c r="C144" s="131" t="s">
        <v>150</v>
      </c>
      <c r="D144" s="131" t="s">
        <v>133</v>
      </c>
      <c r="E144" s="132" t="s">
        <v>237</v>
      </c>
      <c r="F144" s="133" t="s">
        <v>238</v>
      </c>
      <c r="G144" s="134" t="s">
        <v>181</v>
      </c>
      <c r="H144" s="135">
        <v>0.294</v>
      </c>
      <c r="I144" s="136"/>
      <c r="J144" s="137">
        <f>ROUND(I144*H144,2)</f>
        <v>0</v>
      </c>
      <c r="K144" s="133" t="s">
        <v>166</v>
      </c>
      <c r="L144" s="30"/>
      <c r="M144" s="138" t="s">
        <v>1</v>
      </c>
      <c r="N144" s="139" t="s">
        <v>44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144</v>
      </c>
      <c r="AT144" s="142" t="s">
        <v>133</v>
      </c>
      <c r="AU144" s="142" t="s">
        <v>89</v>
      </c>
      <c r="AY144" s="15" t="s">
        <v>130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5" t="s">
        <v>87</v>
      </c>
      <c r="BK144" s="143">
        <f>ROUND(I144*H144,2)</f>
        <v>0</v>
      </c>
      <c r="BL144" s="15" t="s">
        <v>144</v>
      </c>
      <c r="BM144" s="142" t="s">
        <v>239</v>
      </c>
    </row>
    <row r="145" spans="2:63" s="11" customFormat="1" ht="25.9" customHeight="1">
      <c r="B145" s="118"/>
      <c r="D145" s="119" t="s">
        <v>78</v>
      </c>
      <c r="E145" s="120" t="s">
        <v>195</v>
      </c>
      <c r="F145" s="120" t="s">
        <v>196</v>
      </c>
      <c r="I145" s="121"/>
      <c r="J145" s="122">
        <f>BK145</f>
        <v>0</v>
      </c>
      <c r="L145" s="118"/>
      <c r="M145" s="123"/>
      <c r="P145" s="124">
        <f>P146+P149+P157+P160+P165+P174</f>
        <v>0</v>
      </c>
      <c r="R145" s="124">
        <f>R146+R149+R157+R160+R165+R174</f>
        <v>5.778919599999999</v>
      </c>
      <c r="T145" s="125">
        <f>T146+T149+T157+T160+T165+T174</f>
        <v>0</v>
      </c>
      <c r="AR145" s="119" t="s">
        <v>89</v>
      </c>
      <c r="AT145" s="126" t="s">
        <v>78</v>
      </c>
      <c r="AU145" s="126" t="s">
        <v>79</v>
      </c>
      <c r="AY145" s="119" t="s">
        <v>130</v>
      </c>
      <c r="BK145" s="127">
        <f>BK146+BK149+BK157+BK160+BK165+BK174</f>
        <v>0</v>
      </c>
    </row>
    <row r="146" spans="2:63" s="11" customFormat="1" ht="22.9" customHeight="1">
      <c r="B146" s="118"/>
      <c r="D146" s="119" t="s">
        <v>78</v>
      </c>
      <c r="E146" s="128" t="s">
        <v>240</v>
      </c>
      <c r="F146" s="128" t="s">
        <v>241</v>
      </c>
      <c r="I146" s="121"/>
      <c r="J146" s="129">
        <f>BK146</f>
        <v>0</v>
      </c>
      <c r="L146" s="118"/>
      <c r="M146" s="123"/>
      <c r="P146" s="124">
        <f>SUM(P147:P148)</f>
        <v>0</v>
      </c>
      <c r="R146" s="124">
        <f>SUM(R147:R148)</f>
        <v>0</v>
      </c>
      <c r="T146" s="125">
        <f>SUM(T147:T148)</f>
        <v>0</v>
      </c>
      <c r="AR146" s="119" t="s">
        <v>89</v>
      </c>
      <c r="AT146" s="126" t="s">
        <v>78</v>
      </c>
      <c r="AU146" s="126" t="s">
        <v>87</v>
      </c>
      <c r="AY146" s="119" t="s">
        <v>130</v>
      </c>
      <c r="BK146" s="127">
        <f>SUM(BK147:BK148)</f>
        <v>0</v>
      </c>
    </row>
    <row r="147" spans="2:65" s="1" customFormat="1" ht="16.5" customHeight="1">
      <c r="B147" s="130"/>
      <c r="C147" s="131" t="s">
        <v>191</v>
      </c>
      <c r="D147" s="131" t="s">
        <v>133</v>
      </c>
      <c r="E147" s="132" t="s">
        <v>242</v>
      </c>
      <c r="F147" s="133" t="s">
        <v>243</v>
      </c>
      <c r="G147" s="134" t="s">
        <v>165</v>
      </c>
      <c r="H147" s="135">
        <v>3</v>
      </c>
      <c r="I147" s="136"/>
      <c r="J147" s="137">
        <f>ROUND(I147*H147,2)</f>
        <v>0</v>
      </c>
      <c r="K147" s="133" t="s">
        <v>1</v>
      </c>
      <c r="L147" s="30"/>
      <c r="M147" s="138" t="s">
        <v>1</v>
      </c>
      <c r="N147" s="139" t="s">
        <v>44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202</v>
      </c>
      <c r="AT147" s="142" t="s">
        <v>133</v>
      </c>
      <c r="AU147" s="142" t="s">
        <v>89</v>
      </c>
      <c r="AY147" s="15" t="s">
        <v>130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5" t="s">
        <v>87</v>
      </c>
      <c r="BK147" s="143">
        <f>ROUND(I147*H147,2)</f>
        <v>0</v>
      </c>
      <c r="BL147" s="15" t="s">
        <v>202</v>
      </c>
      <c r="BM147" s="142" t="s">
        <v>244</v>
      </c>
    </row>
    <row r="148" spans="2:65" s="1" customFormat="1" ht="16.5" customHeight="1">
      <c r="B148" s="130"/>
      <c r="C148" s="131" t="s">
        <v>199</v>
      </c>
      <c r="D148" s="131" t="s">
        <v>133</v>
      </c>
      <c r="E148" s="132" t="s">
        <v>245</v>
      </c>
      <c r="F148" s="133" t="s">
        <v>246</v>
      </c>
      <c r="G148" s="134" t="s">
        <v>247</v>
      </c>
      <c r="H148" s="167"/>
      <c r="I148" s="136"/>
      <c r="J148" s="137">
        <f>ROUND(I148*H148,2)</f>
        <v>0</v>
      </c>
      <c r="K148" s="133" t="s">
        <v>166</v>
      </c>
      <c r="L148" s="30"/>
      <c r="M148" s="138" t="s">
        <v>1</v>
      </c>
      <c r="N148" s="139" t="s">
        <v>44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202</v>
      </c>
      <c r="AT148" s="142" t="s">
        <v>133</v>
      </c>
      <c r="AU148" s="142" t="s">
        <v>89</v>
      </c>
      <c r="AY148" s="15" t="s">
        <v>130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5" t="s">
        <v>87</v>
      </c>
      <c r="BK148" s="143">
        <f>ROUND(I148*H148,2)</f>
        <v>0</v>
      </c>
      <c r="BL148" s="15" t="s">
        <v>202</v>
      </c>
      <c r="BM148" s="142" t="s">
        <v>248</v>
      </c>
    </row>
    <row r="149" spans="2:63" s="11" customFormat="1" ht="22.9" customHeight="1">
      <c r="B149" s="118"/>
      <c r="D149" s="119" t="s">
        <v>78</v>
      </c>
      <c r="E149" s="128" t="s">
        <v>197</v>
      </c>
      <c r="F149" s="128" t="s">
        <v>198</v>
      </c>
      <c r="I149" s="121"/>
      <c r="J149" s="129">
        <f>BK149</f>
        <v>0</v>
      </c>
      <c r="L149" s="118"/>
      <c r="M149" s="123"/>
      <c r="P149" s="124">
        <f>SUM(P150:P156)</f>
        <v>0</v>
      </c>
      <c r="R149" s="124">
        <f>SUM(R150:R156)</f>
        <v>5.7108296</v>
      </c>
      <c r="T149" s="125">
        <f>SUM(T150:T156)</f>
        <v>0</v>
      </c>
      <c r="AR149" s="119" t="s">
        <v>89</v>
      </c>
      <c r="AT149" s="126" t="s">
        <v>78</v>
      </c>
      <c r="AU149" s="126" t="s">
        <v>87</v>
      </c>
      <c r="AY149" s="119" t="s">
        <v>130</v>
      </c>
      <c r="BK149" s="127">
        <f>SUM(BK150:BK156)</f>
        <v>0</v>
      </c>
    </row>
    <row r="150" spans="2:65" s="1" customFormat="1" ht="16.5" customHeight="1">
      <c r="B150" s="130"/>
      <c r="C150" s="131" t="s">
        <v>161</v>
      </c>
      <c r="D150" s="131" t="s">
        <v>133</v>
      </c>
      <c r="E150" s="132" t="s">
        <v>249</v>
      </c>
      <c r="F150" s="133" t="s">
        <v>250</v>
      </c>
      <c r="G150" s="134" t="s">
        <v>165</v>
      </c>
      <c r="H150" s="135">
        <v>91.5</v>
      </c>
      <c r="I150" s="136"/>
      <c r="J150" s="137">
        <f>ROUND(I150*H150,2)</f>
        <v>0</v>
      </c>
      <c r="K150" s="133" t="s">
        <v>1</v>
      </c>
      <c r="L150" s="30"/>
      <c r="M150" s="138" t="s">
        <v>1</v>
      </c>
      <c r="N150" s="139" t="s">
        <v>44</v>
      </c>
      <c r="P150" s="140">
        <f>O150*H150</f>
        <v>0</v>
      </c>
      <c r="Q150" s="140">
        <v>0.05341</v>
      </c>
      <c r="R150" s="140">
        <f>Q150*H150</f>
        <v>4.887015</v>
      </c>
      <c r="S150" s="140">
        <v>0</v>
      </c>
      <c r="T150" s="141">
        <f>S150*H150</f>
        <v>0</v>
      </c>
      <c r="AR150" s="142" t="s">
        <v>202</v>
      </c>
      <c r="AT150" s="142" t="s">
        <v>133</v>
      </c>
      <c r="AU150" s="142" t="s">
        <v>89</v>
      </c>
      <c r="AY150" s="15" t="s">
        <v>130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5" t="s">
        <v>87</v>
      </c>
      <c r="BK150" s="143">
        <f>ROUND(I150*H150,2)</f>
        <v>0</v>
      </c>
      <c r="BL150" s="15" t="s">
        <v>202</v>
      </c>
      <c r="BM150" s="142" t="s">
        <v>251</v>
      </c>
    </row>
    <row r="151" spans="2:65" s="1" customFormat="1" ht="21.75" customHeight="1">
      <c r="B151" s="130"/>
      <c r="C151" s="168" t="s">
        <v>252</v>
      </c>
      <c r="D151" s="168" t="s">
        <v>253</v>
      </c>
      <c r="E151" s="169" t="s">
        <v>254</v>
      </c>
      <c r="F151" s="170" t="s">
        <v>255</v>
      </c>
      <c r="G151" s="171" t="s">
        <v>165</v>
      </c>
      <c r="H151" s="172">
        <v>18</v>
      </c>
      <c r="I151" s="173"/>
      <c r="J151" s="174">
        <f>ROUND(I151*H151,2)</f>
        <v>0</v>
      </c>
      <c r="K151" s="170" t="s">
        <v>1</v>
      </c>
      <c r="L151" s="175"/>
      <c r="M151" s="176" t="s">
        <v>1</v>
      </c>
      <c r="N151" s="177" t="s">
        <v>44</v>
      </c>
      <c r="P151" s="140">
        <f>O151*H151</f>
        <v>0</v>
      </c>
      <c r="Q151" s="140">
        <v>0.0035</v>
      </c>
      <c r="R151" s="140">
        <f>Q151*H151</f>
        <v>0.063</v>
      </c>
      <c r="S151" s="140">
        <v>0</v>
      </c>
      <c r="T151" s="141">
        <f>S151*H151</f>
        <v>0</v>
      </c>
      <c r="AR151" s="142" t="s">
        <v>256</v>
      </c>
      <c r="AT151" s="142" t="s">
        <v>253</v>
      </c>
      <c r="AU151" s="142" t="s">
        <v>89</v>
      </c>
      <c r="AY151" s="15" t="s">
        <v>130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5" t="s">
        <v>87</v>
      </c>
      <c r="BK151" s="143">
        <f>ROUND(I151*H151,2)</f>
        <v>0</v>
      </c>
      <c r="BL151" s="15" t="s">
        <v>202</v>
      </c>
      <c r="BM151" s="142" t="s">
        <v>257</v>
      </c>
    </row>
    <row r="152" spans="2:65" s="1" customFormat="1" ht="16.5" customHeight="1">
      <c r="B152" s="130"/>
      <c r="C152" s="131" t="s">
        <v>258</v>
      </c>
      <c r="D152" s="131" t="s">
        <v>133</v>
      </c>
      <c r="E152" s="132" t="s">
        <v>259</v>
      </c>
      <c r="F152" s="133" t="s">
        <v>260</v>
      </c>
      <c r="G152" s="134" t="s">
        <v>165</v>
      </c>
      <c r="H152" s="135">
        <v>1.53</v>
      </c>
      <c r="I152" s="136"/>
      <c r="J152" s="137">
        <f>ROUND(I152*H152,2)</f>
        <v>0</v>
      </c>
      <c r="K152" s="133" t="s">
        <v>166</v>
      </c>
      <c r="L152" s="30"/>
      <c r="M152" s="138" t="s">
        <v>1</v>
      </c>
      <c r="N152" s="139" t="s">
        <v>44</v>
      </c>
      <c r="P152" s="140">
        <f>O152*H152</f>
        <v>0</v>
      </c>
      <c r="Q152" s="140">
        <v>0.05026</v>
      </c>
      <c r="R152" s="140">
        <f>Q152*H152</f>
        <v>0.0768978</v>
      </c>
      <c r="S152" s="140">
        <v>0</v>
      </c>
      <c r="T152" s="141">
        <f>S152*H152</f>
        <v>0</v>
      </c>
      <c r="AR152" s="142" t="s">
        <v>202</v>
      </c>
      <c r="AT152" s="142" t="s">
        <v>133</v>
      </c>
      <c r="AU152" s="142" t="s">
        <v>89</v>
      </c>
      <c r="AY152" s="15" t="s">
        <v>130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5" t="s">
        <v>87</v>
      </c>
      <c r="BK152" s="143">
        <f>ROUND(I152*H152,2)</f>
        <v>0</v>
      </c>
      <c r="BL152" s="15" t="s">
        <v>202</v>
      </c>
      <c r="BM152" s="142" t="s">
        <v>261</v>
      </c>
    </row>
    <row r="153" spans="2:51" s="12" customFormat="1" ht="12">
      <c r="B153" s="149"/>
      <c r="D153" s="150" t="s">
        <v>171</v>
      </c>
      <c r="E153" s="151" t="s">
        <v>1</v>
      </c>
      <c r="F153" s="152" t="s">
        <v>262</v>
      </c>
      <c r="H153" s="153">
        <v>1.53</v>
      </c>
      <c r="I153" s="154"/>
      <c r="L153" s="149"/>
      <c r="M153" s="155"/>
      <c r="T153" s="156"/>
      <c r="AT153" s="151" t="s">
        <v>171</v>
      </c>
      <c r="AU153" s="151" t="s">
        <v>89</v>
      </c>
      <c r="AV153" s="12" t="s">
        <v>89</v>
      </c>
      <c r="AW153" s="12" t="s">
        <v>34</v>
      </c>
      <c r="AX153" s="12" t="s">
        <v>87</v>
      </c>
      <c r="AY153" s="151" t="s">
        <v>130</v>
      </c>
    </row>
    <row r="154" spans="2:65" s="1" customFormat="1" ht="21.75" customHeight="1">
      <c r="B154" s="130"/>
      <c r="C154" s="131" t="s">
        <v>263</v>
      </c>
      <c r="D154" s="131" t="s">
        <v>133</v>
      </c>
      <c r="E154" s="132" t="s">
        <v>264</v>
      </c>
      <c r="F154" s="133" t="s">
        <v>265</v>
      </c>
      <c r="G154" s="134" t="s">
        <v>165</v>
      </c>
      <c r="H154" s="135">
        <v>19.04</v>
      </c>
      <c r="I154" s="136"/>
      <c r="J154" s="137">
        <f>ROUND(I154*H154,2)</f>
        <v>0</v>
      </c>
      <c r="K154" s="133" t="s">
        <v>166</v>
      </c>
      <c r="L154" s="30"/>
      <c r="M154" s="138" t="s">
        <v>1</v>
      </c>
      <c r="N154" s="139" t="s">
        <v>44</v>
      </c>
      <c r="P154" s="140">
        <f>O154*H154</f>
        <v>0</v>
      </c>
      <c r="Q154" s="140">
        <v>0.03592</v>
      </c>
      <c r="R154" s="140">
        <f>Q154*H154</f>
        <v>0.6839168</v>
      </c>
      <c r="S154" s="140">
        <v>0</v>
      </c>
      <c r="T154" s="141">
        <f>S154*H154</f>
        <v>0</v>
      </c>
      <c r="AR154" s="142" t="s">
        <v>202</v>
      </c>
      <c r="AT154" s="142" t="s">
        <v>133</v>
      </c>
      <c r="AU154" s="142" t="s">
        <v>89</v>
      </c>
      <c r="AY154" s="15" t="s">
        <v>130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5" t="s">
        <v>87</v>
      </c>
      <c r="BK154" s="143">
        <f>ROUND(I154*H154,2)</f>
        <v>0</v>
      </c>
      <c r="BL154" s="15" t="s">
        <v>202</v>
      </c>
      <c r="BM154" s="142" t="s">
        <v>266</v>
      </c>
    </row>
    <row r="155" spans="2:51" s="12" customFormat="1" ht="12">
      <c r="B155" s="149"/>
      <c r="D155" s="150" t="s">
        <v>171</v>
      </c>
      <c r="E155" s="151" t="s">
        <v>1</v>
      </c>
      <c r="F155" s="152" t="s">
        <v>267</v>
      </c>
      <c r="H155" s="153">
        <v>19.04</v>
      </c>
      <c r="I155" s="154"/>
      <c r="L155" s="149"/>
      <c r="M155" s="155"/>
      <c r="T155" s="156"/>
      <c r="AT155" s="151" t="s">
        <v>171</v>
      </c>
      <c r="AU155" s="151" t="s">
        <v>89</v>
      </c>
      <c r="AV155" s="12" t="s">
        <v>89</v>
      </c>
      <c r="AW155" s="12" t="s">
        <v>34</v>
      </c>
      <c r="AX155" s="12" t="s">
        <v>87</v>
      </c>
      <c r="AY155" s="151" t="s">
        <v>130</v>
      </c>
    </row>
    <row r="156" spans="2:65" s="1" customFormat="1" ht="16.5" customHeight="1">
      <c r="B156" s="130"/>
      <c r="C156" s="131" t="s">
        <v>268</v>
      </c>
      <c r="D156" s="131" t="s">
        <v>133</v>
      </c>
      <c r="E156" s="132" t="s">
        <v>269</v>
      </c>
      <c r="F156" s="133" t="s">
        <v>270</v>
      </c>
      <c r="G156" s="134" t="s">
        <v>247</v>
      </c>
      <c r="H156" s="167"/>
      <c r="I156" s="136"/>
      <c r="J156" s="137">
        <f>ROUND(I156*H156,2)</f>
        <v>0</v>
      </c>
      <c r="K156" s="133" t="s">
        <v>166</v>
      </c>
      <c r="L156" s="30"/>
      <c r="M156" s="138" t="s">
        <v>1</v>
      </c>
      <c r="N156" s="139" t="s">
        <v>44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202</v>
      </c>
      <c r="AT156" s="142" t="s">
        <v>133</v>
      </c>
      <c r="AU156" s="142" t="s">
        <v>89</v>
      </c>
      <c r="AY156" s="15" t="s">
        <v>130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5" t="s">
        <v>87</v>
      </c>
      <c r="BK156" s="143">
        <f>ROUND(I156*H156,2)</f>
        <v>0</v>
      </c>
      <c r="BL156" s="15" t="s">
        <v>202</v>
      </c>
      <c r="BM156" s="142" t="s">
        <v>271</v>
      </c>
    </row>
    <row r="157" spans="2:63" s="11" customFormat="1" ht="22.9" customHeight="1">
      <c r="B157" s="118"/>
      <c r="D157" s="119" t="s">
        <v>78</v>
      </c>
      <c r="E157" s="128" t="s">
        <v>272</v>
      </c>
      <c r="F157" s="128" t="s">
        <v>273</v>
      </c>
      <c r="I157" s="121"/>
      <c r="J157" s="129">
        <f>BK157</f>
        <v>0</v>
      </c>
      <c r="L157" s="118"/>
      <c r="M157" s="123"/>
      <c r="P157" s="124">
        <f>SUM(P158:P159)</f>
        <v>0</v>
      </c>
      <c r="R157" s="124">
        <f>SUM(R158:R159)</f>
        <v>0.00015</v>
      </c>
      <c r="T157" s="125">
        <f>SUM(T158:T159)</f>
        <v>0</v>
      </c>
      <c r="AR157" s="119" t="s">
        <v>89</v>
      </c>
      <c r="AT157" s="126" t="s">
        <v>78</v>
      </c>
      <c r="AU157" s="126" t="s">
        <v>87</v>
      </c>
      <c r="AY157" s="119" t="s">
        <v>130</v>
      </c>
      <c r="BK157" s="127">
        <f>SUM(BK158:BK159)</f>
        <v>0</v>
      </c>
    </row>
    <row r="158" spans="2:65" s="1" customFormat="1" ht="37.9" customHeight="1">
      <c r="B158" s="130"/>
      <c r="C158" s="131" t="s">
        <v>274</v>
      </c>
      <c r="D158" s="131" t="s">
        <v>133</v>
      </c>
      <c r="E158" s="132" t="s">
        <v>275</v>
      </c>
      <c r="F158" s="133" t="s">
        <v>276</v>
      </c>
      <c r="G158" s="134" t="s">
        <v>175</v>
      </c>
      <c r="H158" s="135">
        <v>1</v>
      </c>
      <c r="I158" s="136"/>
      <c r="J158" s="137">
        <f>ROUND(I158*H158,2)</f>
        <v>0</v>
      </c>
      <c r="K158" s="133" t="s">
        <v>1</v>
      </c>
      <c r="L158" s="30"/>
      <c r="M158" s="138" t="s">
        <v>1</v>
      </c>
      <c r="N158" s="139" t="s">
        <v>44</v>
      </c>
      <c r="P158" s="140">
        <f>O158*H158</f>
        <v>0</v>
      </c>
      <c r="Q158" s="140">
        <v>0.00015</v>
      </c>
      <c r="R158" s="140">
        <f>Q158*H158</f>
        <v>0.00015</v>
      </c>
      <c r="S158" s="140">
        <v>0</v>
      </c>
      <c r="T158" s="141">
        <f>S158*H158</f>
        <v>0</v>
      </c>
      <c r="AR158" s="142" t="s">
        <v>202</v>
      </c>
      <c r="AT158" s="142" t="s">
        <v>133</v>
      </c>
      <c r="AU158" s="142" t="s">
        <v>89</v>
      </c>
      <c r="AY158" s="15" t="s">
        <v>130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5" t="s">
        <v>87</v>
      </c>
      <c r="BK158" s="143">
        <f>ROUND(I158*H158,2)</f>
        <v>0</v>
      </c>
      <c r="BL158" s="15" t="s">
        <v>202</v>
      </c>
      <c r="BM158" s="142" t="s">
        <v>277</v>
      </c>
    </row>
    <row r="159" spans="2:65" s="1" customFormat="1" ht="16.5" customHeight="1">
      <c r="B159" s="130"/>
      <c r="C159" s="131" t="s">
        <v>8</v>
      </c>
      <c r="D159" s="131" t="s">
        <v>133</v>
      </c>
      <c r="E159" s="132" t="s">
        <v>278</v>
      </c>
      <c r="F159" s="133" t="s">
        <v>279</v>
      </c>
      <c r="G159" s="134" t="s">
        <v>247</v>
      </c>
      <c r="H159" s="167"/>
      <c r="I159" s="136"/>
      <c r="J159" s="137">
        <f>ROUND(I159*H159,2)</f>
        <v>0</v>
      </c>
      <c r="K159" s="133" t="s">
        <v>166</v>
      </c>
      <c r="L159" s="30"/>
      <c r="M159" s="138" t="s">
        <v>1</v>
      </c>
      <c r="N159" s="139" t="s">
        <v>44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202</v>
      </c>
      <c r="AT159" s="142" t="s">
        <v>133</v>
      </c>
      <c r="AU159" s="142" t="s">
        <v>89</v>
      </c>
      <c r="AY159" s="15" t="s">
        <v>130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5" t="s">
        <v>87</v>
      </c>
      <c r="BK159" s="143">
        <f>ROUND(I159*H159,2)</f>
        <v>0</v>
      </c>
      <c r="BL159" s="15" t="s">
        <v>202</v>
      </c>
      <c r="BM159" s="142" t="s">
        <v>280</v>
      </c>
    </row>
    <row r="160" spans="2:63" s="11" customFormat="1" ht="22.9" customHeight="1">
      <c r="B160" s="118"/>
      <c r="D160" s="119" t="s">
        <v>78</v>
      </c>
      <c r="E160" s="128" t="s">
        <v>281</v>
      </c>
      <c r="F160" s="128" t="s">
        <v>282</v>
      </c>
      <c r="I160" s="121"/>
      <c r="J160" s="129">
        <f>BK160</f>
        <v>0</v>
      </c>
      <c r="L160" s="118"/>
      <c r="M160" s="123"/>
      <c r="P160" s="124">
        <f>SUM(P161:P164)</f>
        <v>0</v>
      </c>
      <c r="R160" s="124">
        <f>SUM(R161:R164)</f>
        <v>0.047939999999999997</v>
      </c>
      <c r="T160" s="125">
        <f>SUM(T161:T164)</f>
        <v>0</v>
      </c>
      <c r="AR160" s="119" t="s">
        <v>89</v>
      </c>
      <c r="AT160" s="126" t="s">
        <v>78</v>
      </c>
      <c r="AU160" s="126" t="s">
        <v>87</v>
      </c>
      <c r="AY160" s="119" t="s">
        <v>130</v>
      </c>
      <c r="BK160" s="127">
        <f>SUM(BK161:BK164)</f>
        <v>0</v>
      </c>
    </row>
    <row r="161" spans="2:65" s="1" customFormat="1" ht="16.5" customHeight="1">
      <c r="B161" s="130"/>
      <c r="C161" s="131" t="s">
        <v>202</v>
      </c>
      <c r="D161" s="131" t="s">
        <v>133</v>
      </c>
      <c r="E161" s="132" t="s">
        <v>283</v>
      </c>
      <c r="F161" s="133" t="s">
        <v>284</v>
      </c>
      <c r="G161" s="134" t="s">
        <v>165</v>
      </c>
      <c r="H161" s="135">
        <v>3</v>
      </c>
      <c r="I161" s="136"/>
      <c r="J161" s="137">
        <f>ROUND(I161*H161,2)</f>
        <v>0</v>
      </c>
      <c r="K161" s="133" t="s">
        <v>1</v>
      </c>
      <c r="L161" s="30"/>
      <c r="M161" s="138" t="s">
        <v>1</v>
      </c>
      <c r="N161" s="139" t="s">
        <v>44</v>
      </c>
      <c r="P161" s="140">
        <f>O161*H161</f>
        <v>0</v>
      </c>
      <c r="Q161" s="140">
        <v>0.0052</v>
      </c>
      <c r="R161" s="140">
        <f>Q161*H161</f>
        <v>0.0156</v>
      </c>
      <c r="S161" s="140">
        <v>0</v>
      </c>
      <c r="T161" s="141">
        <f>S161*H161</f>
        <v>0</v>
      </c>
      <c r="AR161" s="142" t="s">
        <v>202</v>
      </c>
      <c r="AT161" s="142" t="s">
        <v>133</v>
      </c>
      <c r="AU161" s="142" t="s">
        <v>89</v>
      </c>
      <c r="AY161" s="15" t="s">
        <v>130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5" t="s">
        <v>87</v>
      </c>
      <c r="BK161" s="143">
        <f>ROUND(I161*H161,2)</f>
        <v>0</v>
      </c>
      <c r="BL161" s="15" t="s">
        <v>202</v>
      </c>
      <c r="BM161" s="142" t="s">
        <v>285</v>
      </c>
    </row>
    <row r="162" spans="2:65" s="1" customFormat="1" ht="16.5" customHeight="1">
      <c r="B162" s="130"/>
      <c r="C162" s="168" t="s">
        <v>286</v>
      </c>
      <c r="D162" s="168" t="s">
        <v>253</v>
      </c>
      <c r="E162" s="169" t="s">
        <v>287</v>
      </c>
      <c r="F162" s="170" t="s">
        <v>288</v>
      </c>
      <c r="G162" s="171" t="s">
        <v>165</v>
      </c>
      <c r="H162" s="172">
        <v>3.3</v>
      </c>
      <c r="I162" s="173"/>
      <c r="J162" s="174">
        <f>ROUND(I162*H162,2)</f>
        <v>0</v>
      </c>
      <c r="K162" s="170" t="s">
        <v>1</v>
      </c>
      <c r="L162" s="175"/>
      <c r="M162" s="176" t="s">
        <v>1</v>
      </c>
      <c r="N162" s="177" t="s">
        <v>44</v>
      </c>
      <c r="P162" s="140">
        <f>O162*H162</f>
        <v>0</v>
      </c>
      <c r="Q162" s="140">
        <v>0.0098</v>
      </c>
      <c r="R162" s="140">
        <f>Q162*H162</f>
        <v>0.032339999999999994</v>
      </c>
      <c r="S162" s="140">
        <v>0</v>
      </c>
      <c r="T162" s="141">
        <f>S162*H162</f>
        <v>0</v>
      </c>
      <c r="AR162" s="142" t="s">
        <v>256</v>
      </c>
      <c r="AT162" s="142" t="s">
        <v>253</v>
      </c>
      <c r="AU162" s="142" t="s">
        <v>89</v>
      </c>
      <c r="AY162" s="15" t="s">
        <v>130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5" t="s">
        <v>87</v>
      </c>
      <c r="BK162" s="143">
        <f>ROUND(I162*H162,2)</f>
        <v>0</v>
      </c>
      <c r="BL162" s="15" t="s">
        <v>202</v>
      </c>
      <c r="BM162" s="142" t="s">
        <v>289</v>
      </c>
    </row>
    <row r="163" spans="2:51" s="12" customFormat="1" ht="12">
      <c r="B163" s="149"/>
      <c r="D163" s="150" t="s">
        <v>171</v>
      </c>
      <c r="F163" s="152" t="s">
        <v>290</v>
      </c>
      <c r="H163" s="153">
        <v>3.3</v>
      </c>
      <c r="I163" s="154"/>
      <c r="L163" s="149"/>
      <c r="M163" s="155"/>
      <c r="T163" s="156"/>
      <c r="AT163" s="151" t="s">
        <v>171</v>
      </c>
      <c r="AU163" s="151" t="s">
        <v>89</v>
      </c>
      <c r="AV163" s="12" t="s">
        <v>89</v>
      </c>
      <c r="AW163" s="12" t="s">
        <v>3</v>
      </c>
      <c r="AX163" s="12" t="s">
        <v>87</v>
      </c>
      <c r="AY163" s="151" t="s">
        <v>130</v>
      </c>
    </row>
    <row r="164" spans="2:65" s="1" customFormat="1" ht="16.5" customHeight="1">
      <c r="B164" s="130"/>
      <c r="C164" s="131" t="s">
        <v>291</v>
      </c>
      <c r="D164" s="131" t="s">
        <v>133</v>
      </c>
      <c r="E164" s="132" t="s">
        <v>292</v>
      </c>
      <c r="F164" s="133" t="s">
        <v>293</v>
      </c>
      <c r="G164" s="134" t="s">
        <v>247</v>
      </c>
      <c r="H164" s="167"/>
      <c r="I164" s="136"/>
      <c r="J164" s="137">
        <f>ROUND(I164*H164,2)</f>
        <v>0</v>
      </c>
      <c r="K164" s="133" t="s">
        <v>166</v>
      </c>
      <c r="L164" s="30"/>
      <c r="M164" s="138" t="s">
        <v>1</v>
      </c>
      <c r="N164" s="139" t="s">
        <v>44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202</v>
      </c>
      <c r="AT164" s="142" t="s">
        <v>133</v>
      </c>
      <c r="AU164" s="142" t="s">
        <v>89</v>
      </c>
      <c r="AY164" s="15" t="s">
        <v>130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5" t="s">
        <v>87</v>
      </c>
      <c r="BK164" s="143">
        <f>ROUND(I164*H164,2)</f>
        <v>0</v>
      </c>
      <c r="BL164" s="15" t="s">
        <v>202</v>
      </c>
      <c r="BM164" s="142" t="s">
        <v>294</v>
      </c>
    </row>
    <row r="165" spans="2:63" s="11" customFormat="1" ht="22.9" customHeight="1">
      <c r="B165" s="118"/>
      <c r="D165" s="119" t="s">
        <v>78</v>
      </c>
      <c r="E165" s="128" t="s">
        <v>295</v>
      </c>
      <c r="F165" s="128" t="s">
        <v>296</v>
      </c>
      <c r="I165" s="121"/>
      <c r="J165" s="129">
        <f>BK165</f>
        <v>0</v>
      </c>
      <c r="L165" s="118"/>
      <c r="M165" s="123"/>
      <c r="P165" s="124">
        <f>SUM(P166:P173)</f>
        <v>0</v>
      </c>
      <c r="R165" s="124">
        <f>SUM(R166:R173)</f>
        <v>0.02</v>
      </c>
      <c r="T165" s="125">
        <f>SUM(T166:T173)</f>
        <v>0</v>
      </c>
      <c r="AR165" s="119" t="s">
        <v>89</v>
      </c>
      <c r="AT165" s="126" t="s">
        <v>78</v>
      </c>
      <c r="AU165" s="126" t="s">
        <v>87</v>
      </c>
      <c r="AY165" s="119" t="s">
        <v>130</v>
      </c>
      <c r="BK165" s="127">
        <f>SUM(BK166:BK173)</f>
        <v>0</v>
      </c>
    </row>
    <row r="166" spans="2:65" s="1" customFormat="1" ht="16.5" customHeight="1">
      <c r="B166" s="130"/>
      <c r="C166" s="131" t="s">
        <v>297</v>
      </c>
      <c r="D166" s="131" t="s">
        <v>133</v>
      </c>
      <c r="E166" s="132" t="s">
        <v>298</v>
      </c>
      <c r="F166" s="133" t="s">
        <v>299</v>
      </c>
      <c r="G166" s="134" t="s">
        <v>165</v>
      </c>
      <c r="H166" s="135">
        <v>1347.6</v>
      </c>
      <c r="I166" s="136"/>
      <c r="J166" s="137">
        <f aca="true" t="shared" si="0" ref="J166:J173">ROUND(I166*H166,2)</f>
        <v>0</v>
      </c>
      <c r="K166" s="133" t="s">
        <v>166</v>
      </c>
      <c r="L166" s="30"/>
      <c r="M166" s="138" t="s">
        <v>1</v>
      </c>
      <c r="N166" s="139" t="s">
        <v>44</v>
      </c>
      <c r="P166" s="140">
        <f aca="true" t="shared" si="1" ref="P166:P173">O166*H166</f>
        <v>0</v>
      </c>
      <c r="Q166" s="140">
        <v>0</v>
      </c>
      <c r="R166" s="140">
        <f aca="true" t="shared" si="2" ref="R166:R173">Q166*H166</f>
        <v>0</v>
      </c>
      <c r="S166" s="140">
        <v>0</v>
      </c>
      <c r="T166" s="141">
        <f aca="true" t="shared" si="3" ref="T166:T173">S166*H166</f>
        <v>0</v>
      </c>
      <c r="AR166" s="142" t="s">
        <v>202</v>
      </c>
      <c r="AT166" s="142" t="s">
        <v>133</v>
      </c>
      <c r="AU166" s="142" t="s">
        <v>89</v>
      </c>
      <c r="AY166" s="15" t="s">
        <v>130</v>
      </c>
      <c r="BE166" s="143">
        <f aca="true" t="shared" si="4" ref="BE166:BE173">IF(N166="základní",J166,0)</f>
        <v>0</v>
      </c>
      <c r="BF166" s="143">
        <f aca="true" t="shared" si="5" ref="BF166:BF173">IF(N166="snížená",J166,0)</f>
        <v>0</v>
      </c>
      <c r="BG166" s="143">
        <f aca="true" t="shared" si="6" ref="BG166:BG173">IF(N166="zákl. přenesená",J166,0)</f>
        <v>0</v>
      </c>
      <c r="BH166" s="143">
        <f aca="true" t="shared" si="7" ref="BH166:BH173">IF(N166="sníž. přenesená",J166,0)</f>
        <v>0</v>
      </c>
      <c r="BI166" s="143">
        <f aca="true" t="shared" si="8" ref="BI166:BI173">IF(N166="nulová",J166,0)</f>
        <v>0</v>
      </c>
      <c r="BJ166" s="15" t="s">
        <v>87</v>
      </c>
      <c r="BK166" s="143">
        <f aca="true" t="shared" si="9" ref="BK166:BK173">ROUND(I166*H166,2)</f>
        <v>0</v>
      </c>
      <c r="BL166" s="15" t="s">
        <v>202</v>
      </c>
      <c r="BM166" s="142" t="s">
        <v>300</v>
      </c>
    </row>
    <row r="167" spans="2:65" s="1" customFormat="1" ht="16.5" customHeight="1">
      <c r="B167" s="130"/>
      <c r="C167" s="131" t="s">
        <v>301</v>
      </c>
      <c r="D167" s="131" t="s">
        <v>133</v>
      </c>
      <c r="E167" s="132" t="s">
        <v>302</v>
      </c>
      <c r="F167" s="133" t="s">
        <v>303</v>
      </c>
      <c r="G167" s="134" t="s">
        <v>165</v>
      </c>
      <c r="H167" s="135">
        <v>792.3</v>
      </c>
      <c r="I167" s="136"/>
      <c r="J167" s="137">
        <f t="shared" si="0"/>
        <v>0</v>
      </c>
      <c r="K167" s="133" t="s">
        <v>1</v>
      </c>
      <c r="L167" s="30"/>
      <c r="M167" s="138" t="s">
        <v>1</v>
      </c>
      <c r="N167" s="139" t="s">
        <v>44</v>
      </c>
      <c r="P167" s="140">
        <f t="shared" si="1"/>
        <v>0</v>
      </c>
      <c r="Q167" s="140">
        <v>0</v>
      </c>
      <c r="R167" s="140">
        <f t="shared" si="2"/>
        <v>0</v>
      </c>
      <c r="S167" s="140">
        <v>0</v>
      </c>
      <c r="T167" s="141">
        <f t="shared" si="3"/>
        <v>0</v>
      </c>
      <c r="AR167" s="142" t="s">
        <v>202</v>
      </c>
      <c r="AT167" s="142" t="s">
        <v>133</v>
      </c>
      <c r="AU167" s="142" t="s">
        <v>89</v>
      </c>
      <c r="AY167" s="15" t="s">
        <v>130</v>
      </c>
      <c r="BE167" s="143">
        <f t="shared" si="4"/>
        <v>0</v>
      </c>
      <c r="BF167" s="143">
        <f t="shared" si="5"/>
        <v>0</v>
      </c>
      <c r="BG167" s="143">
        <f t="shared" si="6"/>
        <v>0</v>
      </c>
      <c r="BH167" s="143">
        <f t="shared" si="7"/>
        <v>0</v>
      </c>
      <c r="BI167" s="143">
        <f t="shared" si="8"/>
        <v>0</v>
      </c>
      <c r="BJ167" s="15" t="s">
        <v>87</v>
      </c>
      <c r="BK167" s="143">
        <f t="shared" si="9"/>
        <v>0</v>
      </c>
      <c r="BL167" s="15" t="s">
        <v>202</v>
      </c>
      <c r="BM167" s="142" t="s">
        <v>304</v>
      </c>
    </row>
    <row r="168" spans="2:65" s="1" customFormat="1" ht="16.5" customHeight="1">
      <c r="B168" s="130"/>
      <c r="C168" s="131" t="s">
        <v>7</v>
      </c>
      <c r="D168" s="131" t="s">
        <v>133</v>
      </c>
      <c r="E168" s="132" t="s">
        <v>305</v>
      </c>
      <c r="F168" s="133" t="s">
        <v>306</v>
      </c>
      <c r="G168" s="134" t="s">
        <v>165</v>
      </c>
      <c r="H168" s="135">
        <v>555.3</v>
      </c>
      <c r="I168" s="136"/>
      <c r="J168" s="137">
        <f t="shared" si="0"/>
        <v>0</v>
      </c>
      <c r="K168" s="133" t="s">
        <v>1</v>
      </c>
      <c r="L168" s="30"/>
      <c r="M168" s="138" t="s">
        <v>1</v>
      </c>
      <c r="N168" s="139" t="s">
        <v>44</v>
      </c>
      <c r="P168" s="140">
        <f t="shared" si="1"/>
        <v>0</v>
      </c>
      <c r="Q168" s="140">
        <v>0</v>
      </c>
      <c r="R168" s="140">
        <f t="shared" si="2"/>
        <v>0</v>
      </c>
      <c r="S168" s="140">
        <v>0</v>
      </c>
      <c r="T168" s="141">
        <f t="shared" si="3"/>
        <v>0</v>
      </c>
      <c r="AR168" s="142" t="s">
        <v>202</v>
      </c>
      <c r="AT168" s="142" t="s">
        <v>133</v>
      </c>
      <c r="AU168" s="142" t="s">
        <v>89</v>
      </c>
      <c r="AY168" s="15" t="s">
        <v>130</v>
      </c>
      <c r="BE168" s="143">
        <f t="shared" si="4"/>
        <v>0</v>
      </c>
      <c r="BF168" s="143">
        <f t="shared" si="5"/>
        <v>0</v>
      </c>
      <c r="BG168" s="143">
        <f t="shared" si="6"/>
        <v>0</v>
      </c>
      <c r="BH168" s="143">
        <f t="shared" si="7"/>
        <v>0</v>
      </c>
      <c r="BI168" s="143">
        <f t="shared" si="8"/>
        <v>0</v>
      </c>
      <c r="BJ168" s="15" t="s">
        <v>87</v>
      </c>
      <c r="BK168" s="143">
        <f t="shared" si="9"/>
        <v>0</v>
      </c>
      <c r="BL168" s="15" t="s">
        <v>202</v>
      </c>
      <c r="BM168" s="142" t="s">
        <v>307</v>
      </c>
    </row>
    <row r="169" spans="2:65" s="1" customFormat="1" ht="16.5" customHeight="1">
      <c r="B169" s="130"/>
      <c r="C169" s="131" t="s">
        <v>308</v>
      </c>
      <c r="D169" s="131" t="s">
        <v>133</v>
      </c>
      <c r="E169" s="132" t="s">
        <v>309</v>
      </c>
      <c r="F169" s="133" t="s">
        <v>310</v>
      </c>
      <c r="G169" s="134" t="s">
        <v>165</v>
      </c>
      <c r="H169" s="135">
        <v>1095.25</v>
      </c>
      <c r="I169" s="136"/>
      <c r="J169" s="137">
        <f t="shared" si="0"/>
        <v>0</v>
      </c>
      <c r="K169" s="133" t="s">
        <v>1</v>
      </c>
      <c r="L169" s="30"/>
      <c r="M169" s="138" t="s">
        <v>1</v>
      </c>
      <c r="N169" s="139" t="s">
        <v>44</v>
      </c>
      <c r="P169" s="140">
        <f t="shared" si="1"/>
        <v>0</v>
      </c>
      <c r="Q169" s="140">
        <v>0</v>
      </c>
      <c r="R169" s="140">
        <f t="shared" si="2"/>
        <v>0</v>
      </c>
      <c r="S169" s="140">
        <v>0</v>
      </c>
      <c r="T169" s="141">
        <f t="shared" si="3"/>
        <v>0</v>
      </c>
      <c r="AR169" s="142" t="s">
        <v>202</v>
      </c>
      <c r="AT169" s="142" t="s">
        <v>133</v>
      </c>
      <c r="AU169" s="142" t="s">
        <v>89</v>
      </c>
      <c r="AY169" s="15" t="s">
        <v>130</v>
      </c>
      <c r="BE169" s="143">
        <f t="shared" si="4"/>
        <v>0</v>
      </c>
      <c r="BF169" s="143">
        <f t="shared" si="5"/>
        <v>0</v>
      </c>
      <c r="BG169" s="143">
        <f t="shared" si="6"/>
        <v>0</v>
      </c>
      <c r="BH169" s="143">
        <f t="shared" si="7"/>
        <v>0</v>
      </c>
      <c r="BI169" s="143">
        <f t="shared" si="8"/>
        <v>0</v>
      </c>
      <c r="BJ169" s="15" t="s">
        <v>87</v>
      </c>
      <c r="BK169" s="143">
        <f t="shared" si="9"/>
        <v>0</v>
      </c>
      <c r="BL169" s="15" t="s">
        <v>202</v>
      </c>
      <c r="BM169" s="142" t="s">
        <v>311</v>
      </c>
    </row>
    <row r="170" spans="2:65" s="1" customFormat="1" ht="16.5" customHeight="1">
      <c r="B170" s="130"/>
      <c r="C170" s="131" t="s">
        <v>312</v>
      </c>
      <c r="D170" s="131" t="s">
        <v>133</v>
      </c>
      <c r="E170" s="132" t="s">
        <v>313</v>
      </c>
      <c r="F170" s="133" t="s">
        <v>314</v>
      </c>
      <c r="G170" s="134" t="s">
        <v>165</v>
      </c>
      <c r="H170" s="135">
        <v>15</v>
      </c>
      <c r="I170" s="136"/>
      <c r="J170" s="137">
        <f t="shared" si="0"/>
        <v>0</v>
      </c>
      <c r="K170" s="133" t="s">
        <v>1</v>
      </c>
      <c r="L170" s="30"/>
      <c r="M170" s="138" t="s">
        <v>1</v>
      </c>
      <c r="N170" s="139" t="s">
        <v>44</v>
      </c>
      <c r="P170" s="140">
        <f t="shared" si="1"/>
        <v>0</v>
      </c>
      <c r="Q170" s="140">
        <v>0</v>
      </c>
      <c r="R170" s="140">
        <f t="shared" si="2"/>
        <v>0</v>
      </c>
      <c r="S170" s="140">
        <v>0</v>
      </c>
      <c r="T170" s="141">
        <f t="shared" si="3"/>
        <v>0</v>
      </c>
      <c r="AR170" s="142" t="s">
        <v>202</v>
      </c>
      <c r="AT170" s="142" t="s">
        <v>133</v>
      </c>
      <c r="AU170" s="142" t="s">
        <v>89</v>
      </c>
      <c r="AY170" s="15" t="s">
        <v>130</v>
      </c>
      <c r="BE170" s="143">
        <f t="shared" si="4"/>
        <v>0</v>
      </c>
      <c r="BF170" s="143">
        <f t="shared" si="5"/>
        <v>0</v>
      </c>
      <c r="BG170" s="143">
        <f t="shared" si="6"/>
        <v>0</v>
      </c>
      <c r="BH170" s="143">
        <f t="shared" si="7"/>
        <v>0</v>
      </c>
      <c r="BI170" s="143">
        <f t="shared" si="8"/>
        <v>0</v>
      </c>
      <c r="BJ170" s="15" t="s">
        <v>87</v>
      </c>
      <c r="BK170" s="143">
        <f t="shared" si="9"/>
        <v>0</v>
      </c>
      <c r="BL170" s="15" t="s">
        <v>202</v>
      </c>
      <c r="BM170" s="142" t="s">
        <v>315</v>
      </c>
    </row>
    <row r="171" spans="2:65" s="1" customFormat="1" ht="24.2" customHeight="1">
      <c r="B171" s="130"/>
      <c r="C171" s="131" t="s">
        <v>316</v>
      </c>
      <c r="D171" s="131" t="s">
        <v>133</v>
      </c>
      <c r="E171" s="132" t="s">
        <v>317</v>
      </c>
      <c r="F171" s="133" t="s">
        <v>318</v>
      </c>
      <c r="G171" s="134" t="s">
        <v>319</v>
      </c>
      <c r="H171" s="135">
        <v>20</v>
      </c>
      <c r="I171" s="136"/>
      <c r="J171" s="137">
        <f t="shared" si="0"/>
        <v>0</v>
      </c>
      <c r="K171" s="133" t="s">
        <v>1</v>
      </c>
      <c r="L171" s="30"/>
      <c r="M171" s="138" t="s">
        <v>1</v>
      </c>
      <c r="N171" s="139" t="s">
        <v>44</v>
      </c>
      <c r="P171" s="140">
        <f t="shared" si="1"/>
        <v>0</v>
      </c>
      <c r="Q171" s="140">
        <v>0</v>
      </c>
      <c r="R171" s="140">
        <f t="shared" si="2"/>
        <v>0</v>
      </c>
      <c r="S171" s="140">
        <v>0</v>
      </c>
      <c r="T171" s="141">
        <f t="shared" si="3"/>
        <v>0</v>
      </c>
      <c r="AR171" s="142" t="s">
        <v>202</v>
      </c>
      <c r="AT171" s="142" t="s">
        <v>133</v>
      </c>
      <c r="AU171" s="142" t="s">
        <v>89</v>
      </c>
      <c r="AY171" s="15" t="s">
        <v>130</v>
      </c>
      <c r="BE171" s="143">
        <f t="shared" si="4"/>
        <v>0</v>
      </c>
      <c r="BF171" s="143">
        <f t="shared" si="5"/>
        <v>0</v>
      </c>
      <c r="BG171" s="143">
        <f t="shared" si="6"/>
        <v>0</v>
      </c>
      <c r="BH171" s="143">
        <f t="shared" si="7"/>
        <v>0</v>
      </c>
      <c r="BI171" s="143">
        <f t="shared" si="8"/>
        <v>0</v>
      </c>
      <c r="BJ171" s="15" t="s">
        <v>87</v>
      </c>
      <c r="BK171" s="143">
        <f t="shared" si="9"/>
        <v>0</v>
      </c>
      <c r="BL171" s="15" t="s">
        <v>202</v>
      </c>
      <c r="BM171" s="142" t="s">
        <v>320</v>
      </c>
    </row>
    <row r="172" spans="2:65" s="1" customFormat="1" ht="16.5" customHeight="1">
      <c r="B172" s="130"/>
      <c r="C172" s="168" t="s">
        <v>321</v>
      </c>
      <c r="D172" s="168" t="s">
        <v>253</v>
      </c>
      <c r="E172" s="169" t="s">
        <v>322</v>
      </c>
      <c r="F172" s="170" t="s">
        <v>323</v>
      </c>
      <c r="G172" s="171" t="s">
        <v>324</v>
      </c>
      <c r="H172" s="172">
        <v>10</v>
      </c>
      <c r="I172" s="173"/>
      <c r="J172" s="174">
        <f t="shared" si="0"/>
        <v>0</v>
      </c>
      <c r="K172" s="170" t="s">
        <v>166</v>
      </c>
      <c r="L172" s="175"/>
      <c r="M172" s="176" t="s">
        <v>1</v>
      </c>
      <c r="N172" s="177" t="s">
        <v>44</v>
      </c>
      <c r="P172" s="140">
        <f t="shared" si="1"/>
        <v>0</v>
      </c>
      <c r="Q172" s="140">
        <v>0.001</v>
      </c>
      <c r="R172" s="140">
        <f t="shared" si="2"/>
        <v>0.01</v>
      </c>
      <c r="S172" s="140">
        <v>0</v>
      </c>
      <c r="T172" s="141">
        <f t="shared" si="3"/>
        <v>0</v>
      </c>
      <c r="AR172" s="142" t="s">
        <v>256</v>
      </c>
      <c r="AT172" s="142" t="s">
        <v>253</v>
      </c>
      <c r="AU172" s="142" t="s">
        <v>89</v>
      </c>
      <c r="AY172" s="15" t="s">
        <v>130</v>
      </c>
      <c r="BE172" s="143">
        <f t="shared" si="4"/>
        <v>0</v>
      </c>
      <c r="BF172" s="143">
        <f t="shared" si="5"/>
        <v>0</v>
      </c>
      <c r="BG172" s="143">
        <f t="shared" si="6"/>
        <v>0</v>
      </c>
      <c r="BH172" s="143">
        <f t="shared" si="7"/>
        <v>0</v>
      </c>
      <c r="BI172" s="143">
        <f t="shared" si="8"/>
        <v>0</v>
      </c>
      <c r="BJ172" s="15" t="s">
        <v>87</v>
      </c>
      <c r="BK172" s="143">
        <f t="shared" si="9"/>
        <v>0</v>
      </c>
      <c r="BL172" s="15" t="s">
        <v>202</v>
      </c>
      <c r="BM172" s="142" t="s">
        <v>325</v>
      </c>
    </row>
    <row r="173" spans="2:65" s="1" customFormat="1" ht="16.5" customHeight="1">
      <c r="B173" s="130"/>
      <c r="C173" s="168" t="s">
        <v>326</v>
      </c>
      <c r="D173" s="168" t="s">
        <v>253</v>
      </c>
      <c r="E173" s="169" t="s">
        <v>327</v>
      </c>
      <c r="F173" s="170" t="s">
        <v>328</v>
      </c>
      <c r="G173" s="171" t="s">
        <v>175</v>
      </c>
      <c r="H173" s="172">
        <v>10</v>
      </c>
      <c r="I173" s="173"/>
      <c r="J173" s="174">
        <f t="shared" si="0"/>
        <v>0</v>
      </c>
      <c r="K173" s="170" t="s">
        <v>1</v>
      </c>
      <c r="L173" s="175"/>
      <c r="M173" s="176" t="s">
        <v>1</v>
      </c>
      <c r="N173" s="177" t="s">
        <v>44</v>
      </c>
      <c r="P173" s="140">
        <f t="shared" si="1"/>
        <v>0</v>
      </c>
      <c r="Q173" s="140">
        <v>0.001</v>
      </c>
      <c r="R173" s="140">
        <f t="shared" si="2"/>
        <v>0.01</v>
      </c>
      <c r="S173" s="140">
        <v>0</v>
      </c>
      <c r="T173" s="141">
        <f t="shared" si="3"/>
        <v>0</v>
      </c>
      <c r="AR173" s="142" t="s">
        <v>256</v>
      </c>
      <c r="AT173" s="142" t="s">
        <v>253</v>
      </c>
      <c r="AU173" s="142" t="s">
        <v>89</v>
      </c>
      <c r="AY173" s="15" t="s">
        <v>130</v>
      </c>
      <c r="BE173" s="143">
        <f t="shared" si="4"/>
        <v>0</v>
      </c>
      <c r="BF173" s="143">
        <f t="shared" si="5"/>
        <v>0</v>
      </c>
      <c r="BG173" s="143">
        <f t="shared" si="6"/>
        <v>0</v>
      </c>
      <c r="BH173" s="143">
        <f t="shared" si="7"/>
        <v>0</v>
      </c>
      <c r="BI173" s="143">
        <f t="shared" si="8"/>
        <v>0</v>
      </c>
      <c r="BJ173" s="15" t="s">
        <v>87</v>
      </c>
      <c r="BK173" s="143">
        <f t="shared" si="9"/>
        <v>0</v>
      </c>
      <c r="BL173" s="15" t="s">
        <v>202</v>
      </c>
      <c r="BM173" s="142" t="s">
        <v>329</v>
      </c>
    </row>
    <row r="174" spans="2:63" s="11" customFormat="1" ht="22.9" customHeight="1">
      <c r="B174" s="118"/>
      <c r="D174" s="119" t="s">
        <v>78</v>
      </c>
      <c r="E174" s="128" t="s">
        <v>330</v>
      </c>
      <c r="F174" s="128" t="s">
        <v>331</v>
      </c>
      <c r="I174" s="121"/>
      <c r="J174" s="129">
        <f>BK174</f>
        <v>0</v>
      </c>
      <c r="L174" s="118"/>
      <c r="M174" s="123"/>
      <c r="P174" s="124">
        <f>SUM(P175:P178)</f>
        <v>0</v>
      </c>
      <c r="R174" s="124">
        <f>SUM(R175:R178)</f>
        <v>0</v>
      </c>
      <c r="T174" s="125">
        <f>SUM(T175:T178)</f>
        <v>0</v>
      </c>
      <c r="AR174" s="119" t="s">
        <v>89</v>
      </c>
      <c r="AT174" s="126" t="s">
        <v>78</v>
      </c>
      <c r="AU174" s="126" t="s">
        <v>87</v>
      </c>
      <c r="AY174" s="119" t="s">
        <v>130</v>
      </c>
      <c r="BK174" s="127">
        <f>SUM(BK175:BK178)</f>
        <v>0</v>
      </c>
    </row>
    <row r="175" spans="2:65" s="1" customFormat="1" ht="33" customHeight="1">
      <c r="B175" s="130"/>
      <c r="C175" s="131" t="s">
        <v>332</v>
      </c>
      <c r="D175" s="131" t="s">
        <v>133</v>
      </c>
      <c r="E175" s="132" t="s">
        <v>333</v>
      </c>
      <c r="F175" s="133" t="s">
        <v>334</v>
      </c>
      <c r="G175" s="134" t="s">
        <v>175</v>
      </c>
      <c r="H175" s="135">
        <v>9</v>
      </c>
      <c r="I175" s="136"/>
      <c r="J175" s="137">
        <f>ROUND(I175*H175,2)</f>
        <v>0</v>
      </c>
      <c r="K175" s="133" t="s">
        <v>1</v>
      </c>
      <c r="L175" s="30"/>
      <c r="M175" s="138" t="s">
        <v>1</v>
      </c>
      <c r="N175" s="139" t="s">
        <v>44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202</v>
      </c>
      <c r="AT175" s="142" t="s">
        <v>133</v>
      </c>
      <c r="AU175" s="142" t="s">
        <v>89</v>
      </c>
      <c r="AY175" s="15" t="s">
        <v>130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5" t="s">
        <v>87</v>
      </c>
      <c r="BK175" s="143">
        <f>ROUND(I175*H175,2)</f>
        <v>0</v>
      </c>
      <c r="BL175" s="15" t="s">
        <v>202</v>
      </c>
      <c r="BM175" s="142" t="s">
        <v>335</v>
      </c>
    </row>
    <row r="176" spans="2:65" s="1" customFormat="1" ht="33" customHeight="1">
      <c r="B176" s="130"/>
      <c r="C176" s="131" t="s">
        <v>336</v>
      </c>
      <c r="D176" s="131" t="s">
        <v>133</v>
      </c>
      <c r="E176" s="132" t="s">
        <v>337</v>
      </c>
      <c r="F176" s="133" t="s">
        <v>338</v>
      </c>
      <c r="G176" s="134" t="s">
        <v>175</v>
      </c>
      <c r="H176" s="135">
        <v>2</v>
      </c>
      <c r="I176" s="136"/>
      <c r="J176" s="137">
        <f>ROUND(I176*H176,2)</f>
        <v>0</v>
      </c>
      <c r="K176" s="133" t="s">
        <v>1</v>
      </c>
      <c r="L176" s="30"/>
      <c r="M176" s="138" t="s">
        <v>1</v>
      </c>
      <c r="N176" s="139" t="s">
        <v>44</v>
      </c>
      <c r="P176" s="140">
        <f>O176*H176</f>
        <v>0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AR176" s="142" t="s">
        <v>202</v>
      </c>
      <c r="AT176" s="142" t="s">
        <v>133</v>
      </c>
      <c r="AU176" s="142" t="s">
        <v>89</v>
      </c>
      <c r="AY176" s="15" t="s">
        <v>130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5" t="s">
        <v>87</v>
      </c>
      <c r="BK176" s="143">
        <f>ROUND(I176*H176,2)</f>
        <v>0</v>
      </c>
      <c r="BL176" s="15" t="s">
        <v>202</v>
      </c>
      <c r="BM176" s="142" t="s">
        <v>339</v>
      </c>
    </row>
    <row r="177" spans="2:65" s="1" customFormat="1" ht="24.2" customHeight="1">
      <c r="B177" s="130"/>
      <c r="C177" s="131" t="s">
        <v>340</v>
      </c>
      <c r="D177" s="131" t="s">
        <v>133</v>
      </c>
      <c r="E177" s="132" t="s">
        <v>341</v>
      </c>
      <c r="F177" s="133" t="s">
        <v>342</v>
      </c>
      <c r="G177" s="134" t="s">
        <v>175</v>
      </c>
      <c r="H177" s="135">
        <v>10</v>
      </c>
      <c r="I177" s="136"/>
      <c r="J177" s="137">
        <f>ROUND(I177*H177,2)</f>
        <v>0</v>
      </c>
      <c r="K177" s="133" t="s">
        <v>1</v>
      </c>
      <c r="L177" s="30"/>
      <c r="M177" s="138" t="s">
        <v>1</v>
      </c>
      <c r="N177" s="139" t="s">
        <v>44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202</v>
      </c>
      <c r="AT177" s="142" t="s">
        <v>133</v>
      </c>
      <c r="AU177" s="142" t="s">
        <v>89</v>
      </c>
      <c r="AY177" s="15" t="s">
        <v>130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5" t="s">
        <v>87</v>
      </c>
      <c r="BK177" s="143">
        <f>ROUND(I177*H177,2)</f>
        <v>0</v>
      </c>
      <c r="BL177" s="15" t="s">
        <v>202</v>
      </c>
      <c r="BM177" s="142" t="s">
        <v>343</v>
      </c>
    </row>
    <row r="178" spans="2:65" s="1" customFormat="1" ht="16.5" customHeight="1">
      <c r="B178" s="130"/>
      <c r="C178" s="131" t="s">
        <v>344</v>
      </c>
      <c r="D178" s="131" t="s">
        <v>133</v>
      </c>
      <c r="E178" s="132" t="s">
        <v>345</v>
      </c>
      <c r="F178" s="133" t="s">
        <v>346</v>
      </c>
      <c r="G178" s="134" t="s">
        <v>247</v>
      </c>
      <c r="H178" s="167"/>
      <c r="I178" s="136"/>
      <c r="J178" s="137">
        <f>ROUND(I178*H178,2)</f>
        <v>0</v>
      </c>
      <c r="K178" s="133" t="s">
        <v>1</v>
      </c>
      <c r="L178" s="30"/>
      <c r="M178" s="144" t="s">
        <v>1</v>
      </c>
      <c r="N178" s="145" t="s">
        <v>44</v>
      </c>
      <c r="O178" s="146"/>
      <c r="P178" s="147">
        <f>O178*H178</f>
        <v>0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AR178" s="142" t="s">
        <v>202</v>
      </c>
      <c r="AT178" s="142" t="s">
        <v>133</v>
      </c>
      <c r="AU178" s="142" t="s">
        <v>89</v>
      </c>
      <c r="AY178" s="15" t="s">
        <v>130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5" t="s">
        <v>87</v>
      </c>
      <c r="BK178" s="143">
        <f>ROUND(I178*H178,2)</f>
        <v>0</v>
      </c>
      <c r="BL178" s="15" t="s">
        <v>202</v>
      </c>
      <c r="BM178" s="142" t="s">
        <v>347</v>
      </c>
    </row>
    <row r="179" spans="2:12" s="1" customFormat="1" ht="6.95" customHeight="1"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30"/>
    </row>
  </sheetData>
  <autoFilter ref="C126:K17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29"/>
  <sheetViews>
    <sheetView showGridLines="0" view="pageBreakPreview" zoomScaleSheetLayoutView="100" workbookViewId="0" topLeftCell="A19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5" t="s">
        <v>98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0" t="str">
        <f>'Rekapitulace stavby'!K6</f>
        <v>Pavilon B – Rekonstrukce vodoinstalačních šachet vč. osvětlení a výmalby odd. urologie 2.NP</v>
      </c>
      <c r="F7" s="221"/>
      <c r="G7" s="221"/>
      <c r="H7" s="221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99" t="s">
        <v>348</v>
      </c>
      <c r="F9" s="219"/>
      <c r="G9" s="219"/>
      <c r="H9" s="21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15. 11. 2023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14"/>
      <c r="G18" s="214"/>
      <c r="H18" s="214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18" t="s">
        <v>1</v>
      </c>
      <c r="F27" s="218"/>
      <c r="G27" s="218"/>
      <c r="H27" s="21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ROUND((SUM(BE128:BE228)),2)</f>
        <v>0</v>
      </c>
      <c r="I33" s="90">
        <v>0.21</v>
      </c>
      <c r="J33" s="89">
        <f>ROUND(((SUM(BE128:BE228))*I33),2)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ROUND((SUM(BF128:BF228)),2)</f>
        <v>0</v>
      </c>
      <c r="I34" s="90">
        <v>0.15</v>
      </c>
      <c r="J34" s="89">
        <f>ROUND(((SUM(BF128:BF228))*I34),2)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ROUND((SUM(BG128:BG228)),2)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ROUND((SUM(BH128:BH228)),2)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ROUND((SUM(BI128:BI228)),2)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0" t="str">
        <f>E7</f>
        <v>Pavilon B – Rekonstrukce vodoinstalačních šachet vč. osvětlení a výmalby odd. urologie 2.NP</v>
      </c>
      <c r="F85" s="221"/>
      <c r="G85" s="221"/>
      <c r="H85" s="221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99" t="str">
        <f>E9</f>
        <v>04 - PROFESE</v>
      </c>
      <c r="F87" s="219"/>
      <c r="G87" s="219"/>
      <c r="H87" s="21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15. 11. 2023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J128</f>
        <v>0</v>
      </c>
      <c r="L96" s="30"/>
      <c r="AU96" s="15" t="s">
        <v>109</v>
      </c>
    </row>
    <row r="97" spans="2:12" s="8" customFormat="1" ht="24.95" customHeight="1">
      <c r="B97" s="102"/>
      <c r="D97" s="103" t="s">
        <v>349</v>
      </c>
      <c r="E97" s="104"/>
      <c r="F97" s="104"/>
      <c r="G97" s="104"/>
      <c r="H97" s="104"/>
      <c r="I97" s="104"/>
      <c r="J97" s="105">
        <f>J129</f>
        <v>0</v>
      </c>
      <c r="L97" s="102"/>
    </row>
    <row r="98" spans="2:12" s="9" customFormat="1" ht="19.9" customHeight="1">
      <c r="B98" s="106"/>
      <c r="D98" s="107" t="s">
        <v>350</v>
      </c>
      <c r="E98" s="108"/>
      <c r="F98" s="108"/>
      <c r="G98" s="108"/>
      <c r="H98" s="108"/>
      <c r="I98" s="108"/>
      <c r="J98" s="109">
        <f>J130</f>
        <v>0</v>
      </c>
      <c r="L98" s="106"/>
    </row>
    <row r="99" spans="2:12" s="9" customFormat="1" ht="19.9" customHeight="1">
      <c r="B99" s="106"/>
      <c r="D99" s="107" t="s">
        <v>351</v>
      </c>
      <c r="E99" s="108"/>
      <c r="F99" s="108"/>
      <c r="G99" s="108"/>
      <c r="H99" s="108"/>
      <c r="I99" s="108"/>
      <c r="J99" s="109">
        <f>J145</f>
        <v>0</v>
      </c>
      <c r="L99" s="106"/>
    </row>
    <row r="100" spans="2:12" s="9" customFormat="1" ht="19.9" customHeight="1">
      <c r="B100" s="106"/>
      <c r="D100" s="107" t="s">
        <v>352</v>
      </c>
      <c r="E100" s="108"/>
      <c r="F100" s="108"/>
      <c r="G100" s="108"/>
      <c r="H100" s="108"/>
      <c r="I100" s="108"/>
      <c r="J100" s="109">
        <f>J167</f>
        <v>0</v>
      </c>
      <c r="L100" s="106"/>
    </row>
    <row r="101" spans="2:12" s="8" customFormat="1" ht="24.95" customHeight="1">
      <c r="B101" s="102"/>
      <c r="D101" s="103" t="s">
        <v>353</v>
      </c>
      <c r="E101" s="104"/>
      <c r="F101" s="104"/>
      <c r="G101" s="104"/>
      <c r="H101" s="104"/>
      <c r="I101" s="104"/>
      <c r="J101" s="105">
        <f>J175</f>
        <v>0</v>
      </c>
      <c r="L101" s="102"/>
    </row>
    <row r="102" spans="2:12" s="9" customFormat="1" ht="19.9" customHeight="1">
      <c r="B102" s="106"/>
      <c r="D102" s="107" t="s">
        <v>354</v>
      </c>
      <c r="E102" s="108"/>
      <c r="F102" s="108"/>
      <c r="G102" s="108"/>
      <c r="H102" s="108"/>
      <c r="I102" s="108"/>
      <c r="J102" s="109">
        <f>J176</f>
        <v>0</v>
      </c>
      <c r="L102" s="106"/>
    </row>
    <row r="103" spans="2:12" s="9" customFormat="1" ht="19.9" customHeight="1">
      <c r="B103" s="106"/>
      <c r="D103" s="107" t="s">
        <v>355</v>
      </c>
      <c r="E103" s="108"/>
      <c r="F103" s="108"/>
      <c r="G103" s="108"/>
      <c r="H103" s="108"/>
      <c r="I103" s="108"/>
      <c r="J103" s="109">
        <f>J184</f>
        <v>0</v>
      </c>
      <c r="L103" s="106"/>
    </row>
    <row r="104" spans="2:12" s="9" customFormat="1" ht="19.9" customHeight="1">
      <c r="B104" s="106"/>
      <c r="D104" s="107" t="s">
        <v>356</v>
      </c>
      <c r="E104" s="108"/>
      <c r="F104" s="108"/>
      <c r="G104" s="108"/>
      <c r="H104" s="108"/>
      <c r="I104" s="108"/>
      <c r="J104" s="109">
        <f>J187</f>
        <v>0</v>
      </c>
      <c r="L104" s="106"/>
    </row>
    <row r="105" spans="2:12" s="9" customFormat="1" ht="19.9" customHeight="1">
      <c r="B105" s="106"/>
      <c r="D105" s="107" t="s">
        <v>357</v>
      </c>
      <c r="E105" s="108"/>
      <c r="F105" s="108"/>
      <c r="G105" s="108"/>
      <c r="H105" s="108"/>
      <c r="I105" s="108"/>
      <c r="J105" s="109">
        <f>J191</f>
        <v>0</v>
      </c>
      <c r="L105" s="106"/>
    </row>
    <row r="106" spans="2:12" s="9" customFormat="1" ht="19.9" customHeight="1">
      <c r="B106" s="106"/>
      <c r="D106" s="107" t="s">
        <v>358</v>
      </c>
      <c r="E106" s="108"/>
      <c r="F106" s="108"/>
      <c r="G106" s="108"/>
      <c r="H106" s="108"/>
      <c r="I106" s="108"/>
      <c r="J106" s="109">
        <f>J199</f>
        <v>0</v>
      </c>
      <c r="L106" s="106"/>
    </row>
    <row r="107" spans="2:12" s="9" customFormat="1" ht="19.9" customHeight="1">
      <c r="B107" s="106"/>
      <c r="D107" s="107" t="s">
        <v>359</v>
      </c>
      <c r="E107" s="108"/>
      <c r="F107" s="108"/>
      <c r="G107" s="108"/>
      <c r="H107" s="108"/>
      <c r="I107" s="108"/>
      <c r="J107" s="109">
        <f>J219</f>
        <v>0</v>
      </c>
      <c r="L107" s="106"/>
    </row>
    <row r="108" spans="2:12" s="9" customFormat="1" ht="19.9" customHeight="1">
      <c r="B108" s="106"/>
      <c r="D108" s="107" t="s">
        <v>360</v>
      </c>
      <c r="E108" s="108"/>
      <c r="F108" s="108"/>
      <c r="G108" s="108"/>
      <c r="H108" s="108"/>
      <c r="I108" s="108"/>
      <c r="J108" s="109">
        <f>J225</f>
        <v>0</v>
      </c>
      <c r="L108" s="106"/>
    </row>
    <row r="109" spans="2:12" s="1" customFormat="1" ht="21.75" customHeight="1">
      <c r="B109" s="30"/>
      <c r="L109" s="30"/>
    </row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0"/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0"/>
    </row>
    <row r="115" spans="2:12" s="1" customFormat="1" ht="24.95" customHeight="1">
      <c r="B115" s="30"/>
      <c r="C115" s="19" t="s">
        <v>114</v>
      </c>
      <c r="L115" s="30"/>
    </row>
    <row r="116" spans="2:12" s="1" customFormat="1" ht="6.95" customHeight="1">
      <c r="B116" s="30"/>
      <c r="L116" s="30"/>
    </row>
    <row r="117" spans="2:12" s="1" customFormat="1" ht="12" customHeight="1">
      <c r="B117" s="30"/>
      <c r="C117" s="25" t="s">
        <v>16</v>
      </c>
      <c r="L117" s="30"/>
    </row>
    <row r="118" spans="2:12" s="1" customFormat="1" ht="16.5" customHeight="1">
      <c r="B118" s="30"/>
      <c r="E118" s="220" t="str">
        <f>E7</f>
        <v>Pavilon B – Rekonstrukce vodoinstalačních šachet vč. osvětlení a výmalby odd. urologie 2.NP</v>
      </c>
      <c r="F118" s="221"/>
      <c r="G118" s="221"/>
      <c r="H118" s="221"/>
      <c r="L118" s="30"/>
    </row>
    <row r="119" spans="2:12" s="1" customFormat="1" ht="12" customHeight="1">
      <c r="B119" s="30"/>
      <c r="C119" s="25" t="s">
        <v>103</v>
      </c>
      <c r="L119" s="30"/>
    </row>
    <row r="120" spans="2:12" s="1" customFormat="1" ht="16.5" customHeight="1">
      <c r="B120" s="30"/>
      <c r="E120" s="199" t="str">
        <f>E9</f>
        <v>04 - PROFESE</v>
      </c>
      <c r="F120" s="219"/>
      <c r="G120" s="219"/>
      <c r="H120" s="219"/>
      <c r="L120" s="30"/>
    </row>
    <row r="121" spans="2:12" s="1" customFormat="1" ht="6.95" customHeight="1">
      <c r="B121" s="30"/>
      <c r="L121" s="30"/>
    </row>
    <row r="122" spans="2:12" s="1" customFormat="1" ht="12" customHeight="1">
      <c r="B122" s="30"/>
      <c r="C122" s="25" t="s">
        <v>22</v>
      </c>
      <c r="F122" s="23" t="str">
        <f>F12</f>
        <v>Nemocnice Šumperk a.s. - Pavilon B</v>
      </c>
      <c r="I122" s="25" t="s">
        <v>24</v>
      </c>
      <c r="J122" s="50" t="str">
        <f>IF(J12="","",J12)</f>
        <v>15. 11. 2023</v>
      </c>
      <c r="L122" s="30"/>
    </row>
    <row r="123" spans="2:12" s="1" customFormat="1" ht="6.95" customHeight="1">
      <c r="B123" s="30"/>
      <c r="L123" s="30"/>
    </row>
    <row r="124" spans="2:12" s="1" customFormat="1" ht="15.2" customHeight="1">
      <c r="B124" s="30"/>
      <c r="C124" s="25" t="s">
        <v>26</v>
      </c>
      <c r="F124" s="23" t="str">
        <f>E15</f>
        <v>Nemocnice Šumperk a.s.</v>
      </c>
      <c r="I124" s="25" t="s">
        <v>32</v>
      </c>
      <c r="J124" s="28" t="str">
        <f>E21</f>
        <v>4DS, spol. s r. o.</v>
      </c>
      <c r="L124" s="30"/>
    </row>
    <row r="125" spans="2:12" s="1" customFormat="1" ht="15.2" customHeight="1">
      <c r="B125" s="30"/>
      <c r="C125" s="25" t="s">
        <v>30</v>
      </c>
      <c r="F125" s="23" t="str">
        <f>IF(E18="","",E18)</f>
        <v>Vyplň údaj</v>
      </c>
      <c r="I125" s="25" t="s">
        <v>35</v>
      </c>
      <c r="J125" s="28" t="str">
        <f>E24</f>
        <v>Vladimír Mrázek</v>
      </c>
      <c r="L125" s="30"/>
    </row>
    <row r="126" spans="2:12" s="1" customFormat="1" ht="10.35" customHeight="1">
      <c r="B126" s="30"/>
      <c r="L126" s="30"/>
    </row>
    <row r="127" spans="2:20" s="10" customFormat="1" ht="29.25" customHeight="1">
      <c r="B127" s="110"/>
      <c r="C127" s="111" t="s">
        <v>115</v>
      </c>
      <c r="D127" s="112" t="s">
        <v>64</v>
      </c>
      <c r="E127" s="112" t="s">
        <v>60</v>
      </c>
      <c r="F127" s="112" t="s">
        <v>61</v>
      </c>
      <c r="G127" s="112" t="s">
        <v>116</v>
      </c>
      <c r="H127" s="112" t="s">
        <v>117</v>
      </c>
      <c r="I127" s="112" t="s">
        <v>118</v>
      </c>
      <c r="J127" s="112" t="s">
        <v>107</v>
      </c>
      <c r="K127" s="113" t="s">
        <v>119</v>
      </c>
      <c r="L127" s="110"/>
      <c r="M127" s="57" t="s">
        <v>1</v>
      </c>
      <c r="N127" s="58" t="s">
        <v>43</v>
      </c>
      <c r="O127" s="58" t="s">
        <v>120</v>
      </c>
      <c r="P127" s="58" t="s">
        <v>121</v>
      </c>
      <c r="Q127" s="58" t="s">
        <v>122</v>
      </c>
      <c r="R127" s="58" t="s">
        <v>123</v>
      </c>
      <c r="S127" s="58" t="s">
        <v>124</v>
      </c>
      <c r="T127" s="59" t="s">
        <v>125</v>
      </c>
    </row>
    <row r="128" spans="2:63" s="1" customFormat="1" ht="22.9" customHeight="1">
      <c r="B128" s="30"/>
      <c r="C128" s="62" t="s">
        <v>126</v>
      </c>
      <c r="J128" s="114">
        <f>BK128</f>
        <v>0</v>
      </c>
      <c r="L128" s="30"/>
      <c r="M128" s="60"/>
      <c r="N128" s="51"/>
      <c r="O128" s="51"/>
      <c r="P128" s="115">
        <f>P129+P175</f>
        <v>0</v>
      </c>
      <c r="Q128" s="51"/>
      <c r="R128" s="115">
        <f>R129+R175</f>
        <v>18.576</v>
      </c>
      <c r="S128" s="51"/>
      <c r="T128" s="116">
        <f>T129+T175</f>
        <v>0</v>
      </c>
      <c r="AT128" s="15" t="s">
        <v>78</v>
      </c>
      <c r="AU128" s="15" t="s">
        <v>109</v>
      </c>
      <c r="BK128" s="117">
        <f>BK129+BK175</f>
        <v>0</v>
      </c>
    </row>
    <row r="129" spans="2:63" s="11" customFormat="1" ht="25.9" customHeight="1">
      <c r="B129" s="118"/>
      <c r="D129" s="119" t="s">
        <v>78</v>
      </c>
      <c r="E129" s="120" t="s">
        <v>361</v>
      </c>
      <c r="F129" s="120" t="s">
        <v>362</v>
      </c>
      <c r="I129" s="121"/>
      <c r="J129" s="122">
        <f>BK129</f>
        <v>0</v>
      </c>
      <c r="L129" s="118"/>
      <c r="M129" s="123"/>
      <c r="P129" s="124">
        <f>P130+P145+P167</f>
        <v>0</v>
      </c>
      <c r="R129" s="124">
        <f>R130+R145+R167</f>
        <v>0.676</v>
      </c>
      <c r="T129" s="125">
        <f>T130+T145+T167</f>
        <v>0</v>
      </c>
      <c r="AR129" s="119" t="s">
        <v>89</v>
      </c>
      <c r="AT129" s="126" t="s">
        <v>78</v>
      </c>
      <c r="AU129" s="126" t="s">
        <v>79</v>
      </c>
      <c r="AY129" s="119" t="s">
        <v>130</v>
      </c>
      <c r="BK129" s="127">
        <f>BK130+BK145+BK167</f>
        <v>0</v>
      </c>
    </row>
    <row r="130" spans="2:63" s="11" customFormat="1" ht="22.9" customHeight="1">
      <c r="B130" s="118"/>
      <c r="D130" s="119" t="s">
        <v>78</v>
      </c>
      <c r="E130" s="128" t="s">
        <v>363</v>
      </c>
      <c r="F130" s="128" t="s">
        <v>364</v>
      </c>
      <c r="I130" s="121"/>
      <c r="J130" s="129">
        <f>BK130</f>
        <v>0</v>
      </c>
      <c r="L130" s="118"/>
      <c r="M130" s="123"/>
      <c r="P130" s="124">
        <f>SUM(P131:P144)</f>
        <v>0</v>
      </c>
      <c r="R130" s="124">
        <f>SUM(R131:R144)</f>
        <v>0</v>
      </c>
      <c r="T130" s="125">
        <f>SUM(T131:T144)</f>
        <v>0</v>
      </c>
      <c r="AR130" s="119" t="s">
        <v>89</v>
      </c>
      <c r="AT130" s="126" t="s">
        <v>78</v>
      </c>
      <c r="AU130" s="126" t="s">
        <v>87</v>
      </c>
      <c r="AY130" s="119" t="s">
        <v>130</v>
      </c>
      <c r="BK130" s="127">
        <f>SUM(BK131:BK144)</f>
        <v>0</v>
      </c>
    </row>
    <row r="131" spans="2:65" s="1" customFormat="1" ht="37.9" customHeight="1">
      <c r="B131" s="130"/>
      <c r="C131" s="131" t="s">
        <v>87</v>
      </c>
      <c r="D131" s="131" t="s">
        <v>133</v>
      </c>
      <c r="E131" s="132" t="s">
        <v>365</v>
      </c>
      <c r="F131" s="133" t="s">
        <v>366</v>
      </c>
      <c r="G131" s="134" t="s">
        <v>135</v>
      </c>
      <c r="H131" s="135">
        <v>1</v>
      </c>
      <c r="I131" s="136"/>
      <c r="J131" s="137">
        <f aca="true" t="shared" si="0" ref="J131:J144">ROUND(I131*H131,2)</f>
        <v>0</v>
      </c>
      <c r="K131" s="133" t="s">
        <v>1</v>
      </c>
      <c r="L131" s="30"/>
      <c r="M131" s="138" t="s">
        <v>1</v>
      </c>
      <c r="N131" s="139" t="s">
        <v>44</v>
      </c>
      <c r="P131" s="140">
        <f aca="true" t="shared" si="1" ref="P131:P144">O131*H131</f>
        <v>0</v>
      </c>
      <c r="Q131" s="140">
        <v>0</v>
      </c>
      <c r="R131" s="140">
        <f aca="true" t="shared" si="2" ref="R131:R144">Q131*H131</f>
        <v>0</v>
      </c>
      <c r="S131" s="140">
        <v>0</v>
      </c>
      <c r="T131" s="141">
        <f aca="true" t="shared" si="3" ref="T131:T144">S131*H131</f>
        <v>0</v>
      </c>
      <c r="AR131" s="142" t="s">
        <v>202</v>
      </c>
      <c r="AT131" s="142" t="s">
        <v>133</v>
      </c>
      <c r="AU131" s="142" t="s">
        <v>89</v>
      </c>
      <c r="AY131" s="15" t="s">
        <v>130</v>
      </c>
      <c r="BE131" s="143">
        <f aca="true" t="shared" si="4" ref="BE131:BE144">IF(N131="základní",J131,0)</f>
        <v>0</v>
      </c>
      <c r="BF131" s="143">
        <f aca="true" t="shared" si="5" ref="BF131:BF144">IF(N131="snížená",J131,0)</f>
        <v>0</v>
      </c>
      <c r="BG131" s="143">
        <f aca="true" t="shared" si="6" ref="BG131:BG144">IF(N131="zákl. přenesená",J131,0)</f>
        <v>0</v>
      </c>
      <c r="BH131" s="143">
        <f aca="true" t="shared" si="7" ref="BH131:BH144">IF(N131="sníž. přenesená",J131,0)</f>
        <v>0</v>
      </c>
      <c r="BI131" s="143">
        <f aca="true" t="shared" si="8" ref="BI131:BI144">IF(N131="nulová",J131,0)</f>
        <v>0</v>
      </c>
      <c r="BJ131" s="15" t="s">
        <v>87</v>
      </c>
      <c r="BK131" s="143">
        <f aca="true" t="shared" si="9" ref="BK131:BK144">ROUND(I131*H131,2)</f>
        <v>0</v>
      </c>
      <c r="BL131" s="15" t="s">
        <v>202</v>
      </c>
      <c r="BM131" s="142" t="s">
        <v>367</v>
      </c>
    </row>
    <row r="132" spans="2:65" s="1" customFormat="1" ht="24.2" customHeight="1">
      <c r="B132" s="130"/>
      <c r="C132" s="131" t="s">
        <v>89</v>
      </c>
      <c r="D132" s="131" t="s">
        <v>133</v>
      </c>
      <c r="E132" s="132" t="s">
        <v>368</v>
      </c>
      <c r="F132" s="133" t="s">
        <v>369</v>
      </c>
      <c r="G132" s="134" t="s">
        <v>175</v>
      </c>
      <c r="H132" s="135">
        <v>7</v>
      </c>
      <c r="I132" s="136"/>
      <c r="J132" s="137">
        <f t="shared" si="0"/>
        <v>0</v>
      </c>
      <c r="K132" s="133" t="s">
        <v>1</v>
      </c>
      <c r="L132" s="30"/>
      <c r="M132" s="138" t="s">
        <v>1</v>
      </c>
      <c r="N132" s="139" t="s">
        <v>44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202</v>
      </c>
      <c r="AT132" s="142" t="s">
        <v>133</v>
      </c>
      <c r="AU132" s="142" t="s">
        <v>89</v>
      </c>
      <c r="AY132" s="15" t="s">
        <v>130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5" t="s">
        <v>87</v>
      </c>
      <c r="BK132" s="143">
        <f t="shared" si="9"/>
        <v>0</v>
      </c>
      <c r="BL132" s="15" t="s">
        <v>202</v>
      </c>
      <c r="BM132" s="142" t="s">
        <v>370</v>
      </c>
    </row>
    <row r="133" spans="2:65" s="1" customFormat="1" ht="24.2" customHeight="1">
      <c r="B133" s="130"/>
      <c r="C133" s="131" t="s">
        <v>140</v>
      </c>
      <c r="D133" s="131" t="s">
        <v>133</v>
      </c>
      <c r="E133" s="132" t="s">
        <v>371</v>
      </c>
      <c r="F133" s="133" t="s">
        <v>372</v>
      </c>
      <c r="G133" s="134" t="s">
        <v>175</v>
      </c>
      <c r="H133" s="135">
        <v>6</v>
      </c>
      <c r="I133" s="136"/>
      <c r="J133" s="137">
        <f t="shared" si="0"/>
        <v>0</v>
      </c>
      <c r="K133" s="133" t="s">
        <v>1</v>
      </c>
      <c r="L133" s="30"/>
      <c r="M133" s="138" t="s">
        <v>1</v>
      </c>
      <c r="N133" s="139" t="s">
        <v>44</v>
      </c>
      <c r="P133" s="140">
        <f t="shared" si="1"/>
        <v>0</v>
      </c>
      <c r="Q133" s="140">
        <v>0</v>
      </c>
      <c r="R133" s="140">
        <f t="shared" si="2"/>
        <v>0</v>
      </c>
      <c r="S133" s="140">
        <v>0</v>
      </c>
      <c r="T133" s="141">
        <f t="shared" si="3"/>
        <v>0</v>
      </c>
      <c r="AR133" s="142" t="s">
        <v>202</v>
      </c>
      <c r="AT133" s="142" t="s">
        <v>133</v>
      </c>
      <c r="AU133" s="142" t="s">
        <v>89</v>
      </c>
      <c r="AY133" s="15" t="s">
        <v>130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5" t="s">
        <v>87</v>
      </c>
      <c r="BK133" s="143">
        <f t="shared" si="9"/>
        <v>0</v>
      </c>
      <c r="BL133" s="15" t="s">
        <v>202</v>
      </c>
      <c r="BM133" s="142" t="s">
        <v>373</v>
      </c>
    </row>
    <row r="134" spans="2:65" s="1" customFormat="1" ht="24.2" customHeight="1">
      <c r="B134" s="130"/>
      <c r="C134" s="131" t="s">
        <v>144</v>
      </c>
      <c r="D134" s="131" t="s">
        <v>133</v>
      </c>
      <c r="E134" s="132" t="s">
        <v>374</v>
      </c>
      <c r="F134" s="133" t="s">
        <v>375</v>
      </c>
      <c r="G134" s="134" t="s">
        <v>175</v>
      </c>
      <c r="H134" s="135">
        <v>12</v>
      </c>
      <c r="I134" s="136"/>
      <c r="J134" s="137">
        <f t="shared" si="0"/>
        <v>0</v>
      </c>
      <c r="K134" s="133" t="s">
        <v>1</v>
      </c>
      <c r="L134" s="30"/>
      <c r="M134" s="138" t="s">
        <v>1</v>
      </c>
      <c r="N134" s="139" t="s">
        <v>44</v>
      </c>
      <c r="P134" s="140">
        <f t="shared" si="1"/>
        <v>0</v>
      </c>
      <c r="Q134" s="140">
        <v>0</v>
      </c>
      <c r="R134" s="140">
        <f t="shared" si="2"/>
        <v>0</v>
      </c>
      <c r="S134" s="140">
        <v>0</v>
      </c>
      <c r="T134" s="141">
        <f t="shared" si="3"/>
        <v>0</v>
      </c>
      <c r="AR134" s="142" t="s">
        <v>202</v>
      </c>
      <c r="AT134" s="142" t="s">
        <v>133</v>
      </c>
      <c r="AU134" s="142" t="s">
        <v>89</v>
      </c>
      <c r="AY134" s="15" t="s">
        <v>130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5" t="s">
        <v>87</v>
      </c>
      <c r="BK134" s="143">
        <f t="shared" si="9"/>
        <v>0</v>
      </c>
      <c r="BL134" s="15" t="s">
        <v>202</v>
      </c>
      <c r="BM134" s="142" t="s">
        <v>376</v>
      </c>
    </row>
    <row r="135" spans="2:65" s="1" customFormat="1" ht="24.2" customHeight="1">
      <c r="B135" s="130"/>
      <c r="C135" s="131" t="s">
        <v>129</v>
      </c>
      <c r="D135" s="131" t="s">
        <v>133</v>
      </c>
      <c r="E135" s="132" t="s">
        <v>377</v>
      </c>
      <c r="F135" s="133" t="s">
        <v>378</v>
      </c>
      <c r="G135" s="134" t="s">
        <v>175</v>
      </c>
      <c r="H135" s="135">
        <v>13</v>
      </c>
      <c r="I135" s="136"/>
      <c r="J135" s="137">
        <f t="shared" si="0"/>
        <v>0</v>
      </c>
      <c r="K135" s="133" t="s">
        <v>1</v>
      </c>
      <c r="L135" s="30"/>
      <c r="M135" s="138" t="s">
        <v>1</v>
      </c>
      <c r="N135" s="139" t="s">
        <v>44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202</v>
      </c>
      <c r="AT135" s="142" t="s">
        <v>133</v>
      </c>
      <c r="AU135" s="142" t="s">
        <v>89</v>
      </c>
      <c r="AY135" s="15" t="s">
        <v>130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5" t="s">
        <v>87</v>
      </c>
      <c r="BK135" s="143">
        <f t="shared" si="9"/>
        <v>0</v>
      </c>
      <c r="BL135" s="15" t="s">
        <v>202</v>
      </c>
      <c r="BM135" s="142" t="s">
        <v>379</v>
      </c>
    </row>
    <row r="136" spans="2:65" s="1" customFormat="1" ht="24.2" customHeight="1">
      <c r="B136" s="130"/>
      <c r="C136" s="131" t="s">
        <v>150</v>
      </c>
      <c r="D136" s="131" t="s">
        <v>133</v>
      </c>
      <c r="E136" s="132" t="s">
        <v>380</v>
      </c>
      <c r="F136" s="133" t="s">
        <v>381</v>
      </c>
      <c r="G136" s="134" t="s">
        <v>175</v>
      </c>
      <c r="H136" s="135">
        <v>18</v>
      </c>
      <c r="I136" s="136"/>
      <c r="J136" s="137">
        <f t="shared" si="0"/>
        <v>0</v>
      </c>
      <c r="K136" s="133" t="s">
        <v>1</v>
      </c>
      <c r="L136" s="30"/>
      <c r="M136" s="138" t="s">
        <v>1</v>
      </c>
      <c r="N136" s="139" t="s">
        <v>44</v>
      </c>
      <c r="P136" s="140">
        <f t="shared" si="1"/>
        <v>0</v>
      </c>
      <c r="Q136" s="140">
        <v>0</v>
      </c>
      <c r="R136" s="140">
        <f t="shared" si="2"/>
        <v>0</v>
      </c>
      <c r="S136" s="140">
        <v>0</v>
      </c>
      <c r="T136" s="141">
        <f t="shared" si="3"/>
        <v>0</v>
      </c>
      <c r="AR136" s="142" t="s">
        <v>202</v>
      </c>
      <c r="AT136" s="142" t="s">
        <v>133</v>
      </c>
      <c r="AU136" s="142" t="s">
        <v>89</v>
      </c>
      <c r="AY136" s="15" t="s">
        <v>130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5" t="s">
        <v>87</v>
      </c>
      <c r="BK136" s="143">
        <f t="shared" si="9"/>
        <v>0</v>
      </c>
      <c r="BL136" s="15" t="s">
        <v>202</v>
      </c>
      <c r="BM136" s="142" t="s">
        <v>382</v>
      </c>
    </row>
    <row r="137" spans="2:65" s="1" customFormat="1" ht="24.2" customHeight="1">
      <c r="B137" s="130"/>
      <c r="C137" s="131" t="s">
        <v>191</v>
      </c>
      <c r="D137" s="131" t="s">
        <v>133</v>
      </c>
      <c r="E137" s="132" t="s">
        <v>383</v>
      </c>
      <c r="F137" s="133" t="s">
        <v>384</v>
      </c>
      <c r="G137" s="134" t="s">
        <v>175</v>
      </c>
      <c r="H137" s="135">
        <v>3</v>
      </c>
      <c r="I137" s="136"/>
      <c r="J137" s="137">
        <f t="shared" si="0"/>
        <v>0</v>
      </c>
      <c r="K137" s="133" t="s">
        <v>1</v>
      </c>
      <c r="L137" s="30"/>
      <c r="M137" s="138" t="s">
        <v>1</v>
      </c>
      <c r="N137" s="139" t="s">
        <v>44</v>
      </c>
      <c r="P137" s="140">
        <f t="shared" si="1"/>
        <v>0</v>
      </c>
      <c r="Q137" s="140">
        <v>0</v>
      </c>
      <c r="R137" s="140">
        <f t="shared" si="2"/>
        <v>0</v>
      </c>
      <c r="S137" s="140">
        <v>0</v>
      </c>
      <c r="T137" s="141">
        <f t="shared" si="3"/>
        <v>0</v>
      </c>
      <c r="AR137" s="142" t="s">
        <v>202</v>
      </c>
      <c r="AT137" s="142" t="s">
        <v>133</v>
      </c>
      <c r="AU137" s="142" t="s">
        <v>89</v>
      </c>
      <c r="AY137" s="15" t="s">
        <v>130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5" t="s">
        <v>87</v>
      </c>
      <c r="BK137" s="143">
        <f t="shared" si="9"/>
        <v>0</v>
      </c>
      <c r="BL137" s="15" t="s">
        <v>202</v>
      </c>
      <c r="BM137" s="142" t="s">
        <v>385</v>
      </c>
    </row>
    <row r="138" spans="2:65" s="1" customFormat="1" ht="24.2" customHeight="1">
      <c r="B138" s="130"/>
      <c r="C138" s="131" t="s">
        <v>199</v>
      </c>
      <c r="D138" s="131" t="s">
        <v>133</v>
      </c>
      <c r="E138" s="132" t="s">
        <v>386</v>
      </c>
      <c r="F138" s="133" t="s">
        <v>387</v>
      </c>
      <c r="G138" s="134" t="s">
        <v>175</v>
      </c>
      <c r="H138" s="135">
        <v>17</v>
      </c>
      <c r="I138" s="136"/>
      <c r="J138" s="137">
        <f t="shared" si="0"/>
        <v>0</v>
      </c>
      <c r="K138" s="133" t="s">
        <v>1</v>
      </c>
      <c r="L138" s="30"/>
      <c r="M138" s="138" t="s">
        <v>1</v>
      </c>
      <c r="N138" s="139" t="s">
        <v>44</v>
      </c>
      <c r="P138" s="140">
        <f t="shared" si="1"/>
        <v>0</v>
      </c>
      <c r="Q138" s="140">
        <v>0</v>
      </c>
      <c r="R138" s="140">
        <f t="shared" si="2"/>
        <v>0</v>
      </c>
      <c r="S138" s="140">
        <v>0</v>
      </c>
      <c r="T138" s="141">
        <f t="shared" si="3"/>
        <v>0</v>
      </c>
      <c r="AR138" s="142" t="s">
        <v>202</v>
      </c>
      <c r="AT138" s="142" t="s">
        <v>133</v>
      </c>
      <c r="AU138" s="142" t="s">
        <v>89</v>
      </c>
      <c r="AY138" s="15" t="s">
        <v>130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5" t="s">
        <v>87</v>
      </c>
      <c r="BK138" s="143">
        <f t="shared" si="9"/>
        <v>0</v>
      </c>
      <c r="BL138" s="15" t="s">
        <v>202</v>
      </c>
      <c r="BM138" s="142" t="s">
        <v>388</v>
      </c>
    </row>
    <row r="139" spans="2:65" s="1" customFormat="1" ht="24.2" customHeight="1">
      <c r="B139" s="130"/>
      <c r="C139" s="131" t="s">
        <v>161</v>
      </c>
      <c r="D139" s="131" t="s">
        <v>133</v>
      </c>
      <c r="E139" s="132" t="s">
        <v>389</v>
      </c>
      <c r="F139" s="133" t="s">
        <v>390</v>
      </c>
      <c r="G139" s="134" t="s">
        <v>175</v>
      </c>
      <c r="H139" s="135">
        <v>2</v>
      </c>
      <c r="I139" s="136"/>
      <c r="J139" s="137">
        <f t="shared" si="0"/>
        <v>0</v>
      </c>
      <c r="K139" s="133" t="s">
        <v>1</v>
      </c>
      <c r="L139" s="30"/>
      <c r="M139" s="138" t="s">
        <v>1</v>
      </c>
      <c r="N139" s="139" t="s">
        <v>44</v>
      </c>
      <c r="P139" s="140">
        <f t="shared" si="1"/>
        <v>0</v>
      </c>
      <c r="Q139" s="140">
        <v>0</v>
      </c>
      <c r="R139" s="140">
        <f t="shared" si="2"/>
        <v>0</v>
      </c>
      <c r="S139" s="140">
        <v>0</v>
      </c>
      <c r="T139" s="141">
        <f t="shared" si="3"/>
        <v>0</v>
      </c>
      <c r="AR139" s="142" t="s">
        <v>202</v>
      </c>
      <c r="AT139" s="142" t="s">
        <v>133</v>
      </c>
      <c r="AU139" s="142" t="s">
        <v>89</v>
      </c>
      <c r="AY139" s="15" t="s">
        <v>130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5" t="s">
        <v>87</v>
      </c>
      <c r="BK139" s="143">
        <f t="shared" si="9"/>
        <v>0</v>
      </c>
      <c r="BL139" s="15" t="s">
        <v>202</v>
      </c>
      <c r="BM139" s="142" t="s">
        <v>391</v>
      </c>
    </row>
    <row r="140" spans="2:65" s="1" customFormat="1" ht="24.2" customHeight="1">
      <c r="B140" s="130"/>
      <c r="C140" s="131" t="s">
        <v>252</v>
      </c>
      <c r="D140" s="131" t="s">
        <v>133</v>
      </c>
      <c r="E140" s="132" t="s">
        <v>392</v>
      </c>
      <c r="F140" s="133" t="s">
        <v>393</v>
      </c>
      <c r="G140" s="134" t="s">
        <v>175</v>
      </c>
      <c r="H140" s="135">
        <v>3</v>
      </c>
      <c r="I140" s="136"/>
      <c r="J140" s="137">
        <f t="shared" si="0"/>
        <v>0</v>
      </c>
      <c r="K140" s="133" t="s">
        <v>1</v>
      </c>
      <c r="L140" s="30"/>
      <c r="M140" s="138" t="s">
        <v>1</v>
      </c>
      <c r="N140" s="139" t="s">
        <v>44</v>
      </c>
      <c r="P140" s="140">
        <f t="shared" si="1"/>
        <v>0</v>
      </c>
      <c r="Q140" s="140">
        <v>0</v>
      </c>
      <c r="R140" s="140">
        <f t="shared" si="2"/>
        <v>0</v>
      </c>
      <c r="S140" s="140">
        <v>0</v>
      </c>
      <c r="T140" s="141">
        <f t="shared" si="3"/>
        <v>0</v>
      </c>
      <c r="AR140" s="142" t="s">
        <v>202</v>
      </c>
      <c r="AT140" s="142" t="s">
        <v>133</v>
      </c>
      <c r="AU140" s="142" t="s">
        <v>89</v>
      </c>
      <c r="AY140" s="15" t="s">
        <v>130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5" t="s">
        <v>87</v>
      </c>
      <c r="BK140" s="143">
        <f t="shared" si="9"/>
        <v>0</v>
      </c>
      <c r="BL140" s="15" t="s">
        <v>202</v>
      </c>
      <c r="BM140" s="142" t="s">
        <v>394</v>
      </c>
    </row>
    <row r="141" spans="2:65" s="1" customFormat="1" ht="24.2" customHeight="1">
      <c r="B141" s="130"/>
      <c r="C141" s="131" t="s">
        <v>258</v>
      </c>
      <c r="D141" s="131" t="s">
        <v>133</v>
      </c>
      <c r="E141" s="132" t="s">
        <v>395</v>
      </c>
      <c r="F141" s="133" t="s">
        <v>396</v>
      </c>
      <c r="G141" s="134" t="s">
        <v>175</v>
      </c>
      <c r="H141" s="135">
        <v>2</v>
      </c>
      <c r="I141" s="136"/>
      <c r="J141" s="137">
        <f t="shared" si="0"/>
        <v>0</v>
      </c>
      <c r="K141" s="133" t="s">
        <v>1</v>
      </c>
      <c r="L141" s="30"/>
      <c r="M141" s="138" t="s">
        <v>1</v>
      </c>
      <c r="N141" s="139" t="s">
        <v>44</v>
      </c>
      <c r="P141" s="140">
        <f t="shared" si="1"/>
        <v>0</v>
      </c>
      <c r="Q141" s="140">
        <v>0</v>
      </c>
      <c r="R141" s="140">
        <f t="shared" si="2"/>
        <v>0</v>
      </c>
      <c r="S141" s="140">
        <v>0</v>
      </c>
      <c r="T141" s="141">
        <f t="shared" si="3"/>
        <v>0</v>
      </c>
      <c r="AR141" s="142" t="s">
        <v>202</v>
      </c>
      <c r="AT141" s="142" t="s">
        <v>133</v>
      </c>
      <c r="AU141" s="142" t="s">
        <v>89</v>
      </c>
      <c r="AY141" s="15" t="s">
        <v>130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5" t="s">
        <v>87</v>
      </c>
      <c r="BK141" s="143">
        <f t="shared" si="9"/>
        <v>0</v>
      </c>
      <c r="BL141" s="15" t="s">
        <v>202</v>
      </c>
      <c r="BM141" s="142" t="s">
        <v>397</v>
      </c>
    </row>
    <row r="142" spans="2:65" s="1" customFormat="1" ht="24.2" customHeight="1">
      <c r="B142" s="130"/>
      <c r="C142" s="131" t="s">
        <v>263</v>
      </c>
      <c r="D142" s="131" t="s">
        <v>133</v>
      </c>
      <c r="E142" s="132" t="s">
        <v>398</v>
      </c>
      <c r="F142" s="133" t="s">
        <v>399</v>
      </c>
      <c r="G142" s="134" t="s">
        <v>175</v>
      </c>
      <c r="H142" s="135">
        <v>9</v>
      </c>
      <c r="I142" s="136"/>
      <c r="J142" s="137">
        <f t="shared" si="0"/>
        <v>0</v>
      </c>
      <c r="K142" s="133" t="s">
        <v>1</v>
      </c>
      <c r="L142" s="30"/>
      <c r="M142" s="138" t="s">
        <v>1</v>
      </c>
      <c r="N142" s="139" t="s">
        <v>44</v>
      </c>
      <c r="P142" s="140">
        <f t="shared" si="1"/>
        <v>0</v>
      </c>
      <c r="Q142" s="140">
        <v>0</v>
      </c>
      <c r="R142" s="140">
        <f t="shared" si="2"/>
        <v>0</v>
      </c>
      <c r="S142" s="140">
        <v>0</v>
      </c>
      <c r="T142" s="141">
        <f t="shared" si="3"/>
        <v>0</v>
      </c>
      <c r="AR142" s="142" t="s">
        <v>202</v>
      </c>
      <c r="AT142" s="142" t="s">
        <v>133</v>
      </c>
      <c r="AU142" s="142" t="s">
        <v>89</v>
      </c>
      <c r="AY142" s="15" t="s">
        <v>130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5" t="s">
        <v>87</v>
      </c>
      <c r="BK142" s="143">
        <f t="shared" si="9"/>
        <v>0</v>
      </c>
      <c r="BL142" s="15" t="s">
        <v>202</v>
      </c>
      <c r="BM142" s="142" t="s">
        <v>400</v>
      </c>
    </row>
    <row r="143" spans="2:65" s="1" customFormat="1" ht="24.2" customHeight="1">
      <c r="B143" s="130"/>
      <c r="C143" s="131" t="s">
        <v>268</v>
      </c>
      <c r="D143" s="131" t="s">
        <v>133</v>
      </c>
      <c r="E143" s="132" t="s">
        <v>401</v>
      </c>
      <c r="F143" s="133" t="s">
        <v>402</v>
      </c>
      <c r="G143" s="134" t="s">
        <v>175</v>
      </c>
      <c r="H143" s="135">
        <v>5</v>
      </c>
      <c r="I143" s="136"/>
      <c r="J143" s="137">
        <f t="shared" si="0"/>
        <v>0</v>
      </c>
      <c r="K143" s="133" t="s">
        <v>1</v>
      </c>
      <c r="L143" s="30"/>
      <c r="M143" s="138" t="s">
        <v>1</v>
      </c>
      <c r="N143" s="139" t="s">
        <v>44</v>
      </c>
      <c r="P143" s="140">
        <f t="shared" si="1"/>
        <v>0</v>
      </c>
      <c r="Q143" s="140">
        <v>0</v>
      </c>
      <c r="R143" s="140">
        <f t="shared" si="2"/>
        <v>0</v>
      </c>
      <c r="S143" s="140">
        <v>0</v>
      </c>
      <c r="T143" s="141">
        <f t="shared" si="3"/>
        <v>0</v>
      </c>
      <c r="AR143" s="142" t="s">
        <v>202</v>
      </c>
      <c r="AT143" s="142" t="s">
        <v>133</v>
      </c>
      <c r="AU143" s="142" t="s">
        <v>89</v>
      </c>
      <c r="AY143" s="15" t="s">
        <v>130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5" t="s">
        <v>87</v>
      </c>
      <c r="BK143" s="143">
        <f t="shared" si="9"/>
        <v>0</v>
      </c>
      <c r="BL143" s="15" t="s">
        <v>202</v>
      </c>
      <c r="BM143" s="142" t="s">
        <v>403</v>
      </c>
    </row>
    <row r="144" spans="2:65" s="1" customFormat="1" ht="24.2" customHeight="1">
      <c r="B144" s="130"/>
      <c r="C144" s="131" t="s">
        <v>274</v>
      </c>
      <c r="D144" s="131" t="s">
        <v>133</v>
      </c>
      <c r="E144" s="132" t="s">
        <v>404</v>
      </c>
      <c r="F144" s="133" t="s">
        <v>405</v>
      </c>
      <c r="G144" s="134" t="s">
        <v>175</v>
      </c>
      <c r="H144" s="135">
        <v>46</v>
      </c>
      <c r="I144" s="136"/>
      <c r="J144" s="137">
        <f t="shared" si="0"/>
        <v>0</v>
      </c>
      <c r="K144" s="133" t="s">
        <v>1</v>
      </c>
      <c r="L144" s="30"/>
      <c r="M144" s="138" t="s">
        <v>1</v>
      </c>
      <c r="N144" s="139" t="s">
        <v>44</v>
      </c>
      <c r="P144" s="140">
        <f t="shared" si="1"/>
        <v>0</v>
      </c>
      <c r="Q144" s="140">
        <v>0</v>
      </c>
      <c r="R144" s="140">
        <f t="shared" si="2"/>
        <v>0</v>
      </c>
      <c r="S144" s="140">
        <v>0</v>
      </c>
      <c r="T144" s="141">
        <f t="shared" si="3"/>
        <v>0</v>
      </c>
      <c r="AR144" s="142" t="s">
        <v>202</v>
      </c>
      <c r="AT144" s="142" t="s">
        <v>133</v>
      </c>
      <c r="AU144" s="142" t="s">
        <v>89</v>
      </c>
      <c r="AY144" s="15" t="s">
        <v>130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5" t="s">
        <v>87</v>
      </c>
      <c r="BK144" s="143">
        <f t="shared" si="9"/>
        <v>0</v>
      </c>
      <c r="BL144" s="15" t="s">
        <v>202</v>
      </c>
      <c r="BM144" s="142" t="s">
        <v>406</v>
      </c>
    </row>
    <row r="145" spans="2:63" s="11" customFormat="1" ht="22.9" customHeight="1">
      <c r="B145" s="118"/>
      <c r="D145" s="119" t="s">
        <v>78</v>
      </c>
      <c r="E145" s="128" t="s">
        <v>407</v>
      </c>
      <c r="F145" s="128" t="s">
        <v>408</v>
      </c>
      <c r="I145" s="121"/>
      <c r="J145" s="129">
        <f>BK145</f>
        <v>0</v>
      </c>
      <c r="L145" s="118"/>
      <c r="M145" s="123"/>
      <c r="P145" s="124">
        <f>SUM(P146:P166)</f>
        <v>0</v>
      </c>
      <c r="R145" s="124">
        <f>SUM(R146:R166)</f>
        <v>0.676</v>
      </c>
      <c r="T145" s="125">
        <f>SUM(T146:T166)</f>
        <v>0</v>
      </c>
      <c r="AR145" s="119" t="s">
        <v>89</v>
      </c>
      <c r="AT145" s="126" t="s">
        <v>78</v>
      </c>
      <c r="AU145" s="126" t="s">
        <v>87</v>
      </c>
      <c r="AY145" s="119" t="s">
        <v>130</v>
      </c>
      <c r="BK145" s="127">
        <f>SUM(BK146:BK166)</f>
        <v>0</v>
      </c>
    </row>
    <row r="146" spans="2:65" s="1" customFormat="1" ht="16.5" customHeight="1">
      <c r="B146" s="130"/>
      <c r="C146" s="131" t="s">
        <v>8</v>
      </c>
      <c r="D146" s="131" t="s">
        <v>133</v>
      </c>
      <c r="E146" s="132" t="s">
        <v>409</v>
      </c>
      <c r="F146" s="133" t="s">
        <v>410</v>
      </c>
      <c r="G146" s="134" t="s">
        <v>175</v>
      </c>
      <c r="H146" s="135">
        <v>111</v>
      </c>
      <c r="I146" s="136"/>
      <c r="J146" s="137">
        <f aca="true" t="shared" si="10" ref="J146:J166">ROUND(I146*H146,2)</f>
        <v>0</v>
      </c>
      <c r="K146" s="133" t="s">
        <v>1</v>
      </c>
      <c r="L146" s="30"/>
      <c r="M146" s="138" t="s">
        <v>1</v>
      </c>
      <c r="N146" s="139" t="s">
        <v>44</v>
      </c>
      <c r="P146" s="140">
        <f aca="true" t="shared" si="11" ref="P146:P166">O146*H146</f>
        <v>0</v>
      </c>
      <c r="Q146" s="140">
        <v>0</v>
      </c>
      <c r="R146" s="140">
        <f aca="true" t="shared" si="12" ref="R146:R166">Q146*H146</f>
        <v>0</v>
      </c>
      <c r="S146" s="140">
        <v>0</v>
      </c>
      <c r="T146" s="141">
        <f aca="true" t="shared" si="13" ref="T146:T166">S146*H146</f>
        <v>0</v>
      </c>
      <c r="AR146" s="142" t="s">
        <v>202</v>
      </c>
      <c r="AT146" s="142" t="s">
        <v>133</v>
      </c>
      <c r="AU146" s="142" t="s">
        <v>89</v>
      </c>
      <c r="AY146" s="15" t="s">
        <v>130</v>
      </c>
      <c r="BE146" s="143">
        <f aca="true" t="shared" si="14" ref="BE146:BE166">IF(N146="základní",J146,0)</f>
        <v>0</v>
      </c>
      <c r="BF146" s="143">
        <f aca="true" t="shared" si="15" ref="BF146:BF166">IF(N146="snížená",J146,0)</f>
        <v>0</v>
      </c>
      <c r="BG146" s="143">
        <f aca="true" t="shared" si="16" ref="BG146:BG166">IF(N146="zákl. přenesená",J146,0)</f>
        <v>0</v>
      </c>
      <c r="BH146" s="143">
        <f aca="true" t="shared" si="17" ref="BH146:BH166">IF(N146="sníž. přenesená",J146,0)</f>
        <v>0</v>
      </c>
      <c r="BI146" s="143">
        <f aca="true" t="shared" si="18" ref="BI146:BI166">IF(N146="nulová",J146,0)</f>
        <v>0</v>
      </c>
      <c r="BJ146" s="15" t="s">
        <v>87</v>
      </c>
      <c r="BK146" s="143">
        <f aca="true" t="shared" si="19" ref="BK146:BK166">ROUND(I146*H146,2)</f>
        <v>0</v>
      </c>
      <c r="BL146" s="15" t="s">
        <v>202</v>
      </c>
      <c r="BM146" s="142" t="s">
        <v>411</v>
      </c>
    </row>
    <row r="147" spans="2:65" s="1" customFormat="1" ht="24.2" customHeight="1">
      <c r="B147" s="130"/>
      <c r="C147" s="168" t="s">
        <v>202</v>
      </c>
      <c r="D147" s="168" t="s">
        <v>253</v>
      </c>
      <c r="E147" s="169" t="s">
        <v>412</v>
      </c>
      <c r="F147" s="170" t="s">
        <v>413</v>
      </c>
      <c r="G147" s="171" t="s">
        <v>175</v>
      </c>
      <c r="H147" s="172">
        <v>16</v>
      </c>
      <c r="I147" s="173"/>
      <c r="J147" s="174">
        <f t="shared" si="10"/>
        <v>0</v>
      </c>
      <c r="K147" s="170" t="s">
        <v>1</v>
      </c>
      <c r="L147" s="175"/>
      <c r="M147" s="176" t="s">
        <v>1</v>
      </c>
      <c r="N147" s="177" t="s">
        <v>44</v>
      </c>
      <c r="P147" s="140">
        <f t="shared" si="11"/>
        <v>0</v>
      </c>
      <c r="Q147" s="140">
        <v>0.004</v>
      </c>
      <c r="R147" s="140">
        <f t="shared" si="12"/>
        <v>0.064</v>
      </c>
      <c r="S147" s="140">
        <v>0</v>
      </c>
      <c r="T147" s="141">
        <f t="shared" si="13"/>
        <v>0</v>
      </c>
      <c r="AR147" s="142" t="s">
        <v>256</v>
      </c>
      <c r="AT147" s="142" t="s">
        <v>253</v>
      </c>
      <c r="AU147" s="142" t="s">
        <v>89</v>
      </c>
      <c r="AY147" s="15" t="s">
        <v>130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5" t="s">
        <v>87</v>
      </c>
      <c r="BK147" s="143">
        <f t="shared" si="19"/>
        <v>0</v>
      </c>
      <c r="BL147" s="15" t="s">
        <v>202</v>
      </c>
      <c r="BM147" s="142" t="s">
        <v>414</v>
      </c>
    </row>
    <row r="148" spans="2:65" s="1" customFormat="1" ht="21.75" customHeight="1">
      <c r="B148" s="130"/>
      <c r="C148" s="168" t="s">
        <v>286</v>
      </c>
      <c r="D148" s="168" t="s">
        <v>253</v>
      </c>
      <c r="E148" s="169" t="s">
        <v>415</v>
      </c>
      <c r="F148" s="170" t="s">
        <v>416</v>
      </c>
      <c r="G148" s="171" t="s">
        <v>175</v>
      </c>
      <c r="H148" s="172">
        <v>12</v>
      </c>
      <c r="I148" s="173"/>
      <c r="J148" s="174">
        <f t="shared" si="10"/>
        <v>0</v>
      </c>
      <c r="K148" s="170" t="s">
        <v>1</v>
      </c>
      <c r="L148" s="175"/>
      <c r="M148" s="176" t="s">
        <v>1</v>
      </c>
      <c r="N148" s="177" t="s">
        <v>44</v>
      </c>
      <c r="P148" s="140">
        <f t="shared" si="11"/>
        <v>0</v>
      </c>
      <c r="Q148" s="140">
        <v>0.004</v>
      </c>
      <c r="R148" s="140">
        <f t="shared" si="12"/>
        <v>0.048</v>
      </c>
      <c r="S148" s="140">
        <v>0</v>
      </c>
      <c r="T148" s="141">
        <f t="shared" si="13"/>
        <v>0</v>
      </c>
      <c r="AR148" s="142" t="s">
        <v>256</v>
      </c>
      <c r="AT148" s="142" t="s">
        <v>253</v>
      </c>
      <c r="AU148" s="142" t="s">
        <v>89</v>
      </c>
      <c r="AY148" s="15" t="s">
        <v>130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5" t="s">
        <v>87</v>
      </c>
      <c r="BK148" s="143">
        <f t="shared" si="19"/>
        <v>0</v>
      </c>
      <c r="BL148" s="15" t="s">
        <v>202</v>
      </c>
      <c r="BM148" s="142" t="s">
        <v>417</v>
      </c>
    </row>
    <row r="149" spans="2:65" s="1" customFormat="1" ht="24.2" customHeight="1">
      <c r="B149" s="130"/>
      <c r="C149" s="168" t="s">
        <v>291</v>
      </c>
      <c r="D149" s="168" t="s">
        <v>253</v>
      </c>
      <c r="E149" s="169" t="s">
        <v>418</v>
      </c>
      <c r="F149" s="170" t="s">
        <v>419</v>
      </c>
      <c r="G149" s="171" t="s">
        <v>175</v>
      </c>
      <c r="H149" s="172">
        <v>5</v>
      </c>
      <c r="I149" s="173"/>
      <c r="J149" s="174">
        <f t="shared" si="10"/>
        <v>0</v>
      </c>
      <c r="K149" s="170" t="s">
        <v>1</v>
      </c>
      <c r="L149" s="175"/>
      <c r="M149" s="176" t="s">
        <v>1</v>
      </c>
      <c r="N149" s="177" t="s">
        <v>44</v>
      </c>
      <c r="P149" s="140">
        <f t="shared" si="11"/>
        <v>0</v>
      </c>
      <c r="Q149" s="140">
        <v>0.004</v>
      </c>
      <c r="R149" s="140">
        <f t="shared" si="12"/>
        <v>0.02</v>
      </c>
      <c r="S149" s="140">
        <v>0</v>
      </c>
      <c r="T149" s="141">
        <f t="shared" si="13"/>
        <v>0</v>
      </c>
      <c r="AR149" s="142" t="s">
        <v>256</v>
      </c>
      <c r="AT149" s="142" t="s">
        <v>253</v>
      </c>
      <c r="AU149" s="142" t="s">
        <v>89</v>
      </c>
      <c r="AY149" s="15" t="s">
        <v>130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5" t="s">
        <v>87</v>
      </c>
      <c r="BK149" s="143">
        <f t="shared" si="19"/>
        <v>0</v>
      </c>
      <c r="BL149" s="15" t="s">
        <v>202</v>
      </c>
      <c r="BM149" s="142" t="s">
        <v>420</v>
      </c>
    </row>
    <row r="150" spans="2:65" s="1" customFormat="1" ht="21.75" customHeight="1">
      <c r="B150" s="130"/>
      <c r="C150" s="168" t="s">
        <v>297</v>
      </c>
      <c r="D150" s="168" t="s">
        <v>253</v>
      </c>
      <c r="E150" s="169" t="s">
        <v>421</v>
      </c>
      <c r="F150" s="170" t="s">
        <v>422</v>
      </c>
      <c r="G150" s="171" t="s">
        <v>175</v>
      </c>
      <c r="H150" s="172">
        <v>8</v>
      </c>
      <c r="I150" s="173"/>
      <c r="J150" s="174">
        <f t="shared" si="10"/>
        <v>0</v>
      </c>
      <c r="K150" s="170" t="s">
        <v>1</v>
      </c>
      <c r="L150" s="175"/>
      <c r="M150" s="176" t="s">
        <v>1</v>
      </c>
      <c r="N150" s="177" t="s">
        <v>44</v>
      </c>
      <c r="P150" s="140">
        <f t="shared" si="11"/>
        <v>0</v>
      </c>
      <c r="Q150" s="140">
        <v>0.004</v>
      </c>
      <c r="R150" s="140">
        <f t="shared" si="12"/>
        <v>0.032</v>
      </c>
      <c r="S150" s="140">
        <v>0</v>
      </c>
      <c r="T150" s="141">
        <f t="shared" si="13"/>
        <v>0</v>
      </c>
      <c r="AR150" s="142" t="s">
        <v>256</v>
      </c>
      <c r="AT150" s="142" t="s">
        <v>253</v>
      </c>
      <c r="AU150" s="142" t="s">
        <v>89</v>
      </c>
      <c r="AY150" s="15" t="s">
        <v>130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5" t="s">
        <v>87</v>
      </c>
      <c r="BK150" s="143">
        <f t="shared" si="19"/>
        <v>0</v>
      </c>
      <c r="BL150" s="15" t="s">
        <v>202</v>
      </c>
      <c r="BM150" s="142" t="s">
        <v>423</v>
      </c>
    </row>
    <row r="151" spans="2:65" s="1" customFormat="1" ht="24.2" customHeight="1">
      <c r="B151" s="130"/>
      <c r="C151" s="168" t="s">
        <v>301</v>
      </c>
      <c r="D151" s="168" t="s">
        <v>253</v>
      </c>
      <c r="E151" s="169" t="s">
        <v>424</v>
      </c>
      <c r="F151" s="170" t="s">
        <v>425</v>
      </c>
      <c r="G151" s="171" t="s">
        <v>175</v>
      </c>
      <c r="H151" s="172">
        <v>12</v>
      </c>
      <c r="I151" s="173"/>
      <c r="J151" s="174">
        <f t="shared" si="10"/>
        <v>0</v>
      </c>
      <c r="K151" s="170" t="s">
        <v>1</v>
      </c>
      <c r="L151" s="175"/>
      <c r="M151" s="176" t="s">
        <v>1</v>
      </c>
      <c r="N151" s="177" t="s">
        <v>44</v>
      </c>
      <c r="P151" s="140">
        <f t="shared" si="11"/>
        <v>0</v>
      </c>
      <c r="Q151" s="140">
        <v>0.004</v>
      </c>
      <c r="R151" s="140">
        <f t="shared" si="12"/>
        <v>0.048</v>
      </c>
      <c r="S151" s="140">
        <v>0</v>
      </c>
      <c r="T151" s="141">
        <f t="shared" si="13"/>
        <v>0</v>
      </c>
      <c r="AR151" s="142" t="s">
        <v>256</v>
      </c>
      <c r="AT151" s="142" t="s">
        <v>253</v>
      </c>
      <c r="AU151" s="142" t="s">
        <v>89</v>
      </c>
      <c r="AY151" s="15" t="s">
        <v>130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5" t="s">
        <v>87</v>
      </c>
      <c r="BK151" s="143">
        <f t="shared" si="19"/>
        <v>0</v>
      </c>
      <c r="BL151" s="15" t="s">
        <v>202</v>
      </c>
      <c r="BM151" s="142" t="s">
        <v>426</v>
      </c>
    </row>
    <row r="152" spans="2:65" s="1" customFormat="1" ht="24.2" customHeight="1">
      <c r="B152" s="130"/>
      <c r="C152" s="168" t="s">
        <v>7</v>
      </c>
      <c r="D152" s="168" t="s">
        <v>253</v>
      </c>
      <c r="E152" s="169" t="s">
        <v>427</v>
      </c>
      <c r="F152" s="170" t="s">
        <v>428</v>
      </c>
      <c r="G152" s="171" t="s">
        <v>175</v>
      </c>
      <c r="H152" s="172">
        <v>5</v>
      </c>
      <c r="I152" s="173"/>
      <c r="J152" s="174">
        <f t="shared" si="10"/>
        <v>0</v>
      </c>
      <c r="K152" s="170" t="s">
        <v>1</v>
      </c>
      <c r="L152" s="175"/>
      <c r="M152" s="176" t="s">
        <v>1</v>
      </c>
      <c r="N152" s="177" t="s">
        <v>44</v>
      </c>
      <c r="P152" s="140">
        <f t="shared" si="11"/>
        <v>0</v>
      </c>
      <c r="Q152" s="140">
        <v>0.004</v>
      </c>
      <c r="R152" s="140">
        <f t="shared" si="12"/>
        <v>0.02</v>
      </c>
      <c r="S152" s="140">
        <v>0</v>
      </c>
      <c r="T152" s="141">
        <f t="shared" si="13"/>
        <v>0</v>
      </c>
      <c r="AR152" s="142" t="s">
        <v>256</v>
      </c>
      <c r="AT152" s="142" t="s">
        <v>253</v>
      </c>
      <c r="AU152" s="142" t="s">
        <v>89</v>
      </c>
      <c r="AY152" s="15" t="s">
        <v>130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5" t="s">
        <v>87</v>
      </c>
      <c r="BK152" s="143">
        <f t="shared" si="19"/>
        <v>0</v>
      </c>
      <c r="BL152" s="15" t="s">
        <v>202</v>
      </c>
      <c r="BM152" s="142" t="s">
        <v>429</v>
      </c>
    </row>
    <row r="153" spans="2:65" s="1" customFormat="1" ht="24.2" customHeight="1">
      <c r="B153" s="130"/>
      <c r="C153" s="168" t="s">
        <v>308</v>
      </c>
      <c r="D153" s="168" t="s">
        <v>253</v>
      </c>
      <c r="E153" s="169" t="s">
        <v>430</v>
      </c>
      <c r="F153" s="170" t="s">
        <v>431</v>
      </c>
      <c r="G153" s="171" t="s">
        <v>175</v>
      </c>
      <c r="H153" s="172">
        <v>2</v>
      </c>
      <c r="I153" s="173"/>
      <c r="J153" s="174">
        <f t="shared" si="10"/>
        <v>0</v>
      </c>
      <c r="K153" s="170" t="s">
        <v>1</v>
      </c>
      <c r="L153" s="175"/>
      <c r="M153" s="176" t="s">
        <v>1</v>
      </c>
      <c r="N153" s="177" t="s">
        <v>44</v>
      </c>
      <c r="P153" s="140">
        <f t="shared" si="11"/>
        <v>0</v>
      </c>
      <c r="Q153" s="140">
        <v>0.004</v>
      </c>
      <c r="R153" s="140">
        <f t="shared" si="12"/>
        <v>0.008</v>
      </c>
      <c r="S153" s="140">
        <v>0</v>
      </c>
      <c r="T153" s="141">
        <f t="shared" si="13"/>
        <v>0</v>
      </c>
      <c r="AR153" s="142" t="s">
        <v>256</v>
      </c>
      <c r="AT153" s="142" t="s">
        <v>253</v>
      </c>
      <c r="AU153" s="142" t="s">
        <v>89</v>
      </c>
      <c r="AY153" s="15" t="s">
        <v>130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5" t="s">
        <v>87</v>
      </c>
      <c r="BK153" s="143">
        <f t="shared" si="19"/>
        <v>0</v>
      </c>
      <c r="BL153" s="15" t="s">
        <v>202</v>
      </c>
      <c r="BM153" s="142" t="s">
        <v>432</v>
      </c>
    </row>
    <row r="154" spans="2:65" s="1" customFormat="1" ht="24.2" customHeight="1">
      <c r="B154" s="130"/>
      <c r="C154" s="168" t="s">
        <v>312</v>
      </c>
      <c r="D154" s="168" t="s">
        <v>253</v>
      </c>
      <c r="E154" s="169" t="s">
        <v>433</v>
      </c>
      <c r="F154" s="170" t="s">
        <v>434</v>
      </c>
      <c r="G154" s="171" t="s">
        <v>175</v>
      </c>
      <c r="H154" s="172">
        <v>35</v>
      </c>
      <c r="I154" s="173"/>
      <c r="J154" s="174">
        <f t="shared" si="10"/>
        <v>0</v>
      </c>
      <c r="K154" s="170" t="s">
        <v>1</v>
      </c>
      <c r="L154" s="175"/>
      <c r="M154" s="176" t="s">
        <v>1</v>
      </c>
      <c r="N154" s="177" t="s">
        <v>44</v>
      </c>
      <c r="P154" s="140">
        <f t="shared" si="11"/>
        <v>0</v>
      </c>
      <c r="Q154" s="140">
        <v>0.004</v>
      </c>
      <c r="R154" s="140">
        <f t="shared" si="12"/>
        <v>0.14</v>
      </c>
      <c r="S154" s="140">
        <v>0</v>
      </c>
      <c r="T154" s="141">
        <f t="shared" si="13"/>
        <v>0</v>
      </c>
      <c r="AR154" s="142" t="s">
        <v>256</v>
      </c>
      <c r="AT154" s="142" t="s">
        <v>253</v>
      </c>
      <c r="AU154" s="142" t="s">
        <v>89</v>
      </c>
      <c r="AY154" s="15" t="s">
        <v>130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5" t="s">
        <v>87</v>
      </c>
      <c r="BK154" s="143">
        <f t="shared" si="19"/>
        <v>0</v>
      </c>
      <c r="BL154" s="15" t="s">
        <v>202</v>
      </c>
      <c r="BM154" s="142" t="s">
        <v>435</v>
      </c>
    </row>
    <row r="155" spans="2:65" s="1" customFormat="1" ht="24.2" customHeight="1">
      <c r="B155" s="130"/>
      <c r="C155" s="168" t="s">
        <v>316</v>
      </c>
      <c r="D155" s="168" t="s">
        <v>253</v>
      </c>
      <c r="E155" s="169" t="s">
        <v>436</v>
      </c>
      <c r="F155" s="170" t="s">
        <v>437</v>
      </c>
      <c r="G155" s="171" t="s">
        <v>175</v>
      </c>
      <c r="H155" s="172">
        <v>6</v>
      </c>
      <c r="I155" s="173"/>
      <c r="J155" s="174">
        <f t="shared" si="10"/>
        <v>0</v>
      </c>
      <c r="K155" s="170" t="s">
        <v>1</v>
      </c>
      <c r="L155" s="175"/>
      <c r="M155" s="176" t="s">
        <v>1</v>
      </c>
      <c r="N155" s="177" t="s">
        <v>44</v>
      </c>
      <c r="P155" s="140">
        <f t="shared" si="11"/>
        <v>0</v>
      </c>
      <c r="Q155" s="140">
        <v>0.004</v>
      </c>
      <c r="R155" s="140">
        <f t="shared" si="12"/>
        <v>0.024</v>
      </c>
      <c r="S155" s="140">
        <v>0</v>
      </c>
      <c r="T155" s="141">
        <f t="shared" si="13"/>
        <v>0</v>
      </c>
      <c r="AR155" s="142" t="s">
        <v>256</v>
      </c>
      <c r="AT155" s="142" t="s">
        <v>253</v>
      </c>
      <c r="AU155" s="142" t="s">
        <v>89</v>
      </c>
      <c r="AY155" s="15" t="s">
        <v>130</v>
      </c>
      <c r="BE155" s="143">
        <f t="shared" si="14"/>
        <v>0</v>
      </c>
      <c r="BF155" s="143">
        <f t="shared" si="15"/>
        <v>0</v>
      </c>
      <c r="BG155" s="143">
        <f t="shared" si="16"/>
        <v>0</v>
      </c>
      <c r="BH155" s="143">
        <f t="shared" si="17"/>
        <v>0</v>
      </c>
      <c r="BI155" s="143">
        <f t="shared" si="18"/>
        <v>0</v>
      </c>
      <c r="BJ155" s="15" t="s">
        <v>87</v>
      </c>
      <c r="BK155" s="143">
        <f t="shared" si="19"/>
        <v>0</v>
      </c>
      <c r="BL155" s="15" t="s">
        <v>202</v>
      </c>
      <c r="BM155" s="142" t="s">
        <v>438</v>
      </c>
    </row>
    <row r="156" spans="2:65" s="1" customFormat="1" ht="24.2" customHeight="1">
      <c r="B156" s="130"/>
      <c r="C156" s="168" t="s">
        <v>321</v>
      </c>
      <c r="D156" s="168" t="s">
        <v>253</v>
      </c>
      <c r="E156" s="169" t="s">
        <v>439</v>
      </c>
      <c r="F156" s="170" t="s">
        <v>440</v>
      </c>
      <c r="G156" s="171" t="s">
        <v>175</v>
      </c>
      <c r="H156" s="172">
        <v>10</v>
      </c>
      <c r="I156" s="173"/>
      <c r="J156" s="174">
        <f t="shared" si="10"/>
        <v>0</v>
      </c>
      <c r="K156" s="170" t="s">
        <v>1</v>
      </c>
      <c r="L156" s="175"/>
      <c r="M156" s="176" t="s">
        <v>1</v>
      </c>
      <c r="N156" s="177" t="s">
        <v>44</v>
      </c>
      <c r="P156" s="140">
        <f t="shared" si="11"/>
        <v>0</v>
      </c>
      <c r="Q156" s="140">
        <v>0.004</v>
      </c>
      <c r="R156" s="140">
        <f t="shared" si="12"/>
        <v>0.04</v>
      </c>
      <c r="S156" s="140">
        <v>0</v>
      </c>
      <c r="T156" s="141">
        <f t="shared" si="13"/>
        <v>0</v>
      </c>
      <c r="AR156" s="142" t="s">
        <v>256</v>
      </c>
      <c r="AT156" s="142" t="s">
        <v>253</v>
      </c>
      <c r="AU156" s="142" t="s">
        <v>89</v>
      </c>
      <c r="AY156" s="15" t="s">
        <v>130</v>
      </c>
      <c r="BE156" s="143">
        <f t="shared" si="14"/>
        <v>0</v>
      </c>
      <c r="BF156" s="143">
        <f t="shared" si="15"/>
        <v>0</v>
      </c>
      <c r="BG156" s="143">
        <f t="shared" si="16"/>
        <v>0</v>
      </c>
      <c r="BH156" s="143">
        <f t="shared" si="17"/>
        <v>0</v>
      </c>
      <c r="BI156" s="143">
        <f t="shared" si="18"/>
        <v>0</v>
      </c>
      <c r="BJ156" s="15" t="s">
        <v>87</v>
      </c>
      <c r="BK156" s="143">
        <f t="shared" si="19"/>
        <v>0</v>
      </c>
      <c r="BL156" s="15" t="s">
        <v>202</v>
      </c>
      <c r="BM156" s="142" t="s">
        <v>441</v>
      </c>
    </row>
    <row r="157" spans="2:65" s="1" customFormat="1" ht="16.5" customHeight="1">
      <c r="B157" s="130"/>
      <c r="C157" s="131" t="s">
        <v>326</v>
      </c>
      <c r="D157" s="131" t="s">
        <v>133</v>
      </c>
      <c r="E157" s="132" t="s">
        <v>442</v>
      </c>
      <c r="F157" s="133" t="s">
        <v>443</v>
      </c>
      <c r="G157" s="134" t="s">
        <v>175</v>
      </c>
      <c r="H157" s="135">
        <v>14</v>
      </c>
      <c r="I157" s="136"/>
      <c r="J157" s="137">
        <f t="shared" si="10"/>
        <v>0</v>
      </c>
      <c r="K157" s="133" t="s">
        <v>1</v>
      </c>
      <c r="L157" s="30"/>
      <c r="M157" s="138" t="s">
        <v>1</v>
      </c>
      <c r="N157" s="139" t="s">
        <v>44</v>
      </c>
      <c r="P157" s="140">
        <f t="shared" si="11"/>
        <v>0</v>
      </c>
      <c r="Q157" s="140">
        <v>0</v>
      </c>
      <c r="R157" s="140">
        <f t="shared" si="12"/>
        <v>0</v>
      </c>
      <c r="S157" s="140">
        <v>0</v>
      </c>
      <c r="T157" s="141">
        <f t="shared" si="13"/>
        <v>0</v>
      </c>
      <c r="AR157" s="142" t="s">
        <v>202</v>
      </c>
      <c r="AT157" s="142" t="s">
        <v>133</v>
      </c>
      <c r="AU157" s="142" t="s">
        <v>89</v>
      </c>
      <c r="AY157" s="15" t="s">
        <v>130</v>
      </c>
      <c r="BE157" s="143">
        <f t="shared" si="14"/>
        <v>0</v>
      </c>
      <c r="BF157" s="143">
        <f t="shared" si="15"/>
        <v>0</v>
      </c>
      <c r="BG157" s="143">
        <f t="shared" si="16"/>
        <v>0</v>
      </c>
      <c r="BH157" s="143">
        <f t="shared" si="17"/>
        <v>0</v>
      </c>
      <c r="BI157" s="143">
        <f t="shared" si="18"/>
        <v>0</v>
      </c>
      <c r="BJ157" s="15" t="s">
        <v>87</v>
      </c>
      <c r="BK157" s="143">
        <f t="shared" si="19"/>
        <v>0</v>
      </c>
      <c r="BL157" s="15" t="s">
        <v>202</v>
      </c>
      <c r="BM157" s="142" t="s">
        <v>444</v>
      </c>
    </row>
    <row r="158" spans="2:65" s="1" customFormat="1" ht="21.75" customHeight="1">
      <c r="B158" s="130"/>
      <c r="C158" s="168" t="s">
        <v>332</v>
      </c>
      <c r="D158" s="168" t="s">
        <v>253</v>
      </c>
      <c r="E158" s="169" t="s">
        <v>445</v>
      </c>
      <c r="F158" s="170" t="s">
        <v>446</v>
      </c>
      <c r="G158" s="171" t="s">
        <v>175</v>
      </c>
      <c r="H158" s="172">
        <v>9</v>
      </c>
      <c r="I158" s="173"/>
      <c r="J158" s="174">
        <f t="shared" si="10"/>
        <v>0</v>
      </c>
      <c r="K158" s="170" t="s">
        <v>1</v>
      </c>
      <c r="L158" s="175"/>
      <c r="M158" s="176" t="s">
        <v>1</v>
      </c>
      <c r="N158" s="177" t="s">
        <v>44</v>
      </c>
      <c r="P158" s="140">
        <f t="shared" si="11"/>
        <v>0</v>
      </c>
      <c r="Q158" s="140">
        <v>0.004</v>
      </c>
      <c r="R158" s="140">
        <f t="shared" si="12"/>
        <v>0.036000000000000004</v>
      </c>
      <c r="S158" s="140">
        <v>0</v>
      </c>
      <c r="T158" s="141">
        <f t="shared" si="13"/>
        <v>0</v>
      </c>
      <c r="AR158" s="142" t="s">
        <v>256</v>
      </c>
      <c r="AT158" s="142" t="s">
        <v>253</v>
      </c>
      <c r="AU158" s="142" t="s">
        <v>89</v>
      </c>
      <c r="AY158" s="15" t="s">
        <v>130</v>
      </c>
      <c r="BE158" s="143">
        <f t="shared" si="14"/>
        <v>0</v>
      </c>
      <c r="BF158" s="143">
        <f t="shared" si="15"/>
        <v>0</v>
      </c>
      <c r="BG158" s="143">
        <f t="shared" si="16"/>
        <v>0</v>
      </c>
      <c r="BH158" s="143">
        <f t="shared" si="17"/>
        <v>0</v>
      </c>
      <c r="BI158" s="143">
        <f t="shared" si="18"/>
        <v>0</v>
      </c>
      <c r="BJ158" s="15" t="s">
        <v>87</v>
      </c>
      <c r="BK158" s="143">
        <f t="shared" si="19"/>
        <v>0</v>
      </c>
      <c r="BL158" s="15" t="s">
        <v>202</v>
      </c>
      <c r="BM158" s="142" t="s">
        <v>447</v>
      </c>
    </row>
    <row r="159" spans="2:65" s="1" customFormat="1" ht="24.2" customHeight="1">
      <c r="B159" s="130"/>
      <c r="C159" s="168" t="s">
        <v>336</v>
      </c>
      <c r="D159" s="168" t="s">
        <v>253</v>
      </c>
      <c r="E159" s="169" t="s">
        <v>448</v>
      </c>
      <c r="F159" s="170" t="s">
        <v>449</v>
      </c>
      <c r="G159" s="171" t="s">
        <v>175</v>
      </c>
      <c r="H159" s="172">
        <v>5</v>
      </c>
      <c r="I159" s="173"/>
      <c r="J159" s="174">
        <f t="shared" si="10"/>
        <v>0</v>
      </c>
      <c r="K159" s="170" t="s">
        <v>1</v>
      </c>
      <c r="L159" s="175"/>
      <c r="M159" s="176" t="s">
        <v>1</v>
      </c>
      <c r="N159" s="177" t="s">
        <v>44</v>
      </c>
      <c r="P159" s="140">
        <f t="shared" si="11"/>
        <v>0</v>
      </c>
      <c r="Q159" s="140">
        <v>0.004</v>
      </c>
      <c r="R159" s="140">
        <f t="shared" si="12"/>
        <v>0.02</v>
      </c>
      <c r="S159" s="140">
        <v>0</v>
      </c>
      <c r="T159" s="141">
        <f t="shared" si="13"/>
        <v>0</v>
      </c>
      <c r="AR159" s="142" t="s">
        <v>256</v>
      </c>
      <c r="AT159" s="142" t="s">
        <v>253</v>
      </c>
      <c r="AU159" s="142" t="s">
        <v>89</v>
      </c>
      <c r="AY159" s="15" t="s">
        <v>130</v>
      </c>
      <c r="BE159" s="143">
        <f t="shared" si="14"/>
        <v>0</v>
      </c>
      <c r="BF159" s="143">
        <f t="shared" si="15"/>
        <v>0</v>
      </c>
      <c r="BG159" s="143">
        <f t="shared" si="16"/>
        <v>0</v>
      </c>
      <c r="BH159" s="143">
        <f t="shared" si="17"/>
        <v>0</v>
      </c>
      <c r="BI159" s="143">
        <f t="shared" si="18"/>
        <v>0</v>
      </c>
      <c r="BJ159" s="15" t="s">
        <v>87</v>
      </c>
      <c r="BK159" s="143">
        <f t="shared" si="19"/>
        <v>0</v>
      </c>
      <c r="BL159" s="15" t="s">
        <v>202</v>
      </c>
      <c r="BM159" s="142" t="s">
        <v>450</v>
      </c>
    </row>
    <row r="160" spans="2:65" s="1" customFormat="1" ht="16.5" customHeight="1">
      <c r="B160" s="130"/>
      <c r="C160" s="131" t="s">
        <v>340</v>
      </c>
      <c r="D160" s="131" t="s">
        <v>133</v>
      </c>
      <c r="E160" s="132" t="s">
        <v>451</v>
      </c>
      <c r="F160" s="133" t="s">
        <v>452</v>
      </c>
      <c r="G160" s="134" t="s">
        <v>175</v>
      </c>
      <c r="H160" s="135">
        <v>31</v>
      </c>
      <c r="I160" s="136"/>
      <c r="J160" s="137">
        <f t="shared" si="10"/>
        <v>0</v>
      </c>
      <c r="K160" s="133" t="s">
        <v>1</v>
      </c>
      <c r="L160" s="30"/>
      <c r="M160" s="138" t="s">
        <v>1</v>
      </c>
      <c r="N160" s="139" t="s">
        <v>44</v>
      </c>
      <c r="P160" s="140">
        <f t="shared" si="11"/>
        <v>0</v>
      </c>
      <c r="Q160" s="140">
        <v>0</v>
      </c>
      <c r="R160" s="140">
        <f t="shared" si="12"/>
        <v>0</v>
      </c>
      <c r="S160" s="140">
        <v>0</v>
      </c>
      <c r="T160" s="141">
        <f t="shared" si="13"/>
        <v>0</v>
      </c>
      <c r="AR160" s="142" t="s">
        <v>202</v>
      </c>
      <c r="AT160" s="142" t="s">
        <v>133</v>
      </c>
      <c r="AU160" s="142" t="s">
        <v>89</v>
      </c>
      <c r="AY160" s="15" t="s">
        <v>130</v>
      </c>
      <c r="BE160" s="143">
        <f t="shared" si="14"/>
        <v>0</v>
      </c>
      <c r="BF160" s="143">
        <f t="shared" si="15"/>
        <v>0</v>
      </c>
      <c r="BG160" s="143">
        <f t="shared" si="16"/>
        <v>0</v>
      </c>
      <c r="BH160" s="143">
        <f t="shared" si="17"/>
        <v>0</v>
      </c>
      <c r="BI160" s="143">
        <f t="shared" si="18"/>
        <v>0</v>
      </c>
      <c r="BJ160" s="15" t="s">
        <v>87</v>
      </c>
      <c r="BK160" s="143">
        <f t="shared" si="19"/>
        <v>0</v>
      </c>
      <c r="BL160" s="15" t="s">
        <v>202</v>
      </c>
      <c r="BM160" s="142" t="s">
        <v>453</v>
      </c>
    </row>
    <row r="161" spans="2:65" s="1" customFormat="1" ht="24.2" customHeight="1">
      <c r="B161" s="130"/>
      <c r="C161" s="168" t="s">
        <v>344</v>
      </c>
      <c r="D161" s="168" t="s">
        <v>253</v>
      </c>
      <c r="E161" s="169" t="s">
        <v>454</v>
      </c>
      <c r="F161" s="170" t="s">
        <v>455</v>
      </c>
      <c r="G161" s="171" t="s">
        <v>175</v>
      </c>
      <c r="H161" s="172">
        <v>1</v>
      </c>
      <c r="I161" s="173"/>
      <c r="J161" s="174">
        <f t="shared" si="10"/>
        <v>0</v>
      </c>
      <c r="K161" s="170" t="s">
        <v>1</v>
      </c>
      <c r="L161" s="175"/>
      <c r="M161" s="176" t="s">
        <v>1</v>
      </c>
      <c r="N161" s="177" t="s">
        <v>44</v>
      </c>
      <c r="P161" s="140">
        <f t="shared" si="11"/>
        <v>0</v>
      </c>
      <c r="Q161" s="140">
        <v>0.004</v>
      </c>
      <c r="R161" s="140">
        <f t="shared" si="12"/>
        <v>0.004</v>
      </c>
      <c r="S161" s="140">
        <v>0</v>
      </c>
      <c r="T161" s="141">
        <f t="shared" si="13"/>
        <v>0</v>
      </c>
      <c r="AR161" s="142" t="s">
        <v>256</v>
      </c>
      <c r="AT161" s="142" t="s">
        <v>253</v>
      </c>
      <c r="AU161" s="142" t="s">
        <v>89</v>
      </c>
      <c r="AY161" s="15" t="s">
        <v>130</v>
      </c>
      <c r="BE161" s="143">
        <f t="shared" si="14"/>
        <v>0</v>
      </c>
      <c r="BF161" s="143">
        <f t="shared" si="15"/>
        <v>0</v>
      </c>
      <c r="BG161" s="143">
        <f t="shared" si="16"/>
        <v>0</v>
      </c>
      <c r="BH161" s="143">
        <f t="shared" si="17"/>
        <v>0</v>
      </c>
      <c r="BI161" s="143">
        <f t="shared" si="18"/>
        <v>0</v>
      </c>
      <c r="BJ161" s="15" t="s">
        <v>87</v>
      </c>
      <c r="BK161" s="143">
        <f t="shared" si="19"/>
        <v>0</v>
      </c>
      <c r="BL161" s="15" t="s">
        <v>202</v>
      </c>
      <c r="BM161" s="142" t="s">
        <v>456</v>
      </c>
    </row>
    <row r="162" spans="2:65" s="1" customFormat="1" ht="24.2" customHeight="1">
      <c r="B162" s="130"/>
      <c r="C162" s="168" t="s">
        <v>457</v>
      </c>
      <c r="D162" s="168" t="s">
        <v>253</v>
      </c>
      <c r="E162" s="169" t="s">
        <v>458</v>
      </c>
      <c r="F162" s="170" t="s">
        <v>459</v>
      </c>
      <c r="G162" s="171" t="s">
        <v>175</v>
      </c>
      <c r="H162" s="172">
        <v>30</v>
      </c>
      <c r="I162" s="173"/>
      <c r="J162" s="174">
        <f t="shared" si="10"/>
        <v>0</v>
      </c>
      <c r="K162" s="170" t="s">
        <v>1</v>
      </c>
      <c r="L162" s="175"/>
      <c r="M162" s="176" t="s">
        <v>1</v>
      </c>
      <c r="N162" s="177" t="s">
        <v>44</v>
      </c>
      <c r="P162" s="140">
        <f t="shared" si="11"/>
        <v>0</v>
      </c>
      <c r="Q162" s="140">
        <v>0.004</v>
      </c>
      <c r="R162" s="140">
        <f t="shared" si="12"/>
        <v>0.12</v>
      </c>
      <c r="S162" s="140">
        <v>0</v>
      </c>
      <c r="T162" s="141">
        <f t="shared" si="13"/>
        <v>0</v>
      </c>
      <c r="AR162" s="142" t="s">
        <v>256</v>
      </c>
      <c r="AT162" s="142" t="s">
        <v>253</v>
      </c>
      <c r="AU162" s="142" t="s">
        <v>89</v>
      </c>
      <c r="AY162" s="15" t="s">
        <v>130</v>
      </c>
      <c r="BE162" s="143">
        <f t="shared" si="14"/>
        <v>0</v>
      </c>
      <c r="BF162" s="143">
        <f t="shared" si="15"/>
        <v>0</v>
      </c>
      <c r="BG162" s="143">
        <f t="shared" si="16"/>
        <v>0</v>
      </c>
      <c r="BH162" s="143">
        <f t="shared" si="17"/>
        <v>0</v>
      </c>
      <c r="BI162" s="143">
        <f t="shared" si="18"/>
        <v>0</v>
      </c>
      <c r="BJ162" s="15" t="s">
        <v>87</v>
      </c>
      <c r="BK162" s="143">
        <f t="shared" si="19"/>
        <v>0</v>
      </c>
      <c r="BL162" s="15" t="s">
        <v>202</v>
      </c>
      <c r="BM162" s="142" t="s">
        <v>460</v>
      </c>
    </row>
    <row r="163" spans="2:65" s="1" customFormat="1" ht="16.5" customHeight="1">
      <c r="B163" s="130"/>
      <c r="C163" s="131" t="s">
        <v>256</v>
      </c>
      <c r="D163" s="131" t="s">
        <v>133</v>
      </c>
      <c r="E163" s="132" t="s">
        <v>461</v>
      </c>
      <c r="F163" s="133" t="s">
        <v>462</v>
      </c>
      <c r="G163" s="134" t="s">
        <v>175</v>
      </c>
      <c r="H163" s="135">
        <v>8</v>
      </c>
      <c r="I163" s="136"/>
      <c r="J163" s="137">
        <f t="shared" si="10"/>
        <v>0</v>
      </c>
      <c r="K163" s="133" t="s">
        <v>1</v>
      </c>
      <c r="L163" s="30"/>
      <c r="M163" s="138" t="s">
        <v>1</v>
      </c>
      <c r="N163" s="139" t="s">
        <v>44</v>
      </c>
      <c r="P163" s="140">
        <f t="shared" si="11"/>
        <v>0</v>
      </c>
      <c r="Q163" s="140">
        <v>0</v>
      </c>
      <c r="R163" s="140">
        <f t="shared" si="12"/>
        <v>0</v>
      </c>
      <c r="S163" s="140">
        <v>0</v>
      </c>
      <c r="T163" s="141">
        <f t="shared" si="13"/>
        <v>0</v>
      </c>
      <c r="AR163" s="142" t="s">
        <v>202</v>
      </c>
      <c r="AT163" s="142" t="s">
        <v>133</v>
      </c>
      <c r="AU163" s="142" t="s">
        <v>89</v>
      </c>
      <c r="AY163" s="15" t="s">
        <v>130</v>
      </c>
      <c r="BE163" s="143">
        <f t="shared" si="14"/>
        <v>0</v>
      </c>
      <c r="BF163" s="143">
        <f t="shared" si="15"/>
        <v>0</v>
      </c>
      <c r="BG163" s="143">
        <f t="shared" si="16"/>
        <v>0</v>
      </c>
      <c r="BH163" s="143">
        <f t="shared" si="17"/>
        <v>0</v>
      </c>
      <c r="BI163" s="143">
        <f t="shared" si="18"/>
        <v>0</v>
      </c>
      <c r="BJ163" s="15" t="s">
        <v>87</v>
      </c>
      <c r="BK163" s="143">
        <f t="shared" si="19"/>
        <v>0</v>
      </c>
      <c r="BL163" s="15" t="s">
        <v>202</v>
      </c>
      <c r="BM163" s="142" t="s">
        <v>463</v>
      </c>
    </row>
    <row r="164" spans="2:65" s="1" customFormat="1" ht="24.2" customHeight="1">
      <c r="B164" s="130"/>
      <c r="C164" s="168" t="s">
        <v>464</v>
      </c>
      <c r="D164" s="168" t="s">
        <v>253</v>
      </c>
      <c r="E164" s="169" t="s">
        <v>465</v>
      </c>
      <c r="F164" s="170" t="s">
        <v>466</v>
      </c>
      <c r="G164" s="171" t="s">
        <v>175</v>
      </c>
      <c r="H164" s="172">
        <v>8</v>
      </c>
      <c r="I164" s="173"/>
      <c r="J164" s="174">
        <f t="shared" si="10"/>
        <v>0</v>
      </c>
      <c r="K164" s="170" t="s">
        <v>1</v>
      </c>
      <c r="L164" s="175"/>
      <c r="M164" s="176" t="s">
        <v>1</v>
      </c>
      <c r="N164" s="177" t="s">
        <v>44</v>
      </c>
      <c r="P164" s="140">
        <f t="shared" si="11"/>
        <v>0</v>
      </c>
      <c r="Q164" s="140">
        <v>0.004</v>
      </c>
      <c r="R164" s="140">
        <f t="shared" si="12"/>
        <v>0.032</v>
      </c>
      <c r="S164" s="140">
        <v>0</v>
      </c>
      <c r="T164" s="141">
        <f t="shared" si="13"/>
        <v>0</v>
      </c>
      <c r="AR164" s="142" t="s">
        <v>256</v>
      </c>
      <c r="AT164" s="142" t="s">
        <v>253</v>
      </c>
      <c r="AU164" s="142" t="s">
        <v>89</v>
      </c>
      <c r="AY164" s="15" t="s">
        <v>130</v>
      </c>
      <c r="BE164" s="143">
        <f t="shared" si="14"/>
        <v>0</v>
      </c>
      <c r="BF164" s="143">
        <f t="shared" si="15"/>
        <v>0</v>
      </c>
      <c r="BG164" s="143">
        <f t="shared" si="16"/>
        <v>0</v>
      </c>
      <c r="BH164" s="143">
        <f t="shared" si="17"/>
        <v>0</v>
      </c>
      <c r="BI164" s="143">
        <f t="shared" si="18"/>
        <v>0</v>
      </c>
      <c r="BJ164" s="15" t="s">
        <v>87</v>
      </c>
      <c r="BK164" s="143">
        <f t="shared" si="19"/>
        <v>0</v>
      </c>
      <c r="BL164" s="15" t="s">
        <v>202</v>
      </c>
      <c r="BM164" s="142" t="s">
        <v>467</v>
      </c>
    </row>
    <row r="165" spans="2:65" s="1" customFormat="1" ht="16.5" customHeight="1">
      <c r="B165" s="130"/>
      <c r="C165" s="131" t="s">
        <v>468</v>
      </c>
      <c r="D165" s="131" t="s">
        <v>133</v>
      </c>
      <c r="E165" s="132" t="s">
        <v>469</v>
      </c>
      <c r="F165" s="133" t="s">
        <v>470</v>
      </c>
      <c r="G165" s="134" t="s">
        <v>175</v>
      </c>
      <c r="H165" s="135">
        <v>5</v>
      </c>
      <c r="I165" s="136"/>
      <c r="J165" s="137">
        <f t="shared" si="10"/>
        <v>0</v>
      </c>
      <c r="K165" s="133" t="s">
        <v>1</v>
      </c>
      <c r="L165" s="30"/>
      <c r="M165" s="138" t="s">
        <v>1</v>
      </c>
      <c r="N165" s="139" t="s">
        <v>44</v>
      </c>
      <c r="P165" s="140">
        <f t="shared" si="11"/>
        <v>0</v>
      </c>
      <c r="Q165" s="140">
        <v>0</v>
      </c>
      <c r="R165" s="140">
        <f t="shared" si="12"/>
        <v>0</v>
      </c>
      <c r="S165" s="140">
        <v>0</v>
      </c>
      <c r="T165" s="141">
        <f t="shared" si="13"/>
        <v>0</v>
      </c>
      <c r="AR165" s="142" t="s">
        <v>202</v>
      </c>
      <c r="AT165" s="142" t="s">
        <v>133</v>
      </c>
      <c r="AU165" s="142" t="s">
        <v>89</v>
      </c>
      <c r="AY165" s="15" t="s">
        <v>130</v>
      </c>
      <c r="BE165" s="143">
        <f t="shared" si="14"/>
        <v>0</v>
      </c>
      <c r="BF165" s="143">
        <f t="shared" si="15"/>
        <v>0</v>
      </c>
      <c r="BG165" s="143">
        <f t="shared" si="16"/>
        <v>0</v>
      </c>
      <c r="BH165" s="143">
        <f t="shared" si="17"/>
        <v>0</v>
      </c>
      <c r="BI165" s="143">
        <f t="shared" si="18"/>
        <v>0</v>
      </c>
      <c r="BJ165" s="15" t="s">
        <v>87</v>
      </c>
      <c r="BK165" s="143">
        <f t="shared" si="19"/>
        <v>0</v>
      </c>
      <c r="BL165" s="15" t="s">
        <v>202</v>
      </c>
      <c r="BM165" s="142" t="s">
        <v>471</v>
      </c>
    </row>
    <row r="166" spans="2:65" s="1" customFormat="1" ht="24.2" customHeight="1">
      <c r="B166" s="130"/>
      <c r="C166" s="168" t="s">
        <v>472</v>
      </c>
      <c r="D166" s="168" t="s">
        <v>253</v>
      </c>
      <c r="E166" s="169" t="s">
        <v>473</v>
      </c>
      <c r="F166" s="170" t="s">
        <v>474</v>
      </c>
      <c r="G166" s="171" t="s">
        <v>175</v>
      </c>
      <c r="H166" s="172">
        <v>5</v>
      </c>
      <c r="I166" s="173"/>
      <c r="J166" s="174">
        <f t="shared" si="10"/>
        <v>0</v>
      </c>
      <c r="K166" s="170" t="s">
        <v>1</v>
      </c>
      <c r="L166" s="175"/>
      <c r="M166" s="176" t="s">
        <v>1</v>
      </c>
      <c r="N166" s="177" t="s">
        <v>44</v>
      </c>
      <c r="P166" s="140">
        <f t="shared" si="11"/>
        <v>0</v>
      </c>
      <c r="Q166" s="140">
        <v>0.004</v>
      </c>
      <c r="R166" s="140">
        <f t="shared" si="12"/>
        <v>0.02</v>
      </c>
      <c r="S166" s="140">
        <v>0</v>
      </c>
      <c r="T166" s="141">
        <f t="shared" si="13"/>
        <v>0</v>
      </c>
      <c r="AR166" s="142" t="s">
        <v>256</v>
      </c>
      <c r="AT166" s="142" t="s">
        <v>253</v>
      </c>
      <c r="AU166" s="142" t="s">
        <v>89</v>
      </c>
      <c r="AY166" s="15" t="s">
        <v>130</v>
      </c>
      <c r="BE166" s="143">
        <f t="shared" si="14"/>
        <v>0</v>
      </c>
      <c r="BF166" s="143">
        <f t="shared" si="15"/>
        <v>0</v>
      </c>
      <c r="BG166" s="143">
        <f t="shared" si="16"/>
        <v>0</v>
      </c>
      <c r="BH166" s="143">
        <f t="shared" si="17"/>
        <v>0</v>
      </c>
      <c r="BI166" s="143">
        <f t="shared" si="18"/>
        <v>0</v>
      </c>
      <c r="BJ166" s="15" t="s">
        <v>87</v>
      </c>
      <c r="BK166" s="143">
        <f t="shared" si="19"/>
        <v>0</v>
      </c>
      <c r="BL166" s="15" t="s">
        <v>202</v>
      </c>
      <c r="BM166" s="142" t="s">
        <v>475</v>
      </c>
    </row>
    <row r="167" spans="2:63" s="11" customFormat="1" ht="22.9" customHeight="1">
      <c r="B167" s="118"/>
      <c r="D167" s="119" t="s">
        <v>78</v>
      </c>
      <c r="E167" s="128" t="s">
        <v>476</v>
      </c>
      <c r="F167" s="128" t="s">
        <v>477</v>
      </c>
      <c r="I167" s="121"/>
      <c r="J167" s="129">
        <f>BK167</f>
        <v>0</v>
      </c>
      <c r="L167" s="118"/>
      <c r="M167" s="123"/>
      <c r="P167" s="124">
        <f>SUM(P168:P174)</f>
        <v>0</v>
      </c>
      <c r="R167" s="124">
        <f>SUM(R168:R174)</f>
        <v>0</v>
      </c>
      <c r="T167" s="125">
        <f>SUM(T168:T174)</f>
        <v>0</v>
      </c>
      <c r="AR167" s="119" t="s">
        <v>89</v>
      </c>
      <c r="AT167" s="126" t="s">
        <v>78</v>
      </c>
      <c r="AU167" s="126" t="s">
        <v>87</v>
      </c>
      <c r="AY167" s="119" t="s">
        <v>130</v>
      </c>
      <c r="BK167" s="127">
        <f>SUM(BK168:BK174)</f>
        <v>0</v>
      </c>
    </row>
    <row r="168" spans="2:65" s="1" customFormat="1" ht="16.5" customHeight="1">
      <c r="B168" s="130"/>
      <c r="C168" s="131" t="s">
        <v>478</v>
      </c>
      <c r="D168" s="131" t="s">
        <v>133</v>
      </c>
      <c r="E168" s="132" t="s">
        <v>479</v>
      </c>
      <c r="F168" s="133" t="s">
        <v>480</v>
      </c>
      <c r="G168" s="134" t="s">
        <v>135</v>
      </c>
      <c r="H168" s="135">
        <v>1</v>
      </c>
      <c r="I168" s="136"/>
      <c r="J168" s="137">
        <f>ROUND(I168*H168,2)</f>
        <v>0</v>
      </c>
      <c r="K168" s="133" t="s">
        <v>1</v>
      </c>
      <c r="L168" s="30"/>
      <c r="M168" s="138" t="s">
        <v>1</v>
      </c>
      <c r="N168" s="139" t="s">
        <v>44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202</v>
      </c>
      <c r="AT168" s="142" t="s">
        <v>133</v>
      </c>
      <c r="AU168" s="142" t="s">
        <v>89</v>
      </c>
      <c r="AY168" s="15" t="s">
        <v>130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5" t="s">
        <v>87</v>
      </c>
      <c r="BK168" s="143">
        <f>ROUND(I168*H168,2)</f>
        <v>0</v>
      </c>
      <c r="BL168" s="15" t="s">
        <v>202</v>
      </c>
      <c r="BM168" s="142" t="s">
        <v>481</v>
      </c>
    </row>
    <row r="169" spans="2:47" s="1" customFormat="1" ht="39">
      <c r="B169" s="30"/>
      <c r="D169" s="150" t="s">
        <v>189</v>
      </c>
      <c r="F169" s="157" t="s">
        <v>482</v>
      </c>
      <c r="I169" s="158"/>
      <c r="L169" s="30"/>
      <c r="M169" s="159"/>
      <c r="T169" s="54"/>
      <c r="AT169" s="15" t="s">
        <v>189</v>
      </c>
      <c r="AU169" s="15" t="s">
        <v>89</v>
      </c>
    </row>
    <row r="170" spans="2:65" s="1" customFormat="1" ht="21.75" customHeight="1">
      <c r="B170" s="130"/>
      <c r="C170" s="131" t="s">
        <v>483</v>
      </c>
      <c r="D170" s="131" t="s">
        <v>133</v>
      </c>
      <c r="E170" s="132" t="s">
        <v>484</v>
      </c>
      <c r="F170" s="133" t="s">
        <v>485</v>
      </c>
      <c r="G170" s="134" t="s">
        <v>135</v>
      </c>
      <c r="H170" s="135">
        <v>1</v>
      </c>
      <c r="I170" s="136"/>
      <c r="J170" s="137">
        <f>ROUND(I170*H170,2)</f>
        <v>0</v>
      </c>
      <c r="K170" s="133" t="s">
        <v>1</v>
      </c>
      <c r="L170" s="30"/>
      <c r="M170" s="138" t="s">
        <v>1</v>
      </c>
      <c r="N170" s="139" t="s">
        <v>44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202</v>
      </c>
      <c r="AT170" s="142" t="s">
        <v>133</v>
      </c>
      <c r="AU170" s="142" t="s">
        <v>89</v>
      </c>
      <c r="AY170" s="15" t="s">
        <v>130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5" t="s">
        <v>87</v>
      </c>
      <c r="BK170" s="143">
        <f>ROUND(I170*H170,2)</f>
        <v>0</v>
      </c>
      <c r="BL170" s="15" t="s">
        <v>202</v>
      </c>
      <c r="BM170" s="142" t="s">
        <v>486</v>
      </c>
    </row>
    <row r="171" spans="2:65" s="1" customFormat="1" ht="16.5" customHeight="1">
      <c r="B171" s="130"/>
      <c r="C171" s="131" t="s">
        <v>487</v>
      </c>
      <c r="D171" s="131" t="s">
        <v>133</v>
      </c>
      <c r="E171" s="132" t="s">
        <v>488</v>
      </c>
      <c r="F171" s="133" t="s">
        <v>489</v>
      </c>
      <c r="G171" s="134" t="s">
        <v>135</v>
      </c>
      <c r="H171" s="135">
        <v>1</v>
      </c>
      <c r="I171" s="136"/>
      <c r="J171" s="137">
        <f>ROUND(I171*H171,2)</f>
        <v>0</v>
      </c>
      <c r="K171" s="133" t="s">
        <v>1</v>
      </c>
      <c r="L171" s="30"/>
      <c r="M171" s="138" t="s">
        <v>1</v>
      </c>
      <c r="N171" s="139" t="s">
        <v>44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202</v>
      </c>
      <c r="AT171" s="142" t="s">
        <v>133</v>
      </c>
      <c r="AU171" s="142" t="s">
        <v>89</v>
      </c>
      <c r="AY171" s="15" t="s">
        <v>130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5" t="s">
        <v>87</v>
      </c>
      <c r="BK171" s="143">
        <f>ROUND(I171*H171,2)</f>
        <v>0</v>
      </c>
      <c r="BL171" s="15" t="s">
        <v>202</v>
      </c>
      <c r="BM171" s="142" t="s">
        <v>490</v>
      </c>
    </row>
    <row r="172" spans="2:47" s="1" customFormat="1" ht="19.5">
      <c r="B172" s="30"/>
      <c r="D172" s="150" t="s">
        <v>189</v>
      </c>
      <c r="F172" s="157" t="s">
        <v>491</v>
      </c>
      <c r="I172" s="158"/>
      <c r="L172" s="30"/>
      <c r="M172" s="159"/>
      <c r="T172" s="54"/>
      <c r="AT172" s="15" t="s">
        <v>189</v>
      </c>
      <c r="AU172" s="15" t="s">
        <v>89</v>
      </c>
    </row>
    <row r="173" spans="2:65" s="1" customFormat="1" ht="16.5" customHeight="1">
      <c r="B173" s="130"/>
      <c r="C173" s="131" t="s">
        <v>492</v>
      </c>
      <c r="D173" s="131" t="s">
        <v>133</v>
      </c>
      <c r="E173" s="132" t="s">
        <v>493</v>
      </c>
      <c r="F173" s="133" t="s">
        <v>494</v>
      </c>
      <c r="G173" s="134" t="s">
        <v>135</v>
      </c>
      <c r="H173" s="135">
        <v>1</v>
      </c>
      <c r="I173" s="136"/>
      <c r="J173" s="137">
        <f>ROUND(I173*H173,2)</f>
        <v>0</v>
      </c>
      <c r="K173" s="133" t="s">
        <v>1</v>
      </c>
      <c r="L173" s="30"/>
      <c r="M173" s="138" t="s">
        <v>1</v>
      </c>
      <c r="N173" s="139" t="s">
        <v>44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202</v>
      </c>
      <c r="AT173" s="142" t="s">
        <v>133</v>
      </c>
      <c r="AU173" s="142" t="s">
        <v>89</v>
      </c>
      <c r="AY173" s="15" t="s">
        <v>130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5" t="s">
        <v>87</v>
      </c>
      <c r="BK173" s="143">
        <f>ROUND(I173*H173,2)</f>
        <v>0</v>
      </c>
      <c r="BL173" s="15" t="s">
        <v>202</v>
      </c>
      <c r="BM173" s="142" t="s">
        <v>495</v>
      </c>
    </row>
    <row r="174" spans="2:65" s="1" customFormat="1" ht="16.5" customHeight="1">
      <c r="B174" s="130"/>
      <c r="C174" s="131" t="s">
        <v>496</v>
      </c>
      <c r="D174" s="131" t="s">
        <v>133</v>
      </c>
      <c r="E174" s="132" t="s">
        <v>497</v>
      </c>
      <c r="F174" s="133" t="s">
        <v>498</v>
      </c>
      <c r="G174" s="134" t="s">
        <v>135</v>
      </c>
      <c r="H174" s="135">
        <v>1</v>
      </c>
      <c r="I174" s="136"/>
      <c r="J174" s="137">
        <f>ROUND(I174*H174,2)</f>
        <v>0</v>
      </c>
      <c r="K174" s="133" t="s">
        <v>1</v>
      </c>
      <c r="L174" s="30"/>
      <c r="M174" s="138" t="s">
        <v>1</v>
      </c>
      <c r="N174" s="139" t="s">
        <v>44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202</v>
      </c>
      <c r="AT174" s="142" t="s">
        <v>133</v>
      </c>
      <c r="AU174" s="142" t="s">
        <v>89</v>
      </c>
      <c r="AY174" s="15" t="s">
        <v>130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5" t="s">
        <v>87</v>
      </c>
      <c r="BK174" s="143">
        <f>ROUND(I174*H174,2)</f>
        <v>0</v>
      </c>
      <c r="BL174" s="15" t="s">
        <v>202</v>
      </c>
      <c r="BM174" s="142" t="s">
        <v>499</v>
      </c>
    </row>
    <row r="175" spans="2:63" s="11" customFormat="1" ht="25.9" customHeight="1">
      <c r="B175" s="118"/>
      <c r="D175" s="119" t="s">
        <v>78</v>
      </c>
      <c r="E175" s="120" t="s">
        <v>500</v>
      </c>
      <c r="F175" s="120" t="s">
        <v>501</v>
      </c>
      <c r="I175" s="121"/>
      <c r="J175" s="122">
        <f>BK175</f>
        <v>0</v>
      </c>
      <c r="L175" s="118"/>
      <c r="M175" s="123"/>
      <c r="P175" s="124">
        <f>P176+P184+P187+P191+P199+P219+P225</f>
        <v>0</v>
      </c>
      <c r="R175" s="124">
        <f>R176+R184+R187+R191+R199+R219+R225</f>
        <v>17.900000000000002</v>
      </c>
      <c r="T175" s="125">
        <f>T176+T184+T187+T191+T199+T219+T225</f>
        <v>0</v>
      </c>
      <c r="AR175" s="119" t="s">
        <v>89</v>
      </c>
      <c r="AT175" s="126" t="s">
        <v>78</v>
      </c>
      <c r="AU175" s="126" t="s">
        <v>79</v>
      </c>
      <c r="AY175" s="119" t="s">
        <v>130</v>
      </c>
      <c r="BK175" s="127">
        <f>BK176+BK184+BK187+BK191+BK199+BK219+BK225</f>
        <v>0</v>
      </c>
    </row>
    <row r="176" spans="2:63" s="11" customFormat="1" ht="22.9" customHeight="1">
      <c r="B176" s="118"/>
      <c r="D176" s="119" t="s">
        <v>78</v>
      </c>
      <c r="E176" s="128" t="s">
        <v>502</v>
      </c>
      <c r="F176" s="128" t="s">
        <v>503</v>
      </c>
      <c r="I176" s="121"/>
      <c r="J176" s="129">
        <f>BK176</f>
        <v>0</v>
      </c>
      <c r="L176" s="118"/>
      <c r="M176" s="123"/>
      <c r="P176" s="124">
        <f>SUM(P177:P183)</f>
        <v>0</v>
      </c>
      <c r="R176" s="124">
        <f>SUM(R177:R183)</f>
        <v>0.3560000000000001</v>
      </c>
      <c r="T176" s="125">
        <f>SUM(T177:T183)</f>
        <v>0</v>
      </c>
      <c r="AR176" s="119" t="s">
        <v>89</v>
      </c>
      <c r="AT176" s="126" t="s">
        <v>78</v>
      </c>
      <c r="AU176" s="126" t="s">
        <v>87</v>
      </c>
      <c r="AY176" s="119" t="s">
        <v>130</v>
      </c>
      <c r="BK176" s="127">
        <f>SUM(BK177:BK183)</f>
        <v>0</v>
      </c>
    </row>
    <row r="177" spans="2:65" s="1" customFormat="1" ht="16.5" customHeight="1">
      <c r="B177" s="130"/>
      <c r="C177" s="168" t="s">
        <v>504</v>
      </c>
      <c r="D177" s="168" t="s">
        <v>253</v>
      </c>
      <c r="E177" s="169" t="s">
        <v>505</v>
      </c>
      <c r="F177" s="170" t="s">
        <v>506</v>
      </c>
      <c r="G177" s="171" t="s">
        <v>175</v>
      </c>
      <c r="H177" s="172">
        <v>35</v>
      </c>
      <c r="I177" s="173"/>
      <c r="J177" s="174">
        <f aca="true" t="shared" si="20" ref="J177:J183">ROUND(I177*H177,2)</f>
        <v>0</v>
      </c>
      <c r="K177" s="170" t="s">
        <v>1</v>
      </c>
      <c r="L177" s="175"/>
      <c r="M177" s="176" t="s">
        <v>1</v>
      </c>
      <c r="N177" s="177" t="s">
        <v>44</v>
      </c>
      <c r="P177" s="140">
        <f aca="true" t="shared" si="21" ref="P177:P183">O177*H177</f>
        <v>0</v>
      </c>
      <c r="Q177" s="140">
        <v>0.004</v>
      </c>
      <c r="R177" s="140">
        <f aca="true" t="shared" si="22" ref="R177:R183">Q177*H177</f>
        <v>0.14</v>
      </c>
      <c r="S177" s="140">
        <v>0</v>
      </c>
      <c r="T177" s="141">
        <f aca="true" t="shared" si="23" ref="T177:T183">S177*H177</f>
        <v>0</v>
      </c>
      <c r="AR177" s="142" t="s">
        <v>256</v>
      </c>
      <c r="AT177" s="142" t="s">
        <v>253</v>
      </c>
      <c r="AU177" s="142" t="s">
        <v>89</v>
      </c>
      <c r="AY177" s="15" t="s">
        <v>130</v>
      </c>
      <c r="BE177" s="143">
        <f aca="true" t="shared" si="24" ref="BE177:BE183">IF(N177="základní",J177,0)</f>
        <v>0</v>
      </c>
      <c r="BF177" s="143">
        <f aca="true" t="shared" si="25" ref="BF177:BF183">IF(N177="snížená",J177,0)</f>
        <v>0</v>
      </c>
      <c r="BG177" s="143">
        <f aca="true" t="shared" si="26" ref="BG177:BG183">IF(N177="zákl. přenesená",J177,0)</f>
        <v>0</v>
      </c>
      <c r="BH177" s="143">
        <f aca="true" t="shared" si="27" ref="BH177:BH183">IF(N177="sníž. přenesená",J177,0)</f>
        <v>0</v>
      </c>
      <c r="BI177" s="143">
        <f aca="true" t="shared" si="28" ref="BI177:BI183">IF(N177="nulová",J177,0)</f>
        <v>0</v>
      </c>
      <c r="BJ177" s="15" t="s">
        <v>87</v>
      </c>
      <c r="BK177" s="143">
        <f aca="true" t="shared" si="29" ref="BK177:BK183">ROUND(I177*H177,2)</f>
        <v>0</v>
      </c>
      <c r="BL177" s="15" t="s">
        <v>202</v>
      </c>
      <c r="BM177" s="142" t="s">
        <v>507</v>
      </c>
    </row>
    <row r="178" spans="2:65" s="1" customFormat="1" ht="16.5" customHeight="1">
      <c r="B178" s="130"/>
      <c r="C178" s="168" t="s">
        <v>508</v>
      </c>
      <c r="D178" s="168" t="s">
        <v>253</v>
      </c>
      <c r="E178" s="169" t="s">
        <v>509</v>
      </c>
      <c r="F178" s="170" t="s">
        <v>510</v>
      </c>
      <c r="G178" s="171" t="s">
        <v>175</v>
      </c>
      <c r="H178" s="172">
        <v>3</v>
      </c>
      <c r="I178" s="173"/>
      <c r="J178" s="174">
        <f t="shared" si="20"/>
        <v>0</v>
      </c>
      <c r="K178" s="170" t="s">
        <v>1</v>
      </c>
      <c r="L178" s="175"/>
      <c r="M178" s="176" t="s">
        <v>1</v>
      </c>
      <c r="N178" s="177" t="s">
        <v>44</v>
      </c>
      <c r="P178" s="140">
        <f t="shared" si="21"/>
        <v>0</v>
      </c>
      <c r="Q178" s="140">
        <v>0.004</v>
      </c>
      <c r="R178" s="140">
        <f t="shared" si="22"/>
        <v>0.012</v>
      </c>
      <c r="S178" s="140">
        <v>0</v>
      </c>
      <c r="T178" s="141">
        <f t="shared" si="23"/>
        <v>0</v>
      </c>
      <c r="AR178" s="142" t="s">
        <v>256</v>
      </c>
      <c r="AT178" s="142" t="s">
        <v>253</v>
      </c>
      <c r="AU178" s="142" t="s">
        <v>89</v>
      </c>
      <c r="AY178" s="15" t="s">
        <v>130</v>
      </c>
      <c r="BE178" s="143">
        <f t="shared" si="24"/>
        <v>0</v>
      </c>
      <c r="BF178" s="143">
        <f t="shared" si="25"/>
        <v>0</v>
      </c>
      <c r="BG178" s="143">
        <f t="shared" si="26"/>
        <v>0</v>
      </c>
      <c r="BH178" s="143">
        <f t="shared" si="27"/>
        <v>0</v>
      </c>
      <c r="BI178" s="143">
        <f t="shared" si="28"/>
        <v>0</v>
      </c>
      <c r="BJ178" s="15" t="s">
        <v>87</v>
      </c>
      <c r="BK178" s="143">
        <f t="shared" si="29"/>
        <v>0</v>
      </c>
      <c r="BL178" s="15" t="s">
        <v>202</v>
      </c>
      <c r="BM178" s="142" t="s">
        <v>511</v>
      </c>
    </row>
    <row r="179" spans="2:65" s="1" customFormat="1" ht="16.5" customHeight="1">
      <c r="B179" s="130"/>
      <c r="C179" s="168" t="s">
        <v>512</v>
      </c>
      <c r="D179" s="168" t="s">
        <v>253</v>
      </c>
      <c r="E179" s="169" t="s">
        <v>513</v>
      </c>
      <c r="F179" s="170" t="s">
        <v>514</v>
      </c>
      <c r="G179" s="171" t="s">
        <v>175</v>
      </c>
      <c r="H179" s="172">
        <v>38</v>
      </c>
      <c r="I179" s="173"/>
      <c r="J179" s="174">
        <f t="shared" si="20"/>
        <v>0</v>
      </c>
      <c r="K179" s="170" t="s">
        <v>1</v>
      </c>
      <c r="L179" s="175"/>
      <c r="M179" s="176" t="s">
        <v>1</v>
      </c>
      <c r="N179" s="177" t="s">
        <v>44</v>
      </c>
      <c r="P179" s="140">
        <f t="shared" si="21"/>
        <v>0</v>
      </c>
      <c r="Q179" s="140">
        <v>0.004</v>
      </c>
      <c r="R179" s="140">
        <f t="shared" si="22"/>
        <v>0.152</v>
      </c>
      <c r="S179" s="140">
        <v>0</v>
      </c>
      <c r="T179" s="141">
        <f t="shared" si="23"/>
        <v>0</v>
      </c>
      <c r="AR179" s="142" t="s">
        <v>256</v>
      </c>
      <c r="AT179" s="142" t="s">
        <v>253</v>
      </c>
      <c r="AU179" s="142" t="s">
        <v>89</v>
      </c>
      <c r="AY179" s="15" t="s">
        <v>130</v>
      </c>
      <c r="BE179" s="143">
        <f t="shared" si="24"/>
        <v>0</v>
      </c>
      <c r="BF179" s="143">
        <f t="shared" si="25"/>
        <v>0</v>
      </c>
      <c r="BG179" s="143">
        <f t="shared" si="26"/>
        <v>0</v>
      </c>
      <c r="BH179" s="143">
        <f t="shared" si="27"/>
        <v>0</v>
      </c>
      <c r="BI179" s="143">
        <f t="shared" si="28"/>
        <v>0</v>
      </c>
      <c r="BJ179" s="15" t="s">
        <v>87</v>
      </c>
      <c r="BK179" s="143">
        <f t="shared" si="29"/>
        <v>0</v>
      </c>
      <c r="BL179" s="15" t="s">
        <v>202</v>
      </c>
      <c r="BM179" s="142" t="s">
        <v>515</v>
      </c>
    </row>
    <row r="180" spans="2:65" s="1" customFormat="1" ht="16.5" customHeight="1">
      <c r="B180" s="130"/>
      <c r="C180" s="168" t="s">
        <v>516</v>
      </c>
      <c r="D180" s="168" t="s">
        <v>253</v>
      </c>
      <c r="E180" s="169" t="s">
        <v>517</v>
      </c>
      <c r="F180" s="170" t="s">
        <v>518</v>
      </c>
      <c r="G180" s="171" t="s">
        <v>175</v>
      </c>
      <c r="H180" s="172">
        <v>2</v>
      </c>
      <c r="I180" s="173"/>
      <c r="J180" s="174">
        <f t="shared" si="20"/>
        <v>0</v>
      </c>
      <c r="K180" s="170" t="s">
        <v>1</v>
      </c>
      <c r="L180" s="175"/>
      <c r="M180" s="176" t="s">
        <v>1</v>
      </c>
      <c r="N180" s="177" t="s">
        <v>44</v>
      </c>
      <c r="P180" s="140">
        <f t="shared" si="21"/>
        <v>0</v>
      </c>
      <c r="Q180" s="140">
        <v>0.004</v>
      </c>
      <c r="R180" s="140">
        <f t="shared" si="22"/>
        <v>0.008</v>
      </c>
      <c r="S180" s="140">
        <v>0</v>
      </c>
      <c r="T180" s="141">
        <f t="shared" si="23"/>
        <v>0</v>
      </c>
      <c r="AR180" s="142" t="s">
        <v>256</v>
      </c>
      <c r="AT180" s="142" t="s">
        <v>253</v>
      </c>
      <c r="AU180" s="142" t="s">
        <v>89</v>
      </c>
      <c r="AY180" s="15" t="s">
        <v>130</v>
      </c>
      <c r="BE180" s="143">
        <f t="shared" si="24"/>
        <v>0</v>
      </c>
      <c r="BF180" s="143">
        <f t="shared" si="25"/>
        <v>0</v>
      </c>
      <c r="BG180" s="143">
        <f t="shared" si="26"/>
        <v>0</v>
      </c>
      <c r="BH180" s="143">
        <f t="shared" si="27"/>
        <v>0</v>
      </c>
      <c r="BI180" s="143">
        <f t="shared" si="28"/>
        <v>0</v>
      </c>
      <c r="BJ180" s="15" t="s">
        <v>87</v>
      </c>
      <c r="BK180" s="143">
        <f t="shared" si="29"/>
        <v>0</v>
      </c>
      <c r="BL180" s="15" t="s">
        <v>202</v>
      </c>
      <c r="BM180" s="142" t="s">
        <v>519</v>
      </c>
    </row>
    <row r="181" spans="2:65" s="1" customFormat="1" ht="16.5" customHeight="1">
      <c r="B181" s="130"/>
      <c r="C181" s="168" t="s">
        <v>520</v>
      </c>
      <c r="D181" s="168" t="s">
        <v>253</v>
      </c>
      <c r="E181" s="169" t="s">
        <v>521</v>
      </c>
      <c r="F181" s="170" t="s">
        <v>522</v>
      </c>
      <c r="G181" s="171" t="s">
        <v>175</v>
      </c>
      <c r="H181" s="172">
        <v>4</v>
      </c>
      <c r="I181" s="173"/>
      <c r="J181" s="174">
        <f t="shared" si="20"/>
        <v>0</v>
      </c>
      <c r="K181" s="170" t="s">
        <v>1</v>
      </c>
      <c r="L181" s="175"/>
      <c r="M181" s="176" t="s">
        <v>1</v>
      </c>
      <c r="N181" s="177" t="s">
        <v>44</v>
      </c>
      <c r="P181" s="140">
        <f t="shared" si="21"/>
        <v>0</v>
      </c>
      <c r="Q181" s="140">
        <v>0.004</v>
      </c>
      <c r="R181" s="140">
        <f t="shared" si="22"/>
        <v>0.016</v>
      </c>
      <c r="S181" s="140">
        <v>0</v>
      </c>
      <c r="T181" s="141">
        <f t="shared" si="23"/>
        <v>0</v>
      </c>
      <c r="AR181" s="142" t="s">
        <v>256</v>
      </c>
      <c r="AT181" s="142" t="s">
        <v>253</v>
      </c>
      <c r="AU181" s="142" t="s">
        <v>89</v>
      </c>
      <c r="AY181" s="15" t="s">
        <v>130</v>
      </c>
      <c r="BE181" s="143">
        <f t="shared" si="24"/>
        <v>0</v>
      </c>
      <c r="BF181" s="143">
        <f t="shared" si="25"/>
        <v>0</v>
      </c>
      <c r="BG181" s="143">
        <f t="shared" si="26"/>
        <v>0</v>
      </c>
      <c r="BH181" s="143">
        <f t="shared" si="27"/>
        <v>0</v>
      </c>
      <c r="BI181" s="143">
        <f t="shared" si="28"/>
        <v>0</v>
      </c>
      <c r="BJ181" s="15" t="s">
        <v>87</v>
      </c>
      <c r="BK181" s="143">
        <f t="shared" si="29"/>
        <v>0</v>
      </c>
      <c r="BL181" s="15" t="s">
        <v>202</v>
      </c>
      <c r="BM181" s="142" t="s">
        <v>523</v>
      </c>
    </row>
    <row r="182" spans="2:65" s="1" customFormat="1" ht="16.5" customHeight="1">
      <c r="B182" s="130"/>
      <c r="C182" s="168" t="s">
        <v>524</v>
      </c>
      <c r="D182" s="168" t="s">
        <v>253</v>
      </c>
      <c r="E182" s="169" t="s">
        <v>525</v>
      </c>
      <c r="F182" s="170" t="s">
        <v>526</v>
      </c>
      <c r="G182" s="171" t="s">
        <v>175</v>
      </c>
      <c r="H182" s="172">
        <v>4</v>
      </c>
      <c r="I182" s="173"/>
      <c r="J182" s="174">
        <f t="shared" si="20"/>
        <v>0</v>
      </c>
      <c r="K182" s="170" t="s">
        <v>1</v>
      </c>
      <c r="L182" s="175"/>
      <c r="M182" s="176" t="s">
        <v>1</v>
      </c>
      <c r="N182" s="177" t="s">
        <v>44</v>
      </c>
      <c r="P182" s="140">
        <f t="shared" si="21"/>
        <v>0</v>
      </c>
      <c r="Q182" s="140">
        <v>0.004</v>
      </c>
      <c r="R182" s="140">
        <f t="shared" si="22"/>
        <v>0.016</v>
      </c>
      <c r="S182" s="140">
        <v>0</v>
      </c>
      <c r="T182" s="141">
        <f t="shared" si="23"/>
        <v>0</v>
      </c>
      <c r="AR182" s="142" t="s">
        <v>256</v>
      </c>
      <c r="AT182" s="142" t="s">
        <v>253</v>
      </c>
      <c r="AU182" s="142" t="s">
        <v>89</v>
      </c>
      <c r="AY182" s="15" t="s">
        <v>130</v>
      </c>
      <c r="BE182" s="143">
        <f t="shared" si="24"/>
        <v>0</v>
      </c>
      <c r="BF182" s="143">
        <f t="shared" si="25"/>
        <v>0</v>
      </c>
      <c r="BG182" s="143">
        <f t="shared" si="26"/>
        <v>0</v>
      </c>
      <c r="BH182" s="143">
        <f t="shared" si="27"/>
        <v>0</v>
      </c>
      <c r="BI182" s="143">
        <f t="shared" si="28"/>
        <v>0</v>
      </c>
      <c r="BJ182" s="15" t="s">
        <v>87</v>
      </c>
      <c r="BK182" s="143">
        <f t="shared" si="29"/>
        <v>0</v>
      </c>
      <c r="BL182" s="15" t="s">
        <v>202</v>
      </c>
      <c r="BM182" s="142" t="s">
        <v>527</v>
      </c>
    </row>
    <row r="183" spans="2:65" s="1" customFormat="1" ht="16.5" customHeight="1">
      <c r="B183" s="130"/>
      <c r="C183" s="168" t="s">
        <v>528</v>
      </c>
      <c r="D183" s="168" t="s">
        <v>253</v>
      </c>
      <c r="E183" s="169" t="s">
        <v>529</v>
      </c>
      <c r="F183" s="170" t="s">
        <v>530</v>
      </c>
      <c r="G183" s="171" t="s">
        <v>175</v>
      </c>
      <c r="H183" s="172">
        <v>3</v>
      </c>
      <c r="I183" s="173"/>
      <c r="J183" s="174">
        <f t="shared" si="20"/>
        <v>0</v>
      </c>
      <c r="K183" s="170" t="s">
        <v>1</v>
      </c>
      <c r="L183" s="175"/>
      <c r="M183" s="176" t="s">
        <v>1</v>
      </c>
      <c r="N183" s="177" t="s">
        <v>44</v>
      </c>
      <c r="P183" s="140">
        <f t="shared" si="21"/>
        <v>0</v>
      </c>
      <c r="Q183" s="140">
        <v>0.004</v>
      </c>
      <c r="R183" s="140">
        <f t="shared" si="22"/>
        <v>0.012</v>
      </c>
      <c r="S183" s="140">
        <v>0</v>
      </c>
      <c r="T183" s="141">
        <f t="shared" si="23"/>
        <v>0</v>
      </c>
      <c r="AR183" s="142" t="s">
        <v>256</v>
      </c>
      <c r="AT183" s="142" t="s">
        <v>253</v>
      </c>
      <c r="AU183" s="142" t="s">
        <v>89</v>
      </c>
      <c r="AY183" s="15" t="s">
        <v>130</v>
      </c>
      <c r="BE183" s="143">
        <f t="shared" si="24"/>
        <v>0</v>
      </c>
      <c r="BF183" s="143">
        <f t="shared" si="25"/>
        <v>0</v>
      </c>
      <c r="BG183" s="143">
        <f t="shared" si="26"/>
        <v>0</v>
      </c>
      <c r="BH183" s="143">
        <f t="shared" si="27"/>
        <v>0</v>
      </c>
      <c r="BI183" s="143">
        <f t="shared" si="28"/>
        <v>0</v>
      </c>
      <c r="BJ183" s="15" t="s">
        <v>87</v>
      </c>
      <c r="BK183" s="143">
        <f t="shared" si="29"/>
        <v>0</v>
      </c>
      <c r="BL183" s="15" t="s">
        <v>202</v>
      </c>
      <c r="BM183" s="142" t="s">
        <v>531</v>
      </c>
    </row>
    <row r="184" spans="2:63" s="11" customFormat="1" ht="22.9" customHeight="1">
      <c r="B184" s="118"/>
      <c r="D184" s="119" t="s">
        <v>78</v>
      </c>
      <c r="E184" s="128" t="s">
        <v>532</v>
      </c>
      <c r="F184" s="128" t="s">
        <v>533</v>
      </c>
      <c r="I184" s="121"/>
      <c r="J184" s="129">
        <f>BK184</f>
        <v>0</v>
      </c>
      <c r="L184" s="118"/>
      <c r="M184" s="123"/>
      <c r="P184" s="124">
        <f>SUM(P185:P186)</f>
        <v>0</v>
      </c>
      <c r="R184" s="124">
        <f>SUM(R185:R186)</f>
        <v>0.136</v>
      </c>
      <c r="T184" s="125">
        <f>SUM(T185:T186)</f>
        <v>0</v>
      </c>
      <c r="AR184" s="119" t="s">
        <v>89</v>
      </c>
      <c r="AT184" s="126" t="s">
        <v>78</v>
      </c>
      <c r="AU184" s="126" t="s">
        <v>87</v>
      </c>
      <c r="AY184" s="119" t="s">
        <v>130</v>
      </c>
      <c r="BK184" s="127">
        <f>SUM(BK185:BK186)</f>
        <v>0</v>
      </c>
    </row>
    <row r="185" spans="2:65" s="1" customFormat="1" ht="16.5" customHeight="1">
      <c r="B185" s="130"/>
      <c r="C185" s="168" t="s">
        <v>534</v>
      </c>
      <c r="D185" s="168" t="s">
        <v>253</v>
      </c>
      <c r="E185" s="169" t="s">
        <v>535</v>
      </c>
      <c r="F185" s="170" t="s">
        <v>536</v>
      </c>
      <c r="G185" s="171" t="s">
        <v>175</v>
      </c>
      <c r="H185" s="172">
        <v>31</v>
      </c>
      <c r="I185" s="173"/>
      <c r="J185" s="174">
        <f>ROUND(I185*H185,2)</f>
        <v>0</v>
      </c>
      <c r="K185" s="170" t="s">
        <v>1</v>
      </c>
      <c r="L185" s="175"/>
      <c r="M185" s="176" t="s">
        <v>1</v>
      </c>
      <c r="N185" s="177" t="s">
        <v>44</v>
      </c>
      <c r="P185" s="140">
        <f>O185*H185</f>
        <v>0</v>
      </c>
      <c r="Q185" s="140">
        <v>0.004</v>
      </c>
      <c r="R185" s="140">
        <f>Q185*H185</f>
        <v>0.124</v>
      </c>
      <c r="S185" s="140">
        <v>0</v>
      </c>
      <c r="T185" s="141">
        <f>S185*H185</f>
        <v>0</v>
      </c>
      <c r="AR185" s="142" t="s">
        <v>256</v>
      </c>
      <c r="AT185" s="142" t="s">
        <v>253</v>
      </c>
      <c r="AU185" s="142" t="s">
        <v>89</v>
      </c>
      <c r="AY185" s="15" t="s">
        <v>130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5" t="s">
        <v>87</v>
      </c>
      <c r="BK185" s="143">
        <f>ROUND(I185*H185,2)</f>
        <v>0</v>
      </c>
      <c r="BL185" s="15" t="s">
        <v>202</v>
      </c>
      <c r="BM185" s="142" t="s">
        <v>537</v>
      </c>
    </row>
    <row r="186" spans="2:65" s="1" customFormat="1" ht="16.5" customHeight="1">
      <c r="B186" s="130"/>
      <c r="C186" s="168" t="s">
        <v>538</v>
      </c>
      <c r="D186" s="168" t="s">
        <v>253</v>
      </c>
      <c r="E186" s="169" t="s">
        <v>539</v>
      </c>
      <c r="F186" s="170" t="s">
        <v>540</v>
      </c>
      <c r="G186" s="171" t="s">
        <v>175</v>
      </c>
      <c r="H186" s="172">
        <v>3</v>
      </c>
      <c r="I186" s="173"/>
      <c r="J186" s="174">
        <f>ROUND(I186*H186,2)</f>
        <v>0</v>
      </c>
      <c r="K186" s="170" t="s">
        <v>1</v>
      </c>
      <c r="L186" s="175"/>
      <c r="M186" s="176" t="s">
        <v>1</v>
      </c>
      <c r="N186" s="177" t="s">
        <v>44</v>
      </c>
      <c r="P186" s="140">
        <f>O186*H186</f>
        <v>0</v>
      </c>
      <c r="Q186" s="140">
        <v>0.004</v>
      </c>
      <c r="R186" s="140">
        <f>Q186*H186</f>
        <v>0.012</v>
      </c>
      <c r="S186" s="140">
        <v>0</v>
      </c>
      <c r="T186" s="141">
        <f>S186*H186</f>
        <v>0</v>
      </c>
      <c r="AR186" s="142" t="s">
        <v>256</v>
      </c>
      <c r="AT186" s="142" t="s">
        <v>253</v>
      </c>
      <c r="AU186" s="142" t="s">
        <v>89</v>
      </c>
      <c r="AY186" s="15" t="s">
        <v>130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5" t="s">
        <v>87</v>
      </c>
      <c r="BK186" s="143">
        <f>ROUND(I186*H186,2)</f>
        <v>0</v>
      </c>
      <c r="BL186" s="15" t="s">
        <v>202</v>
      </c>
      <c r="BM186" s="142" t="s">
        <v>541</v>
      </c>
    </row>
    <row r="187" spans="2:63" s="11" customFormat="1" ht="22.9" customHeight="1">
      <c r="B187" s="118"/>
      <c r="D187" s="119" t="s">
        <v>78</v>
      </c>
      <c r="E187" s="128" t="s">
        <v>542</v>
      </c>
      <c r="F187" s="128" t="s">
        <v>543</v>
      </c>
      <c r="I187" s="121"/>
      <c r="J187" s="129">
        <f>BK187</f>
        <v>0</v>
      </c>
      <c r="L187" s="118"/>
      <c r="M187" s="123"/>
      <c r="P187" s="124">
        <f>SUM(P188:P190)</f>
        <v>0</v>
      </c>
      <c r="R187" s="124">
        <f>SUM(R188:R190)</f>
        <v>11.96</v>
      </c>
      <c r="T187" s="125">
        <f>SUM(T188:T190)</f>
        <v>0</v>
      </c>
      <c r="AR187" s="119" t="s">
        <v>89</v>
      </c>
      <c r="AT187" s="126" t="s">
        <v>78</v>
      </c>
      <c r="AU187" s="126" t="s">
        <v>87</v>
      </c>
      <c r="AY187" s="119" t="s">
        <v>130</v>
      </c>
      <c r="BK187" s="127">
        <f>SUM(BK188:BK190)</f>
        <v>0</v>
      </c>
    </row>
    <row r="188" spans="2:65" s="1" customFormat="1" ht="16.5" customHeight="1">
      <c r="B188" s="130"/>
      <c r="C188" s="168" t="s">
        <v>544</v>
      </c>
      <c r="D188" s="168" t="s">
        <v>253</v>
      </c>
      <c r="E188" s="169" t="s">
        <v>545</v>
      </c>
      <c r="F188" s="170" t="s">
        <v>546</v>
      </c>
      <c r="G188" s="171" t="s">
        <v>215</v>
      </c>
      <c r="H188" s="172">
        <v>390</v>
      </c>
      <c r="I188" s="173"/>
      <c r="J188" s="174">
        <f>ROUND(I188*H188,2)</f>
        <v>0</v>
      </c>
      <c r="K188" s="170" t="s">
        <v>1</v>
      </c>
      <c r="L188" s="175"/>
      <c r="M188" s="176" t="s">
        <v>1</v>
      </c>
      <c r="N188" s="177" t="s">
        <v>44</v>
      </c>
      <c r="P188" s="140">
        <f>O188*H188</f>
        <v>0</v>
      </c>
      <c r="Q188" s="140">
        <v>0.004</v>
      </c>
      <c r="R188" s="140">
        <f>Q188*H188</f>
        <v>1.56</v>
      </c>
      <c r="S188" s="140">
        <v>0</v>
      </c>
      <c r="T188" s="141">
        <f>S188*H188</f>
        <v>0</v>
      </c>
      <c r="AR188" s="142" t="s">
        <v>256</v>
      </c>
      <c r="AT188" s="142" t="s">
        <v>253</v>
      </c>
      <c r="AU188" s="142" t="s">
        <v>89</v>
      </c>
      <c r="AY188" s="15" t="s">
        <v>130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5" t="s">
        <v>87</v>
      </c>
      <c r="BK188" s="143">
        <f>ROUND(I188*H188,2)</f>
        <v>0</v>
      </c>
      <c r="BL188" s="15" t="s">
        <v>202</v>
      </c>
      <c r="BM188" s="142" t="s">
        <v>547</v>
      </c>
    </row>
    <row r="189" spans="2:65" s="1" customFormat="1" ht="16.5" customHeight="1">
      <c r="B189" s="130"/>
      <c r="C189" s="168" t="s">
        <v>548</v>
      </c>
      <c r="D189" s="168" t="s">
        <v>253</v>
      </c>
      <c r="E189" s="169" t="s">
        <v>549</v>
      </c>
      <c r="F189" s="170" t="s">
        <v>550</v>
      </c>
      <c r="G189" s="171" t="s">
        <v>175</v>
      </c>
      <c r="H189" s="172">
        <v>1300</v>
      </c>
      <c r="I189" s="173"/>
      <c r="J189" s="174">
        <f>ROUND(I189*H189,2)</f>
        <v>0</v>
      </c>
      <c r="K189" s="170" t="s">
        <v>1</v>
      </c>
      <c r="L189" s="175"/>
      <c r="M189" s="176" t="s">
        <v>1</v>
      </c>
      <c r="N189" s="177" t="s">
        <v>44</v>
      </c>
      <c r="P189" s="140">
        <f>O189*H189</f>
        <v>0</v>
      </c>
      <c r="Q189" s="140">
        <v>0.004</v>
      </c>
      <c r="R189" s="140">
        <f>Q189*H189</f>
        <v>5.2</v>
      </c>
      <c r="S189" s="140">
        <v>0</v>
      </c>
      <c r="T189" s="141">
        <f>S189*H189</f>
        <v>0</v>
      </c>
      <c r="AR189" s="142" t="s">
        <v>256</v>
      </c>
      <c r="AT189" s="142" t="s">
        <v>253</v>
      </c>
      <c r="AU189" s="142" t="s">
        <v>89</v>
      </c>
      <c r="AY189" s="15" t="s">
        <v>130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5" t="s">
        <v>87</v>
      </c>
      <c r="BK189" s="143">
        <f>ROUND(I189*H189,2)</f>
        <v>0</v>
      </c>
      <c r="BL189" s="15" t="s">
        <v>202</v>
      </c>
      <c r="BM189" s="142" t="s">
        <v>551</v>
      </c>
    </row>
    <row r="190" spans="2:65" s="1" customFormat="1" ht="16.5" customHeight="1">
      <c r="B190" s="130"/>
      <c r="C190" s="168" t="s">
        <v>552</v>
      </c>
      <c r="D190" s="168" t="s">
        <v>253</v>
      </c>
      <c r="E190" s="169" t="s">
        <v>553</v>
      </c>
      <c r="F190" s="170" t="s">
        <v>554</v>
      </c>
      <c r="G190" s="171" t="s">
        <v>175</v>
      </c>
      <c r="H190" s="172">
        <v>1300</v>
      </c>
      <c r="I190" s="173"/>
      <c r="J190" s="174">
        <f>ROUND(I190*H190,2)</f>
        <v>0</v>
      </c>
      <c r="K190" s="170" t="s">
        <v>1</v>
      </c>
      <c r="L190" s="175"/>
      <c r="M190" s="176" t="s">
        <v>1</v>
      </c>
      <c r="N190" s="177" t="s">
        <v>44</v>
      </c>
      <c r="P190" s="140">
        <f>O190*H190</f>
        <v>0</v>
      </c>
      <c r="Q190" s="140">
        <v>0.004</v>
      </c>
      <c r="R190" s="140">
        <f>Q190*H190</f>
        <v>5.2</v>
      </c>
      <c r="S190" s="140">
        <v>0</v>
      </c>
      <c r="T190" s="141">
        <f>S190*H190</f>
        <v>0</v>
      </c>
      <c r="AR190" s="142" t="s">
        <v>256</v>
      </c>
      <c r="AT190" s="142" t="s">
        <v>253</v>
      </c>
      <c r="AU190" s="142" t="s">
        <v>89</v>
      </c>
      <c r="AY190" s="15" t="s">
        <v>130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5" t="s">
        <v>87</v>
      </c>
      <c r="BK190" s="143">
        <f>ROUND(I190*H190,2)</f>
        <v>0</v>
      </c>
      <c r="BL190" s="15" t="s">
        <v>202</v>
      </c>
      <c r="BM190" s="142" t="s">
        <v>555</v>
      </c>
    </row>
    <row r="191" spans="2:63" s="11" customFormat="1" ht="22.9" customHeight="1">
      <c r="B191" s="118"/>
      <c r="D191" s="119" t="s">
        <v>78</v>
      </c>
      <c r="E191" s="128" t="s">
        <v>556</v>
      </c>
      <c r="F191" s="128" t="s">
        <v>557</v>
      </c>
      <c r="I191" s="121"/>
      <c r="J191" s="129">
        <f>BK191</f>
        <v>0</v>
      </c>
      <c r="L191" s="118"/>
      <c r="M191" s="123"/>
      <c r="P191" s="124">
        <f>SUM(P192:P198)</f>
        <v>0</v>
      </c>
      <c r="R191" s="124">
        <f>SUM(R192:R198)</f>
        <v>5.4479999999999995</v>
      </c>
      <c r="T191" s="125">
        <f>SUM(T192:T198)</f>
        <v>0</v>
      </c>
      <c r="AR191" s="119" t="s">
        <v>89</v>
      </c>
      <c r="AT191" s="126" t="s">
        <v>78</v>
      </c>
      <c r="AU191" s="126" t="s">
        <v>87</v>
      </c>
      <c r="AY191" s="119" t="s">
        <v>130</v>
      </c>
      <c r="BK191" s="127">
        <f>SUM(BK192:BK198)</f>
        <v>0</v>
      </c>
    </row>
    <row r="192" spans="2:65" s="1" customFormat="1" ht="16.5" customHeight="1">
      <c r="B192" s="130"/>
      <c r="C192" s="168" t="s">
        <v>558</v>
      </c>
      <c r="D192" s="168" t="s">
        <v>253</v>
      </c>
      <c r="E192" s="169" t="s">
        <v>559</v>
      </c>
      <c r="F192" s="170" t="s">
        <v>560</v>
      </c>
      <c r="G192" s="171" t="s">
        <v>215</v>
      </c>
      <c r="H192" s="172">
        <v>470</v>
      </c>
      <c r="I192" s="173"/>
      <c r="J192" s="174">
        <f aca="true" t="shared" si="30" ref="J192:J198">ROUND(I192*H192,2)</f>
        <v>0</v>
      </c>
      <c r="K192" s="170" t="s">
        <v>1</v>
      </c>
      <c r="L192" s="175"/>
      <c r="M192" s="176" t="s">
        <v>1</v>
      </c>
      <c r="N192" s="177" t="s">
        <v>44</v>
      </c>
      <c r="P192" s="140">
        <f aca="true" t="shared" si="31" ref="P192:P198">O192*H192</f>
        <v>0</v>
      </c>
      <c r="Q192" s="140">
        <v>0.004</v>
      </c>
      <c r="R192" s="140">
        <f aca="true" t="shared" si="32" ref="R192:R198">Q192*H192</f>
        <v>1.8800000000000001</v>
      </c>
      <c r="S192" s="140">
        <v>0</v>
      </c>
      <c r="T192" s="141">
        <f aca="true" t="shared" si="33" ref="T192:T198">S192*H192</f>
        <v>0</v>
      </c>
      <c r="AR192" s="142" t="s">
        <v>256</v>
      </c>
      <c r="AT192" s="142" t="s">
        <v>253</v>
      </c>
      <c r="AU192" s="142" t="s">
        <v>89</v>
      </c>
      <c r="AY192" s="15" t="s">
        <v>130</v>
      </c>
      <c r="BE192" s="143">
        <f aca="true" t="shared" si="34" ref="BE192:BE198">IF(N192="základní",J192,0)</f>
        <v>0</v>
      </c>
      <c r="BF192" s="143">
        <f aca="true" t="shared" si="35" ref="BF192:BF198">IF(N192="snížená",J192,0)</f>
        <v>0</v>
      </c>
      <c r="BG192" s="143">
        <f aca="true" t="shared" si="36" ref="BG192:BG198">IF(N192="zákl. přenesená",J192,0)</f>
        <v>0</v>
      </c>
      <c r="BH192" s="143">
        <f aca="true" t="shared" si="37" ref="BH192:BH198">IF(N192="sníž. přenesená",J192,0)</f>
        <v>0</v>
      </c>
      <c r="BI192" s="143">
        <f aca="true" t="shared" si="38" ref="BI192:BI198">IF(N192="nulová",J192,0)</f>
        <v>0</v>
      </c>
      <c r="BJ192" s="15" t="s">
        <v>87</v>
      </c>
      <c r="BK192" s="143">
        <f aca="true" t="shared" si="39" ref="BK192:BK198">ROUND(I192*H192,2)</f>
        <v>0</v>
      </c>
      <c r="BL192" s="15" t="s">
        <v>202</v>
      </c>
      <c r="BM192" s="142" t="s">
        <v>561</v>
      </c>
    </row>
    <row r="193" spans="2:65" s="1" customFormat="1" ht="16.5" customHeight="1">
      <c r="B193" s="130"/>
      <c r="C193" s="168" t="s">
        <v>562</v>
      </c>
      <c r="D193" s="168" t="s">
        <v>253</v>
      </c>
      <c r="E193" s="169" t="s">
        <v>563</v>
      </c>
      <c r="F193" s="170" t="s">
        <v>564</v>
      </c>
      <c r="G193" s="171" t="s">
        <v>215</v>
      </c>
      <c r="H193" s="172">
        <v>80</v>
      </c>
      <c r="I193" s="173"/>
      <c r="J193" s="174">
        <f t="shared" si="30"/>
        <v>0</v>
      </c>
      <c r="K193" s="170" t="s">
        <v>1</v>
      </c>
      <c r="L193" s="175"/>
      <c r="M193" s="176" t="s">
        <v>1</v>
      </c>
      <c r="N193" s="177" t="s">
        <v>44</v>
      </c>
      <c r="P193" s="140">
        <f t="shared" si="31"/>
        <v>0</v>
      </c>
      <c r="Q193" s="140">
        <v>0.004</v>
      </c>
      <c r="R193" s="140">
        <f t="shared" si="32"/>
        <v>0.32</v>
      </c>
      <c r="S193" s="140">
        <v>0</v>
      </c>
      <c r="T193" s="141">
        <f t="shared" si="33"/>
        <v>0</v>
      </c>
      <c r="AR193" s="142" t="s">
        <v>256</v>
      </c>
      <c r="AT193" s="142" t="s">
        <v>253</v>
      </c>
      <c r="AU193" s="142" t="s">
        <v>89</v>
      </c>
      <c r="AY193" s="15" t="s">
        <v>130</v>
      </c>
      <c r="BE193" s="143">
        <f t="shared" si="34"/>
        <v>0</v>
      </c>
      <c r="BF193" s="143">
        <f t="shared" si="35"/>
        <v>0</v>
      </c>
      <c r="BG193" s="143">
        <f t="shared" si="36"/>
        <v>0</v>
      </c>
      <c r="BH193" s="143">
        <f t="shared" si="37"/>
        <v>0</v>
      </c>
      <c r="BI193" s="143">
        <f t="shared" si="38"/>
        <v>0</v>
      </c>
      <c r="BJ193" s="15" t="s">
        <v>87</v>
      </c>
      <c r="BK193" s="143">
        <f t="shared" si="39"/>
        <v>0</v>
      </c>
      <c r="BL193" s="15" t="s">
        <v>202</v>
      </c>
      <c r="BM193" s="142" t="s">
        <v>565</v>
      </c>
    </row>
    <row r="194" spans="2:65" s="1" customFormat="1" ht="16.5" customHeight="1">
      <c r="B194" s="130"/>
      <c r="C194" s="168" t="s">
        <v>566</v>
      </c>
      <c r="D194" s="168" t="s">
        <v>253</v>
      </c>
      <c r="E194" s="169" t="s">
        <v>567</v>
      </c>
      <c r="F194" s="170" t="s">
        <v>568</v>
      </c>
      <c r="G194" s="171" t="s">
        <v>215</v>
      </c>
      <c r="H194" s="172">
        <v>180</v>
      </c>
      <c r="I194" s="173"/>
      <c r="J194" s="174">
        <f t="shared" si="30"/>
        <v>0</v>
      </c>
      <c r="K194" s="170" t="s">
        <v>1</v>
      </c>
      <c r="L194" s="175"/>
      <c r="M194" s="176" t="s">
        <v>1</v>
      </c>
      <c r="N194" s="177" t="s">
        <v>44</v>
      </c>
      <c r="P194" s="140">
        <f t="shared" si="31"/>
        <v>0</v>
      </c>
      <c r="Q194" s="140">
        <v>0.004</v>
      </c>
      <c r="R194" s="140">
        <f t="shared" si="32"/>
        <v>0.72</v>
      </c>
      <c r="S194" s="140">
        <v>0</v>
      </c>
      <c r="T194" s="141">
        <f t="shared" si="33"/>
        <v>0</v>
      </c>
      <c r="AR194" s="142" t="s">
        <v>256</v>
      </c>
      <c r="AT194" s="142" t="s">
        <v>253</v>
      </c>
      <c r="AU194" s="142" t="s">
        <v>89</v>
      </c>
      <c r="AY194" s="15" t="s">
        <v>130</v>
      </c>
      <c r="BE194" s="143">
        <f t="shared" si="34"/>
        <v>0</v>
      </c>
      <c r="BF194" s="143">
        <f t="shared" si="35"/>
        <v>0</v>
      </c>
      <c r="BG194" s="143">
        <f t="shared" si="36"/>
        <v>0</v>
      </c>
      <c r="BH194" s="143">
        <f t="shared" si="37"/>
        <v>0</v>
      </c>
      <c r="BI194" s="143">
        <f t="shared" si="38"/>
        <v>0</v>
      </c>
      <c r="BJ194" s="15" t="s">
        <v>87</v>
      </c>
      <c r="BK194" s="143">
        <f t="shared" si="39"/>
        <v>0</v>
      </c>
      <c r="BL194" s="15" t="s">
        <v>202</v>
      </c>
      <c r="BM194" s="142" t="s">
        <v>569</v>
      </c>
    </row>
    <row r="195" spans="2:65" s="1" customFormat="1" ht="16.5" customHeight="1">
      <c r="B195" s="130"/>
      <c r="C195" s="168" t="s">
        <v>570</v>
      </c>
      <c r="D195" s="168" t="s">
        <v>253</v>
      </c>
      <c r="E195" s="169" t="s">
        <v>571</v>
      </c>
      <c r="F195" s="170" t="s">
        <v>572</v>
      </c>
      <c r="G195" s="171" t="s">
        <v>175</v>
      </c>
      <c r="H195" s="172">
        <v>90</v>
      </c>
      <c r="I195" s="173"/>
      <c r="J195" s="174">
        <f t="shared" si="30"/>
        <v>0</v>
      </c>
      <c r="K195" s="170" t="s">
        <v>1</v>
      </c>
      <c r="L195" s="175"/>
      <c r="M195" s="176" t="s">
        <v>1</v>
      </c>
      <c r="N195" s="177" t="s">
        <v>44</v>
      </c>
      <c r="P195" s="140">
        <f t="shared" si="31"/>
        <v>0</v>
      </c>
      <c r="Q195" s="140">
        <v>0.004</v>
      </c>
      <c r="R195" s="140">
        <f t="shared" si="32"/>
        <v>0.36</v>
      </c>
      <c r="S195" s="140">
        <v>0</v>
      </c>
      <c r="T195" s="141">
        <f t="shared" si="33"/>
        <v>0</v>
      </c>
      <c r="AR195" s="142" t="s">
        <v>256</v>
      </c>
      <c r="AT195" s="142" t="s">
        <v>253</v>
      </c>
      <c r="AU195" s="142" t="s">
        <v>89</v>
      </c>
      <c r="AY195" s="15" t="s">
        <v>130</v>
      </c>
      <c r="BE195" s="143">
        <f t="shared" si="34"/>
        <v>0</v>
      </c>
      <c r="BF195" s="143">
        <f t="shared" si="35"/>
        <v>0</v>
      </c>
      <c r="BG195" s="143">
        <f t="shared" si="36"/>
        <v>0</v>
      </c>
      <c r="BH195" s="143">
        <f t="shared" si="37"/>
        <v>0</v>
      </c>
      <c r="BI195" s="143">
        <f t="shared" si="38"/>
        <v>0</v>
      </c>
      <c r="BJ195" s="15" t="s">
        <v>87</v>
      </c>
      <c r="BK195" s="143">
        <f t="shared" si="39"/>
        <v>0</v>
      </c>
      <c r="BL195" s="15" t="s">
        <v>202</v>
      </c>
      <c r="BM195" s="142" t="s">
        <v>573</v>
      </c>
    </row>
    <row r="196" spans="2:65" s="1" customFormat="1" ht="16.5" customHeight="1">
      <c r="B196" s="130"/>
      <c r="C196" s="168" t="s">
        <v>574</v>
      </c>
      <c r="D196" s="168" t="s">
        <v>253</v>
      </c>
      <c r="E196" s="169" t="s">
        <v>549</v>
      </c>
      <c r="F196" s="170" t="s">
        <v>550</v>
      </c>
      <c r="G196" s="171" t="s">
        <v>175</v>
      </c>
      <c r="H196" s="172">
        <v>270</v>
      </c>
      <c r="I196" s="173"/>
      <c r="J196" s="174">
        <f t="shared" si="30"/>
        <v>0</v>
      </c>
      <c r="K196" s="170" t="s">
        <v>1</v>
      </c>
      <c r="L196" s="175"/>
      <c r="M196" s="176" t="s">
        <v>1</v>
      </c>
      <c r="N196" s="177" t="s">
        <v>44</v>
      </c>
      <c r="P196" s="140">
        <f t="shared" si="31"/>
        <v>0</v>
      </c>
      <c r="Q196" s="140">
        <v>0.004</v>
      </c>
      <c r="R196" s="140">
        <f t="shared" si="32"/>
        <v>1.08</v>
      </c>
      <c r="S196" s="140">
        <v>0</v>
      </c>
      <c r="T196" s="141">
        <f t="shared" si="33"/>
        <v>0</v>
      </c>
      <c r="AR196" s="142" t="s">
        <v>256</v>
      </c>
      <c r="AT196" s="142" t="s">
        <v>253</v>
      </c>
      <c r="AU196" s="142" t="s">
        <v>89</v>
      </c>
      <c r="AY196" s="15" t="s">
        <v>130</v>
      </c>
      <c r="BE196" s="143">
        <f t="shared" si="34"/>
        <v>0</v>
      </c>
      <c r="BF196" s="143">
        <f t="shared" si="35"/>
        <v>0</v>
      </c>
      <c r="BG196" s="143">
        <f t="shared" si="36"/>
        <v>0</v>
      </c>
      <c r="BH196" s="143">
        <f t="shared" si="37"/>
        <v>0</v>
      </c>
      <c r="BI196" s="143">
        <f t="shared" si="38"/>
        <v>0</v>
      </c>
      <c r="BJ196" s="15" t="s">
        <v>87</v>
      </c>
      <c r="BK196" s="143">
        <f t="shared" si="39"/>
        <v>0</v>
      </c>
      <c r="BL196" s="15" t="s">
        <v>202</v>
      </c>
      <c r="BM196" s="142" t="s">
        <v>575</v>
      </c>
    </row>
    <row r="197" spans="2:65" s="1" customFormat="1" ht="16.5" customHeight="1">
      <c r="B197" s="130"/>
      <c r="C197" s="168" t="s">
        <v>576</v>
      </c>
      <c r="D197" s="168" t="s">
        <v>253</v>
      </c>
      <c r="E197" s="169" t="s">
        <v>553</v>
      </c>
      <c r="F197" s="170" t="s">
        <v>554</v>
      </c>
      <c r="G197" s="171" t="s">
        <v>175</v>
      </c>
      <c r="H197" s="172">
        <v>270</v>
      </c>
      <c r="I197" s="173"/>
      <c r="J197" s="174">
        <f t="shared" si="30"/>
        <v>0</v>
      </c>
      <c r="K197" s="170" t="s">
        <v>1</v>
      </c>
      <c r="L197" s="175"/>
      <c r="M197" s="176" t="s">
        <v>1</v>
      </c>
      <c r="N197" s="177" t="s">
        <v>44</v>
      </c>
      <c r="P197" s="140">
        <f t="shared" si="31"/>
        <v>0</v>
      </c>
      <c r="Q197" s="140">
        <v>0.004</v>
      </c>
      <c r="R197" s="140">
        <f t="shared" si="32"/>
        <v>1.08</v>
      </c>
      <c r="S197" s="140">
        <v>0</v>
      </c>
      <c r="T197" s="141">
        <f t="shared" si="33"/>
        <v>0</v>
      </c>
      <c r="AR197" s="142" t="s">
        <v>256</v>
      </c>
      <c r="AT197" s="142" t="s">
        <v>253</v>
      </c>
      <c r="AU197" s="142" t="s">
        <v>89</v>
      </c>
      <c r="AY197" s="15" t="s">
        <v>130</v>
      </c>
      <c r="BE197" s="143">
        <f t="shared" si="34"/>
        <v>0</v>
      </c>
      <c r="BF197" s="143">
        <f t="shared" si="35"/>
        <v>0</v>
      </c>
      <c r="BG197" s="143">
        <f t="shared" si="36"/>
        <v>0</v>
      </c>
      <c r="BH197" s="143">
        <f t="shared" si="37"/>
        <v>0</v>
      </c>
      <c r="BI197" s="143">
        <f t="shared" si="38"/>
        <v>0</v>
      </c>
      <c r="BJ197" s="15" t="s">
        <v>87</v>
      </c>
      <c r="BK197" s="143">
        <f t="shared" si="39"/>
        <v>0</v>
      </c>
      <c r="BL197" s="15" t="s">
        <v>202</v>
      </c>
      <c r="BM197" s="142" t="s">
        <v>577</v>
      </c>
    </row>
    <row r="198" spans="2:65" s="1" customFormat="1" ht="16.5" customHeight="1">
      <c r="B198" s="130"/>
      <c r="C198" s="168" t="s">
        <v>578</v>
      </c>
      <c r="D198" s="168" t="s">
        <v>253</v>
      </c>
      <c r="E198" s="169" t="s">
        <v>579</v>
      </c>
      <c r="F198" s="170" t="s">
        <v>580</v>
      </c>
      <c r="G198" s="171" t="s">
        <v>175</v>
      </c>
      <c r="H198" s="172">
        <v>2</v>
      </c>
      <c r="I198" s="173"/>
      <c r="J198" s="174">
        <f t="shared" si="30"/>
        <v>0</v>
      </c>
      <c r="K198" s="170" t="s">
        <v>1</v>
      </c>
      <c r="L198" s="175"/>
      <c r="M198" s="176" t="s">
        <v>1</v>
      </c>
      <c r="N198" s="177" t="s">
        <v>44</v>
      </c>
      <c r="P198" s="140">
        <f t="shared" si="31"/>
        <v>0</v>
      </c>
      <c r="Q198" s="140">
        <v>0.004</v>
      </c>
      <c r="R198" s="140">
        <f t="shared" si="32"/>
        <v>0.008</v>
      </c>
      <c r="S198" s="140">
        <v>0</v>
      </c>
      <c r="T198" s="141">
        <f t="shared" si="33"/>
        <v>0</v>
      </c>
      <c r="AR198" s="142" t="s">
        <v>256</v>
      </c>
      <c r="AT198" s="142" t="s">
        <v>253</v>
      </c>
      <c r="AU198" s="142" t="s">
        <v>89</v>
      </c>
      <c r="AY198" s="15" t="s">
        <v>130</v>
      </c>
      <c r="BE198" s="143">
        <f t="shared" si="34"/>
        <v>0</v>
      </c>
      <c r="BF198" s="143">
        <f t="shared" si="35"/>
        <v>0</v>
      </c>
      <c r="BG198" s="143">
        <f t="shared" si="36"/>
        <v>0</v>
      </c>
      <c r="BH198" s="143">
        <f t="shared" si="37"/>
        <v>0</v>
      </c>
      <c r="BI198" s="143">
        <f t="shared" si="38"/>
        <v>0</v>
      </c>
      <c r="BJ198" s="15" t="s">
        <v>87</v>
      </c>
      <c r="BK198" s="143">
        <f t="shared" si="39"/>
        <v>0</v>
      </c>
      <c r="BL198" s="15" t="s">
        <v>202</v>
      </c>
      <c r="BM198" s="142" t="s">
        <v>581</v>
      </c>
    </row>
    <row r="199" spans="2:63" s="11" customFormat="1" ht="22.9" customHeight="1">
      <c r="B199" s="118"/>
      <c r="D199" s="119" t="s">
        <v>78</v>
      </c>
      <c r="E199" s="128" t="s">
        <v>582</v>
      </c>
      <c r="F199" s="128" t="s">
        <v>583</v>
      </c>
      <c r="I199" s="121"/>
      <c r="J199" s="129">
        <f>BK199</f>
        <v>0</v>
      </c>
      <c r="L199" s="118"/>
      <c r="M199" s="123"/>
      <c r="P199" s="124">
        <f>SUM(P200:P218)</f>
        <v>0</v>
      </c>
      <c r="R199" s="124">
        <f>SUM(R200:R218)</f>
        <v>0</v>
      </c>
      <c r="T199" s="125">
        <f>SUM(T200:T218)</f>
        <v>0</v>
      </c>
      <c r="AR199" s="119" t="s">
        <v>89</v>
      </c>
      <c r="AT199" s="126" t="s">
        <v>78</v>
      </c>
      <c r="AU199" s="126" t="s">
        <v>87</v>
      </c>
      <c r="AY199" s="119" t="s">
        <v>130</v>
      </c>
      <c r="BK199" s="127">
        <f>SUM(BK200:BK218)</f>
        <v>0</v>
      </c>
    </row>
    <row r="200" spans="2:65" s="1" customFormat="1" ht="16.5" customHeight="1">
      <c r="B200" s="130"/>
      <c r="C200" s="131" t="s">
        <v>584</v>
      </c>
      <c r="D200" s="131" t="s">
        <v>133</v>
      </c>
      <c r="E200" s="132" t="s">
        <v>585</v>
      </c>
      <c r="F200" s="133" t="s">
        <v>586</v>
      </c>
      <c r="G200" s="134" t="s">
        <v>175</v>
      </c>
      <c r="H200" s="135">
        <v>35</v>
      </c>
      <c r="I200" s="136"/>
      <c r="J200" s="137">
        <f aca="true" t="shared" si="40" ref="J200:J218">ROUND(I200*H200,2)</f>
        <v>0</v>
      </c>
      <c r="K200" s="133" t="s">
        <v>1</v>
      </c>
      <c r="L200" s="30"/>
      <c r="M200" s="138" t="s">
        <v>1</v>
      </c>
      <c r="N200" s="139" t="s">
        <v>44</v>
      </c>
      <c r="P200" s="140">
        <f aca="true" t="shared" si="41" ref="P200:P218">O200*H200</f>
        <v>0</v>
      </c>
      <c r="Q200" s="140">
        <v>0</v>
      </c>
      <c r="R200" s="140">
        <f aca="true" t="shared" si="42" ref="R200:R218">Q200*H200</f>
        <v>0</v>
      </c>
      <c r="S200" s="140">
        <v>0</v>
      </c>
      <c r="T200" s="141">
        <f aca="true" t="shared" si="43" ref="T200:T218">S200*H200</f>
        <v>0</v>
      </c>
      <c r="AR200" s="142" t="s">
        <v>202</v>
      </c>
      <c r="AT200" s="142" t="s">
        <v>133</v>
      </c>
      <c r="AU200" s="142" t="s">
        <v>89</v>
      </c>
      <c r="AY200" s="15" t="s">
        <v>130</v>
      </c>
      <c r="BE200" s="143">
        <f aca="true" t="shared" si="44" ref="BE200:BE218">IF(N200="základní",J200,0)</f>
        <v>0</v>
      </c>
      <c r="BF200" s="143">
        <f aca="true" t="shared" si="45" ref="BF200:BF218">IF(N200="snížená",J200,0)</f>
        <v>0</v>
      </c>
      <c r="BG200" s="143">
        <f aca="true" t="shared" si="46" ref="BG200:BG218">IF(N200="zákl. přenesená",J200,0)</f>
        <v>0</v>
      </c>
      <c r="BH200" s="143">
        <f aca="true" t="shared" si="47" ref="BH200:BH218">IF(N200="sníž. přenesená",J200,0)</f>
        <v>0</v>
      </c>
      <c r="BI200" s="143">
        <f aca="true" t="shared" si="48" ref="BI200:BI218">IF(N200="nulová",J200,0)</f>
        <v>0</v>
      </c>
      <c r="BJ200" s="15" t="s">
        <v>87</v>
      </c>
      <c r="BK200" s="143">
        <f aca="true" t="shared" si="49" ref="BK200:BK218">ROUND(I200*H200,2)</f>
        <v>0</v>
      </c>
      <c r="BL200" s="15" t="s">
        <v>202</v>
      </c>
      <c r="BM200" s="142" t="s">
        <v>587</v>
      </c>
    </row>
    <row r="201" spans="2:65" s="1" customFormat="1" ht="16.5" customHeight="1">
      <c r="B201" s="130"/>
      <c r="C201" s="131" t="s">
        <v>588</v>
      </c>
      <c r="D201" s="131" t="s">
        <v>133</v>
      </c>
      <c r="E201" s="132" t="s">
        <v>589</v>
      </c>
      <c r="F201" s="133" t="s">
        <v>590</v>
      </c>
      <c r="G201" s="134" t="s">
        <v>175</v>
      </c>
      <c r="H201" s="135">
        <v>35</v>
      </c>
      <c r="I201" s="136"/>
      <c r="J201" s="137">
        <f t="shared" si="40"/>
        <v>0</v>
      </c>
      <c r="K201" s="133" t="s">
        <v>1</v>
      </c>
      <c r="L201" s="30"/>
      <c r="M201" s="138" t="s">
        <v>1</v>
      </c>
      <c r="N201" s="139" t="s">
        <v>44</v>
      </c>
      <c r="P201" s="140">
        <f t="shared" si="41"/>
        <v>0</v>
      </c>
      <c r="Q201" s="140">
        <v>0</v>
      </c>
      <c r="R201" s="140">
        <f t="shared" si="42"/>
        <v>0</v>
      </c>
      <c r="S201" s="140">
        <v>0</v>
      </c>
      <c r="T201" s="141">
        <f t="shared" si="43"/>
        <v>0</v>
      </c>
      <c r="AR201" s="142" t="s">
        <v>202</v>
      </c>
      <c r="AT201" s="142" t="s">
        <v>133</v>
      </c>
      <c r="AU201" s="142" t="s">
        <v>89</v>
      </c>
      <c r="AY201" s="15" t="s">
        <v>130</v>
      </c>
      <c r="BE201" s="143">
        <f t="shared" si="44"/>
        <v>0</v>
      </c>
      <c r="BF201" s="143">
        <f t="shared" si="45"/>
        <v>0</v>
      </c>
      <c r="BG201" s="143">
        <f t="shared" si="46"/>
        <v>0</v>
      </c>
      <c r="BH201" s="143">
        <f t="shared" si="47"/>
        <v>0</v>
      </c>
      <c r="BI201" s="143">
        <f t="shared" si="48"/>
        <v>0</v>
      </c>
      <c r="BJ201" s="15" t="s">
        <v>87</v>
      </c>
      <c r="BK201" s="143">
        <f t="shared" si="49"/>
        <v>0</v>
      </c>
      <c r="BL201" s="15" t="s">
        <v>202</v>
      </c>
      <c r="BM201" s="142" t="s">
        <v>591</v>
      </c>
    </row>
    <row r="202" spans="2:65" s="1" customFormat="1" ht="16.5" customHeight="1">
      <c r="B202" s="130"/>
      <c r="C202" s="131" t="s">
        <v>592</v>
      </c>
      <c r="D202" s="131" t="s">
        <v>133</v>
      </c>
      <c r="E202" s="132" t="s">
        <v>593</v>
      </c>
      <c r="F202" s="133" t="s">
        <v>586</v>
      </c>
      <c r="G202" s="134" t="s">
        <v>175</v>
      </c>
      <c r="H202" s="135">
        <v>3</v>
      </c>
      <c r="I202" s="136"/>
      <c r="J202" s="137">
        <f t="shared" si="40"/>
        <v>0</v>
      </c>
      <c r="K202" s="133" t="s">
        <v>1</v>
      </c>
      <c r="L202" s="30"/>
      <c r="M202" s="138" t="s">
        <v>1</v>
      </c>
      <c r="N202" s="139" t="s">
        <v>44</v>
      </c>
      <c r="P202" s="140">
        <f t="shared" si="41"/>
        <v>0</v>
      </c>
      <c r="Q202" s="140">
        <v>0</v>
      </c>
      <c r="R202" s="140">
        <f t="shared" si="42"/>
        <v>0</v>
      </c>
      <c r="S202" s="140">
        <v>0</v>
      </c>
      <c r="T202" s="141">
        <f t="shared" si="43"/>
        <v>0</v>
      </c>
      <c r="AR202" s="142" t="s">
        <v>202</v>
      </c>
      <c r="AT202" s="142" t="s">
        <v>133</v>
      </c>
      <c r="AU202" s="142" t="s">
        <v>89</v>
      </c>
      <c r="AY202" s="15" t="s">
        <v>130</v>
      </c>
      <c r="BE202" s="143">
        <f t="shared" si="44"/>
        <v>0</v>
      </c>
      <c r="BF202" s="143">
        <f t="shared" si="45"/>
        <v>0</v>
      </c>
      <c r="BG202" s="143">
        <f t="shared" si="46"/>
        <v>0</v>
      </c>
      <c r="BH202" s="143">
        <f t="shared" si="47"/>
        <v>0</v>
      </c>
      <c r="BI202" s="143">
        <f t="shared" si="48"/>
        <v>0</v>
      </c>
      <c r="BJ202" s="15" t="s">
        <v>87</v>
      </c>
      <c r="BK202" s="143">
        <f t="shared" si="49"/>
        <v>0</v>
      </c>
      <c r="BL202" s="15" t="s">
        <v>202</v>
      </c>
      <c r="BM202" s="142" t="s">
        <v>594</v>
      </c>
    </row>
    <row r="203" spans="2:65" s="1" customFormat="1" ht="16.5" customHeight="1">
      <c r="B203" s="130"/>
      <c r="C203" s="131" t="s">
        <v>595</v>
      </c>
      <c r="D203" s="131" t="s">
        <v>133</v>
      </c>
      <c r="E203" s="132" t="s">
        <v>596</v>
      </c>
      <c r="F203" s="133" t="s">
        <v>590</v>
      </c>
      <c r="G203" s="134" t="s">
        <v>175</v>
      </c>
      <c r="H203" s="135">
        <v>3</v>
      </c>
      <c r="I203" s="136"/>
      <c r="J203" s="137">
        <f t="shared" si="40"/>
        <v>0</v>
      </c>
      <c r="K203" s="133" t="s">
        <v>1</v>
      </c>
      <c r="L203" s="30"/>
      <c r="M203" s="138" t="s">
        <v>1</v>
      </c>
      <c r="N203" s="139" t="s">
        <v>44</v>
      </c>
      <c r="P203" s="140">
        <f t="shared" si="41"/>
        <v>0</v>
      </c>
      <c r="Q203" s="140">
        <v>0</v>
      </c>
      <c r="R203" s="140">
        <f t="shared" si="42"/>
        <v>0</v>
      </c>
      <c r="S203" s="140">
        <v>0</v>
      </c>
      <c r="T203" s="141">
        <f t="shared" si="43"/>
        <v>0</v>
      </c>
      <c r="AR203" s="142" t="s">
        <v>202</v>
      </c>
      <c r="AT203" s="142" t="s">
        <v>133</v>
      </c>
      <c r="AU203" s="142" t="s">
        <v>89</v>
      </c>
      <c r="AY203" s="15" t="s">
        <v>130</v>
      </c>
      <c r="BE203" s="143">
        <f t="shared" si="44"/>
        <v>0</v>
      </c>
      <c r="BF203" s="143">
        <f t="shared" si="45"/>
        <v>0</v>
      </c>
      <c r="BG203" s="143">
        <f t="shared" si="46"/>
        <v>0</v>
      </c>
      <c r="BH203" s="143">
        <f t="shared" si="47"/>
        <v>0</v>
      </c>
      <c r="BI203" s="143">
        <f t="shared" si="48"/>
        <v>0</v>
      </c>
      <c r="BJ203" s="15" t="s">
        <v>87</v>
      </c>
      <c r="BK203" s="143">
        <f t="shared" si="49"/>
        <v>0</v>
      </c>
      <c r="BL203" s="15" t="s">
        <v>202</v>
      </c>
      <c r="BM203" s="142" t="s">
        <v>597</v>
      </c>
    </row>
    <row r="204" spans="2:65" s="1" customFormat="1" ht="16.5" customHeight="1">
      <c r="B204" s="130"/>
      <c r="C204" s="131" t="s">
        <v>598</v>
      </c>
      <c r="D204" s="131" t="s">
        <v>133</v>
      </c>
      <c r="E204" s="132" t="s">
        <v>599</v>
      </c>
      <c r="F204" s="133" t="s">
        <v>600</v>
      </c>
      <c r="G204" s="134" t="s">
        <v>175</v>
      </c>
      <c r="H204" s="135">
        <v>38</v>
      </c>
      <c r="I204" s="136"/>
      <c r="J204" s="137">
        <f t="shared" si="40"/>
        <v>0</v>
      </c>
      <c r="K204" s="133" t="s">
        <v>1</v>
      </c>
      <c r="L204" s="30"/>
      <c r="M204" s="138" t="s">
        <v>1</v>
      </c>
      <c r="N204" s="139" t="s">
        <v>44</v>
      </c>
      <c r="P204" s="140">
        <f t="shared" si="41"/>
        <v>0</v>
      </c>
      <c r="Q204" s="140">
        <v>0</v>
      </c>
      <c r="R204" s="140">
        <f t="shared" si="42"/>
        <v>0</v>
      </c>
      <c r="S204" s="140">
        <v>0</v>
      </c>
      <c r="T204" s="141">
        <f t="shared" si="43"/>
        <v>0</v>
      </c>
      <c r="AR204" s="142" t="s">
        <v>202</v>
      </c>
      <c r="AT204" s="142" t="s">
        <v>133</v>
      </c>
      <c r="AU204" s="142" t="s">
        <v>89</v>
      </c>
      <c r="AY204" s="15" t="s">
        <v>130</v>
      </c>
      <c r="BE204" s="143">
        <f t="shared" si="44"/>
        <v>0</v>
      </c>
      <c r="BF204" s="143">
        <f t="shared" si="45"/>
        <v>0</v>
      </c>
      <c r="BG204" s="143">
        <f t="shared" si="46"/>
        <v>0</v>
      </c>
      <c r="BH204" s="143">
        <f t="shared" si="47"/>
        <v>0</v>
      </c>
      <c r="BI204" s="143">
        <f t="shared" si="48"/>
        <v>0</v>
      </c>
      <c r="BJ204" s="15" t="s">
        <v>87</v>
      </c>
      <c r="BK204" s="143">
        <f t="shared" si="49"/>
        <v>0</v>
      </c>
      <c r="BL204" s="15" t="s">
        <v>202</v>
      </c>
      <c r="BM204" s="142" t="s">
        <v>601</v>
      </c>
    </row>
    <row r="205" spans="2:65" s="1" customFormat="1" ht="16.5" customHeight="1">
      <c r="B205" s="130"/>
      <c r="C205" s="131" t="s">
        <v>602</v>
      </c>
      <c r="D205" s="131" t="s">
        <v>133</v>
      </c>
      <c r="E205" s="132" t="s">
        <v>603</v>
      </c>
      <c r="F205" s="133" t="s">
        <v>604</v>
      </c>
      <c r="G205" s="134" t="s">
        <v>175</v>
      </c>
      <c r="H205" s="135">
        <v>2</v>
      </c>
      <c r="I205" s="136"/>
      <c r="J205" s="137">
        <f t="shared" si="40"/>
        <v>0</v>
      </c>
      <c r="K205" s="133" t="s">
        <v>1</v>
      </c>
      <c r="L205" s="30"/>
      <c r="M205" s="138" t="s">
        <v>1</v>
      </c>
      <c r="N205" s="139" t="s">
        <v>44</v>
      </c>
      <c r="P205" s="140">
        <f t="shared" si="41"/>
        <v>0</v>
      </c>
      <c r="Q205" s="140">
        <v>0</v>
      </c>
      <c r="R205" s="140">
        <f t="shared" si="42"/>
        <v>0</v>
      </c>
      <c r="S205" s="140">
        <v>0</v>
      </c>
      <c r="T205" s="141">
        <f t="shared" si="43"/>
        <v>0</v>
      </c>
      <c r="AR205" s="142" t="s">
        <v>202</v>
      </c>
      <c r="AT205" s="142" t="s">
        <v>133</v>
      </c>
      <c r="AU205" s="142" t="s">
        <v>89</v>
      </c>
      <c r="AY205" s="15" t="s">
        <v>130</v>
      </c>
      <c r="BE205" s="143">
        <f t="shared" si="44"/>
        <v>0</v>
      </c>
      <c r="BF205" s="143">
        <f t="shared" si="45"/>
        <v>0</v>
      </c>
      <c r="BG205" s="143">
        <f t="shared" si="46"/>
        <v>0</v>
      </c>
      <c r="BH205" s="143">
        <f t="shared" si="47"/>
        <v>0</v>
      </c>
      <c r="BI205" s="143">
        <f t="shared" si="48"/>
        <v>0</v>
      </c>
      <c r="BJ205" s="15" t="s">
        <v>87</v>
      </c>
      <c r="BK205" s="143">
        <f t="shared" si="49"/>
        <v>0</v>
      </c>
      <c r="BL205" s="15" t="s">
        <v>202</v>
      </c>
      <c r="BM205" s="142" t="s">
        <v>605</v>
      </c>
    </row>
    <row r="206" spans="2:65" s="1" customFormat="1" ht="16.5" customHeight="1">
      <c r="B206" s="130"/>
      <c r="C206" s="131" t="s">
        <v>606</v>
      </c>
      <c r="D206" s="131" t="s">
        <v>133</v>
      </c>
      <c r="E206" s="132" t="s">
        <v>607</v>
      </c>
      <c r="F206" s="133" t="s">
        <v>608</v>
      </c>
      <c r="G206" s="134" t="s">
        <v>175</v>
      </c>
      <c r="H206" s="135">
        <v>2</v>
      </c>
      <c r="I206" s="136"/>
      <c r="J206" s="137">
        <f t="shared" si="40"/>
        <v>0</v>
      </c>
      <c r="K206" s="133" t="s">
        <v>1</v>
      </c>
      <c r="L206" s="30"/>
      <c r="M206" s="138" t="s">
        <v>1</v>
      </c>
      <c r="N206" s="139" t="s">
        <v>44</v>
      </c>
      <c r="P206" s="140">
        <f t="shared" si="41"/>
        <v>0</v>
      </c>
      <c r="Q206" s="140">
        <v>0</v>
      </c>
      <c r="R206" s="140">
        <f t="shared" si="42"/>
        <v>0</v>
      </c>
      <c r="S206" s="140">
        <v>0</v>
      </c>
      <c r="T206" s="141">
        <f t="shared" si="43"/>
        <v>0</v>
      </c>
      <c r="AR206" s="142" t="s">
        <v>202</v>
      </c>
      <c r="AT206" s="142" t="s">
        <v>133</v>
      </c>
      <c r="AU206" s="142" t="s">
        <v>89</v>
      </c>
      <c r="AY206" s="15" t="s">
        <v>130</v>
      </c>
      <c r="BE206" s="143">
        <f t="shared" si="44"/>
        <v>0</v>
      </c>
      <c r="BF206" s="143">
        <f t="shared" si="45"/>
        <v>0</v>
      </c>
      <c r="BG206" s="143">
        <f t="shared" si="46"/>
        <v>0</v>
      </c>
      <c r="BH206" s="143">
        <f t="shared" si="47"/>
        <v>0</v>
      </c>
      <c r="BI206" s="143">
        <f t="shared" si="48"/>
        <v>0</v>
      </c>
      <c r="BJ206" s="15" t="s">
        <v>87</v>
      </c>
      <c r="BK206" s="143">
        <f t="shared" si="49"/>
        <v>0</v>
      </c>
      <c r="BL206" s="15" t="s">
        <v>202</v>
      </c>
      <c r="BM206" s="142" t="s">
        <v>609</v>
      </c>
    </row>
    <row r="207" spans="2:65" s="1" customFormat="1" ht="16.5" customHeight="1">
      <c r="B207" s="130"/>
      <c r="C207" s="131" t="s">
        <v>610</v>
      </c>
      <c r="D207" s="131" t="s">
        <v>133</v>
      </c>
      <c r="E207" s="132" t="s">
        <v>611</v>
      </c>
      <c r="F207" s="133" t="s">
        <v>612</v>
      </c>
      <c r="G207" s="134" t="s">
        <v>175</v>
      </c>
      <c r="H207" s="135">
        <v>4</v>
      </c>
      <c r="I207" s="136"/>
      <c r="J207" s="137">
        <f t="shared" si="40"/>
        <v>0</v>
      </c>
      <c r="K207" s="133" t="s">
        <v>1</v>
      </c>
      <c r="L207" s="30"/>
      <c r="M207" s="138" t="s">
        <v>1</v>
      </c>
      <c r="N207" s="139" t="s">
        <v>44</v>
      </c>
      <c r="P207" s="140">
        <f t="shared" si="41"/>
        <v>0</v>
      </c>
      <c r="Q207" s="140">
        <v>0</v>
      </c>
      <c r="R207" s="140">
        <f t="shared" si="42"/>
        <v>0</v>
      </c>
      <c r="S207" s="140">
        <v>0</v>
      </c>
      <c r="T207" s="141">
        <f t="shared" si="43"/>
        <v>0</v>
      </c>
      <c r="AR207" s="142" t="s">
        <v>202</v>
      </c>
      <c r="AT207" s="142" t="s">
        <v>133</v>
      </c>
      <c r="AU207" s="142" t="s">
        <v>89</v>
      </c>
      <c r="AY207" s="15" t="s">
        <v>130</v>
      </c>
      <c r="BE207" s="143">
        <f t="shared" si="44"/>
        <v>0</v>
      </c>
      <c r="BF207" s="143">
        <f t="shared" si="45"/>
        <v>0</v>
      </c>
      <c r="BG207" s="143">
        <f t="shared" si="46"/>
        <v>0</v>
      </c>
      <c r="BH207" s="143">
        <f t="shared" si="47"/>
        <v>0</v>
      </c>
      <c r="BI207" s="143">
        <f t="shared" si="48"/>
        <v>0</v>
      </c>
      <c r="BJ207" s="15" t="s">
        <v>87</v>
      </c>
      <c r="BK207" s="143">
        <f t="shared" si="49"/>
        <v>0</v>
      </c>
      <c r="BL207" s="15" t="s">
        <v>202</v>
      </c>
      <c r="BM207" s="142" t="s">
        <v>613</v>
      </c>
    </row>
    <row r="208" spans="2:65" s="1" customFormat="1" ht="16.5" customHeight="1">
      <c r="B208" s="130"/>
      <c r="C208" s="131" t="s">
        <v>614</v>
      </c>
      <c r="D208" s="131" t="s">
        <v>133</v>
      </c>
      <c r="E208" s="132" t="s">
        <v>615</v>
      </c>
      <c r="F208" s="133" t="s">
        <v>616</v>
      </c>
      <c r="G208" s="134" t="s">
        <v>175</v>
      </c>
      <c r="H208" s="135">
        <v>4</v>
      </c>
      <c r="I208" s="136"/>
      <c r="J208" s="137">
        <f t="shared" si="40"/>
        <v>0</v>
      </c>
      <c r="K208" s="133" t="s">
        <v>1</v>
      </c>
      <c r="L208" s="30"/>
      <c r="M208" s="138" t="s">
        <v>1</v>
      </c>
      <c r="N208" s="139" t="s">
        <v>44</v>
      </c>
      <c r="P208" s="140">
        <f t="shared" si="41"/>
        <v>0</v>
      </c>
      <c r="Q208" s="140">
        <v>0</v>
      </c>
      <c r="R208" s="140">
        <f t="shared" si="42"/>
        <v>0</v>
      </c>
      <c r="S208" s="140">
        <v>0</v>
      </c>
      <c r="T208" s="141">
        <f t="shared" si="43"/>
        <v>0</v>
      </c>
      <c r="AR208" s="142" t="s">
        <v>202</v>
      </c>
      <c r="AT208" s="142" t="s">
        <v>133</v>
      </c>
      <c r="AU208" s="142" t="s">
        <v>89</v>
      </c>
      <c r="AY208" s="15" t="s">
        <v>130</v>
      </c>
      <c r="BE208" s="143">
        <f t="shared" si="44"/>
        <v>0</v>
      </c>
      <c r="BF208" s="143">
        <f t="shared" si="45"/>
        <v>0</v>
      </c>
      <c r="BG208" s="143">
        <f t="shared" si="46"/>
        <v>0</v>
      </c>
      <c r="BH208" s="143">
        <f t="shared" si="47"/>
        <v>0</v>
      </c>
      <c r="BI208" s="143">
        <f t="shared" si="48"/>
        <v>0</v>
      </c>
      <c r="BJ208" s="15" t="s">
        <v>87</v>
      </c>
      <c r="BK208" s="143">
        <f t="shared" si="49"/>
        <v>0</v>
      </c>
      <c r="BL208" s="15" t="s">
        <v>202</v>
      </c>
      <c r="BM208" s="142" t="s">
        <v>617</v>
      </c>
    </row>
    <row r="209" spans="2:65" s="1" customFormat="1" ht="16.5" customHeight="1">
      <c r="B209" s="130"/>
      <c r="C209" s="131" t="s">
        <v>618</v>
      </c>
      <c r="D209" s="131" t="s">
        <v>133</v>
      </c>
      <c r="E209" s="132" t="s">
        <v>619</v>
      </c>
      <c r="F209" s="133" t="s">
        <v>620</v>
      </c>
      <c r="G209" s="134" t="s">
        <v>175</v>
      </c>
      <c r="H209" s="135">
        <v>3</v>
      </c>
      <c r="I209" s="136"/>
      <c r="J209" s="137">
        <f t="shared" si="40"/>
        <v>0</v>
      </c>
      <c r="K209" s="133" t="s">
        <v>1</v>
      </c>
      <c r="L209" s="30"/>
      <c r="M209" s="138" t="s">
        <v>1</v>
      </c>
      <c r="N209" s="139" t="s">
        <v>44</v>
      </c>
      <c r="P209" s="140">
        <f t="shared" si="41"/>
        <v>0</v>
      </c>
      <c r="Q209" s="140">
        <v>0</v>
      </c>
      <c r="R209" s="140">
        <f t="shared" si="42"/>
        <v>0</v>
      </c>
      <c r="S209" s="140">
        <v>0</v>
      </c>
      <c r="T209" s="141">
        <f t="shared" si="43"/>
        <v>0</v>
      </c>
      <c r="AR209" s="142" t="s">
        <v>202</v>
      </c>
      <c r="AT209" s="142" t="s">
        <v>133</v>
      </c>
      <c r="AU209" s="142" t="s">
        <v>89</v>
      </c>
      <c r="AY209" s="15" t="s">
        <v>130</v>
      </c>
      <c r="BE209" s="143">
        <f t="shared" si="44"/>
        <v>0</v>
      </c>
      <c r="BF209" s="143">
        <f t="shared" si="45"/>
        <v>0</v>
      </c>
      <c r="BG209" s="143">
        <f t="shared" si="46"/>
        <v>0</v>
      </c>
      <c r="BH209" s="143">
        <f t="shared" si="47"/>
        <v>0</v>
      </c>
      <c r="BI209" s="143">
        <f t="shared" si="48"/>
        <v>0</v>
      </c>
      <c r="BJ209" s="15" t="s">
        <v>87</v>
      </c>
      <c r="BK209" s="143">
        <f t="shared" si="49"/>
        <v>0</v>
      </c>
      <c r="BL209" s="15" t="s">
        <v>202</v>
      </c>
      <c r="BM209" s="142" t="s">
        <v>621</v>
      </c>
    </row>
    <row r="210" spans="2:65" s="1" customFormat="1" ht="16.5" customHeight="1">
      <c r="B210" s="130"/>
      <c r="C210" s="131" t="s">
        <v>622</v>
      </c>
      <c r="D210" s="131" t="s">
        <v>133</v>
      </c>
      <c r="E210" s="132" t="s">
        <v>623</v>
      </c>
      <c r="F210" s="133" t="s">
        <v>624</v>
      </c>
      <c r="G210" s="134" t="s">
        <v>215</v>
      </c>
      <c r="H210" s="135">
        <v>470</v>
      </c>
      <c r="I210" s="136"/>
      <c r="J210" s="137">
        <f t="shared" si="40"/>
        <v>0</v>
      </c>
      <c r="K210" s="133" t="s">
        <v>1</v>
      </c>
      <c r="L210" s="30"/>
      <c r="M210" s="138" t="s">
        <v>1</v>
      </c>
      <c r="N210" s="139" t="s">
        <v>44</v>
      </c>
      <c r="P210" s="140">
        <f t="shared" si="41"/>
        <v>0</v>
      </c>
      <c r="Q210" s="140">
        <v>0</v>
      </c>
      <c r="R210" s="140">
        <f t="shared" si="42"/>
        <v>0</v>
      </c>
      <c r="S210" s="140">
        <v>0</v>
      </c>
      <c r="T210" s="141">
        <f t="shared" si="43"/>
        <v>0</v>
      </c>
      <c r="AR210" s="142" t="s">
        <v>202</v>
      </c>
      <c r="AT210" s="142" t="s">
        <v>133</v>
      </c>
      <c r="AU210" s="142" t="s">
        <v>89</v>
      </c>
      <c r="AY210" s="15" t="s">
        <v>130</v>
      </c>
      <c r="BE210" s="143">
        <f t="shared" si="44"/>
        <v>0</v>
      </c>
      <c r="BF210" s="143">
        <f t="shared" si="45"/>
        <v>0</v>
      </c>
      <c r="BG210" s="143">
        <f t="shared" si="46"/>
        <v>0</v>
      </c>
      <c r="BH210" s="143">
        <f t="shared" si="47"/>
        <v>0</v>
      </c>
      <c r="BI210" s="143">
        <f t="shared" si="48"/>
        <v>0</v>
      </c>
      <c r="BJ210" s="15" t="s">
        <v>87</v>
      </c>
      <c r="BK210" s="143">
        <f t="shared" si="49"/>
        <v>0</v>
      </c>
      <c r="BL210" s="15" t="s">
        <v>202</v>
      </c>
      <c r="BM210" s="142" t="s">
        <v>625</v>
      </c>
    </row>
    <row r="211" spans="2:65" s="1" customFormat="1" ht="16.5" customHeight="1">
      <c r="B211" s="130"/>
      <c r="C211" s="131" t="s">
        <v>626</v>
      </c>
      <c r="D211" s="131" t="s">
        <v>133</v>
      </c>
      <c r="E211" s="132" t="s">
        <v>627</v>
      </c>
      <c r="F211" s="133" t="s">
        <v>624</v>
      </c>
      <c r="G211" s="134" t="s">
        <v>215</v>
      </c>
      <c r="H211" s="135">
        <v>80</v>
      </c>
      <c r="I211" s="136"/>
      <c r="J211" s="137">
        <f t="shared" si="40"/>
        <v>0</v>
      </c>
      <c r="K211" s="133" t="s">
        <v>1</v>
      </c>
      <c r="L211" s="30"/>
      <c r="M211" s="138" t="s">
        <v>1</v>
      </c>
      <c r="N211" s="139" t="s">
        <v>44</v>
      </c>
      <c r="P211" s="140">
        <f t="shared" si="41"/>
        <v>0</v>
      </c>
      <c r="Q211" s="140">
        <v>0</v>
      </c>
      <c r="R211" s="140">
        <f t="shared" si="42"/>
        <v>0</v>
      </c>
      <c r="S211" s="140">
        <v>0</v>
      </c>
      <c r="T211" s="141">
        <f t="shared" si="43"/>
        <v>0</v>
      </c>
      <c r="AR211" s="142" t="s">
        <v>202</v>
      </c>
      <c r="AT211" s="142" t="s">
        <v>133</v>
      </c>
      <c r="AU211" s="142" t="s">
        <v>89</v>
      </c>
      <c r="AY211" s="15" t="s">
        <v>130</v>
      </c>
      <c r="BE211" s="143">
        <f t="shared" si="44"/>
        <v>0</v>
      </c>
      <c r="BF211" s="143">
        <f t="shared" si="45"/>
        <v>0</v>
      </c>
      <c r="BG211" s="143">
        <f t="shared" si="46"/>
        <v>0</v>
      </c>
      <c r="BH211" s="143">
        <f t="shared" si="47"/>
        <v>0</v>
      </c>
      <c r="BI211" s="143">
        <f t="shared" si="48"/>
        <v>0</v>
      </c>
      <c r="BJ211" s="15" t="s">
        <v>87</v>
      </c>
      <c r="BK211" s="143">
        <f t="shared" si="49"/>
        <v>0</v>
      </c>
      <c r="BL211" s="15" t="s">
        <v>202</v>
      </c>
      <c r="BM211" s="142" t="s">
        <v>628</v>
      </c>
    </row>
    <row r="212" spans="2:65" s="1" customFormat="1" ht="16.5" customHeight="1">
      <c r="B212" s="130"/>
      <c r="C212" s="131" t="s">
        <v>629</v>
      </c>
      <c r="D212" s="131" t="s">
        <v>133</v>
      </c>
      <c r="E212" s="132" t="s">
        <v>630</v>
      </c>
      <c r="F212" s="133" t="s">
        <v>631</v>
      </c>
      <c r="G212" s="134" t="s">
        <v>215</v>
      </c>
      <c r="H212" s="135">
        <v>180</v>
      </c>
      <c r="I212" s="136"/>
      <c r="J212" s="137">
        <f t="shared" si="40"/>
        <v>0</v>
      </c>
      <c r="K212" s="133" t="s">
        <v>1</v>
      </c>
      <c r="L212" s="30"/>
      <c r="M212" s="138" t="s">
        <v>1</v>
      </c>
      <c r="N212" s="139" t="s">
        <v>44</v>
      </c>
      <c r="P212" s="140">
        <f t="shared" si="41"/>
        <v>0</v>
      </c>
      <c r="Q212" s="140">
        <v>0</v>
      </c>
      <c r="R212" s="140">
        <f t="shared" si="42"/>
        <v>0</v>
      </c>
      <c r="S212" s="140">
        <v>0</v>
      </c>
      <c r="T212" s="141">
        <f t="shared" si="43"/>
        <v>0</v>
      </c>
      <c r="AR212" s="142" t="s">
        <v>202</v>
      </c>
      <c r="AT212" s="142" t="s">
        <v>133</v>
      </c>
      <c r="AU212" s="142" t="s">
        <v>89</v>
      </c>
      <c r="AY212" s="15" t="s">
        <v>130</v>
      </c>
      <c r="BE212" s="143">
        <f t="shared" si="44"/>
        <v>0</v>
      </c>
      <c r="BF212" s="143">
        <f t="shared" si="45"/>
        <v>0</v>
      </c>
      <c r="BG212" s="143">
        <f t="shared" si="46"/>
        <v>0</v>
      </c>
      <c r="BH212" s="143">
        <f t="shared" si="47"/>
        <v>0</v>
      </c>
      <c r="BI212" s="143">
        <f t="shared" si="48"/>
        <v>0</v>
      </c>
      <c r="BJ212" s="15" t="s">
        <v>87</v>
      </c>
      <c r="BK212" s="143">
        <f t="shared" si="49"/>
        <v>0</v>
      </c>
      <c r="BL212" s="15" t="s">
        <v>202</v>
      </c>
      <c r="BM212" s="142" t="s">
        <v>632</v>
      </c>
    </row>
    <row r="213" spans="2:65" s="1" customFormat="1" ht="16.5" customHeight="1">
      <c r="B213" s="130"/>
      <c r="C213" s="131" t="s">
        <v>633</v>
      </c>
      <c r="D213" s="131" t="s">
        <v>133</v>
      </c>
      <c r="E213" s="132" t="s">
        <v>634</v>
      </c>
      <c r="F213" s="133" t="s">
        <v>635</v>
      </c>
      <c r="G213" s="134" t="s">
        <v>175</v>
      </c>
      <c r="H213" s="135">
        <v>360</v>
      </c>
      <c r="I213" s="136"/>
      <c r="J213" s="137">
        <f t="shared" si="40"/>
        <v>0</v>
      </c>
      <c r="K213" s="133" t="s">
        <v>1</v>
      </c>
      <c r="L213" s="30"/>
      <c r="M213" s="138" t="s">
        <v>1</v>
      </c>
      <c r="N213" s="139" t="s">
        <v>44</v>
      </c>
      <c r="P213" s="140">
        <f t="shared" si="41"/>
        <v>0</v>
      </c>
      <c r="Q213" s="140">
        <v>0</v>
      </c>
      <c r="R213" s="140">
        <f t="shared" si="42"/>
        <v>0</v>
      </c>
      <c r="S213" s="140">
        <v>0</v>
      </c>
      <c r="T213" s="141">
        <f t="shared" si="43"/>
        <v>0</v>
      </c>
      <c r="AR213" s="142" t="s">
        <v>202</v>
      </c>
      <c r="AT213" s="142" t="s">
        <v>133</v>
      </c>
      <c r="AU213" s="142" t="s">
        <v>89</v>
      </c>
      <c r="AY213" s="15" t="s">
        <v>130</v>
      </c>
      <c r="BE213" s="143">
        <f t="shared" si="44"/>
        <v>0</v>
      </c>
      <c r="BF213" s="143">
        <f t="shared" si="45"/>
        <v>0</v>
      </c>
      <c r="BG213" s="143">
        <f t="shared" si="46"/>
        <v>0</v>
      </c>
      <c r="BH213" s="143">
        <f t="shared" si="47"/>
        <v>0</v>
      </c>
      <c r="BI213" s="143">
        <f t="shared" si="48"/>
        <v>0</v>
      </c>
      <c r="BJ213" s="15" t="s">
        <v>87</v>
      </c>
      <c r="BK213" s="143">
        <f t="shared" si="49"/>
        <v>0</v>
      </c>
      <c r="BL213" s="15" t="s">
        <v>202</v>
      </c>
      <c r="BM213" s="142" t="s">
        <v>636</v>
      </c>
    </row>
    <row r="214" spans="2:65" s="1" customFormat="1" ht="16.5" customHeight="1">
      <c r="B214" s="130"/>
      <c r="C214" s="131" t="s">
        <v>637</v>
      </c>
      <c r="D214" s="131" t="s">
        <v>133</v>
      </c>
      <c r="E214" s="132" t="s">
        <v>638</v>
      </c>
      <c r="F214" s="133" t="s">
        <v>639</v>
      </c>
      <c r="G214" s="134" t="s">
        <v>175</v>
      </c>
      <c r="H214" s="135">
        <v>90</v>
      </c>
      <c r="I214" s="136"/>
      <c r="J214" s="137">
        <f t="shared" si="40"/>
        <v>0</v>
      </c>
      <c r="K214" s="133" t="s">
        <v>1</v>
      </c>
      <c r="L214" s="30"/>
      <c r="M214" s="138" t="s">
        <v>1</v>
      </c>
      <c r="N214" s="139" t="s">
        <v>44</v>
      </c>
      <c r="P214" s="140">
        <f t="shared" si="41"/>
        <v>0</v>
      </c>
      <c r="Q214" s="140">
        <v>0</v>
      </c>
      <c r="R214" s="140">
        <f t="shared" si="42"/>
        <v>0</v>
      </c>
      <c r="S214" s="140">
        <v>0</v>
      </c>
      <c r="T214" s="141">
        <f t="shared" si="43"/>
        <v>0</v>
      </c>
      <c r="AR214" s="142" t="s">
        <v>202</v>
      </c>
      <c r="AT214" s="142" t="s">
        <v>133</v>
      </c>
      <c r="AU214" s="142" t="s">
        <v>89</v>
      </c>
      <c r="AY214" s="15" t="s">
        <v>130</v>
      </c>
      <c r="BE214" s="143">
        <f t="shared" si="44"/>
        <v>0</v>
      </c>
      <c r="BF214" s="143">
        <f t="shared" si="45"/>
        <v>0</v>
      </c>
      <c r="BG214" s="143">
        <f t="shared" si="46"/>
        <v>0</v>
      </c>
      <c r="BH214" s="143">
        <f t="shared" si="47"/>
        <v>0</v>
      </c>
      <c r="BI214" s="143">
        <f t="shared" si="48"/>
        <v>0</v>
      </c>
      <c r="BJ214" s="15" t="s">
        <v>87</v>
      </c>
      <c r="BK214" s="143">
        <f t="shared" si="49"/>
        <v>0</v>
      </c>
      <c r="BL214" s="15" t="s">
        <v>202</v>
      </c>
      <c r="BM214" s="142" t="s">
        <v>640</v>
      </c>
    </row>
    <row r="215" spans="2:65" s="1" customFormat="1" ht="16.5" customHeight="1">
      <c r="B215" s="130"/>
      <c r="C215" s="131" t="s">
        <v>641</v>
      </c>
      <c r="D215" s="131" t="s">
        <v>133</v>
      </c>
      <c r="E215" s="132" t="s">
        <v>642</v>
      </c>
      <c r="F215" s="133" t="s">
        <v>635</v>
      </c>
      <c r="G215" s="134" t="s">
        <v>175</v>
      </c>
      <c r="H215" s="135">
        <v>90</v>
      </c>
      <c r="I215" s="136"/>
      <c r="J215" s="137">
        <f t="shared" si="40"/>
        <v>0</v>
      </c>
      <c r="K215" s="133" t="s">
        <v>1</v>
      </c>
      <c r="L215" s="30"/>
      <c r="M215" s="138" t="s">
        <v>1</v>
      </c>
      <c r="N215" s="139" t="s">
        <v>44</v>
      </c>
      <c r="P215" s="140">
        <f t="shared" si="41"/>
        <v>0</v>
      </c>
      <c r="Q215" s="140">
        <v>0</v>
      </c>
      <c r="R215" s="140">
        <f t="shared" si="42"/>
        <v>0</v>
      </c>
      <c r="S215" s="140">
        <v>0</v>
      </c>
      <c r="T215" s="141">
        <f t="shared" si="43"/>
        <v>0</v>
      </c>
      <c r="AR215" s="142" t="s">
        <v>202</v>
      </c>
      <c r="AT215" s="142" t="s">
        <v>133</v>
      </c>
      <c r="AU215" s="142" t="s">
        <v>89</v>
      </c>
      <c r="AY215" s="15" t="s">
        <v>130</v>
      </c>
      <c r="BE215" s="143">
        <f t="shared" si="44"/>
        <v>0</v>
      </c>
      <c r="BF215" s="143">
        <f t="shared" si="45"/>
        <v>0</v>
      </c>
      <c r="BG215" s="143">
        <f t="shared" si="46"/>
        <v>0</v>
      </c>
      <c r="BH215" s="143">
        <f t="shared" si="47"/>
        <v>0</v>
      </c>
      <c r="BI215" s="143">
        <f t="shared" si="48"/>
        <v>0</v>
      </c>
      <c r="BJ215" s="15" t="s">
        <v>87</v>
      </c>
      <c r="BK215" s="143">
        <f t="shared" si="49"/>
        <v>0</v>
      </c>
      <c r="BL215" s="15" t="s">
        <v>202</v>
      </c>
      <c r="BM215" s="142" t="s">
        <v>643</v>
      </c>
    </row>
    <row r="216" spans="2:65" s="1" customFormat="1" ht="16.5" customHeight="1">
      <c r="B216" s="130"/>
      <c r="C216" s="131" t="s">
        <v>644</v>
      </c>
      <c r="D216" s="131" t="s">
        <v>133</v>
      </c>
      <c r="E216" s="132" t="s">
        <v>645</v>
      </c>
      <c r="F216" s="133" t="s">
        <v>646</v>
      </c>
      <c r="G216" s="134" t="s">
        <v>175</v>
      </c>
      <c r="H216" s="135">
        <v>270</v>
      </c>
      <c r="I216" s="136"/>
      <c r="J216" s="137">
        <f t="shared" si="40"/>
        <v>0</v>
      </c>
      <c r="K216" s="133" t="s">
        <v>1</v>
      </c>
      <c r="L216" s="30"/>
      <c r="M216" s="138" t="s">
        <v>1</v>
      </c>
      <c r="N216" s="139" t="s">
        <v>44</v>
      </c>
      <c r="P216" s="140">
        <f t="shared" si="41"/>
        <v>0</v>
      </c>
      <c r="Q216" s="140">
        <v>0</v>
      </c>
      <c r="R216" s="140">
        <f t="shared" si="42"/>
        <v>0</v>
      </c>
      <c r="S216" s="140">
        <v>0</v>
      </c>
      <c r="T216" s="141">
        <f t="shared" si="43"/>
        <v>0</v>
      </c>
      <c r="AR216" s="142" t="s">
        <v>202</v>
      </c>
      <c r="AT216" s="142" t="s">
        <v>133</v>
      </c>
      <c r="AU216" s="142" t="s">
        <v>89</v>
      </c>
      <c r="AY216" s="15" t="s">
        <v>130</v>
      </c>
      <c r="BE216" s="143">
        <f t="shared" si="44"/>
        <v>0</v>
      </c>
      <c r="BF216" s="143">
        <f t="shared" si="45"/>
        <v>0</v>
      </c>
      <c r="BG216" s="143">
        <f t="shared" si="46"/>
        <v>0</v>
      </c>
      <c r="BH216" s="143">
        <f t="shared" si="47"/>
        <v>0</v>
      </c>
      <c r="BI216" s="143">
        <f t="shared" si="48"/>
        <v>0</v>
      </c>
      <c r="BJ216" s="15" t="s">
        <v>87</v>
      </c>
      <c r="BK216" s="143">
        <f t="shared" si="49"/>
        <v>0</v>
      </c>
      <c r="BL216" s="15" t="s">
        <v>202</v>
      </c>
      <c r="BM216" s="142" t="s">
        <v>647</v>
      </c>
    </row>
    <row r="217" spans="2:65" s="1" customFormat="1" ht="16.5" customHeight="1">
      <c r="B217" s="130"/>
      <c r="C217" s="131" t="s">
        <v>648</v>
      </c>
      <c r="D217" s="131" t="s">
        <v>133</v>
      </c>
      <c r="E217" s="132" t="s">
        <v>649</v>
      </c>
      <c r="F217" s="133" t="s">
        <v>635</v>
      </c>
      <c r="G217" s="134" t="s">
        <v>175</v>
      </c>
      <c r="H217" s="135">
        <v>270</v>
      </c>
      <c r="I217" s="136"/>
      <c r="J217" s="137">
        <f t="shared" si="40"/>
        <v>0</v>
      </c>
      <c r="K217" s="133" t="s">
        <v>1</v>
      </c>
      <c r="L217" s="30"/>
      <c r="M217" s="138" t="s">
        <v>1</v>
      </c>
      <c r="N217" s="139" t="s">
        <v>44</v>
      </c>
      <c r="P217" s="140">
        <f t="shared" si="41"/>
        <v>0</v>
      </c>
      <c r="Q217" s="140">
        <v>0</v>
      </c>
      <c r="R217" s="140">
        <f t="shared" si="42"/>
        <v>0</v>
      </c>
      <c r="S217" s="140">
        <v>0</v>
      </c>
      <c r="T217" s="141">
        <f t="shared" si="43"/>
        <v>0</v>
      </c>
      <c r="AR217" s="142" t="s">
        <v>202</v>
      </c>
      <c r="AT217" s="142" t="s">
        <v>133</v>
      </c>
      <c r="AU217" s="142" t="s">
        <v>89</v>
      </c>
      <c r="AY217" s="15" t="s">
        <v>130</v>
      </c>
      <c r="BE217" s="143">
        <f t="shared" si="44"/>
        <v>0</v>
      </c>
      <c r="BF217" s="143">
        <f t="shared" si="45"/>
        <v>0</v>
      </c>
      <c r="BG217" s="143">
        <f t="shared" si="46"/>
        <v>0</v>
      </c>
      <c r="BH217" s="143">
        <f t="shared" si="47"/>
        <v>0</v>
      </c>
      <c r="BI217" s="143">
        <f t="shared" si="48"/>
        <v>0</v>
      </c>
      <c r="BJ217" s="15" t="s">
        <v>87</v>
      </c>
      <c r="BK217" s="143">
        <f t="shared" si="49"/>
        <v>0</v>
      </c>
      <c r="BL217" s="15" t="s">
        <v>202</v>
      </c>
      <c r="BM217" s="142" t="s">
        <v>650</v>
      </c>
    </row>
    <row r="218" spans="2:65" s="1" customFormat="1" ht="16.5" customHeight="1">
      <c r="B218" s="130"/>
      <c r="C218" s="131" t="s">
        <v>651</v>
      </c>
      <c r="D218" s="131" t="s">
        <v>133</v>
      </c>
      <c r="E218" s="132" t="s">
        <v>652</v>
      </c>
      <c r="F218" s="133" t="s">
        <v>653</v>
      </c>
      <c r="G218" s="134" t="s">
        <v>175</v>
      </c>
      <c r="H218" s="135">
        <v>2</v>
      </c>
      <c r="I218" s="136"/>
      <c r="J218" s="137">
        <f t="shared" si="40"/>
        <v>0</v>
      </c>
      <c r="K218" s="133" t="s">
        <v>1</v>
      </c>
      <c r="L218" s="30"/>
      <c r="M218" s="138" t="s">
        <v>1</v>
      </c>
      <c r="N218" s="139" t="s">
        <v>44</v>
      </c>
      <c r="P218" s="140">
        <f t="shared" si="41"/>
        <v>0</v>
      </c>
      <c r="Q218" s="140">
        <v>0</v>
      </c>
      <c r="R218" s="140">
        <f t="shared" si="42"/>
        <v>0</v>
      </c>
      <c r="S218" s="140">
        <v>0</v>
      </c>
      <c r="T218" s="141">
        <f t="shared" si="43"/>
        <v>0</v>
      </c>
      <c r="AR218" s="142" t="s">
        <v>202</v>
      </c>
      <c r="AT218" s="142" t="s">
        <v>133</v>
      </c>
      <c r="AU218" s="142" t="s">
        <v>89</v>
      </c>
      <c r="AY218" s="15" t="s">
        <v>130</v>
      </c>
      <c r="BE218" s="143">
        <f t="shared" si="44"/>
        <v>0</v>
      </c>
      <c r="BF218" s="143">
        <f t="shared" si="45"/>
        <v>0</v>
      </c>
      <c r="BG218" s="143">
        <f t="shared" si="46"/>
        <v>0</v>
      </c>
      <c r="BH218" s="143">
        <f t="shared" si="47"/>
        <v>0</v>
      </c>
      <c r="BI218" s="143">
        <f t="shared" si="48"/>
        <v>0</v>
      </c>
      <c r="BJ218" s="15" t="s">
        <v>87</v>
      </c>
      <c r="BK218" s="143">
        <f t="shared" si="49"/>
        <v>0</v>
      </c>
      <c r="BL218" s="15" t="s">
        <v>202</v>
      </c>
      <c r="BM218" s="142" t="s">
        <v>654</v>
      </c>
    </row>
    <row r="219" spans="2:63" s="11" customFormat="1" ht="22.9" customHeight="1">
      <c r="B219" s="118"/>
      <c r="D219" s="119" t="s">
        <v>78</v>
      </c>
      <c r="E219" s="128" t="s">
        <v>655</v>
      </c>
      <c r="F219" s="128" t="s">
        <v>656</v>
      </c>
      <c r="I219" s="121"/>
      <c r="J219" s="129">
        <f>BK219</f>
        <v>0</v>
      </c>
      <c r="L219" s="118"/>
      <c r="M219" s="123"/>
      <c r="P219" s="124">
        <f>SUM(P220:P224)</f>
        <v>0</v>
      </c>
      <c r="R219" s="124">
        <f>SUM(R220:R224)</f>
        <v>0</v>
      </c>
      <c r="T219" s="125">
        <f>SUM(T220:T224)</f>
        <v>0</v>
      </c>
      <c r="AR219" s="119" t="s">
        <v>89</v>
      </c>
      <c r="AT219" s="126" t="s">
        <v>78</v>
      </c>
      <c r="AU219" s="126" t="s">
        <v>87</v>
      </c>
      <c r="AY219" s="119" t="s">
        <v>130</v>
      </c>
      <c r="BK219" s="127">
        <f>SUM(BK220:BK224)</f>
        <v>0</v>
      </c>
    </row>
    <row r="220" spans="2:65" s="1" customFormat="1" ht="16.5" customHeight="1">
      <c r="B220" s="130"/>
      <c r="C220" s="131" t="s">
        <v>657</v>
      </c>
      <c r="D220" s="131" t="s">
        <v>133</v>
      </c>
      <c r="E220" s="132" t="s">
        <v>658</v>
      </c>
      <c r="F220" s="133" t="s">
        <v>659</v>
      </c>
      <c r="G220" s="134" t="s">
        <v>175</v>
      </c>
      <c r="H220" s="135">
        <v>3</v>
      </c>
      <c r="I220" s="136"/>
      <c r="J220" s="137">
        <f>ROUND(I220*H220,2)</f>
        <v>0</v>
      </c>
      <c r="K220" s="133" t="s">
        <v>1</v>
      </c>
      <c r="L220" s="30"/>
      <c r="M220" s="138" t="s">
        <v>1</v>
      </c>
      <c r="N220" s="139" t="s">
        <v>44</v>
      </c>
      <c r="P220" s="140">
        <f>O220*H220</f>
        <v>0</v>
      </c>
      <c r="Q220" s="140">
        <v>0</v>
      </c>
      <c r="R220" s="140">
        <f>Q220*H220</f>
        <v>0</v>
      </c>
      <c r="S220" s="140">
        <v>0</v>
      </c>
      <c r="T220" s="141">
        <f>S220*H220</f>
        <v>0</v>
      </c>
      <c r="AR220" s="142" t="s">
        <v>202</v>
      </c>
      <c r="AT220" s="142" t="s">
        <v>133</v>
      </c>
      <c r="AU220" s="142" t="s">
        <v>89</v>
      </c>
      <c r="AY220" s="15" t="s">
        <v>130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5" t="s">
        <v>87</v>
      </c>
      <c r="BK220" s="143">
        <f>ROUND(I220*H220,2)</f>
        <v>0</v>
      </c>
      <c r="BL220" s="15" t="s">
        <v>202</v>
      </c>
      <c r="BM220" s="142" t="s">
        <v>660</v>
      </c>
    </row>
    <row r="221" spans="2:65" s="1" customFormat="1" ht="16.5" customHeight="1">
      <c r="B221" s="130"/>
      <c r="C221" s="131" t="s">
        <v>661</v>
      </c>
      <c r="D221" s="131" t="s">
        <v>133</v>
      </c>
      <c r="E221" s="132" t="s">
        <v>662</v>
      </c>
      <c r="F221" s="133" t="s">
        <v>663</v>
      </c>
      <c r="G221" s="134" t="s">
        <v>175</v>
      </c>
      <c r="H221" s="135">
        <v>31</v>
      </c>
      <c r="I221" s="136"/>
      <c r="J221" s="137">
        <f>ROUND(I221*H221,2)</f>
        <v>0</v>
      </c>
      <c r="K221" s="133" t="s">
        <v>1</v>
      </c>
      <c r="L221" s="30"/>
      <c r="M221" s="138" t="s">
        <v>1</v>
      </c>
      <c r="N221" s="139" t="s">
        <v>44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202</v>
      </c>
      <c r="AT221" s="142" t="s">
        <v>133</v>
      </c>
      <c r="AU221" s="142" t="s">
        <v>89</v>
      </c>
      <c r="AY221" s="15" t="s">
        <v>130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5" t="s">
        <v>87</v>
      </c>
      <c r="BK221" s="143">
        <f>ROUND(I221*H221,2)</f>
        <v>0</v>
      </c>
      <c r="BL221" s="15" t="s">
        <v>202</v>
      </c>
      <c r="BM221" s="142" t="s">
        <v>664</v>
      </c>
    </row>
    <row r="222" spans="2:65" s="1" customFormat="1" ht="16.5" customHeight="1">
      <c r="B222" s="130"/>
      <c r="C222" s="131" t="s">
        <v>665</v>
      </c>
      <c r="D222" s="131" t="s">
        <v>133</v>
      </c>
      <c r="E222" s="132" t="s">
        <v>666</v>
      </c>
      <c r="F222" s="133" t="s">
        <v>624</v>
      </c>
      <c r="G222" s="134" t="s">
        <v>215</v>
      </c>
      <c r="H222" s="135">
        <v>390</v>
      </c>
      <c r="I222" s="136"/>
      <c r="J222" s="137">
        <f>ROUND(I222*H222,2)</f>
        <v>0</v>
      </c>
      <c r="K222" s="133" t="s">
        <v>1</v>
      </c>
      <c r="L222" s="30"/>
      <c r="M222" s="138" t="s">
        <v>1</v>
      </c>
      <c r="N222" s="139" t="s">
        <v>44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202</v>
      </c>
      <c r="AT222" s="142" t="s">
        <v>133</v>
      </c>
      <c r="AU222" s="142" t="s">
        <v>89</v>
      </c>
      <c r="AY222" s="15" t="s">
        <v>130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5" t="s">
        <v>87</v>
      </c>
      <c r="BK222" s="143">
        <f>ROUND(I222*H222,2)</f>
        <v>0</v>
      </c>
      <c r="BL222" s="15" t="s">
        <v>202</v>
      </c>
      <c r="BM222" s="142" t="s">
        <v>667</v>
      </c>
    </row>
    <row r="223" spans="2:65" s="1" customFormat="1" ht="16.5" customHeight="1">
      <c r="B223" s="130"/>
      <c r="C223" s="131" t="s">
        <v>668</v>
      </c>
      <c r="D223" s="131" t="s">
        <v>133</v>
      </c>
      <c r="E223" s="132" t="s">
        <v>669</v>
      </c>
      <c r="F223" s="133" t="s">
        <v>646</v>
      </c>
      <c r="G223" s="134" t="s">
        <v>175</v>
      </c>
      <c r="H223" s="135">
        <v>1300</v>
      </c>
      <c r="I223" s="136"/>
      <c r="J223" s="137">
        <f>ROUND(I223*H223,2)</f>
        <v>0</v>
      </c>
      <c r="K223" s="133" t="s">
        <v>1</v>
      </c>
      <c r="L223" s="30"/>
      <c r="M223" s="138" t="s">
        <v>1</v>
      </c>
      <c r="N223" s="139" t="s">
        <v>44</v>
      </c>
      <c r="P223" s="140">
        <f>O223*H223</f>
        <v>0</v>
      </c>
      <c r="Q223" s="140">
        <v>0</v>
      </c>
      <c r="R223" s="140">
        <f>Q223*H223</f>
        <v>0</v>
      </c>
      <c r="S223" s="140">
        <v>0</v>
      </c>
      <c r="T223" s="141">
        <f>S223*H223</f>
        <v>0</v>
      </c>
      <c r="AR223" s="142" t="s">
        <v>202</v>
      </c>
      <c r="AT223" s="142" t="s">
        <v>133</v>
      </c>
      <c r="AU223" s="142" t="s">
        <v>89</v>
      </c>
      <c r="AY223" s="15" t="s">
        <v>130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5" t="s">
        <v>87</v>
      </c>
      <c r="BK223" s="143">
        <f>ROUND(I223*H223,2)</f>
        <v>0</v>
      </c>
      <c r="BL223" s="15" t="s">
        <v>202</v>
      </c>
      <c r="BM223" s="142" t="s">
        <v>670</v>
      </c>
    </row>
    <row r="224" spans="2:65" s="1" customFormat="1" ht="16.5" customHeight="1">
      <c r="B224" s="130"/>
      <c r="C224" s="131" t="s">
        <v>671</v>
      </c>
      <c r="D224" s="131" t="s">
        <v>133</v>
      </c>
      <c r="E224" s="132" t="s">
        <v>672</v>
      </c>
      <c r="F224" s="133" t="s">
        <v>635</v>
      </c>
      <c r="G224" s="134" t="s">
        <v>175</v>
      </c>
      <c r="H224" s="135">
        <v>1300</v>
      </c>
      <c r="I224" s="136"/>
      <c r="J224" s="137">
        <f>ROUND(I224*H224,2)</f>
        <v>0</v>
      </c>
      <c r="K224" s="133" t="s">
        <v>1</v>
      </c>
      <c r="L224" s="30"/>
      <c r="M224" s="138" t="s">
        <v>1</v>
      </c>
      <c r="N224" s="139" t="s">
        <v>44</v>
      </c>
      <c r="P224" s="140">
        <f>O224*H224</f>
        <v>0</v>
      </c>
      <c r="Q224" s="140">
        <v>0</v>
      </c>
      <c r="R224" s="140">
        <f>Q224*H224</f>
        <v>0</v>
      </c>
      <c r="S224" s="140">
        <v>0</v>
      </c>
      <c r="T224" s="141">
        <f>S224*H224</f>
        <v>0</v>
      </c>
      <c r="AR224" s="142" t="s">
        <v>202</v>
      </c>
      <c r="AT224" s="142" t="s">
        <v>133</v>
      </c>
      <c r="AU224" s="142" t="s">
        <v>89</v>
      </c>
      <c r="AY224" s="15" t="s">
        <v>130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5" t="s">
        <v>87</v>
      </c>
      <c r="BK224" s="143">
        <f>ROUND(I224*H224,2)</f>
        <v>0</v>
      </c>
      <c r="BL224" s="15" t="s">
        <v>202</v>
      </c>
      <c r="BM224" s="142" t="s">
        <v>673</v>
      </c>
    </row>
    <row r="225" spans="2:63" s="11" customFormat="1" ht="22.9" customHeight="1">
      <c r="B225" s="118"/>
      <c r="D225" s="119" t="s">
        <v>78</v>
      </c>
      <c r="E225" s="128" t="s">
        <v>674</v>
      </c>
      <c r="F225" s="128" t="s">
        <v>477</v>
      </c>
      <c r="I225" s="121"/>
      <c r="J225" s="129">
        <f>BK225</f>
        <v>0</v>
      </c>
      <c r="L225" s="118"/>
      <c r="M225" s="123"/>
      <c r="P225" s="124">
        <f>SUM(P226:P228)</f>
        <v>0</v>
      </c>
      <c r="R225" s="124">
        <f>SUM(R226:R228)</f>
        <v>0</v>
      </c>
      <c r="T225" s="125">
        <f>SUM(T226:T228)</f>
        <v>0</v>
      </c>
      <c r="AR225" s="119" t="s">
        <v>89</v>
      </c>
      <c r="AT225" s="126" t="s">
        <v>78</v>
      </c>
      <c r="AU225" s="126" t="s">
        <v>87</v>
      </c>
      <c r="AY225" s="119" t="s">
        <v>130</v>
      </c>
      <c r="BK225" s="127">
        <f>SUM(BK226:BK228)</f>
        <v>0</v>
      </c>
    </row>
    <row r="226" spans="2:65" s="1" customFormat="1" ht="16.5" customHeight="1">
      <c r="B226" s="130"/>
      <c r="C226" s="131" t="s">
        <v>675</v>
      </c>
      <c r="D226" s="131" t="s">
        <v>133</v>
      </c>
      <c r="E226" s="132" t="s">
        <v>676</v>
      </c>
      <c r="F226" s="133" t="s">
        <v>489</v>
      </c>
      <c r="G226" s="134" t="s">
        <v>135</v>
      </c>
      <c r="H226" s="135">
        <v>1</v>
      </c>
      <c r="I226" s="136"/>
      <c r="J226" s="137">
        <f>ROUND(I226*H226,2)</f>
        <v>0</v>
      </c>
      <c r="K226" s="133" t="s">
        <v>1</v>
      </c>
      <c r="L226" s="30"/>
      <c r="M226" s="138" t="s">
        <v>1</v>
      </c>
      <c r="N226" s="139" t="s">
        <v>44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202</v>
      </c>
      <c r="AT226" s="142" t="s">
        <v>133</v>
      </c>
      <c r="AU226" s="142" t="s">
        <v>89</v>
      </c>
      <c r="AY226" s="15" t="s">
        <v>130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5" t="s">
        <v>87</v>
      </c>
      <c r="BK226" s="143">
        <f>ROUND(I226*H226,2)</f>
        <v>0</v>
      </c>
      <c r="BL226" s="15" t="s">
        <v>202</v>
      </c>
      <c r="BM226" s="142" t="s">
        <v>677</v>
      </c>
    </row>
    <row r="227" spans="2:47" s="1" customFormat="1" ht="19.5">
      <c r="B227" s="30"/>
      <c r="D227" s="150" t="s">
        <v>189</v>
      </c>
      <c r="F227" s="157" t="s">
        <v>491</v>
      </c>
      <c r="I227" s="158"/>
      <c r="L227" s="30"/>
      <c r="M227" s="159"/>
      <c r="T227" s="54"/>
      <c r="AT227" s="15" t="s">
        <v>189</v>
      </c>
      <c r="AU227" s="15" t="s">
        <v>89</v>
      </c>
    </row>
    <row r="228" spans="2:65" s="1" customFormat="1" ht="16.5" customHeight="1">
      <c r="B228" s="130"/>
      <c r="C228" s="131" t="s">
        <v>678</v>
      </c>
      <c r="D228" s="131" t="s">
        <v>133</v>
      </c>
      <c r="E228" s="132" t="s">
        <v>679</v>
      </c>
      <c r="F228" s="133" t="s">
        <v>494</v>
      </c>
      <c r="G228" s="134" t="s">
        <v>135</v>
      </c>
      <c r="H228" s="135">
        <v>1</v>
      </c>
      <c r="I228" s="136"/>
      <c r="J228" s="137">
        <f>ROUND(I228*H228,2)</f>
        <v>0</v>
      </c>
      <c r="K228" s="133" t="s">
        <v>1</v>
      </c>
      <c r="L228" s="30"/>
      <c r="M228" s="144" t="s">
        <v>1</v>
      </c>
      <c r="N228" s="145" t="s">
        <v>44</v>
      </c>
      <c r="O228" s="146"/>
      <c r="P228" s="147">
        <f>O228*H228</f>
        <v>0</v>
      </c>
      <c r="Q228" s="147">
        <v>0</v>
      </c>
      <c r="R228" s="147">
        <f>Q228*H228</f>
        <v>0</v>
      </c>
      <c r="S228" s="147">
        <v>0</v>
      </c>
      <c r="T228" s="148">
        <f>S228*H228</f>
        <v>0</v>
      </c>
      <c r="AR228" s="142" t="s">
        <v>202</v>
      </c>
      <c r="AT228" s="142" t="s">
        <v>133</v>
      </c>
      <c r="AU228" s="142" t="s">
        <v>89</v>
      </c>
      <c r="AY228" s="15" t="s">
        <v>130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5" t="s">
        <v>87</v>
      </c>
      <c r="BK228" s="143">
        <f>ROUND(I228*H228,2)</f>
        <v>0</v>
      </c>
      <c r="BL228" s="15" t="s">
        <v>202</v>
      </c>
      <c r="BM228" s="142" t="s">
        <v>680</v>
      </c>
    </row>
    <row r="229" spans="2:12" s="1" customFormat="1" ht="6.95" customHeight="1"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30"/>
    </row>
  </sheetData>
  <autoFilter ref="C127:K22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4"/>
  <sheetViews>
    <sheetView showGridLines="0" view="pageBreakPreview" zoomScaleSheetLayoutView="100" workbookViewId="0" topLeftCell="A95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5" t="s">
        <v>101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0" t="str">
        <f>'Rekapitulace stavby'!K6</f>
        <v>Pavilon B – Rekonstrukce vodoinstalačních šachet vč. osvětlení a výmalby odd. urologie 2.NP</v>
      </c>
      <c r="F7" s="221"/>
      <c r="G7" s="221"/>
      <c r="H7" s="221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99" t="s">
        <v>681</v>
      </c>
      <c r="F9" s="219"/>
      <c r="G9" s="219"/>
      <c r="H9" s="21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15. 11. 2023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14"/>
      <c r="G18" s="214"/>
      <c r="H18" s="214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18" t="s">
        <v>1</v>
      </c>
      <c r="F27" s="218"/>
      <c r="G27" s="218"/>
      <c r="H27" s="21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ROUND(J120,2)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ROUND((SUM(BE120:BE133)),2)</f>
        <v>0</v>
      </c>
      <c r="I33" s="90">
        <v>0.21</v>
      </c>
      <c r="J33" s="89">
        <f>ROUND(((SUM(BE120:BE133))*I33),2)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ROUND((SUM(BF120:BF133)),2)</f>
        <v>0</v>
      </c>
      <c r="I34" s="90">
        <v>0.15</v>
      </c>
      <c r="J34" s="89">
        <f>ROUND(((SUM(BF120:BF133))*I34),2)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ROUND((SUM(BG120:BG133)),2)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ROUND((SUM(BH120:BH133)),2)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ROUND((SUM(BI120:BI133)),2)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0" t="str">
        <f>E7</f>
        <v>Pavilon B – Rekonstrukce vodoinstalačních šachet vč. osvětlení a výmalby odd. urologie 2.NP</v>
      </c>
      <c r="F85" s="221"/>
      <c r="G85" s="221"/>
      <c r="H85" s="221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99" t="str">
        <f>E9</f>
        <v>05 - PROVIZORNÍ OPATŘENÍ</v>
      </c>
      <c r="F87" s="219"/>
      <c r="G87" s="219"/>
      <c r="H87" s="21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15. 11. 2023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J120</f>
        <v>0</v>
      </c>
      <c r="L96" s="30"/>
      <c r="AU96" s="15" t="s">
        <v>109</v>
      </c>
    </row>
    <row r="97" spans="2:12" s="8" customFormat="1" ht="24.95" customHeight="1">
      <c r="B97" s="102"/>
      <c r="D97" s="103" t="s">
        <v>154</v>
      </c>
      <c r="E97" s="104"/>
      <c r="F97" s="104"/>
      <c r="G97" s="104"/>
      <c r="H97" s="104"/>
      <c r="I97" s="104"/>
      <c r="J97" s="105">
        <f>J121</f>
        <v>0</v>
      </c>
      <c r="L97" s="102"/>
    </row>
    <row r="98" spans="2:12" s="9" customFormat="1" ht="19.9" customHeight="1">
      <c r="B98" s="106"/>
      <c r="D98" s="107" t="s">
        <v>682</v>
      </c>
      <c r="E98" s="108"/>
      <c r="F98" s="108"/>
      <c r="G98" s="108"/>
      <c r="H98" s="108"/>
      <c r="I98" s="108"/>
      <c r="J98" s="109">
        <f>J122</f>
        <v>0</v>
      </c>
      <c r="L98" s="106"/>
    </row>
    <row r="99" spans="2:12" s="8" customFormat="1" ht="24.95" customHeight="1">
      <c r="B99" s="102"/>
      <c r="D99" s="103" t="s">
        <v>157</v>
      </c>
      <c r="E99" s="104"/>
      <c r="F99" s="104"/>
      <c r="G99" s="104"/>
      <c r="H99" s="104"/>
      <c r="I99" s="104"/>
      <c r="J99" s="105">
        <f>J128</f>
        <v>0</v>
      </c>
      <c r="L99" s="102"/>
    </row>
    <row r="100" spans="2:12" s="9" customFormat="1" ht="19.9" customHeight="1">
      <c r="B100" s="106"/>
      <c r="D100" s="107" t="s">
        <v>210</v>
      </c>
      <c r="E100" s="108"/>
      <c r="F100" s="108"/>
      <c r="G100" s="108"/>
      <c r="H100" s="108"/>
      <c r="I100" s="108"/>
      <c r="J100" s="109">
        <f>J129</f>
        <v>0</v>
      </c>
      <c r="L100" s="106"/>
    </row>
    <row r="101" spans="2:12" s="1" customFormat="1" ht="21.75" customHeight="1">
      <c r="B101" s="30"/>
      <c r="L101" s="30"/>
    </row>
    <row r="102" spans="2:12" s="1" customFormat="1" ht="6.9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0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0"/>
    </row>
    <row r="107" spans="2:12" s="1" customFormat="1" ht="24.95" customHeight="1">
      <c r="B107" s="30"/>
      <c r="C107" s="19" t="s">
        <v>114</v>
      </c>
      <c r="L107" s="30"/>
    </row>
    <row r="108" spans="2:12" s="1" customFormat="1" ht="6.95" customHeight="1">
      <c r="B108" s="30"/>
      <c r="L108" s="30"/>
    </row>
    <row r="109" spans="2:12" s="1" customFormat="1" ht="12" customHeight="1">
      <c r="B109" s="30"/>
      <c r="C109" s="25" t="s">
        <v>16</v>
      </c>
      <c r="L109" s="30"/>
    </row>
    <row r="110" spans="2:12" s="1" customFormat="1" ht="16.5" customHeight="1">
      <c r="B110" s="30"/>
      <c r="E110" s="220" t="str">
        <f>E7</f>
        <v>Pavilon B – Rekonstrukce vodoinstalačních šachet vč. osvětlení a výmalby odd. urologie 2.NP</v>
      </c>
      <c r="F110" s="221"/>
      <c r="G110" s="221"/>
      <c r="H110" s="221"/>
      <c r="L110" s="30"/>
    </row>
    <row r="111" spans="2:12" s="1" customFormat="1" ht="12" customHeight="1">
      <c r="B111" s="30"/>
      <c r="C111" s="25" t="s">
        <v>103</v>
      </c>
      <c r="L111" s="30"/>
    </row>
    <row r="112" spans="2:12" s="1" customFormat="1" ht="16.5" customHeight="1">
      <c r="B112" s="30"/>
      <c r="E112" s="199" t="str">
        <f>E9</f>
        <v>05 - PROVIZORNÍ OPATŘENÍ</v>
      </c>
      <c r="F112" s="219"/>
      <c r="G112" s="219"/>
      <c r="H112" s="219"/>
      <c r="L112" s="30"/>
    </row>
    <row r="113" spans="2:12" s="1" customFormat="1" ht="6.95" customHeight="1">
      <c r="B113" s="30"/>
      <c r="L113" s="30"/>
    </row>
    <row r="114" spans="2:12" s="1" customFormat="1" ht="12" customHeight="1">
      <c r="B114" s="30"/>
      <c r="C114" s="25" t="s">
        <v>22</v>
      </c>
      <c r="F114" s="23" t="str">
        <f>F12</f>
        <v>Nemocnice Šumperk a.s. - Pavilon B</v>
      </c>
      <c r="I114" s="25" t="s">
        <v>24</v>
      </c>
      <c r="J114" s="50" t="str">
        <f>IF(J12="","",J12)</f>
        <v>15. 11. 2023</v>
      </c>
      <c r="L114" s="30"/>
    </row>
    <row r="115" spans="2:12" s="1" customFormat="1" ht="6.95" customHeight="1">
      <c r="B115" s="30"/>
      <c r="L115" s="30"/>
    </row>
    <row r="116" spans="2:12" s="1" customFormat="1" ht="15.2" customHeight="1">
      <c r="B116" s="30"/>
      <c r="C116" s="25" t="s">
        <v>26</v>
      </c>
      <c r="F116" s="23" t="str">
        <f>E15</f>
        <v>Nemocnice Šumperk a.s.</v>
      </c>
      <c r="I116" s="25" t="s">
        <v>32</v>
      </c>
      <c r="J116" s="28" t="str">
        <f>E21</f>
        <v>4DS, spol. s r. o.</v>
      </c>
      <c r="L116" s="30"/>
    </row>
    <row r="117" spans="2:12" s="1" customFormat="1" ht="15.2" customHeight="1">
      <c r="B117" s="30"/>
      <c r="C117" s="25" t="s">
        <v>30</v>
      </c>
      <c r="F117" s="23" t="str">
        <f>IF(E18="","",E18)</f>
        <v>Vyplň údaj</v>
      </c>
      <c r="I117" s="25" t="s">
        <v>35</v>
      </c>
      <c r="J117" s="28" t="str">
        <f>E24</f>
        <v>Vladimír Mrázek</v>
      </c>
      <c r="L117" s="30"/>
    </row>
    <row r="118" spans="2:12" s="1" customFormat="1" ht="10.35" customHeight="1">
      <c r="B118" s="30"/>
      <c r="L118" s="30"/>
    </row>
    <row r="119" spans="2:20" s="10" customFormat="1" ht="29.25" customHeight="1">
      <c r="B119" s="110"/>
      <c r="C119" s="111" t="s">
        <v>115</v>
      </c>
      <c r="D119" s="112" t="s">
        <v>64</v>
      </c>
      <c r="E119" s="112" t="s">
        <v>60</v>
      </c>
      <c r="F119" s="112" t="s">
        <v>61</v>
      </c>
      <c r="G119" s="112" t="s">
        <v>116</v>
      </c>
      <c r="H119" s="112" t="s">
        <v>117</v>
      </c>
      <c r="I119" s="112" t="s">
        <v>118</v>
      </c>
      <c r="J119" s="112" t="s">
        <v>107</v>
      </c>
      <c r="K119" s="113" t="s">
        <v>119</v>
      </c>
      <c r="L119" s="110"/>
      <c r="M119" s="57" t="s">
        <v>1</v>
      </c>
      <c r="N119" s="58" t="s">
        <v>43</v>
      </c>
      <c r="O119" s="58" t="s">
        <v>120</v>
      </c>
      <c r="P119" s="58" t="s">
        <v>121</v>
      </c>
      <c r="Q119" s="58" t="s">
        <v>122</v>
      </c>
      <c r="R119" s="58" t="s">
        <v>123</v>
      </c>
      <c r="S119" s="58" t="s">
        <v>124</v>
      </c>
      <c r="T119" s="59" t="s">
        <v>125</v>
      </c>
    </row>
    <row r="120" spans="2:63" s="1" customFormat="1" ht="22.9" customHeight="1">
      <c r="B120" s="30"/>
      <c r="C120" s="62" t="s">
        <v>126</v>
      </c>
      <c r="J120" s="114">
        <f>BK120</f>
        <v>0</v>
      </c>
      <c r="L120" s="30"/>
      <c r="M120" s="60"/>
      <c r="N120" s="51"/>
      <c r="O120" s="51"/>
      <c r="P120" s="115">
        <f>P121+P128</f>
        <v>0</v>
      </c>
      <c r="Q120" s="51"/>
      <c r="R120" s="115">
        <f>R121+R128</f>
        <v>0.50372</v>
      </c>
      <c r="S120" s="51"/>
      <c r="T120" s="116">
        <f>T121+T128</f>
        <v>0</v>
      </c>
      <c r="AT120" s="15" t="s">
        <v>78</v>
      </c>
      <c r="AU120" s="15" t="s">
        <v>109</v>
      </c>
      <c r="BK120" s="117">
        <f>BK121+BK128</f>
        <v>0</v>
      </c>
    </row>
    <row r="121" spans="2:63" s="11" customFormat="1" ht="25.9" customHeight="1">
      <c r="B121" s="118"/>
      <c r="D121" s="119" t="s">
        <v>78</v>
      </c>
      <c r="E121" s="120" t="s">
        <v>159</v>
      </c>
      <c r="F121" s="120" t="s">
        <v>160</v>
      </c>
      <c r="I121" s="121"/>
      <c r="J121" s="122">
        <f>BK121</f>
        <v>0</v>
      </c>
      <c r="L121" s="118"/>
      <c r="M121" s="123"/>
      <c r="P121" s="124">
        <f>P122</f>
        <v>0</v>
      </c>
      <c r="R121" s="124">
        <f>R122</f>
        <v>0.5</v>
      </c>
      <c r="T121" s="125">
        <f>T122</f>
        <v>0</v>
      </c>
      <c r="AR121" s="119" t="s">
        <v>87</v>
      </c>
      <c r="AT121" s="126" t="s">
        <v>78</v>
      </c>
      <c r="AU121" s="126" t="s">
        <v>79</v>
      </c>
      <c r="AY121" s="119" t="s">
        <v>130</v>
      </c>
      <c r="BK121" s="127">
        <f>BK122</f>
        <v>0</v>
      </c>
    </row>
    <row r="122" spans="2:63" s="11" customFormat="1" ht="22.9" customHeight="1">
      <c r="B122" s="118"/>
      <c r="D122" s="119" t="s">
        <v>78</v>
      </c>
      <c r="E122" s="128" t="s">
        <v>161</v>
      </c>
      <c r="F122" s="128" t="s">
        <v>683</v>
      </c>
      <c r="I122" s="121"/>
      <c r="J122" s="129">
        <f>BK122</f>
        <v>0</v>
      </c>
      <c r="L122" s="118"/>
      <c r="M122" s="123"/>
      <c r="P122" s="124">
        <f>SUM(P123:P127)</f>
        <v>0</v>
      </c>
      <c r="R122" s="124">
        <f>SUM(R123:R127)</f>
        <v>0.5</v>
      </c>
      <c r="T122" s="125">
        <f>SUM(T123:T127)</f>
        <v>0</v>
      </c>
      <c r="AR122" s="119" t="s">
        <v>87</v>
      </c>
      <c r="AT122" s="126" t="s">
        <v>78</v>
      </c>
      <c r="AU122" s="126" t="s">
        <v>87</v>
      </c>
      <c r="AY122" s="119" t="s">
        <v>130</v>
      </c>
      <c r="BK122" s="127">
        <f>SUM(BK123:BK127)</f>
        <v>0</v>
      </c>
    </row>
    <row r="123" spans="2:65" s="1" customFormat="1" ht="16.5" customHeight="1">
      <c r="B123" s="130"/>
      <c r="C123" s="131" t="s">
        <v>87</v>
      </c>
      <c r="D123" s="131" t="s">
        <v>133</v>
      </c>
      <c r="E123" s="132" t="s">
        <v>684</v>
      </c>
      <c r="F123" s="133" t="s">
        <v>685</v>
      </c>
      <c r="G123" s="134" t="s">
        <v>135</v>
      </c>
      <c r="H123" s="135">
        <v>10</v>
      </c>
      <c r="I123" s="136"/>
      <c r="J123" s="137">
        <f>ROUND(I123*H123,2)</f>
        <v>0</v>
      </c>
      <c r="K123" s="133" t="s">
        <v>1</v>
      </c>
      <c r="L123" s="30"/>
      <c r="M123" s="138" t="s">
        <v>1</v>
      </c>
      <c r="N123" s="139" t="s">
        <v>44</v>
      </c>
      <c r="P123" s="140">
        <f>O123*H123</f>
        <v>0</v>
      </c>
      <c r="Q123" s="140">
        <v>0.01</v>
      </c>
      <c r="R123" s="140">
        <f>Q123*H123</f>
        <v>0.1</v>
      </c>
      <c r="S123" s="140">
        <v>0</v>
      </c>
      <c r="T123" s="141">
        <f>S123*H123</f>
        <v>0</v>
      </c>
      <c r="AR123" s="142" t="s">
        <v>144</v>
      </c>
      <c r="AT123" s="142" t="s">
        <v>133</v>
      </c>
      <c r="AU123" s="142" t="s">
        <v>89</v>
      </c>
      <c r="AY123" s="15" t="s">
        <v>130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5" t="s">
        <v>87</v>
      </c>
      <c r="BK123" s="143">
        <f>ROUND(I123*H123,2)</f>
        <v>0</v>
      </c>
      <c r="BL123" s="15" t="s">
        <v>144</v>
      </c>
      <c r="BM123" s="142" t="s">
        <v>686</v>
      </c>
    </row>
    <row r="124" spans="2:65" s="1" customFormat="1" ht="16.5" customHeight="1">
      <c r="B124" s="130"/>
      <c r="C124" s="131" t="s">
        <v>89</v>
      </c>
      <c r="D124" s="131" t="s">
        <v>133</v>
      </c>
      <c r="E124" s="132" t="s">
        <v>687</v>
      </c>
      <c r="F124" s="133" t="s">
        <v>688</v>
      </c>
      <c r="G124" s="134" t="s">
        <v>135</v>
      </c>
      <c r="H124" s="135">
        <v>10</v>
      </c>
      <c r="I124" s="136"/>
      <c r="J124" s="137">
        <f>ROUND(I124*H124,2)</f>
        <v>0</v>
      </c>
      <c r="K124" s="133" t="s">
        <v>1</v>
      </c>
      <c r="L124" s="30"/>
      <c r="M124" s="138" t="s">
        <v>1</v>
      </c>
      <c r="N124" s="139" t="s">
        <v>44</v>
      </c>
      <c r="P124" s="140">
        <f>O124*H124</f>
        <v>0</v>
      </c>
      <c r="Q124" s="140">
        <v>0.01</v>
      </c>
      <c r="R124" s="140">
        <f>Q124*H124</f>
        <v>0.1</v>
      </c>
      <c r="S124" s="140">
        <v>0</v>
      </c>
      <c r="T124" s="141">
        <f>S124*H124</f>
        <v>0</v>
      </c>
      <c r="AR124" s="142" t="s">
        <v>144</v>
      </c>
      <c r="AT124" s="142" t="s">
        <v>133</v>
      </c>
      <c r="AU124" s="142" t="s">
        <v>89</v>
      </c>
      <c r="AY124" s="15" t="s">
        <v>130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5" t="s">
        <v>87</v>
      </c>
      <c r="BK124" s="143">
        <f>ROUND(I124*H124,2)</f>
        <v>0</v>
      </c>
      <c r="BL124" s="15" t="s">
        <v>144</v>
      </c>
      <c r="BM124" s="142" t="s">
        <v>689</v>
      </c>
    </row>
    <row r="125" spans="2:65" s="1" customFormat="1" ht="16.5" customHeight="1">
      <c r="B125" s="130"/>
      <c r="C125" s="131" t="s">
        <v>140</v>
      </c>
      <c r="D125" s="131" t="s">
        <v>133</v>
      </c>
      <c r="E125" s="132" t="s">
        <v>690</v>
      </c>
      <c r="F125" s="133" t="s">
        <v>691</v>
      </c>
      <c r="G125" s="134" t="s">
        <v>135</v>
      </c>
      <c r="H125" s="135">
        <v>11</v>
      </c>
      <c r="I125" s="136"/>
      <c r="J125" s="137">
        <f>ROUND(I125*H125,2)</f>
        <v>0</v>
      </c>
      <c r="K125" s="133" t="s">
        <v>1</v>
      </c>
      <c r="L125" s="30"/>
      <c r="M125" s="138" t="s">
        <v>1</v>
      </c>
      <c r="N125" s="139" t="s">
        <v>44</v>
      </c>
      <c r="P125" s="140">
        <f>O125*H125</f>
        <v>0</v>
      </c>
      <c r="Q125" s="140">
        <v>0.01</v>
      </c>
      <c r="R125" s="140">
        <f>Q125*H125</f>
        <v>0.11</v>
      </c>
      <c r="S125" s="140">
        <v>0</v>
      </c>
      <c r="T125" s="141">
        <f>S125*H125</f>
        <v>0</v>
      </c>
      <c r="AR125" s="142" t="s">
        <v>144</v>
      </c>
      <c r="AT125" s="142" t="s">
        <v>133</v>
      </c>
      <c r="AU125" s="142" t="s">
        <v>89</v>
      </c>
      <c r="AY125" s="15" t="s">
        <v>130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5" t="s">
        <v>87</v>
      </c>
      <c r="BK125" s="143">
        <f>ROUND(I125*H125,2)</f>
        <v>0</v>
      </c>
      <c r="BL125" s="15" t="s">
        <v>144</v>
      </c>
      <c r="BM125" s="142" t="s">
        <v>692</v>
      </c>
    </row>
    <row r="126" spans="2:65" s="1" customFormat="1" ht="16.5" customHeight="1">
      <c r="B126" s="130"/>
      <c r="C126" s="131" t="s">
        <v>144</v>
      </c>
      <c r="D126" s="131" t="s">
        <v>133</v>
      </c>
      <c r="E126" s="132" t="s">
        <v>693</v>
      </c>
      <c r="F126" s="133" t="s">
        <v>694</v>
      </c>
      <c r="G126" s="134" t="s">
        <v>135</v>
      </c>
      <c r="H126" s="135">
        <v>11</v>
      </c>
      <c r="I126" s="136"/>
      <c r="J126" s="137">
        <f>ROUND(I126*H126,2)</f>
        <v>0</v>
      </c>
      <c r="K126" s="133" t="s">
        <v>1</v>
      </c>
      <c r="L126" s="30"/>
      <c r="M126" s="138" t="s">
        <v>1</v>
      </c>
      <c r="N126" s="139" t="s">
        <v>44</v>
      </c>
      <c r="P126" s="140">
        <f>O126*H126</f>
        <v>0</v>
      </c>
      <c r="Q126" s="140">
        <v>0.01</v>
      </c>
      <c r="R126" s="140">
        <f>Q126*H126</f>
        <v>0.11</v>
      </c>
      <c r="S126" s="140">
        <v>0</v>
      </c>
      <c r="T126" s="141">
        <f>S126*H126</f>
        <v>0</v>
      </c>
      <c r="AR126" s="142" t="s">
        <v>144</v>
      </c>
      <c r="AT126" s="142" t="s">
        <v>133</v>
      </c>
      <c r="AU126" s="142" t="s">
        <v>89</v>
      </c>
      <c r="AY126" s="15" t="s">
        <v>130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5" t="s">
        <v>87</v>
      </c>
      <c r="BK126" s="143">
        <f>ROUND(I126*H126,2)</f>
        <v>0</v>
      </c>
      <c r="BL126" s="15" t="s">
        <v>144</v>
      </c>
      <c r="BM126" s="142" t="s">
        <v>695</v>
      </c>
    </row>
    <row r="127" spans="2:65" s="1" customFormat="1" ht="16.5" customHeight="1">
      <c r="B127" s="130"/>
      <c r="C127" s="131" t="s">
        <v>129</v>
      </c>
      <c r="D127" s="131" t="s">
        <v>133</v>
      </c>
      <c r="E127" s="132" t="s">
        <v>696</v>
      </c>
      <c r="F127" s="133" t="s">
        <v>697</v>
      </c>
      <c r="G127" s="134" t="s">
        <v>135</v>
      </c>
      <c r="H127" s="135">
        <v>8</v>
      </c>
      <c r="I127" s="136"/>
      <c r="J127" s="137">
        <f>ROUND(I127*H127,2)</f>
        <v>0</v>
      </c>
      <c r="K127" s="133" t="s">
        <v>1</v>
      </c>
      <c r="L127" s="30"/>
      <c r="M127" s="138" t="s">
        <v>1</v>
      </c>
      <c r="N127" s="139" t="s">
        <v>44</v>
      </c>
      <c r="P127" s="140">
        <f>O127*H127</f>
        <v>0</v>
      </c>
      <c r="Q127" s="140">
        <v>0.01</v>
      </c>
      <c r="R127" s="140">
        <f>Q127*H127</f>
        <v>0.08</v>
      </c>
      <c r="S127" s="140">
        <v>0</v>
      </c>
      <c r="T127" s="141">
        <f>S127*H127</f>
        <v>0</v>
      </c>
      <c r="AR127" s="142" t="s">
        <v>144</v>
      </c>
      <c r="AT127" s="142" t="s">
        <v>133</v>
      </c>
      <c r="AU127" s="142" t="s">
        <v>89</v>
      </c>
      <c r="AY127" s="15" t="s">
        <v>130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5" t="s">
        <v>87</v>
      </c>
      <c r="BK127" s="143">
        <f>ROUND(I127*H127,2)</f>
        <v>0</v>
      </c>
      <c r="BL127" s="15" t="s">
        <v>144</v>
      </c>
      <c r="BM127" s="142" t="s">
        <v>698</v>
      </c>
    </row>
    <row r="128" spans="2:63" s="11" customFormat="1" ht="25.9" customHeight="1">
      <c r="B128" s="118"/>
      <c r="D128" s="119" t="s">
        <v>78</v>
      </c>
      <c r="E128" s="120" t="s">
        <v>195</v>
      </c>
      <c r="F128" s="120" t="s">
        <v>196</v>
      </c>
      <c r="I128" s="121"/>
      <c r="J128" s="122">
        <f>BK128</f>
        <v>0</v>
      </c>
      <c r="L128" s="118"/>
      <c r="M128" s="123"/>
      <c r="P128" s="124">
        <f>P129</f>
        <v>0</v>
      </c>
      <c r="R128" s="124">
        <f>R129</f>
        <v>0.00372</v>
      </c>
      <c r="T128" s="125">
        <f>T129</f>
        <v>0</v>
      </c>
      <c r="AR128" s="119" t="s">
        <v>89</v>
      </c>
      <c r="AT128" s="126" t="s">
        <v>78</v>
      </c>
      <c r="AU128" s="126" t="s">
        <v>79</v>
      </c>
      <c r="AY128" s="119" t="s">
        <v>130</v>
      </c>
      <c r="BK128" s="127">
        <f>BK129</f>
        <v>0</v>
      </c>
    </row>
    <row r="129" spans="2:63" s="11" customFormat="1" ht="22.9" customHeight="1">
      <c r="B129" s="118"/>
      <c r="D129" s="119" t="s">
        <v>78</v>
      </c>
      <c r="E129" s="128" t="s">
        <v>295</v>
      </c>
      <c r="F129" s="128" t="s">
        <v>296</v>
      </c>
      <c r="I129" s="121"/>
      <c r="J129" s="129">
        <f>BK129</f>
        <v>0</v>
      </c>
      <c r="L129" s="118"/>
      <c r="M129" s="123"/>
      <c r="P129" s="124">
        <f>SUM(P130:P133)</f>
        <v>0</v>
      </c>
      <c r="R129" s="124">
        <f>SUM(R130:R133)</f>
        <v>0.00372</v>
      </c>
      <c r="T129" s="125">
        <f>SUM(T130:T133)</f>
        <v>0</v>
      </c>
      <c r="AR129" s="119" t="s">
        <v>89</v>
      </c>
      <c r="AT129" s="126" t="s">
        <v>78</v>
      </c>
      <c r="AU129" s="126" t="s">
        <v>87</v>
      </c>
      <c r="AY129" s="119" t="s">
        <v>130</v>
      </c>
      <c r="BK129" s="127">
        <f>SUM(BK130:BK133)</f>
        <v>0</v>
      </c>
    </row>
    <row r="130" spans="2:65" s="1" customFormat="1" ht="21.75" customHeight="1">
      <c r="B130" s="130"/>
      <c r="C130" s="131" t="s">
        <v>150</v>
      </c>
      <c r="D130" s="131" t="s">
        <v>133</v>
      </c>
      <c r="E130" s="132" t="s">
        <v>699</v>
      </c>
      <c r="F130" s="133" t="s">
        <v>700</v>
      </c>
      <c r="G130" s="134" t="s">
        <v>319</v>
      </c>
      <c r="H130" s="135">
        <v>40</v>
      </c>
      <c r="I130" s="136"/>
      <c r="J130" s="137">
        <f>ROUND(I130*H130,2)</f>
        <v>0</v>
      </c>
      <c r="K130" s="133"/>
      <c r="L130" s="30"/>
      <c r="M130" s="138" t="s">
        <v>1</v>
      </c>
      <c r="N130" s="139" t="s">
        <v>44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202</v>
      </c>
      <c r="AT130" s="142" t="s">
        <v>133</v>
      </c>
      <c r="AU130" s="142" t="s">
        <v>89</v>
      </c>
      <c r="AY130" s="15" t="s">
        <v>130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5" t="s">
        <v>87</v>
      </c>
      <c r="BK130" s="143">
        <f>ROUND(I130*H130,2)</f>
        <v>0</v>
      </c>
      <c r="BL130" s="15" t="s">
        <v>202</v>
      </c>
      <c r="BM130" s="142" t="s">
        <v>701</v>
      </c>
    </row>
    <row r="131" spans="2:65" s="1" customFormat="1" ht="16.5" customHeight="1">
      <c r="B131" s="130"/>
      <c r="C131" s="168" t="s">
        <v>191</v>
      </c>
      <c r="D131" s="168" t="s">
        <v>253</v>
      </c>
      <c r="E131" s="169" t="s">
        <v>702</v>
      </c>
      <c r="F131" s="170" t="s">
        <v>703</v>
      </c>
      <c r="G131" s="171" t="s">
        <v>704</v>
      </c>
      <c r="H131" s="172">
        <v>20</v>
      </c>
      <c r="I131" s="173"/>
      <c r="J131" s="174">
        <f>ROUND(I131*H131,2)</f>
        <v>0</v>
      </c>
      <c r="K131" s="170"/>
      <c r="L131" s="175"/>
      <c r="M131" s="176" t="s">
        <v>1</v>
      </c>
      <c r="N131" s="177" t="s">
        <v>44</v>
      </c>
      <c r="P131" s="140">
        <f>O131*H131</f>
        <v>0</v>
      </c>
      <c r="Q131" s="140">
        <v>0.00012</v>
      </c>
      <c r="R131" s="140">
        <f>Q131*H131</f>
        <v>0.0024000000000000002</v>
      </c>
      <c r="S131" s="140">
        <v>0</v>
      </c>
      <c r="T131" s="141">
        <f>S131*H131</f>
        <v>0</v>
      </c>
      <c r="AR131" s="142" t="s">
        <v>256</v>
      </c>
      <c r="AT131" s="142" t="s">
        <v>253</v>
      </c>
      <c r="AU131" s="142" t="s">
        <v>89</v>
      </c>
      <c r="AY131" s="15" t="s">
        <v>130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5" t="s">
        <v>87</v>
      </c>
      <c r="BK131" s="143">
        <f>ROUND(I131*H131,2)</f>
        <v>0</v>
      </c>
      <c r="BL131" s="15" t="s">
        <v>202</v>
      </c>
      <c r="BM131" s="142" t="s">
        <v>705</v>
      </c>
    </row>
    <row r="132" spans="2:65" s="1" customFormat="1" ht="16.5" customHeight="1">
      <c r="B132" s="130"/>
      <c r="C132" s="168" t="s">
        <v>199</v>
      </c>
      <c r="D132" s="168" t="s">
        <v>253</v>
      </c>
      <c r="E132" s="169" t="s">
        <v>706</v>
      </c>
      <c r="F132" s="170" t="s">
        <v>707</v>
      </c>
      <c r="G132" s="171" t="s">
        <v>704</v>
      </c>
      <c r="H132" s="172">
        <v>10</v>
      </c>
      <c r="I132" s="173"/>
      <c r="J132" s="174">
        <f>ROUND(I132*H132,2)</f>
        <v>0</v>
      </c>
      <c r="K132" s="170"/>
      <c r="L132" s="175"/>
      <c r="M132" s="176" t="s">
        <v>1</v>
      </c>
      <c r="N132" s="177" t="s">
        <v>44</v>
      </c>
      <c r="P132" s="140">
        <f>O132*H132</f>
        <v>0</v>
      </c>
      <c r="Q132" s="140">
        <v>0.00012</v>
      </c>
      <c r="R132" s="140">
        <f>Q132*H132</f>
        <v>0.0012000000000000001</v>
      </c>
      <c r="S132" s="140">
        <v>0</v>
      </c>
      <c r="T132" s="141">
        <f>S132*H132</f>
        <v>0</v>
      </c>
      <c r="AR132" s="142" t="s">
        <v>256</v>
      </c>
      <c r="AT132" s="142" t="s">
        <v>253</v>
      </c>
      <c r="AU132" s="142" t="s">
        <v>89</v>
      </c>
      <c r="AY132" s="15" t="s">
        <v>130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5" t="s">
        <v>87</v>
      </c>
      <c r="BK132" s="143">
        <f>ROUND(I132*H132,2)</f>
        <v>0</v>
      </c>
      <c r="BL132" s="15" t="s">
        <v>202</v>
      </c>
      <c r="BM132" s="142" t="s">
        <v>708</v>
      </c>
    </row>
    <row r="133" spans="2:65" s="1" customFormat="1" ht="16.5" customHeight="1">
      <c r="B133" s="130"/>
      <c r="C133" s="168" t="s">
        <v>161</v>
      </c>
      <c r="D133" s="168" t="s">
        <v>253</v>
      </c>
      <c r="E133" s="169" t="s">
        <v>709</v>
      </c>
      <c r="F133" s="170" t="s">
        <v>710</v>
      </c>
      <c r="G133" s="171" t="s">
        <v>135</v>
      </c>
      <c r="H133" s="172">
        <v>1</v>
      </c>
      <c r="I133" s="173"/>
      <c r="J133" s="174">
        <f>ROUND(I133*H133,2)</f>
        <v>0</v>
      </c>
      <c r="K133" s="170" t="s">
        <v>1</v>
      </c>
      <c r="L133" s="175"/>
      <c r="M133" s="178" t="s">
        <v>1</v>
      </c>
      <c r="N133" s="179" t="s">
        <v>44</v>
      </c>
      <c r="O133" s="146"/>
      <c r="P133" s="147">
        <f>O133*H133</f>
        <v>0</v>
      </c>
      <c r="Q133" s="147">
        <v>0.00012</v>
      </c>
      <c r="R133" s="147">
        <f>Q133*H133</f>
        <v>0.00012</v>
      </c>
      <c r="S133" s="147">
        <v>0</v>
      </c>
      <c r="T133" s="148">
        <f>S133*H133</f>
        <v>0</v>
      </c>
      <c r="AR133" s="142" t="s">
        <v>256</v>
      </c>
      <c r="AT133" s="142" t="s">
        <v>253</v>
      </c>
      <c r="AU133" s="142" t="s">
        <v>89</v>
      </c>
      <c r="AY133" s="15" t="s">
        <v>130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5" t="s">
        <v>87</v>
      </c>
      <c r="BK133" s="143">
        <f>ROUND(I133*H133,2)</f>
        <v>0</v>
      </c>
      <c r="BL133" s="15" t="s">
        <v>202</v>
      </c>
      <c r="BM133" s="142" t="s">
        <v>711</v>
      </c>
    </row>
    <row r="134" spans="2:12" s="1" customFormat="1" ht="6.95" customHeight="1"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30"/>
    </row>
  </sheetData>
  <autoFilter ref="C119:K13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VM\Vladimír</dc:creator>
  <cp:keywords/>
  <dc:description/>
  <cp:lastModifiedBy>Salcburgerová Lenka, Ing.</cp:lastModifiedBy>
  <dcterms:created xsi:type="dcterms:W3CDTF">2023-11-15T11:36:43Z</dcterms:created>
  <dcterms:modified xsi:type="dcterms:W3CDTF">2024-04-23T14:19:56Z</dcterms:modified>
  <cp:category/>
  <cp:version/>
  <cp:contentType/>
  <cp:contentStatus/>
</cp:coreProperties>
</file>