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777BD66C-659D-4133-901B-657A65796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,...'!$C$122:$K$153</definedName>
    <definedName name="_xlnm._FilterDatabase" localSheetId="4" hidden="1">'SO 1000 - Ostatní  náklady'!$C$121:$K$132</definedName>
    <definedName name="_xlnm._FilterDatabase" localSheetId="2" hidden="1">'SO 101 - Chodník'!$C$126:$K$177</definedName>
    <definedName name="_xlnm._FilterDatabase" localSheetId="5" hidden="1">'SO 1020 - VRN'!$C$121:$K$128</definedName>
    <definedName name="_xlnm._FilterDatabase" localSheetId="3" hidden="1">'SO 192 - Dopravní  značen...'!$C$121:$K$160</definedName>
    <definedName name="_xlnm.Print_Titles" localSheetId="0">'Rekapitulace stavby'!$92:$92</definedName>
    <definedName name="_xlnm.Print_Titles" localSheetId="1">'SO 001 - Příprava území ,...'!$122:$122</definedName>
    <definedName name="_xlnm.Print_Titles" localSheetId="4">'SO 1000 - Ostatní  náklady'!$121:$121</definedName>
    <definedName name="_xlnm.Print_Titles" localSheetId="2">'SO 101 - Chodník'!$126:$126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,...'!$C$82:$J$102,'SO 001 - Příprava území ,...'!$C$108:$K$153</definedName>
    <definedName name="_xlnm.Print_Area" localSheetId="4">'SO 1000 - Ostatní  náklady'!$C$4:$J$76,'SO 1000 - Ostatní  náklady'!$C$82:$J$101,'SO 1000 - Ostatní  náklady'!$C$107:$K$132</definedName>
    <definedName name="_xlnm.Print_Area" localSheetId="2">'SO 101 - Chodník'!$C$4:$J$76,'SO 101 - Chodník'!$C$82:$J$106,'SO 101 - Chodník'!$C$112:$K$177</definedName>
    <definedName name="_xlnm.Print_Area" localSheetId="5">'SO 1020 - VRN'!$C$4:$J$76,'SO 1020 - VRN'!$C$82:$J$101,'SO 1020 - VRN'!$C$107:$K$128</definedName>
    <definedName name="_xlnm.Print_Area" localSheetId="3">'SO 192 - Dopravní  značen...'!$C$4:$J$76,'SO 192 - Dopravní  značen...'!$C$82:$J$101,'SO 192 - Dopravní  značen...'!$C$107:$K$160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 s="1"/>
  <c r="J37" i="6"/>
  <c r="AX100" i="1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116" i="6" s="1"/>
  <c r="E7" i="6"/>
  <c r="E85" i="6" s="1"/>
  <c r="J39" i="5"/>
  <c r="J38" i="5"/>
  <c r="AY99" i="1"/>
  <c r="J37" i="5"/>
  <c r="AX99" i="1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119" i="5"/>
  <c r="J19" i="5"/>
  <c r="J14" i="5"/>
  <c r="J116" i="5"/>
  <c r="E7" i="5"/>
  <c r="E110" i="5" s="1"/>
  <c r="J39" i="4"/>
  <c r="J38" i="4"/>
  <c r="AY98" i="1"/>
  <c r="J37" i="4"/>
  <c r="AX98" i="1"/>
  <c r="BI158" i="4"/>
  <c r="BH158" i="4"/>
  <c r="BG158" i="4"/>
  <c r="BF158" i="4"/>
  <c r="T158" i="4"/>
  <c r="R158" i="4"/>
  <c r="P158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8" i="4"/>
  <c r="BH128" i="4"/>
  <c r="BG128" i="4"/>
  <c r="BF128" i="4"/>
  <c r="T128" i="4"/>
  <c r="R128" i="4"/>
  <c r="P128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/>
  <c r="J19" i="4"/>
  <c r="J14" i="4"/>
  <c r="J116" i="4"/>
  <c r="E7" i="4"/>
  <c r="E85" i="4" s="1"/>
  <c r="J39" i="3"/>
  <c r="J38" i="3"/>
  <c r="AY97" i="1"/>
  <c r="J37" i="3"/>
  <c r="AX97" i="1" s="1"/>
  <c r="BI176" i="3"/>
  <c r="BH176" i="3"/>
  <c r="BG176" i="3"/>
  <c r="BF176" i="3"/>
  <c r="T176" i="3"/>
  <c r="T175" i="3"/>
  <c r="R176" i="3"/>
  <c r="R175" i="3"/>
  <c r="P176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 s="1"/>
  <c r="J19" i="3"/>
  <c r="J14" i="3"/>
  <c r="J91" i="3"/>
  <c r="E7" i="3"/>
  <c r="E115" i="3"/>
  <c r="J39" i="2"/>
  <c r="J38" i="2"/>
  <c r="AY96" i="1" s="1"/>
  <c r="J37" i="2"/>
  <c r="AX96" i="1" s="1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4" i="2"/>
  <c r="J93" i="2"/>
  <c r="F93" i="2"/>
  <c r="F91" i="2"/>
  <c r="E89" i="2"/>
  <c r="J20" i="2"/>
  <c r="E20" i="2"/>
  <c r="F120" i="2" s="1"/>
  <c r="J19" i="2"/>
  <c r="J14" i="2"/>
  <c r="J117" i="2"/>
  <c r="E7" i="2"/>
  <c r="E111" i="2"/>
  <c r="L90" i="1"/>
  <c r="AM90" i="1"/>
  <c r="AM89" i="1"/>
  <c r="L89" i="1"/>
  <c r="AM87" i="1"/>
  <c r="L87" i="1"/>
  <c r="L85" i="1"/>
  <c r="L84" i="1"/>
  <c r="J132" i="4"/>
  <c r="J144" i="4"/>
  <c r="BK131" i="5"/>
  <c r="BK129" i="5"/>
  <c r="J127" i="6"/>
  <c r="J148" i="2"/>
  <c r="J144" i="2"/>
  <c r="J134" i="2"/>
  <c r="BK130" i="2"/>
  <c r="J128" i="2"/>
  <c r="AS95" i="1"/>
  <c r="J171" i="3"/>
  <c r="J158" i="3"/>
  <c r="BK143" i="3"/>
  <c r="BK171" i="3"/>
  <c r="BK158" i="3"/>
  <c r="BK154" i="3"/>
  <c r="BK140" i="3"/>
  <c r="J176" i="3"/>
  <c r="J154" i="3"/>
  <c r="BK145" i="3"/>
  <c r="J130" i="3"/>
  <c r="J135" i="4"/>
  <c r="BK135" i="4"/>
  <c r="J149" i="4"/>
  <c r="BK128" i="4"/>
  <c r="J158" i="4"/>
  <c r="BK132" i="4"/>
  <c r="BK125" i="5"/>
  <c r="BK127" i="6"/>
  <c r="J125" i="6"/>
  <c r="BK146" i="2"/>
  <c r="BK144" i="2"/>
  <c r="BK142" i="2"/>
  <c r="BK132" i="2"/>
  <c r="J130" i="2"/>
  <c r="BK126" i="2"/>
  <c r="J142" i="2"/>
  <c r="BK137" i="2"/>
  <c r="BK139" i="2"/>
  <c r="J168" i="3"/>
  <c r="J151" i="3"/>
  <c r="J138" i="3"/>
  <c r="BK176" i="3"/>
  <c r="BK168" i="3"/>
  <c r="J156" i="3"/>
  <c r="J143" i="3"/>
  <c r="BK130" i="3"/>
  <c r="BK163" i="3"/>
  <c r="BK151" i="3"/>
  <c r="J140" i="3"/>
  <c r="J155" i="4"/>
  <c r="BK155" i="4"/>
  <c r="BK125" i="4"/>
  <c r="BK144" i="4"/>
  <c r="J125" i="4"/>
  <c r="BK139" i="4"/>
  <c r="J129" i="5"/>
  <c r="J131" i="5"/>
  <c r="BK148" i="2"/>
  <c r="J146" i="2"/>
  <c r="BK134" i="2"/>
  <c r="J132" i="2"/>
  <c r="BK128" i="2"/>
  <c r="J126" i="2"/>
  <c r="J139" i="2"/>
  <c r="J137" i="2"/>
  <c r="J173" i="3"/>
  <c r="J166" i="3"/>
  <c r="BK149" i="3"/>
  <c r="J134" i="3"/>
  <c r="BK173" i="3"/>
  <c r="J163" i="3"/>
  <c r="J145" i="3"/>
  <c r="BK138" i="3"/>
  <c r="BK166" i="3"/>
  <c r="BK156" i="3"/>
  <c r="J149" i="3"/>
  <c r="BK134" i="3"/>
  <c r="J152" i="4"/>
  <c r="BK152" i="4"/>
  <c r="BK158" i="4"/>
  <c r="J139" i="4"/>
  <c r="BK149" i="4"/>
  <c r="J128" i="4"/>
  <c r="J125" i="5"/>
  <c r="BK125" i="6"/>
  <c r="T125" i="2" l="1"/>
  <c r="T136" i="2"/>
  <c r="P129" i="3"/>
  <c r="T137" i="3"/>
  <c r="T148" i="3"/>
  <c r="R153" i="3"/>
  <c r="R165" i="3"/>
  <c r="T124" i="4"/>
  <c r="T123" i="4" s="1"/>
  <c r="T122" i="4" s="1"/>
  <c r="P124" i="5"/>
  <c r="P123" i="5"/>
  <c r="P122" i="5" s="1"/>
  <c r="AU99" i="1" s="1"/>
  <c r="BK125" i="2"/>
  <c r="J125" i="2"/>
  <c r="J100" i="2" s="1"/>
  <c r="P136" i="2"/>
  <c r="T129" i="3"/>
  <c r="P137" i="3"/>
  <c r="P148" i="3"/>
  <c r="P153" i="3"/>
  <c r="BK165" i="3"/>
  <c r="J165" i="3"/>
  <c r="J104" i="3" s="1"/>
  <c r="P124" i="4"/>
  <c r="P123" i="4"/>
  <c r="P122" i="4"/>
  <c r="AU98" i="1" s="1"/>
  <c r="R124" i="5"/>
  <c r="R123" i="5"/>
  <c r="R122" i="5"/>
  <c r="R125" i="2"/>
  <c r="R136" i="2"/>
  <c r="R129" i="3"/>
  <c r="BK137" i="3"/>
  <c r="J137" i="3" s="1"/>
  <c r="J101" i="3" s="1"/>
  <c r="BK148" i="3"/>
  <c r="J148" i="3"/>
  <c r="J102" i="3" s="1"/>
  <c r="BK153" i="3"/>
  <c r="J153" i="3"/>
  <c r="J103" i="3"/>
  <c r="P165" i="3"/>
  <c r="P125" i="2"/>
  <c r="P124" i="2"/>
  <c r="P123" i="2"/>
  <c r="AU96" i="1" s="1"/>
  <c r="BK136" i="2"/>
  <c r="J136" i="2"/>
  <c r="J101" i="2"/>
  <c r="BK129" i="3"/>
  <c r="J129" i="3"/>
  <c r="J100" i="3"/>
  <c r="R137" i="3"/>
  <c r="R148" i="3"/>
  <c r="T153" i="3"/>
  <c r="T165" i="3"/>
  <c r="BK124" i="4"/>
  <c r="J124" i="4" s="1"/>
  <c r="J100" i="4" s="1"/>
  <c r="R124" i="4"/>
  <c r="R123" i="4"/>
  <c r="R122" i="4" s="1"/>
  <c r="BK124" i="5"/>
  <c r="J124" i="5"/>
  <c r="J100" i="5"/>
  <c r="T124" i="5"/>
  <c r="T123" i="5"/>
  <c r="T122" i="5"/>
  <c r="BK124" i="6"/>
  <c r="J124" i="6" s="1"/>
  <c r="J100" i="6" s="1"/>
  <c r="P124" i="6"/>
  <c r="P123" i="6"/>
  <c r="P122" i="6" s="1"/>
  <c r="AU100" i="1" s="1"/>
  <c r="R124" i="6"/>
  <c r="R123" i="6"/>
  <c r="R122" i="6" s="1"/>
  <c r="T124" i="6"/>
  <c r="T123" i="6"/>
  <c r="T122" i="6"/>
  <c r="BK175" i="3"/>
  <c r="J175" i="3"/>
  <c r="J105" i="3"/>
  <c r="E110" i="6"/>
  <c r="BE125" i="6"/>
  <c r="BE127" i="6"/>
  <c r="F94" i="6"/>
  <c r="J91" i="6"/>
  <c r="J91" i="5"/>
  <c r="F94" i="5"/>
  <c r="E85" i="5"/>
  <c r="BE125" i="5"/>
  <c r="BE129" i="5"/>
  <c r="BE131" i="5"/>
  <c r="J91" i="4"/>
  <c r="BE152" i="4"/>
  <c r="F94" i="4"/>
  <c r="BE155" i="4"/>
  <c r="E110" i="4"/>
  <c r="BE135" i="4"/>
  <c r="BE139" i="4"/>
  <c r="BE149" i="4"/>
  <c r="BE158" i="4"/>
  <c r="BE125" i="4"/>
  <c r="BE128" i="4"/>
  <c r="BE132" i="4"/>
  <c r="BE144" i="4"/>
  <c r="J121" i="3"/>
  <c r="BE134" i="3"/>
  <c r="BE138" i="3"/>
  <c r="BE143" i="3"/>
  <c r="BE145" i="3"/>
  <c r="BE149" i="3"/>
  <c r="BE151" i="3"/>
  <c r="BE154" i="3"/>
  <c r="BE158" i="3"/>
  <c r="BE168" i="3"/>
  <c r="BE171" i="3"/>
  <c r="BE176" i="3"/>
  <c r="E85" i="3"/>
  <c r="F94" i="3"/>
  <c r="BE156" i="3"/>
  <c r="BE166" i="3"/>
  <c r="BE173" i="3"/>
  <c r="BE130" i="3"/>
  <c r="BE140" i="3"/>
  <c r="BE163" i="3"/>
  <c r="BE137" i="2"/>
  <c r="BE139" i="2"/>
  <c r="E85" i="2"/>
  <c r="J91" i="2"/>
  <c r="F94" i="2"/>
  <c r="BE126" i="2"/>
  <c r="BE128" i="2"/>
  <c r="BE130" i="2"/>
  <c r="BE132" i="2"/>
  <c r="BE134" i="2"/>
  <c r="BE142" i="2"/>
  <c r="BE144" i="2"/>
  <c r="BE146" i="2"/>
  <c r="BE148" i="2"/>
  <c r="F37" i="2"/>
  <c r="BB96" i="1"/>
  <c r="F38" i="3"/>
  <c r="BC97" i="1" s="1"/>
  <c r="F36" i="4"/>
  <c r="BA98" i="1"/>
  <c r="F37" i="4"/>
  <c r="BB98" i="1" s="1"/>
  <c r="F39" i="5"/>
  <c r="BD99" i="1"/>
  <c r="J36" i="6"/>
  <c r="AW100" i="1" s="1"/>
  <c r="F38" i="2"/>
  <c r="BC96" i="1"/>
  <c r="F39" i="2"/>
  <c r="BD96" i="1" s="1"/>
  <c r="F39" i="3"/>
  <c r="BD97" i="1"/>
  <c r="F39" i="4"/>
  <c r="BD98" i="1" s="1"/>
  <c r="F36" i="5"/>
  <c r="BA99" i="1"/>
  <c r="F38" i="5"/>
  <c r="BC99" i="1" s="1"/>
  <c r="F39" i="6"/>
  <c r="BD100" i="1"/>
  <c r="F36" i="2"/>
  <c r="BA96" i="1" s="1"/>
  <c r="F36" i="3"/>
  <c r="BA97" i="1"/>
  <c r="F37" i="3"/>
  <c r="BB97" i="1" s="1"/>
  <c r="J36" i="5"/>
  <c r="AW99" i="1"/>
  <c r="F37" i="5"/>
  <c r="BB99" i="1" s="1"/>
  <c r="F36" i="6"/>
  <c r="BA100" i="1"/>
  <c r="AS94" i="1"/>
  <c r="J36" i="2"/>
  <c r="AW96" i="1"/>
  <c r="J36" i="3"/>
  <c r="AW97" i="1"/>
  <c r="J36" i="4"/>
  <c r="AW98" i="1"/>
  <c r="F38" i="4"/>
  <c r="BC98" i="1"/>
  <c r="F37" i="6"/>
  <c r="BB100" i="1"/>
  <c r="F38" i="6"/>
  <c r="BC100" i="1"/>
  <c r="R124" i="2" l="1"/>
  <c r="R123" i="2"/>
  <c r="T128" i="3"/>
  <c r="T127" i="3"/>
  <c r="R128" i="3"/>
  <c r="R127" i="3"/>
  <c r="P128" i="3"/>
  <c r="P127" i="3"/>
  <c r="AU97" i="1" s="1"/>
  <c r="AU95" i="1" s="1"/>
  <c r="AU94" i="1" s="1"/>
  <c r="T124" i="2"/>
  <c r="T123" i="2"/>
  <c r="BK124" i="2"/>
  <c r="J124" i="2" s="1"/>
  <c r="J99" i="2" s="1"/>
  <c r="BK123" i="4"/>
  <c r="J123" i="4"/>
  <c r="J99" i="4" s="1"/>
  <c r="BK123" i="5"/>
  <c r="J123" i="5"/>
  <c r="J99" i="5"/>
  <c r="BK128" i="3"/>
  <c r="J128" i="3"/>
  <c r="J99" i="3"/>
  <c r="BK123" i="6"/>
  <c r="J123" i="6" s="1"/>
  <c r="J99" i="6" s="1"/>
  <c r="F35" i="2"/>
  <c r="AZ96" i="1"/>
  <c r="F35" i="3"/>
  <c r="AZ97" i="1"/>
  <c r="F35" i="5"/>
  <c r="AZ99" i="1"/>
  <c r="F35" i="6"/>
  <c r="AZ100" i="1"/>
  <c r="J35" i="2"/>
  <c r="AV96" i="1" s="1"/>
  <c r="AT96" i="1" s="1"/>
  <c r="F35" i="4"/>
  <c r="AZ98" i="1" s="1"/>
  <c r="J35" i="5"/>
  <c r="AV99" i="1"/>
  <c r="AT99" i="1"/>
  <c r="BC95" i="1"/>
  <c r="AY95" i="1" s="1"/>
  <c r="BB95" i="1"/>
  <c r="AX95" i="1"/>
  <c r="J35" i="3"/>
  <c r="AV97" i="1" s="1"/>
  <c r="AT97" i="1" s="1"/>
  <c r="J35" i="6"/>
  <c r="AV100" i="1" s="1"/>
  <c r="AT100" i="1" s="1"/>
  <c r="BD95" i="1"/>
  <c r="BD94" i="1"/>
  <c r="W33" i="1" s="1"/>
  <c r="J35" i="4"/>
  <c r="AV98" i="1"/>
  <c r="AT98" i="1"/>
  <c r="BA95" i="1"/>
  <c r="AW95" i="1"/>
  <c r="BK127" i="3" l="1"/>
  <c r="J127" i="3"/>
  <c r="J98" i="3"/>
  <c r="BK123" i="2"/>
  <c r="J123" i="2" s="1"/>
  <c r="J98" i="2" s="1"/>
  <c r="BK122" i="4"/>
  <c r="J122" i="4"/>
  <c r="J98" i="4" s="1"/>
  <c r="BK122" i="5"/>
  <c r="J122" i="5"/>
  <c r="BK122" i="6"/>
  <c r="J122" i="6" s="1"/>
  <c r="J98" i="6" s="1"/>
  <c r="J32" i="5"/>
  <c r="AG99" i="1"/>
  <c r="AZ95" i="1"/>
  <c r="AV95" i="1"/>
  <c r="AT95" i="1"/>
  <c r="BC94" i="1"/>
  <c r="W32" i="1" s="1"/>
  <c r="BA94" i="1"/>
  <c r="W30" i="1"/>
  <c r="BB94" i="1"/>
  <c r="W31" i="1" s="1"/>
  <c r="J41" i="5" l="1"/>
  <c r="J98" i="5"/>
  <c r="AN99" i="1"/>
  <c r="J32" i="3"/>
  <c r="AG97" i="1" s="1"/>
  <c r="J32" i="4"/>
  <c r="AG98" i="1"/>
  <c r="AW94" i="1"/>
  <c r="AK30" i="1" s="1"/>
  <c r="AY94" i="1"/>
  <c r="J32" i="6"/>
  <c r="AG100" i="1"/>
  <c r="J32" i="2"/>
  <c r="AG96" i="1"/>
  <c r="AZ94" i="1"/>
  <c r="W29" i="1" s="1"/>
  <c r="AX94" i="1"/>
  <c r="J41" i="2" l="1"/>
  <c r="J41" i="4"/>
  <c r="J41" i="3"/>
  <c r="J41" i="6"/>
  <c r="AN96" i="1"/>
  <c r="AN97" i="1"/>
  <c r="AN100" i="1"/>
  <c r="AN98" i="1"/>
  <c r="AG95" i="1"/>
  <c r="AG94" i="1"/>
  <c r="AK26" i="1"/>
  <c r="AV94" i="1"/>
  <c r="AK29" i="1" s="1"/>
  <c r="AK35" i="1" l="1"/>
  <c r="AN95" i="1"/>
  <c r="AT94" i="1"/>
  <c r="AN94" i="1"/>
</calcChain>
</file>

<file path=xl/sharedStrings.xml><?xml version="1.0" encoding="utf-8"?>
<sst xmlns="http://schemas.openxmlformats.org/spreadsheetml/2006/main" count="1974" uniqueCount="374">
  <si>
    <t>Export Komplet</t>
  </si>
  <si>
    <t/>
  </si>
  <si>
    <t>2.0</t>
  </si>
  <si>
    <t>ZAMOK</t>
  </si>
  <si>
    <t>False</t>
  </si>
  <si>
    <t>{bfa4c1cc-16cd-4a86-a2ce-b80553ba2c54}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</si>
  <si>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</si>
  <si>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</si>
  <si>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</si>
  <si>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</si>
  <si>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</si>
  <si>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</si>
  <si>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</si>
  <si>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</si>
  <si>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ChodnikSumavska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</si>
  <si>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</si>
  <si>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</si>
  <si>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kolem ZŠ  Šumavská a  a ZŠ Schola Viva</t>
  </si>
  <si>
    <t>KSO:</t>
  </si>
  <si>
    <t>CC-CZ:</t>
  </si>
  <si>
    <t>Místo:</t>
  </si>
  <si>
    <t>Šumperk</t>
  </si>
  <si>
    <t>Datum:</t>
  </si>
  <si>
    <t>10. 5. 2024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</si>
  <si>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</si>
  <si>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</si>
  <si>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</si>
  <si>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</si>
  <si>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</si>
  <si>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</si>
  <si>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</si>
  <si>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</si>
  <si>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</si>
  <si>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</si>
  <si>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</si>
  <si>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</si>
  <si>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</si>
  <si>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</si>
  <si>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</si>
  <si>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</si>
  <si>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</si>
  <si>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</si>
  <si>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</si>
  <si>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</si>
  <si>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</si>
  <si>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</si>
  <si>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</si>
  <si>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</si>
  <si>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</si>
  <si>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</si>
  <si>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</si>
  <si>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</si>
  <si>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</si>
  <si>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</si>
  <si>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</si>
  <si>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</si>
  <si>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</si>
  <si>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</si>
  <si>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</si>
  <si>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</si>
  <si>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</si>
  <si>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</si>
  <si>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</si>
  <si>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</si>
  <si>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</si>
  <si>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</si>
  <si>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</si>
  <si>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</si>
  <si>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</si>
  <si>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</si>
  <si>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</si>
  <si>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</si>
  <si>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</si>
  <si>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</si>
  <si>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</si>
  <si>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</si>
  <si>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</si>
  <si>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</si>
  <si>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</si>
  <si>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</si>
  <si>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</si>
  <si>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</si>
  <si>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</si>
  <si>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</si>
  <si>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{03930603-13a9-4c98-befd-a5136aa53361}</t>
  </si>
  <si>
    <t>2</t>
  </si>
  <si>
    <t>/</t>
  </si>
  <si>
    <t>SO 001</t>
  </si>
  <si>
    <t>Příprava území , demolice stávajícího chodníku</t>
  </si>
  <si>
    <t>Soupis</t>
  </si>
  <si>
    <t>{c347c661-ee11-4c0a-93bc-407173fea4a1}</t>
  </si>
  <si>
    <t>SO 101</t>
  </si>
  <si>
    <t>Chodník</t>
  </si>
  <si>
    <t>{cf654ef7-f047-469e-80f3-3380f1981ce5}</t>
  </si>
  <si>
    <t>SO 192</t>
  </si>
  <si>
    <t>Dopravní  značení dočasné - DIO</t>
  </si>
  <si>
    <t>{41b52e26-c973-4502-87a6-91cdfdf313e6}</t>
  </si>
  <si>
    <t>SO 1000</t>
  </si>
  <si>
    <t>Ostatní  náklady</t>
  </si>
  <si>
    <t>{c70d4f7d-dd58-449b-8fd2-0912da9fc55f}</t>
  </si>
  <si>
    <t>SO 1020</t>
  </si>
  <si>
    <t>VRN</t>
  </si>
  <si>
    <t>{949a258e-cf67-4f1a-8ba1-d3b1c3df6bd9}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</si>
  <si>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</si>
  <si>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</si>
  <si>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</si>
  <si>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</si>
  <si>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</si>
  <si>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</si>
  <si>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</si>
  <si>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</si>
  <si>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</si>
  <si>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</si>
  <si>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</si>
  <si>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</si>
  <si>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</si>
  <si>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</si>
  <si>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</si>
  <si>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</si>
  <si>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</si>
  <si>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</si>
  <si>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</si>
  <si>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</si>
  <si>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</si>
  <si>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</si>
  <si>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</si>
  <si>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</si>
  <si>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</si>
  <si>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</si>
  <si>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</si>
  <si>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</si>
  <si>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</si>
  <si>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</si>
  <si>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</si>
  <si>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</si>
  <si>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</si>
  <si>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</si>
  <si>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01</t>
  </si>
  <si>
    <t>4</t>
  </si>
  <si>
    <t>-231659218</t>
  </si>
  <si>
    <t>PP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</si>
  <si>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</si>
  <si>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113107163</t>
  </si>
  <si>
    <t>Odstranění podkladu z kameniva drceného tl přes 200 do 300 mm strojně pl přes 50 do 200 m2</t>
  </si>
  <si>
    <t>CS ÚRS 2023 01</t>
  </si>
  <si>
    <t>1640607143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</si>
  <si>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</si>
  <si>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3</t>
  </si>
  <si>
    <t>113107164</t>
  </si>
  <si>
    <t>Odstranění podkladu z kameniva drceného tl přes 300 do 400 mm strojně pl přes 50 do 200 m2</t>
  </si>
  <si>
    <t>-302676457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</si>
  <si>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</si>
  <si>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113107181</t>
  </si>
  <si>
    <t>Odstranění podkladu živičného tl do 50 mm strojně pl přes 50 do 200 m2</t>
  </si>
  <si>
    <t>-542385000</t>
  </si>
  <si>
    <t>Odstranění podkladů nebo krytů strojně plochy jednotlivě přes 50 m2 do 200 m2 s přemístěním hmot na skládku na vzdálenost do 20 m nebo s naložením na dopravní prostředek živičných, o tl. vrstvy do 50 mm</t>
  </si>
  <si>
    <t>5</t>
  </si>
  <si>
    <t>113202111</t>
  </si>
  <si>
    <t>Vytrhání obrub krajníků obrubníků stojatých</t>
  </si>
  <si>
    <t>m</t>
  </si>
  <si>
    <t>-1178351583</t>
  </si>
  <si>
    <t>Vytrhání obrub s vybouráním lože, s přemístěním hmot na skládku na vzdálenost do 3 m nebo s naložením na dopravní prostředek z krajníků nebo obrubníků stojatých</t>
  </si>
  <si>
    <t>997</t>
  </si>
  <si>
    <t>Přesun sutě</t>
  </si>
  <si>
    <t>6</t>
  </si>
  <si>
    <t>997221551</t>
  </si>
  <si>
    <t>Vodorovná doprava suti ze sypkých materiálů do 1 km</t>
  </si>
  <si>
    <t>t</t>
  </si>
  <si>
    <t>-1572957403</t>
  </si>
  <si>
    <t>Vodorovná doprava suti bez naložení, ale se složením a s hrubým urovnáním ze sypkých materiálů, na vzdálenost do 1 km</t>
  </si>
  <si>
    <t>7</t>
  </si>
  <si>
    <t>997221559</t>
  </si>
  <si>
    <t>Příplatek ZKD 1 km u vodorovné dopravy suti ze sypkých materiálů</t>
  </si>
  <si>
    <t>241725608</t>
  </si>
  <si>
    <t>Vodorovná doprava suti bez naložení, ale se složením a s hrubým urovnáním Příplatek k ceně za každý další i započatý 1 km přes 1 km</t>
  </si>
  <si>
    <t>VV</t>
  </si>
  <si>
    <t>431,194*3 'Přepočtené koeficientem množství</t>
  </si>
  <si>
    <t>8</t>
  </si>
  <si>
    <t>997221611</t>
  </si>
  <si>
    <t>Nakládání suti na dopravní prostředky pro vodorovnou dopravu</t>
  </si>
  <si>
    <t>1219316692</t>
  </si>
  <si>
    <t>Nakládání na dopravní prostředky pro vodorovnou dopravu suti</t>
  </si>
  <si>
    <t>9</t>
  </si>
  <si>
    <t>997221645</t>
  </si>
  <si>
    <t>Poplatek za uložení na skládce (skládkovné) odpadu asfaltového bez dehtu kód odpadu 17 03 02</t>
  </si>
  <si>
    <t>-1012210100</t>
  </si>
  <si>
    <t>Poplatek za uložení stavebního odpadu na skládce (skládkovné) asfaltového bez obsahu dehtu zatříděného do Katalogu odpadů pod kódem 17 03 02</t>
  </si>
  <si>
    <t>10</t>
  </si>
  <si>
    <t>997221861</t>
  </si>
  <si>
    <t>Poplatek za uložení stavebního odpadu na recyklační skládce (skládkovné) z prostého betonu pod kódem 17 01 01</t>
  </si>
  <si>
    <t>-7847183</t>
  </si>
  <si>
    <t>Poplatek za uložení stavebního odpadu na recyklační skládce (skládkovné) z prostého betonu zatříděného do Katalogu odpadů pod kódem 17 01 01</t>
  </si>
  <si>
    <t>11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</si>
  <si>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</si>
  <si>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</si>
  <si>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</si>
  <si>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431,194</t>
  </si>
  <si>
    <t>-92,66</t>
  </si>
  <si>
    <t>-31,654</t>
  </si>
  <si>
    <t>Součet</t>
  </si>
  <si>
    <t>SO 101 - Chodník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</si>
  <si>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</si>
  <si>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</si>
  <si>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</si>
  <si>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</si>
  <si>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113106123</t>
  </si>
  <si>
    <t>Rozebrání dlažeb ze zámkových dlaždic komunikací pro pěší ručně</t>
  </si>
  <si>
    <t>-2099907969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</si>
  <si>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</si>
  <si>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"předláždění"</t>
  </si>
  <si>
    <t>2+2</t>
  </si>
  <si>
    <t>181912112</t>
  </si>
  <si>
    <t>Úprava pláně v hornině třídy těžitelnosti I skupiny 3 se zhutněním ručně</t>
  </si>
  <si>
    <t>-851363156</t>
  </si>
  <si>
    <t>Úprava pláně vyrovnáním výškových rozdílů ručně v hornině třídy těžitelnosti I skupiny 3 se zhutněním</t>
  </si>
  <si>
    <t>495+2+2</t>
  </si>
  <si>
    <t>Komunikace pozemní</t>
  </si>
  <si>
    <t>564871111</t>
  </si>
  <si>
    <t>Podklad ze štěrkodrtě ŠD plochy přes 100 m2 tl 250 mm</t>
  </si>
  <si>
    <t>1451393862</t>
  </si>
  <si>
    <t>Podklad ze štěrkodrti ŠD s rozprostřením a zhutněním plochy přes 100 m2, po zhutnění tl. 250 mm</t>
  </si>
  <si>
    <t>596211110</t>
  </si>
  <si>
    <t>Kladení zámkové dlažby komunikací pro pěší ručně tl 60 mm skupiny A pl do 50 m2</t>
  </si>
  <si>
    <t>CS ÚRS 2023 02</t>
  </si>
  <si>
    <t>777041346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</si>
  <si>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</si>
  <si>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"předláždění"  2+2</t>
  </si>
  <si>
    <t>596211213</t>
  </si>
  <si>
    <t>Kladení zámkové dlažby komunikací pro pěší ručně tl 80 mm skupiny A pl přes 300 m2</t>
  </si>
  <si>
    <t>1891371637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</si>
  <si>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</si>
  <si>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M</t>
  </si>
  <si>
    <t>59245020</t>
  </si>
  <si>
    <t>dlažba skladebná betonová 200x100mm tl 80mm přírodní</t>
  </si>
  <si>
    <t>-298689024</t>
  </si>
  <si>
    <t>495*1,01 'Přepočtené koeficientem množství</t>
  </si>
  <si>
    <t>Trubní vedení</t>
  </si>
  <si>
    <t>899132111</t>
  </si>
  <si>
    <t>Výměna poklopu kanalizačního samonivelačního s ošetřením podkladu hloubky do 25 cm</t>
  </si>
  <si>
    <t>kus</t>
  </si>
  <si>
    <t>-1889891495</t>
  </si>
  <si>
    <t>Výměna poklopu kanalizačního s rámem samonivelačním s ošetřením podkladních vrstev hloubky do 25 cm</t>
  </si>
  <si>
    <t>899132212</t>
  </si>
  <si>
    <t>Výměna poklopu vodovodního samonivelačního nebo pevného šoupátkového</t>
  </si>
  <si>
    <t>1510522802</t>
  </si>
  <si>
    <t>Ostatní konstrukce a práce, bourání</t>
  </si>
  <si>
    <t>916231213</t>
  </si>
  <si>
    <t>Osazení chodníkového obrubníku betonového stojatého s boční opěrou do lože z betonu prostého</t>
  </si>
  <si>
    <t>-788424400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</si>
  <si>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</si>
  <si>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</si>
  <si>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1000x100x250mm</t>
  </si>
  <si>
    <t>1966045532</t>
  </si>
  <si>
    <t>916991121</t>
  </si>
  <si>
    <t>Lože pod obrubníky, krajníky nebo obruby z dlažebních kostek z betonu prostého</t>
  </si>
  <si>
    <t>m3</t>
  </si>
  <si>
    <t>1020285283</t>
  </si>
  <si>
    <t>Lože pod obrubníky, krajníky nebo obruby z dlažebních kostek z betonu prostého</t>
  </si>
  <si>
    <t>452*0,3*0,2</t>
  </si>
  <si>
    <t>15*0,4*0,3</t>
  </si>
  <si>
    <t>979054451</t>
  </si>
  <si>
    <t>Očištění vybouraných zámkových dlaždic s původním spárováním z kameniva těženého</t>
  </si>
  <si>
    <t>-1337774865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</si>
  <si>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</si>
  <si>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13</t>
  </si>
  <si>
    <t>997221571</t>
  </si>
  <si>
    <t>Vodorovná doprava vybouraných hmot do 1 km</t>
  </si>
  <si>
    <t>-659825799</t>
  </si>
  <si>
    <t>Vodorovná doprava vybouraných hmot bez naložení, ale se složením a s hrubým urovnáním na vzdálenost do 1 km</t>
  </si>
  <si>
    <t>14</t>
  </si>
  <si>
    <t>997221579</t>
  </si>
  <si>
    <t>Příplatek ZKD 1 km u vodorovné dopravy vybouraných hmot</t>
  </si>
  <si>
    <t>945335592</t>
  </si>
  <si>
    <t>Vodorovná doprava vybouraných hmot bez naložení, ale se složením a s hrubým urovnáním na vzdálenost Příplatek k ceně za každý další započatý 1 km přes 1 km</t>
  </si>
  <si>
    <t>2,78*3 'Přepočtené koeficientem množství</t>
  </si>
  <si>
    <t>15</t>
  </si>
  <si>
    <t>997221612</t>
  </si>
  <si>
    <t>Nakládání vybouraných hmot na dopravní prostředky pro vodorovnou dopravu</t>
  </si>
  <si>
    <t>-839838974</t>
  </si>
  <si>
    <t>Nakládání na dopravní prostředky pro vodorovnou dopravu vybouraných hmot</t>
  </si>
  <si>
    <t>16</t>
  </si>
  <si>
    <t>2056779472</t>
  </si>
  <si>
    <t>998</t>
  </si>
  <si>
    <t>Přesun hmot</t>
  </si>
  <si>
    <t>17</t>
  </si>
  <si>
    <t>998223011</t>
  </si>
  <si>
    <t>Přesun hmot pro pozemní komunikace s krytem dlážděným</t>
  </si>
  <si>
    <t>1143583729</t>
  </si>
  <si>
    <t>Přesun hmot pro pozemní komunikace s krytem dlážděným dopravní vzdálenost do 200 m jakékoliv délky objektu</t>
  </si>
  <si>
    <t>SO 192 - Dopravní  značení dočasné - DIO</t>
  </si>
  <si>
    <t>913111111</t>
  </si>
  <si>
    <t>Montáž a demontáž plastového podstavce dočasné dopravní značky</t>
  </si>
  <si>
    <t>2027072802</t>
  </si>
  <si>
    <t>Montáž a demontáž dočasných dopravních značek zařízení pro upevnění samostatných značek podstavce plastového</t>
  </si>
  <si>
    <t>"Z4a"  2</t>
  </si>
  <si>
    <t>913111115</t>
  </si>
  <si>
    <t>Montáž a demontáž dočasné dopravní značky samostatné základní</t>
  </si>
  <si>
    <t>231332648</t>
  </si>
  <si>
    <t>Montáž a demontáž dočasných dopravních značek samostatných značek základních</t>
  </si>
  <si>
    <t>"E13"  6</t>
  </si>
  <si>
    <t>913111211</t>
  </si>
  <si>
    <t>Příplatek k dočasnému podstavci plastovému za první a ZKD den použití</t>
  </si>
  <si>
    <t>739743776</t>
  </si>
  <si>
    <t>Montáž a demontáž dočasných dopravních značek Příplatek za první a každý další den použití dočasných dopravních značek k ceně 11-1111</t>
  </si>
  <si>
    <t>"Z4a"  2*4*7</t>
  </si>
  <si>
    <t>913111215</t>
  </si>
  <si>
    <t>Příplatek k dočasné dopravní značce samostatné základní za první a ZKD den použití</t>
  </si>
  <si>
    <t>-630680653</t>
  </si>
  <si>
    <t>Montáž a demontáž dočasných dopravních značek Příplatek za první a každý další den použití dočasných dopravních značek k ceně 11-1115</t>
  </si>
  <si>
    <t>"E13" 6*4*7</t>
  </si>
  <si>
    <t>913121111</t>
  </si>
  <si>
    <t>Montáž a demontáž dočasné dopravní značky kompletní základní</t>
  </si>
  <si>
    <t>-1962134307</t>
  </si>
  <si>
    <t>Montáž a demontáž dočasných dopravních značek kompletních značek vč. podstavce a sloupku základních</t>
  </si>
  <si>
    <t>"B1"  6</t>
  </si>
  <si>
    <t>"B20a"  6</t>
  </si>
  <si>
    <t>913121211</t>
  </si>
  <si>
    <t>Příplatek k dočasné dopravní značce kompletní základní za první a ZKD den použití</t>
  </si>
  <si>
    <t>1955072749</t>
  </si>
  <si>
    <t>Montáž a demontáž dočasných dopravních značek Příplatek za první a každý další den použití dočasných dopravních značek k ceně 12-1111</t>
  </si>
  <si>
    <t>"B1"  6*4*7</t>
  </si>
  <si>
    <t>"B20a"  6*4*7</t>
  </si>
  <si>
    <t>913211111</t>
  </si>
  <si>
    <t>Montáž a demontáž dočasné dopravní zábrany reflexní šířky 1,5 m</t>
  </si>
  <si>
    <t>-2007514504</t>
  </si>
  <si>
    <t>Montáž a demontáž dočasných dopravních zábran reflexních, šířky 1,5 m</t>
  </si>
  <si>
    <t>"Z2" 6</t>
  </si>
  <si>
    <t>913211211</t>
  </si>
  <si>
    <t>Příplatek k dočasné dopravní zábraně reflexní 1,5 m za první a ZKD den použití</t>
  </si>
  <si>
    <t>308504254</t>
  </si>
  <si>
    <t>Montáž a demontáž dočasných dopravních zábran Příplatek za první a každý další den použití dočasných dopravních zábran k ceně 21-1111</t>
  </si>
  <si>
    <t>"Z2"  6*4*7</t>
  </si>
  <si>
    <t>913321111</t>
  </si>
  <si>
    <t>Montáž a demontáž dočasné dopravní směrové desky základní</t>
  </si>
  <si>
    <t>-535402291</t>
  </si>
  <si>
    <t>Montáž a demontáž dočasných dopravních vodících zařízení směrové desky základní</t>
  </si>
  <si>
    <t>"Z4a" 2</t>
  </si>
  <si>
    <t>913321211</t>
  </si>
  <si>
    <t>Příplatek k dočasné směrové desce základní za první a ZKD den použití</t>
  </si>
  <si>
    <t>691588794</t>
  </si>
  <si>
    <t>Montáž a demontáž dočasných dopravních vodících zařízení Příplatek za první a každý další den použití dočasných dopravních vodících zařízení k ceně 32-1111</t>
  </si>
  <si>
    <t>"Z4a" 2*4*7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</si>
  <si>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</si>
  <si>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</si>
  <si>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</si>
  <si>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</si>
  <si>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</si>
  <si>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</si>
  <si>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</si>
  <si>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</si>
  <si>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</si>
  <si>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</si>
  <si>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</si>
  <si>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Dokumentace skutečného provedení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</si>
  <si>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</si>
  <si>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</si>
  <si>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</si>
  <si>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</si>
  <si>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Fotodokumentace stavby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</si>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</sst>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7" t="s">
        <v>14</v>
      </c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R5" s="19"/>
      <c r="BE5" s="214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9" t="s">
        <v>17</v>
      </c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R6" s="19"/>
      <c r="BE6" s="21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5"/>
      <c r="BS8" s="16" t="s">
        <v>6</v>
      </c>
    </row>
    <row r="9" spans="1:74" ht="14.45" customHeight="1">
      <c r="B9" s="19"/>
      <c r="AR9" s="19"/>
      <c r="BE9" s="21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5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5"/>
      <c r="BS11" s="16" t="s">
        <v>6</v>
      </c>
    </row>
    <row r="12" spans="1:74" ht="6.95" customHeight="1">
      <c r="B12" s="19"/>
      <c r="AR12" s="19"/>
      <c r="BE12" s="21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5"/>
      <c r="BS13" s="16" t="s">
        <v>6</v>
      </c>
    </row>
    <row r="14" spans="1:74" ht="12.75">
      <c r="B14" s="19"/>
      <c r="E14" s="220" t="s">
        <v>29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27</v>
      </c>
      <c r="AN14" s="28" t="s">
        <v>29</v>
      </c>
      <c r="AR14" s="19"/>
      <c r="BE14" s="215"/>
      <c r="BS14" s="16" t="s">
        <v>6</v>
      </c>
    </row>
    <row r="15" spans="1:74" ht="6.95" customHeight="1">
      <c r="B15" s="19"/>
      <c r="AR15" s="19"/>
      <c r="BE15" s="215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5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5"/>
      <c r="BS17" s="16" t="s">
        <v>32</v>
      </c>
    </row>
    <row r="18" spans="2:71" ht="6.95" customHeight="1">
      <c r="B18" s="19"/>
      <c r="AR18" s="19"/>
      <c r="BE18" s="21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5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5"/>
      <c r="BS20" s="16" t="s">
        <v>32</v>
      </c>
    </row>
    <row r="21" spans="2:71" ht="6.95" customHeight="1">
      <c r="B21" s="19"/>
      <c r="AR21" s="19"/>
      <c r="BE21" s="215"/>
    </row>
    <row r="22" spans="2:71" ht="12" customHeight="1">
      <c r="B22" s="19"/>
      <c r="D22" s="26" t="s">
        <v>35</v>
      </c>
      <c r="AR22" s="19"/>
      <c r="BE22" s="215"/>
    </row>
    <row r="23" spans="2:71" ht="16.5" customHeight="1">
      <c r="B23" s="19"/>
      <c r="E23" s="222" t="s">
        <v>1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15"/>
    </row>
    <row r="24" spans="2:71" ht="6.95" customHeight="1">
      <c r="B24" s="19"/>
      <c r="AR24" s="19"/>
      <c r="BE24" s="215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5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23">
        <f>ROUND(AG94,2)</f>
        <v>0</v>
      </c>
      <c r="AL26" s="224"/>
      <c r="AM26" s="224"/>
      <c r="AN26" s="224"/>
      <c r="AO26" s="224"/>
      <c r="AR26" s="31"/>
      <c r="BE26" s="215"/>
    </row>
    <row r="27" spans="2:71" s="1" customFormat="1" ht="6.95" customHeight="1">
      <c r="B27" s="31"/>
      <c r="AR27" s="31"/>
      <c r="BE27" s="215"/>
    </row>
    <row r="28" spans="2:71" s="1" customFormat="1" ht="12.75">
      <c r="B28" s="31"/>
      <c r="L28" s="225" t="s">
        <v>37</v>
      </c>
      <c r="M28" s="225"/>
      <c r="N28" s="225"/>
      <c r="O28" s="225"/>
      <c r="P28" s="225"/>
      <c r="W28" s="225" t="s">
        <v>38</v>
      </c>
      <c r="X28" s="225"/>
      <c r="Y28" s="225"/>
      <c r="Z28" s="225"/>
      <c r="AA28" s="225"/>
      <c r="AB28" s="225"/>
      <c r="AC28" s="225"/>
      <c r="AD28" s="225"/>
      <c r="AE28" s="225"/>
      <c r="AK28" s="225" t="s">
        <v>39</v>
      </c>
      <c r="AL28" s="225"/>
      <c r="AM28" s="225"/>
      <c r="AN28" s="225"/>
      <c r="AO28" s="225"/>
      <c r="AR28" s="31"/>
      <c r="BE28" s="215"/>
    </row>
    <row r="29" spans="2:71" s="2" customFormat="1" ht="14.45" customHeight="1">
      <c r="B29" s="35"/>
      <c r="D29" s="26" t="s">
        <v>40</v>
      </c>
      <c r="F29" s="26" t="s">
        <v>41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5"/>
      <c r="BE29" s="216"/>
    </row>
    <row r="30" spans="2:71" s="2" customFormat="1" ht="14.45" customHeight="1">
      <c r="B30" s="35"/>
      <c r="F30" s="26" t="s">
        <v>42</v>
      </c>
      <c r="L30" s="228">
        <v>0.12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5"/>
      <c r="BE30" s="216"/>
    </row>
    <row r="31" spans="2:71" s="2" customFormat="1" ht="14.45" hidden="1" customHeight="1">
      <c r="B31" s="35"/>
      <c r="F31" s="26" t="s">
        <v>43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5"/>
      <c r="BE31" s="216"/>
    </row>
    <row r="32" spans="2:71" s="2" customFormat="1" ht="14.45" hidden="1" customHeight="1">
      <c r="B32" s="35"/>
      <c r="F32" s="26" t="s">
        <v>44</v>
      </c>
      <c r="L32" s="228">
        <v>0.12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5"/>
      <c r="BE32" s="216"/>
    </row>
    <row r="33" spans="2:57" s="2" customFormat="1" ht="14.45" hidden="1" customHeight="1">
      <c r="B33" s="35"/>
      <c r="F33" s="26" t="s">
        <v>45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5"/>
      <c r="BE33" s="216"/>
    </row>
    <row r="34" spans="2:57" s="1" customFormat="1" ht="6.95" customHeight="1">
      <c r="B34" s="31"/>
      <c r="AR34" s="31"/>
      <c r="BE34" s="215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32" t="s">
        <v>48</v>
      </c>
      <c r="Y35" s="230"/>
      <c r="Z35" s="230"/>
      <c r="AA35" s="230"/>
      <c r="AB35" s="230"/>
      <c r="AC35" s="38"/>
      <c r="AD35" s="38"/>
      <c r="AE35" s="38"/>
      <c r="AF35" s="38"/>
      <c r="AG35" s="38"/>
      <c r="AH35" s="38"/>
      <c r="AI35" s="38"/>
      <c r="AJ35" s="38"/>
      <c r="AK35" s="229">
        <f>SUM(AK26:AK33)</f>
        <v>0</v>
      </c>
      <c r="AL35" s="230"/>
      <c r="AM35" s="230"/>
      <c r="AN35" s="230"/>
      <c r="AO35" s="231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ChodnikSumavska</v>
      </c>
      <c r="AR84" s="47"/>
    </row>
    <row r="85" spans="1:91" s="4" customFormat="1" ht="36.950000000000003" customHeight="1">
      <c r="B85" s="48"/>
      <c r="C85" s="49" t="s">
        <v>16</v>
      </c>
      <c r="L85" s="191" t="str">
        <f>K6</f>
        <v>Oprava chodníku kolem ZŠ  Šumavská a  a ZŠ Schola Viva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93" t="str">
        <f>IF(AN8= "","",AN8)</f>
        <v>10. 5. 2024</v>
      </c>
      <c r="AN87" s="193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8" t="str">
        <f>IF(E17="","",E17)</f>
        <v>Ing.Zdeněk  Vitásek</v>
      </c>
      <c r="AN89" s="199"/>
      <c r="AO89" s="199"/>
      <c r="AP89" s="199"/>
      <c r="AR89" s="31"/>
      <c r="AS89" s="194" t="s">
        <v>56</v>
      </c>
      <c r="AT89" s="19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8" t="str">
        <f>IF(E20="","",E20)</f>
        <v>Martin  Pniok</v>
      </c>
      <c r="AN90" s="199"/>
      <c r="AO90" s="199"/>
      <c r="AP90" s="199"/>
      <c r="AR90" s="31"/>
      <c r="AS90" s="196"/>
      <c r="AT90" s="197"/>
      <c r="BD90" s="55"/>
    </row>
    <row r="91" spans="1:91" s="1" customFormat="1" ht="10.9" customHeight="1">
      <c r="B91" s="31"/>
      <c r="AR91" s="31"/>
      <c r="AS91" s="196"/>
      <c r="AT91" s="197"/>
      <c r="BD91" s="55"/>
    </row>
    <row r="92" spans="1:91" s="1" customFormat="1" ht="29.25" customHeight="1">
      <c r="B92" s="31"/>
      <c r="C92" s="200" t="s">
        <v>57</v>
      </c>
      <c r="D92" s="201"/>
      <c r="E92" s="201"/>
      <c r="F92" s="201"/>
      <c r="G92" s="201"/>
      <c r="H92" s="56"/>
      <c r="I92" s="203" t="s">
        <v>58</v>
      </c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2" t="s">
        <v>59</v>
      </c>
      <c r="AH92" s="201"/>
      <c r="AI92" s="201"/>
      <c r="AJ92" s="201"/>
      <c r="AK92" s="201"/>
      <c r="AL92" s="201"/>
      <c r="AM92" s="201"/>
      <c r="AN92" s="203" t="s">
        <v>60</v>
      </c>
      <c r="AO92" s="201"/>
      <c r="AP92" s="204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2">
        <f>ROUND(AG95,2)</f>
        <v>0</v>
      </c>
      <c r="AH94" s="212"/>
      <c r="AI94" s="212"/>
      <c r="AJ94" s="212"/>
      <c r="AK94" s="212"/>
      <c r="AL94" s="212"/>
      <c r="AM94" s="212"/>
      <c r="AN94" s="213">
        <f t="shared" ref="AN94:AN100" si="0">SUM(AG94,AT94)</f>
        <v>0</v>
      </c>
      <c r="AO94" s="213"/>
      <c r="AP94" s="213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8" t="s">
        <v>80</v>
      </c>
      <c r="E95" s="208"/>
      <c r="F95" s="208"/>
      <c r="G95" s="208"/>
      <c r="H95" s="208"/>
      <c r="I95" s="75"/>
      <c r="J95" s="208" t="s">
        <v>81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05">
        <f>ROUND(SUM(AG96:AG100),2)</f>
        <v>0</v>
      </c>
      <c r="AH95" s="206"/>
      <c r="AI95" s="206"/>
      <c r="AJ95" s="206"/>
      <c r="AK95" s="206"/>
      <c r="AL95" s="206"/>
      <c r="AM95" s="206"/>
      <c r="AN95" s="207">
        <f t="shared" si="0"/>
        <v>0</v>
      </c>
      <c r="AO95" s="206"/>
      <c r="AP95" s="206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11" t="s">
        <v>87</v>
      </c>
      <c r="F96" s="211"/>
      <c r="G96" s="211"/>
      <c r="H96" s="211"/>
      <c r="I96" s="211"/>
      <c r="J96" s="9"/>
      <c r="K96" s="211" t="s">
        <v>88</v>
      </c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09">
        <f>'SO 001 - Příprava území ,...'!J32</f>
        <v>0</v>
      </c>
      <c r="AH96" s="210"/>
      <c r="AI96" s="210"/>
      <c r="AJ96" s="210"/>
      <c r="AK96" s="210"/>
      <c r="AL96" s="210"/>
      <c r="AM96" s="210"/>
      <c r="AN96" s="209">
        <f t="shared" si="0"/>
        <v>0</v>
      </c>
      <c r="AO96" s="210"/>
      <c r="AP96" s="210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,...'!P123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11" t="s">
        <v>91</v>
      </c>
      <c r="F97" s="211"/>
      <c r="G97" s="211"/>
      <c r="H97" s="211"/>
      <c r="I97" s="211"/>
      <c r="J97" s="9"/>
      <c r="K97" s="211" t="s">
        <v>92</v>
      </c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09">
        <f>'SO 101 - Chodník'!J32</f>
        <v>0</v>
      </c>
      <c r="AH97" s="210"/>
      <c r="AI97" s="210"/>
      <c r="AJ97" s="210"/>
      <c r="AK97" s="210"/>
      <c r="AL97" s="210"/>
      <c r="AM97" s="210"/>
      <c r="AN97" s="209">
        <f t="shared" si="0"/>
        <v>0</v>
      </c>
      <c r="AO97" s="210"/>
      <c r="AP97" s="210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Chodník'!P127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11" t="s">
        <v>94</v>
      </c>
      <c r="F98" s="211"/>
      <c r="G98" s="211"/>
      <c r="H98" s="211"/>
      <c r="I98" s="211"/>
      <c r="J98" s="9"/>
      <c r="K98" s="211" t="s">
        <v>95</v>
      </c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09">
        <f>'SO 192 - Dopravní  značen...'!J32</f>
        <v>0</v>
      </c>
      <c r="AH98" s="210"/>
      <c r="AI98" s="210"/>
      <c r="AJ98" s="210"/>
      <c r="AK98" s="210"/>
      <c r="AL98" s="210"/>
      <c r="AM98" s="210"/>
      <c r="AN98" s="209">
        <f t="shared" si="0"/>
        <v>0</v>
      </c>
      <c r="AO98" s="210"/>
      <c r="AP98" s="210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11" t="s">
        <v>97</v>
      </c>
      <c r="F99" s="211"/>
      <c r="G99" s="211"/>
      <c r="H99" s="211"/>
      <c r="I99" s="211"/>
      <c r="J99" s="9"/>
      <c r="K99" s="211" t="s">
        <v>98</v>
      </c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09">
        <f>'SO 1000 - Ostatní  náklady'!J32</f>
        <v>0</v>
      </c>
      <c r="AH99" s="210"/>
      <c r="AI99" s="210"/>
      <c r="AJ99" s="210"/>
      <c r="AK99" s="210"/>
      <c r="AL99" s="210"/>
      <c r="AM99" s="210"/>
      <c r="AN99" s="209">
        <f t="shared" si="0"/>
        <v>0</v>
      </c>
      <c r="AO99" s="210"/>
      <c r="AP99" s="210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11" t="s">
        <v>100</v>
      </c>
      <c r="F100" s="211"/>
      <c r="G100" s="211"/>
      <c r="H100" s="211"/>
      <c r="I100" s="211"/>
      <c r="J100" s="9"/>
      <c r="K100" s="211" t="s">
        <v>101</v>
      </c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09">
        <f>'SO 1020 - VRN'!J32</f>
        <v>0</v>
      </c>
      <c r="AH100" s="210"/>
      <c r="AI100" s="210"/>
      <c r="AJ100" s="210"/>
      <c r="AK100" s="210"/>
      <c r="AL100" s="210"/>
      <c r="AM100" s="210"/>
      <c r="AN100" s="209">
        <f t="shared" si="0"/>
        <v>0</v>
      </c>
      <c r="AO100" s="210"/>
      <c r="AP100" s="210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50qQWTDRbMpGLMr8Ldai+DnON5DADGxagXH8i+at1deXpcxnrdmAADgR8b3WAAieEHtKnI87wCsg5HFNHatH4A==" saltValue="/ff0deKcvR3hWz6qg03toDRy5veEA8xgY4TAEUm1D/UIMPcEVjgWFoacnSamKYeQ1R1vgBDdhVmpWcAc3WAnbg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4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Oprava chodníku kolem ZŠ  Šumavská a  a ZŠ Schola Viva</v>
      </c>
      <c r="F7" s="234"/>
      <c r="G7" s="234"/>
      <c r="H7" s="234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3" t="s">
        <v>105</v>
      </c>
      <c r="F9" s="235"/>
      <c r="G9" s="235"/>
      <c r="H9" s="235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91" t="s">
        <v>107</v>
      </c>
      <c r="F11" s="235"/>
      <c r="G11" s="235"/>
      <c r="H11" s="235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10. 5. 2024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6" t="str">
        <f>'Rekapitulace stavby'!E14</f>
        <v>Vyplň údaj</v>
      </c>
      <c r="F20" s="217"/>
      <c r="G20" s="217"/>
      <c r="H20" s="21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22" t="s">
        <v>1</v>
      </c>
      <c r="F29" s="222"/>
      <c r="G29" s="222"/>
      <c r="H29" s="222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ROUND((SUM(BE123:BE153)),  2)</f>
        <v>0</v>
      </c>
      <c r="I35" s="95">
        <v>0.21</v>
      </c>
      <c r="J35" s="85">
        <f>ROUND(((SUM(BE123:BE153))*I35),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ROUND((SUM(BF123:BF153)),  2)</f>
        <v>0</v>
      </c>
      <c r="I36" s="95">
        <v>0.12</v>
      </c>
      <c r="J36" s="85">
        <f>ROUND(((SUM(BF123:BF153))*I36),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ROUND((SUM(BG123:BG153)),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ROUND((SUM(BH123:BH153)),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ROUND((SUM(BI123:BI153)),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3" t="str">
        <f>E7</f>
        <v>Oprava chodníku kolem ZŠ  Šumavská a  a ZŠ Schola Viva</v>
      </c>
      <c r="F85" s="234"/>
      <c r="G85" s="234"/>
      <c r="H85" s="234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3" t="s">
        <v>105</v>
      </c>
      <c r="F87" s="235"/>
      <c r="G87" s="235"/>
      <c r="H87" s="235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91" t="str">
        <f>E11</f>
        <v>SO 001 - Příprava území , demolice stávajícího chodníku</v>
      </c>
      <c r="F89" s="235"/>
      <c r="G89" s="235"/>
      <c r="H89" s="235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10. 5. 2024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J123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J136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116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16.5" customHeight="1">
      <c r="B111" s="31"/>
      <c r="E111" s="233" t="str">
        <f>E7</f>
        <v>Oprava chodníku kolem ZŠ  Šumavská a  a ZŠ Schola Viva</v>
      </c>
      <c r="F111" s="234"/>
      <c r="G111" s="234"/>
      <c r="H111" s="234"/>
      <c r="L111" s="31"/>
    </row>
    <row r="112" spans="2:47" ht="12" customHeight="1">
      <c r="B112" s="19"/>
      <c r="C112" s="26" t="s">
        <v>104</v>
      </c>
      <c r="L112" s="19"/>
    </row>
    <row r="113" spans="2:65" s="1" customFormat="1" ht="16.5" customHeight="1">
      <c r="B113" s="31"/>
      <c r="E113" s="233" t="s">
        <v>105</v>
      </c>
      <c r="F113" s="235"/>
      <c r="G113" s="235"/>
      <c r="H113" s="235"/>
      <c r="L113" s="31"/>
    </row>
    <row r="114" spans="2:65" s="1" customFormat="1" ht="12" customHeight="1">
      <c r="B114" s="31"/>
      <c r="C114" s="26" t="s">
        <v>106</v>
      </c>
      <c r="L114" s="31"/>
    </row>
    <row r="115" spans="2:65" s="1" customFormat="1" ht="16.5" customHeight="1">
      <c r="B115" s="31"/>
      <c r="E115" s="191" t="str">
        <f>E11</f>
        <v>SO 001 - Příprava území , demolice stávajícího chodníku</v>
      </c>
      <c r="F115" s="235"/>
      <c r="G115" s="235"/>
      <c r="H115" s="235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Šumperk</v>
      </c>
      <c r="I117" s="26" t="s">
        <v>22</v>
      </c>
      <c r="J117" s="51" t="str">
        <f>IF(J14="","",J14)</f>
        <v>10. 5. 2024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>Město  Šumperk</v>
      </c>
      <c r="I119" s="26" t="s">
        <v>30</v>
      </c>
      <c r="J119" s="29" t="str">
        <f>E23</f>
        <v>Ing.Zdeněk  Vitásek</v>
      </c>
      <c r="L119" s="31"/>
    </row>
    <row r="120" spans="2:65" s="1" customFormat="1" ht="15.2" customHeight="1">
      <c r="B120" s="31"/>
      <c r="C120" s="26" t="s">
        <v>28</v>
      </c>
      <c r="F120" s="24" t="str">
        <f>IF(E20="","",E20)</f>
        <v>Vyplň údaj</v>
      </c>
      <c r="I120" s="26" t="s">
        <v>33</v>
      </c>
      <c r="J120" s="29" t="str">
        <f>E26</f>
        <v>Martin  Pniok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117</v>
      </c>
      <c r="D122" s="117" t="s">
        <v>61</v>
      </c>
      <c r="E122" s="117" t="s">
        <v>57</v>
      </c>
      <c r="F122" s="117" t="s">
        <v>58</v>
      </c>
      <c r="G122" s="117" t="s">
        <v>118</v>
      </c>
      <c r="H122" s="117" t="s">
        <v>119</v>
      </c>
      <c r="I122" s="117" t="s">
        <v>120</v>
      </c>
      <c r="J122" s="117" t="s">
        <v>110</v>
      </c>
      <c r="K122" s="118" t="s">
        <v>121</v>
      </c>
      <c r="L122" s="115"/>
      <c r="M122" s="58" t="s">
        <v>1</v>
      </c>
      <c r="N122" s="59" t="s">
        <v>40</v>
      </c>
      <c r="O122" s="59" t="s">
        <v>122</v>
      </c>
      <c r="P122" s="59" t="s">
        <v>123</v>
      </c>
      <c r="Q122" s="59" t="s">
        <v>124</v>
      </c>
      <c r="R122" s="59" t="s">
        <v>125</v>
      </c>
      <c r="S122" s="59" t="s">
        <v>126</v>
      </c>
      <c r="T122" s="60" t="s">
        <v>127</v>
      </c>
    </row>
    <row r="123" spans="2:65" s="1" customFormat="1" ht="22.9" customHeight="1">
      <c r="B123" s="31"/>
      <c r="C123" s="63" t="s">
        <v>128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0</v>
      </c>
      <c r="S123" s="52"/>
      <c r="T123" s="121">
        <f>T124</f>
        <v>431.19399999999996</v>
      </c>
      <c r="AT123" s="16" t="s">
        <v>75</v>
      </c>
      <c r="AU123" s="16" t="s">
        <v>112</v>
      </c>
      <c r="BK123" s="122">
        <f>BK124</f>
        <v>0</v>
      </c>
    </row>
    <row r="124" spans="2:65" s="11" customFormat="1" ht="25.9" customHeight="1">
      <c r="B124" s="123"/>
      <c r="D124" s="124" t="s">
        <v>75</v>
      </c>
      <c r="E124" s="125" t="s">
        <v>129</v>
      </c>
      <c r="F124" s="125" t="s">
        <v>130</v>
      </c>
      <c r="I124" s="126"/>
      <c r="J124" s="127">
        <f>BK124</f>
        <v>0</v>
      </c>
      <c r="L124" s="123"/>
      <c r="M124" s="128"/>
      <c r="P124" s="129">
        <f>P125+P136</f>
        <v>0</v>
      </c>
      <c r="R124" s="129">
        <f>R125+R136</f>
        <v>0</v>
      </c>
      <c r="T124" s="130">
        <f>T125+T136</f>
        <v>431.19399999999996</v>
      </c>
      <c r="AR124" s="124" t="s">
        <v>83</v>
      </c>
      <c r="AT124" s="131" t="s">
        <v>75</v>
      </c>
      <c r="AU124" s="131" t="s">
        <v>76</v>
      </c>
      <c r="AY124" s="124" t="s">
        <v>131</v>
      </c>
      <c r="BK124" s="132">
        <f>BK125+BK136</f>
        <v>0</v>
      </c>
    </row>
    <row r="125" spans="2:65" s="11" customFormat="1" ht="22.9" customHeight="1">
      <c r="B125" s="123"/>
      <c r="D125" s="124" t="s">
        <v>75</v>
      </c>
      <c r="E125" s="133" t="s">
        <v>83</v>
      </c>
      <c r="F125" s="133" t="s">
        <v>132</v>
      </c>
      <c r="I125" s="126"/>
      <c r="J125" s="134">
        <f>BK125</f>
        <v>0</v>
      </c>
      <c r="L125" s="123"/>
      <c r="M125" s="128"/>
      <c r="P125" s="129">
        <f>SUM(P126:P135)</f>
        <v>0</v>
      </c>
      <c r="R125" s="129">
        <f>SUM(R126:R135)</f>
        <v>0</v>
      </c>
      <c r="T125" s="130">
        <f>SUM(T126:T135)</f>
        <v>431.19399999999996</v>
      </c>
      <c r="AR125" s="124" t="s">
        <v>83</v>
      </c>
      <c r="AT125" s="131" t="s">
        <v>75</v>
      </c>
      <c r="AU125" s="131" t="s">
        <v>83</v>
      </c>
      <c r="AY125" s="124" t="s">
        <v>131</v>
      </c>
      <c r="BK125" s="132">
        <f>SUM(BK126:BK135)</f>
        <v>0</v>
      </c>
    </row>
    <row r="126" spans="2:65" s="1" customFormat="1" ht="24.2" customHeight="1">
      <c r="B126" s="31"/>
      <c r="C126" s="135" t="s">
        <v>83</v>
      </c>
      <c r="D126" s="135" t="s">
        <v>133</v>
      </c>
      <c r="E126" s="136" t="s">
        <v>134</v>
      </c>
      <c r="F126" s="137" t="s">
        <v>135</v>
      </c>
      <c r="G126" s="138" t="s">
        <v>136</v>
      </c>
      <c r="H126" s="139">
        <v>172</v>
      </c>
      <c r="I126" s="140"/>
      <c r="J126" s="141">
        <f>ROUND(I126*H126,2)</f>
        <v>0</v>
      </c>
      <c r="K126" s="137" t="s">
        <v>137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0</v>
      </c>
      <c r="R126" s="144">
        <f>Q126*H126</f>
        <v>0</v>
      </c>
      <c r="S126" s="144">
        <v>0.255</v>
      </c>
      <c r="T126" s="145">
        <f>S126*H126</f>
        <v>43.86</v>
      </c>
      <c r="AR126" s="146" t="s">
        <v>138</v>
      </c>
      <c r="AT126" s="146" t="s">
        <v>133</v>
      </c>
      <c r="AU126" s="146" t="s">
        <v>85</v>
      </c>
      <c r="AY126" s="16" t="s">
        <v>131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138</v>
      </c>
      <c r="BM126" s="146" t="s">
        <v>139</v>
      </c>
    </row>
    <row r="127" spans="2:65" s="1" customFormat="1" ht="48.75">
      <c r="B127" s="31"/>
      <c r="D127" s="148" t="s">
        <v>140</v>
      </c>
      <c r="F127" s="149" t="s">
        <v>141</v>
      </c>
      <c r="I127" s="150"/>
      <c r="L127" s="31"/>
      <c r="M127" s="151"/>
      <c r="T127" s="55"/>
      <c r="AT127" s="16" t="s">
        <v>140</v>
      </c>
      <c r="AU127" s="16" t="s">
        <v>85</v>
      </c>
    </row>
    <row r="128" spans="2:65" s="1" customFormat="1" ht="33" customHeight="1">
      <c r="B128" s="31"/>
      <c r="C128" s="135" t="s">
        <v>85</v>
      </c>
      <c r="D128" s="135" t="s">
        <v>133</v>
      </c>
      <c r="E128" s="136" t="s">
        <v>142</v>
      </c>
      <c r="F128" s="137" t="s">
        <v>143</v>
      </c>
      <c r="G128" s="138" t="s">
        <v>136</v>
      </c>
      <c r="H128" s="139">
        <v>172</v>
      </c>
      <c r="I128" s="140"/>
      <c r="J128" s="141">
        <f>ROUND(I128*H128,2)</f>
        <v>0</v>
      </c>
      <c r="K128" s="137" t="s">
        <v>144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0.44</v>
      </c>
      <c r="T128" s="145">
        <f>S128*H128</f>
        <v>75.680000000000007</v>
      </c>
      <c r="AR128" s="146" t="s">
        <v>138</v>
      </c>
      <c r="AT128" s="146" t="s">
        <v>133</v>
      </c>
      <c r="AU128" s="146" t="s">
        <v>85</v>
      </c>
      <c r="AY128" s="16" t="s">
        <v>131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138</v>
      </c>
      <c r="BM128" s="146" t="s">
        <v>145</v>
      </c>
    </row>
    <row r="129" spans="2:65" s="1" customFormat="1" ht="39">
      <c r="B129" s="31"/>
      <c r="D129" s="148" t="s">
        <v>140</v>
      </c>
      <c r="F129" s="149" t="s">
        <v>146</v>
      </c>
      <c r="I129" s="150"/>
      <c r="L129" s="31"/>
      <c r="M129" s="151"/>
      <c r="T129" s="55"/>
      <c r="AT129" s="16" t="s">
        <v>140</v>
      </c>
      <c r="AU129" s="16" t="s">
        <v>85</v>
      </c>
    </row>
    <row r="130" spans="2:65" s="1" customFormat="1" ht="33" customHeight="1">
      <c r="B130" s="31"/>
      <c r="C130" s="135" t="s">
        <v>147</v>
      </c>
      <c r="D130" s="135" t="s">
        <v>133</v>
      </c>
      <c r="E130" s="136" t="s">
        <v>148</v>
      </c>
      <c r="F130" s="137" t="s">
        <v>149</v>
      </c>
      <c r="G130" s="138" t="s">
        <v>136</v>
      </c>
      <c r="H130" s="139">
        <v>323</v>
      </c>
      <c r="I130" s="140"/>
      <c r="J130" s="141">
        <f>ROUND(I130*H130,2)</f>
        <v>0</v>
      </c>
      <c r="K130" s="137" t="s">
        <v>137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0.57999999999999996</v>
      </c>
      <c r="T130" s="145">
        <f>S130*H130</f>
        <v>187.33999999999997</v>
      </c>
      <c r="AR130" s="146" t="s">
        <v>138</v>
      </c>
      <c r="AT130" s="146" t="s">
        <v>133</v>
      </c>
      <c r="AU130" s="146" t="s">
        <v>85</v>
      </c>
      <c r="AY130" s="16" t="s">
        <v>131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138</v>
      </c>
      <c r="BM130" s="146" t="s">
        <v>150</v>
      </c>
    </row>
    <row r="131" spans="2:65" s="1" customFormat="1" ht="39">
      <c r="B131" s="31"/>
      <c r="D131" s="148" t="s">
        <v>140</v>
      </c>
      <c r="F131" s="149" t="s">
        <v>151</v>
      </c>
      <c r="I131" s="150"/>
      <c r="L131" s="31"/>
      <c r="M131" s="151"/>
      <c r="T131" s="55"/>
      <c r="AT131" s="16" t="s">
        <v>140</v>
      </c>
      <c r="AU131" s="16" t="s">
        <v>85</v>
      </c>
    </row>
    <row r="132" spans="2:65" s="1" customFormat="1" ht="24.2" customHeight="1">
      <c r="B132" s="31"/>
      <c r="C132" s="135" t="s">
        <v>138</v>
      </c>
      <c r="D132" s="135" t="s">
        <v>133</v>
      </c>
      <c r="E132" s="136" t="s">
        <v>152</v>
      </c>
      <c r="F132" s="137" t="s">
        <v>153</v>
      </c>
      <c r="G132" s="138" t="s">
        <v>136</v>
      </c>
      <c r="H132" s="139">
        <v>323</v>
      </c>
      <c r="I132" s="140"/>
      <c r="J132" s="141">
        <f>ROUND(I132*H132,2)</f>
        <v>0</v>
      </c>
      <c r="K132" s="137" t="s">
        <v>137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9.8000000000000004E-2</v>
      </c>
      <c r="T132" s="145">
        <f>S132*H132</f>
        <v>31.654</v>
      </c>
      <c r="AR132" s="146" t="s">
        <v>138</v>
      </c>
      <c r="AT132" s="146" t="s">
        <v>133</v>
      </c>
      <c r="AU132" s="146" t="s">
        <v>85</v>
      </c>
      <c r="AY132" s="16" t="s">
        <v>131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138</v>
      </c>
      <c r="BM132" s="146" t="s">
        <v>154</v>
      </c>
    </row>
    <row r="133" spans="2:65" s="1" customFormat="1" ht="39">
      <c r="B133" s="31"/>
      <c r="D133" s="148" t="s">
        <v>140</v>
      </c>
      <c r="F133" s="149" t="s">
        <v>155</v>
      </c>
      <c r="I133" s="150"/>
      <c r="L133" s="31"/>
      <c r="M133" s="151"/>
      <c r="T133" s="55"/>
      <c r="AT133" s="16" t="s">
        <v>140</v>
      </c>
      <c r="AU133" s="16" t="s">
        <v>85</v>
      </c>
    </row>
    <row r="134" spans="2:65" s="1" customFormat="1" ht="16.5" customHeight="1">
      <c r="B134" s="31"/>
      <c r="C134" s="135" t="s">
        <v>156</v>
      </c>
      <c r="D134" s="135" t="s">
        <v>133</v>
      </c>
      <c r="E134" s="136" t="s">
        <v>157</v>
      </c>
      <c r="F134" s="137" t="s">
        <v>158</v>
      </c>
      <c r="G134" s="138" t="s">
        <v>159</v>
      </c>
      <c r="H134" s="139">
        <v>452</v>
      </c>
      <c r="I134" s="140"/>
      <c r="J134" s="141">
        <f>ROUND(I134*H134,2)</f>
        <v>0</v>
      </c>
      <c r="K134" s="137" t="s">
        <v>137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0.20499999999999999</v>
      </c>
      <c r="T134" s="145">
        <f>S134*H134</f>
        <v>92.66</v>
      </c>
      <c r="AR134" s="146" t="s">
        <v>138</v>
      </c>
      <c r="AT134" s="146" t="s">
        <v>133</v>
      </c>
      <c r="AU134" s="146" t="s">
        <v>85</v>
      </c>
      <c r="AY134" s="16" t="s">
        <v>131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138</v>
      </c>
      <c r="BM134" s="146" t="s">
        <v>160</v>
      </c>
    </row>
    <row r="135" spans="2:65" s="1" customFormat="1" ht="29.25">
      <c r="B135" s="31"/>
      <c r="D135" s="148" t="s">
        <v>140</v>
      </c>
      <c r="F135" s="149" t="s">
        <v>161</v>
      </c>
      <c r="I135" s="150"/>
      <c r="L135" s="31"/>
      <c r="M135" s="151"/>
      <c r="T135" s="55"/>
      <c r="AT135" s="16" t="s">
        <v>140</v>
      </c>
      <c r="AU135" s="16" t="s">
        <v>85</v>
      </c>
    </row>
    <row r="136" spans="2:65" s="11" customFormat="1" ht="22.9" customHeight="1">
      <c r="B136" s="123"/>
      <c r="D136" s="124" t="s">
        <v>75</v>
      </c>
      <c r="E136" s="133" t="s">
        <v>162</v>
      </c>
      <c r="F136" s="133" t="s">
        <v>163</v>
      </c>
      <c r="I136" s="126"/>
      <c r="J136" s="134">
        <f>BK136</f>
        <v>0</v>
      </c>
      <c r="L136" s="123"/>
      <c r="M136" s="128"/>
      <c r="P136" s="129">
        <f>SUM(P137:P153)</f>
        <v>0</v>
      </c>
      <c r="R136" s="129">
        <f>SUM(R137:R153)</f>
        <v>0</v>
      </c>
      <c r="T136" s="130">
        <f>SUM(T137:T153)</f>
        <v>0</v>
      </c>
      <c r="AR136" s="124" t="s">
        <v>83</v>
      </c>
      <c r="AT136" s="131" t="s">
        <v>75</v>
      </c>
      <c r="AU136" s="131" t="s">
        <v>83</v>
      </c>
      <c r="AY136" s="124" t="s">
        <v>131</v>
      </c>
      <c r="BK136" s="132">
        <f>SUM(BK137:BK153)</f>
        <v>0</v>
      </c>
    </row>
    <row r="137" spans="2:65" s="1" customFormat="1" ht="21.75" customHeight="1">
      <c r="B137" s="31"/>
      <c r="C137" s="135" t="s">
        <v>164</v>
      </c>
      <c r="D137" s="135" t="s">
        <v>133</v>
      </c>
      <c r="E137" s="136" t="s">
        <v>165</v>
      </c>
      <c r="F137" s="137" t="s">
        <v>166</v>
      </c>
      <c r="G137" s="138" t="s">
        <v>167</v>
      </c>
      <c r="H137" s="139">
        <v>431.19400000000002</v>
      </c>
      <c r="I137" s="140"/>
      <c r="J137" s="141">
        <f>ROUND(I137*H137,2)</f>
        <v>0</v>
      </c>
      <c r="K137" s="137" t="s">
        <v>137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138</v>
      </c>
      <c r="AT137" s="146" t="s">
        <v>133</v>
      </c>
      <c r="AU137" s="146" t="s">
        <v>85</v>
      </c>
      <c r="AY137" s="16" t="s">
        <v>131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138</v>
      </c>
      <c r="BM137" s="146" t="s">
        <v>168</v>
      </c>
    </row>
    <row r="138" spans="2:65" s="1" customFormat="1" ht="19.5">
      <c r="B138" s="31"/>
      <c r="D138" s="148" t="s">
        <v>140</v>
      </c>
      <c r="F138" s="149" t="s">
        <v>169</v>
      </c>
      <c r="I138" s="150"/>
      <c r="L138" s="31"/>
      <c r="M138" s="151"/>
      <c r="T138" s="55"/>
      <c r="AT138" s="16" t="s">
        <v>140</v>
      </c>
      <c r="AU138" s="16" t="s">
        <v>85</v>
      </c>
    </row>
    <row r="139" spans="2:65" s="1" customFormat="1" ht="24.2" customHeight="1">
      <c r="B139" s="31"/>
      <c r="C139" s="135" t="s">
        <v>170</v>
      </c>
      <c r="D139" s="135" t="s">
        <v>133</v>
      </c>
      <c r="E139" s="136" t="s">
        <v>171</v>
      </c>
      <c r="F139" s="137" t="s">
        <v>172</v>
      </c>
      <c r="G139" s="138" t="s">
        <v>167</v>
      </c>
      <c r="H139" s="139">
        <v>1293.5820000000001</v>
      </c>
      <c r="I139" s="140"/>
      <c r="J139" s="141">
        <f>ROUND(I139*H139,2)</f>
        <v>0</v>
      </c>
      <c r="K139" s="137" t="s">
        <v>137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138</v>
      </c>
      <c r="AT139" s="146" t="s">
        <v>133</v>
      </c>
      <c r="AU139" s="146" t="s">
        <v>85</v>
      </c>
      <c r="AY139" s="16" t="s">
        <v>131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138</v>
      </c>
      <c r="BM139" s="146" t="s">
        <v>173</v>
      </c>
    </row>
    <row r="140" spans="2:65" s="1" customFormat="1" ht="29.25">
      <c r="B140" s="31"/>
      <c r="D140" s="148" t="s">
        <v>140</v>
      </c>
      <c r="F140" s="149" t="s">
        <v>174</v>
      </c>
      <c r="I140" s="150"/>
      <c r="L140" s="31"/>
      <c r="M140" s="151"/>
      <c r="T140" s="55"/>
      <c r="AT140" s="16" t="s">
        <v>140</v>
      </c>
      <c r="AU140" s="16" t="s">
        <v>85</v>
      </c>
    </row>
    <row r="141" spans="2:65" s="12" customFormat="1" ht="11.25">
      <c r="B141" s="152"/>
      <c r="D141" s="148" t="s">
        <v>175</v>
      </c>
      <c r="F141" s="153" t="s">
        <v>176</v>
      </c>
      <c r="H141" s="154">
        <v>1293.5820000000001</v>
      </c>
      <c r="I141" s="155"/>
      <c r="L141" s="152"/>
      <c r="M141" s="156"/>
      <c r="T141" s="157"/>
      <c r="AT141" s="158" t="s">
        <v>175</v>
      </c>
      <c r="AU141" s="158" t="s">
        <v>85</v>
      </c>
      <c r="AV141" s="12" t="s">
        <v>85</v>
      </c>
      <c r="AW141" s="12" t="s">
        <v>4</v>
      </c>
      <c r="AX141" s="12" t="s">
        <v>83</v>
      </c>
      <c r="AY141" s="158" t="s">
        <v>131</v>
      </c>
    </row>
    <row r="142" spans="2:65" s="1" customFormat="1" ht="24.2" customHeight="1">
      <c r="B142" s="31"/>
      <c r="C142" s="135" t="s">
        <v>177</v>
      </c>
      <c r="D142" s="135" t="s">
        <v>133</v>
      </c>
      <c r="E142" s="136" t="s">
        <v>178</v>
      </c>
      <c r="F142" s="137" t="s">
        <v>179</v>
      </c>
      <c r="G142" s="138" t="s">
        <v>167</v>
      </c>
      <c r="H142" s="139">
        <v>431.19400000000002</v>
      </c>
      <c r="I142" s="140"/>
      <c r="J142" s="141">
        <f>ROUND(I142*H142,2)</f>
        <v>0</v>
      </c>
      <c r="K142" s="137" t="s">
        <v>137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138</v>
      </c>
      <c r="AT142" s="146" t="s">
        <v>133</v>
      </c>
      <c r="AU142" s="146" t="s">
        <v>85</v>
      </c>
      <c r="AY142" s="16" t="s">
        <v>131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138</v>
      </c>
      <c r="BM142" s="146" t="s">
        <v>180</v>
      </c>
    </row>
    <row r="143" spans="2:65" s="1" customFormat="1" ht="11.25">
      <c r="B143" s="31"/>
      <c r="D143" s="148" t="s">
        <v>140</v>
      </c>
      <c r="F143" s="149" t="s">
        <v>181</v>
      </c>
      <c r="I143" s="150"/>
      <c r="L143" s="31"/>
      <c r="M143" s="151"/>
      <c r="T143" s="55"/>
      <c r="AT143" s="16" t="s">
        <v>140</v>
      </c>
      <c r="AU143" s="16" t="s">
        <v>85</v>
      </c>
    </row>
    <row r="144" spans="2:65" s="1" customFormat="1" ht="33" customHeight="1">
      <c r="B144" s="31"/>
      <c r="C144" s="135" t="s">
        <v>182</v>
      </c>
      <c r="D144" s="135" t="s">
        <v>133</v>
      </c>
      <c r="E144" s="136" t="s">
        <v>183</v>
      </c>
      <c r="F144" s="137" t="s">
        <v>184</v>
      </c>
      <c r="G144" s="138" t="s">
        <v>167</v>
      </c>
      <c r="H144" s="139">
        <v>31.654</v>
      </c>
      <c r="I144" s="140"/>
      <c r="J144" s="141">
        <f>ROUND(I144*H144,2)</f>
        <v>0</v>
      </c>
      <c r="K144" s="137" t="s">
        <v>137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138</v>
      </c>
      <c r="AT144" s="146" t="s">
        <v>133</v>
      </c>
      <c r="AU144" s="146" t="s">
        <v>85</v>
      </c>
      <c r="AY144" s="16" t="s">
        <v>131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138</v>
      </c>
      <c r="BM144" s="146" t="s">
        <v>185</v>
      </c>
    </row>
    <row r="145" spans="2:65" s="1" customFormat="1" ht="29.25">
      <c r="B145" s="31"/>
      <c r="D145" s="148" t="s">
        <v>140</v>
      </c>
      <c r="F145" s="149" t="s">
        <v>186</v>
      </c>
      <c r="I145" s="150"/>
      <c r="L145" s="31"/>
      <c r="M145" s="151"/>
      <c r="T145" s="55"/>
      <c r="AT145" s="16" t="s">
        <v>140</v>
      </c>
      <c r="AU145" s="16" t="s">
        <v>85</v>
      </c>
    </row>
    <row r="146" spans="2:65" s="1" customFormat="1" ht="37.9" customHeight="1">
      <c r="B146" s="31"/>
      <c r="C146" s="135" t="s">
        <v>187</v>
      </c>
      <c r="D146" s="135" t="s">
        <v>133</v>
      </c>
      <c r="E146" s="136" t="s">
        <v>188</v>
      </c>
      <c r="F146" s="137" t="s">
        <v>189</v>
      </c>
      <c r="G146" s="138" t="s">
        <v>167</v>
      </c>
      <c r="H146" s="139">
        <v>92.66</v>
      </c>
      <c r="I146" s="140"/>
      <c r="J146" s="141">
        <f>ROUND(I146*H146,2)</f>
        <v>0</v>
      </c>
      <c r="K146" s="137" t="s">
        <v>137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0</v>
      </c>
      <c r="R146" s="144">
        <f>Q146*H146</f>
        <v>0</v>
      </c>
      <c r="S146" s="144">
        <v>0</v>
      </c>
      <c r="T146" s="145">
        <f>S146*H146</f>
        <v>0</v>
      </c>
      <c r="AR146" s="146" t="s">
        <v>138</v>
      </c>
      <c r="AT146" s="146" t="s">
        <v>133</v>
      </c>
      <c r="AU146" s="146" t="s">
        <v>85</v>
      </c>
      <c r="AY146" s="16" t="s">
        <v>131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138</v>
      </c>
      <c r="BM146" s="146" t="s">
        <v>190</v>
      </c>
    </row>
    <row r="147" spans="2:65" s="1" customFormat="1" ht="29.25">
      <c r="B147" s="31"/>
      <c r="D147" s="148" t="s">
        <v>140</v>
      </c>
      <c r="F147" s="149" t="s">
        <v>191</v>
      </c>
      <c r="I147" s="150"/>
      <c r="L147" s="31"/>
      <c r="M147" s="151"/>
      <c r="T147" s="55"/>
      <c r="AT147" s="16" t="s">
        <v>140</v>
      </c>
      <c r="AU147" s="16" t="s">
        <v>85</v>
      </c>
    </row>
    <row r="148" spans="2:65" s="1" customFormat="1" ht="44.25" customHeight="1">
      <c r="B148" s="31"/>
      <c r="C148" s="135" t="s">
        <v>192</v>
      </c>
      <c r="D148" s="135" t="s">
        <v>133</v>
      </c>
      <c r="E148" s="136" t="s">
        <v>193</v>
      </c>
      <c r="F148" s="137" t="s">
        <v>194</v>
      </c>
      <c r="G148" s="138" t="s">
        <v>167</v>
      </c>
      <c r="H148" s="139">
        <v>306.88</v>
      </c>
      <c r="I148" s="140"/>
      <c r="J148" s="141">
        <f>ROUND(I148*H148,2)</f>
        <v>0</v>
      </c>
      <c r="K148" s="137" t="s">
        <v>137</v>
      </c>
      <c r="L148" s="31"/>
      <c r="M148" s="142" t="s">
        <v>1</v>
      </c>
      <c r="N148" s="143" t="s">
        <v>41</v>
      </c>
      <c r="P148" s="144">
        <f>O148*H148</f>
        <v>0</v>
      </c>
      <c r="Q148" s="144">
        <v>0</v>
      </c>
      <c r="R148" s="144">
        <f>Q148*H148</f>
        <v>0</v>
      </c>
      <c r="S148" s="144">
        <v>0</v>
      </c>
      <c r="T148" s="145">
        <f>S148*H148</f>
        <v>0</v>
      </c>
      <c r="AR148" s="146" t="s">
        <v>138</v>
      </c>
      <c r="AT148" s="146" t="s">
        <v>133</v>
      </c>
      <c r="AU148" s="146" t="s">
        <v>85</v>
      </c>
      <c r="AY148" s="16" t="s">
        <v>131</v>
      </c>
      <c r="BE148" s="147">
        <f>IF(N148="základní",J148,0)</f>
        <v>0</v>
      </c>
      <c r="BF148" s="147">
        <f>IF(N148="snížená",J148,0)</f>
        <v>0</v>
      </c>
      <c r="BG148" s="147">
        <f>IF(N148="zákl. přenesená",J148,0)</f>
        <v>0</v>
      </c>
      <c r="BH148" s="147">
        <f>IF(N148="sníž. přenesená",J148,0)</f>
        <v>0</v>
      </c>
      <c r="BI148" s="147">
        <f>IF(N148="nulová",J148,0)</f>
        <v>0</v>
      </c>
      <c r="BJ148" s="16" t="s">
        <v>83</v>
      </c>
      <c r="BK148" s="147">
        <f>ROUND(I148*H148,2)</f>
        <v>0</v>
      </c>
      <c r="BL148" s="16" t="s">
        <v>138</v>
      </c>
      <c r="BM148" s="146" t="s">
        <v>195</v>
      </c>
    </row>
    <row r="149" spans="2:65" s="1" customFormat="1" ht="29.25">
      <c r="B149" s="31"/>
      <c r="D149" s="148" t="s">
        <v>140</v>
      </c>
      <c r="F149" s="149" t="s">
        <v>194</v>
      </c>
      <c r="I149" s="150"/>
      <c r="L149" s="31"/>
      <c r="M149" s="151"/>
      <c r="T149" s="55"/>
      <c r="AT149" s="16" t="s">
        <v>140</v>
      </c>
      <c r="AU149" s="16" t="s">
        <v>85</v>
      </c>
    </row>
    <row r="150" spans="2:65" s="12" customFormat="1" ht="11.25">
      <c r="B150" s="152"/>
      <c r="D150" s="148" t="s">
        <v>175</v>
      </c>
      <c r="E150" s="158" t="s">
        <v>1</v>
      </c>
      <c r="F150" s="153" t="s">
        <v>196</v>
      </c>
      <c r="H150" s="154">
        <v>431.19400000000002</v>
      </c>
      <c r="I150" s="155"/>
      <c r="L150" s="152"/>
      <c r="M150" s="156"/>
      <c r="T150" s="157"/>
      <c r="AT150" s="158" t="s">
        <v>175</v>
      </c>
      <c r="AU150" s="158" t="s">
        <v>85</v>
      </c>
      <c r="AV150" s="12" t="s">
        <v>85</v>
      </c>
      <c r="AW150" s="12" t="s">
        <v>32</v>
      </c>
      <c r="AX150" s="12" t="s">
        <v>76</v>
      </c>
      <c r="AY150" s="158" t="s">
        <v>131</v>
      </c>
    </row>
    <row r="151" spans="2:65" s="12" customFormat="1" ht="11.25">
      <c r="B151" s="152"/>
      <c r="D151" s="148" t="s">
        <v>175</v>
      </c>
      <c r="E151" s="158" t="s">
        <v>1</v>
      </c>
      <c r="F151" s="153" t="s">
        <v>197</v>
      </c>
      <c r="H151" s="154">
        <v>-92.66</v>
      </c>
      <c r="I151" s="155"/>
      <c r="L151" s="152"/>
      <c r="M151" s="156"/>
      <c r="T151" s="157"/>
      <c r="AT151" s="158" t="s">
        <v>175</v>
      </c>
      <c r="AU151" s="158" t="s">
        <v>85</v>
      </c>
      <c r="AV151" s="12" t="s">
        <v>85</v>
      </c>
      <c r="AW151" s="12" t="s">
        <v>32</v>
      </c>
      <c r="AX151" s="12" t="s">
        <v>76</v>
      </c>
      <c r="AY151" s="158" t="s">
        <v>131</v>
      </c>
    </row>
    <row r="152" spans="2:65" s="12" customFormat="1" ht="11.25">
      <c r="B152" s="152"/>
      <c r="D152" s="148" t="s">
        <v>175</v>
      </c>
      <c r="E152" s="158" t="s">
        <v>1</v>
      </c>
      <c r="F152" s="153" t="s">
        <v>198</v>
      </c>
      <c r="H152" s="154">
        <v>-31.654</v>
      </c>
      <c r="I152" s="155"/>
      <c r="L152" s="152"/>
      <c r="M152" s="156"/>
      <c r="T152" s="157"/>
      <c r="AT152" s="158" t="s">
        <v>175</v>
      </c>
      <c r="AU152" s="158" t="s">
        <v>85</v>
      </c>
      <c r="AV152" s="12" t="s">
        <v>85</v>
      </c>
      <c r="AW152" s="12" t="s">
        <v>32</v>
      </c>
      <c r="AX152" s="12" t="s">
        <v>76</v>
      </c>
      <c r="AY152" s="158" t="s">
        <v>131</v>
      </c>
    </row>
    <row r="153" spans="2:65" s="13" customFormat="1" ht="11.25">
      <c r="B153" s="159"/>
      <c r="D153" s="148" t="s">
        <v>175</v>
      </c>
      <c r="E153" s="160" t="s">
        <v>1</v>
      </c>
      <c r="F153" s="161" t="s">
        <v>199</v>
      </c>
      <c r="H153" s="162">
        <v>306.88</v>
      </c>
      <c r="I153" s="163"/>
      <c r="L153" s="159"/>
      <c r="M153" s="164"/>
      <c r="N153" s="165"/>
      <c r="O153" s="165"/>
      <c r="P153" s="165"/>
      <c r="Q153" s="165"/>
      <c r="R153" s="165"/>
      <c r="S153" s="165"/>
      <c r="T153" s="166"/>
      <c r="AT153" s="160" t="s">
        <v>175</v>
      </c>
      <c r="AU153" s="160" t="s">
        <v>85</v>
      </c>
      <c r="AV153" s="13" t="s">
        <v>138</v>
      </c>
      <c r="AW153" s="13" t="s">
        <v>32</v>
      </c>
      <c r="AX153" s="13" t="s">
        <v>83</v>
      </c>
      <c r="AY153" s="160" t="s">
        <v>131</v>
      </c>
    </row>
    <row r="154" spans="2:65" s="1" customFormat="1" ht="6.95" customHeight="1"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31"/>
    </row>
  </sheetData>
  <sheetProtection algorithmName="SHA-512" hashValue="BLtXaHO2jNWC0W0dpsWrZb6xBrGz0yMOLmUdP3gNnlsgAJ8p3Ys0SkJSblNnLnCFjr13WGDTYWbZClayPyBdkg==" saltValue="IIZpN/meWgkCBqmV9g0EfEQ2KCWbBULL/tlbvCRrYvL0V4UUZpGOvzs4NinX0OQCyluwCfpghgm6ELIkA2IyPw==" spinCount="100000" sheet="1" objects="1" scenarios="1" formatColumns="0" formatRows="0" autoFilter="0"/>
  <autoFilter ref="C122:K153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78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Oprava chodníku kolem ZŠ  Šumavská a  a ZŠ Schola Viva</v>
      </c>
      <c r="F7" s="234"/>
      <c r="G7" s="234"/>
      <c r="H7" s="234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3" t="s">
        <v>105</v>
      </c>
      <c r="F9" s="235"/>
      <c r="G9" s="235"/>
      <c r="H9" s="235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91" t="s">
        <v>200</v>
      </c>
      <c r="F11" s="235"/>
      <c r="G11" s="235"/>
      <c r="H11" s="235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10. 5. 2024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6" t="str">
        <f>'Rekapitulace stavby'!E14</f>
        <v>Vyplň údaj</v>
      </c>
      <c r="F20" s="217"/>
      <c r="G20" s="217"/>
      <c r="H20" s="21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22" t="s">
        <v>1</v>
      </c>
      <c r="F29" s="222"/>
      <c r="G29" s="222"/>
      <c r="H29" s="222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ROUND(J127,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ROUND((SUM(BE127:BE177)),  2)</f>
        <v>0</v>
      </c>
      <c r="I35" s="95">
        <v>0.21</v>
      </c>
      <c r="J35" s="85">
        <f>ROUND(((SUM(BE127:BE177))*I35),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ROUND((SUM(BF127:BF177)),  2)</f>
        <v>0</v>
      </c>
      <c r="I36" s="95">
        <v>0.12</v>
      </c>
      <c r="J36" s="85">
        <f>ROUND(((SUM(BF127:BF177))*I36),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ROUND((SUM(BG127:BG177)),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ROUND((SUM(BH127:BH177)),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ROUND((SUM(BI127:BI177)),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3" t="str">
        <f>E7</f>
        <v>Oprava chodníku kolem ZŠ  Šumavská a  a ZŠ Schola Viva</v>
      </c>
      <c r="F85" s="234"/>
      <c r="G85" s="234"/>
      <c r="H85" s="234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3" t="s">
        <v>105</v>
      </c>
      <c r="F87" s="235"/>
      <c r="G87" s="235"/>
      <c r="H87" s="235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91" t="str">
        <f>E11</f>
        <v>SO 101 - Chodník</v>
      </c>
      <c r="F89" s="235"/>
      <c r="G89" s="235"/>
      <c r="H89" s="235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10. 5. 2024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J127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customHeight="1">
      <c r="B101" s="111"/>
      <c r="D101" s="112" t="s">
        <v>201</v>
      </c>
      <c r="E101" s="113"/>
      <c r="F101" s="113"/>
      <c r="G101" s="113"/>
      <c r="H101" s="113"/>
      <c r="I101" s="113"/>
      <c r="J101" s="114">
        <f>J137</f>
        <v>0</v>
      </c>
      <c r="L101" s="111"/>
    </row>
    <row r="102" spans="2:47" s="9" customFormat="1" ht="19.899999999999999" customHeight="1">
      <c r="B102" s="111"/>
      <c r="D102" s="112" t="s">
        <v>202</v>
      </c>
      <c r="E102" s="113"/>
      <c r="F102" s="113"/>
      <c r="G102" s="113"/>
      <c r="H102" s="113"/>
      <c r="I102" s="113"/>
      <c r="J102" s="114">
        <f>J148</f>
        <v>0</v>
      </c>
      <c r="L102" s="111"/>
    </row>
    <row r="103" spans="2:47" s="9" customFormat="1" ht="19.899999999999999" customHeight="1">
      <c r="B103" s="111"/>
      <c r="D103" s="112" t="s">
        <v>203</v>
      </c>
      <c r="E103" s="113"/>
      <c r="F103" s="113"/>
      <c r="G103" s="113"/>
      <c r="H103" s="113"/>
      <c r="I103" s="113"/>
      <c r="J103" s="114">
        <f>J153</f>
        <v>0</v>
      </c>
      <c r="L103" s="111"/>
    </row>
    <row r="104" spans="2:47" s="9" customFormat="1" ht="19.899999999999999" customHeight="1">
      <c r="B104" s="111"/>
      <c r="D104" s="112" t="s">
        <v>115</v>
      </c>
      <c r="E104" s="113"/>
      <c r="F104" s="113"/>
      <c r="G104" s="113"/>
      <c r="H104" s="113"/>
      <c r="I104" s="113"/>
      <c r="J104" s="114">
        <f>J165</f>
        <v>0</v>
      </c>
      <c r="L104" s="111"/>
    </row>
    <row r="105" spans="2:47" s="9" customFormat="1" ht="19.899999999999999" customHeight="1">
      <c r="B105" s="111"/>
      <c r="D105" s="112" t="s">
        <v>204</v>
      </c>
      <c r="E105" s="113"/>
      <c r="F105" s="113"/>
      <c r="G105" s="113"/>
      <c r="H105" s="113"/>
      <c r="I105" s="113"/>
      <c r="J105" s="114">
        <f>J175</f>
        <v>0</v>
      </c>
      <c r="L105" s="111"/>
    </row>
    <row r="106" spans="2:47" s="1" customFormat="1" ht="21.75" customHeight="1">
      <c r="B106" s="31"/>
      <c r="L106" s="31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>
      <c r="B112" s="31"/>
      <c r="C112" s="20" t="s">
        <v>116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16.5" customHeight="1">
      <c r="B115" s="31"/>
      <c r="E115" s="233" t="str">
        <f>E7</f>
        <v>Oprava chodníku kolem ZŠ  Šumavská a  a ZŠ Schola Viva</v>
      </c>
      <c r="F115" s="234"/>
      <c r="G115" s="234"/>
      <c r="H115" s="234"/>
      <c r="L115" s="31"/>
    </row>
    <row r="116" spans="2:63" ht="12" customHeight="1">
      <c r="B116" s="19"/>
      <c r="C116" s="26" t="s">
        <v>104</v>
      </c>
      <c r="L116" s="19"/>
    </row>
    <row r="117" spans="2:63" s="1" customFormat="1" ht="16.5" customHeight="1">
      <c r="B117" s="31"/>
      <c r="E117" s="233" t="s">
        <v>105</v>
      </c>
      <c r="F117" s="235"/>
      <c r="G117" s="235"/>
      <c r="H117" s="235"/>
      <c r="L117" s="31"/>
    </row>
    <row r="118" spans="2:63" s="1" customFormat="1" ht="12" customHeight="1">
      <c r="B118" s="31"/>
      <c r="C118" s="26" t="s">
        <v>106</v>
      </c>
      <c r="L118" s="31"/>
    </row>
    <row r="119" spans="2:63" s="1" customFormat="1" ht="16.5" customHeight="1">
      <c r="B119" s="31"/>
      <c r="E119" s="191" t="str">
        <f>E11</f>
        <v>SO 101 - Chodník</v>
      </c>
      <c r="F119" s="235"/>
      <c r="G119" s="235"/>
      <c r="H119" s="235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Šumperk</v>
      </c>
      <c r="I121" s="26" t="s">
        <v>22</v>
      </c>
      <c r="J121" s="51" t="str">
        <f>IF(J14="","",J14)</f>
        <v>10. 5. 2024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E17</f>
        <v>Město  Šumperk</v>
      </c>
      <c r="I123" s="26" t="s">
        <v>30</v>
      </c>
      <c r="J123" s="29" t="str">
        <f>E23</f>
        <v>Ing.Zdeněk  Vitásek</v>
      </c>
      <c r="L123" s="31"/>
    </row>
    <row r="124" spans="2:63" s="1" customFormat="1" ht="15.2" customHeight="1">
      <c r="B124" s="31"/>
      <c r="C124" s="26" t="s">
        <v>28</v>
      </c>
      <c r="F124" s="24" t="str">
        <f>IF(E20="","",E20)</f>
        <v>Vyplň údaj</v>
      </c>
      <c r="I124" s="26" t="s">
        <v>33</v>
      </c>
      <c r="J124" s="29" t="str">
        <f>E26</f>
        <v>Martin  Pniok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117</v>
      </c>
      <c r="D126" s="117" t="s">
        <v>61</v>
      </c>
      <c r="E126" s="117" t="s">
        <v>57</v>
      </c>
      <c r="F126" s="117" t="s">
        <v>58</v>
      </c>
      <c r="G126" s="117" t="s">
        <v>118</v>
      </c>
      <c r="H126" s="117" t="s">
        <v>119</v>
      </c>
      <c r="I126" s="117" t="s">
        <v>120</v>
      </c>
      <c r="J126" s="117" t="s">
        <v>110</v>
      </c>
      <c r="K126" s="118" t="s">
        <v>121</v>
      </c>
      <c r="L126" s="115"/>
      <c r="M126" s="58" t="s">
        <v>1</v>
      </c>
      <c r="N126" s="59" t="s">
        <v>40</v>
      </c>
      <c r="O126" s="59" t="s">
        <v>122</v>
      </c>
      <c r="P126" s="59" t="s">
        <v>123</v>
      </c>
      <c r="Q126" s="59" t="s">
        <v>124</v>
      </c>
      <c r="R126" s="59" t="s">
        <v>125</v>
      </c>
      <c r="S126" s="59" t="s">
        <v>126</v>
      </c>
      <c r="T126" s="60" t="s">
        <v>127</v>
      </c>
    </row>
    <row r="127" spans="2:63" s="1" customFormat="1" ht="22.9" customHeight="1">
      <c r="B127" s="31"/>
      <c r="C127" s="63" t="s">
        <v>128</v>
      </c>
      <c r="J127" s="119">
        <f>BK127</f>
        <v>0</v>
      </c>
      <c r="L127" s="31"/>
      <c r="M127" s="61"/>
      <c r="N127" s="52"/>
      <c r="O127" s="52"/>
      <c r="P127" s="120">
        <f>P128</f>
        <v>0</v>
      </c>
      <c r="Q127" s="52"/>
      <c r="R127" s="120">
        <f>R128</f>
        <v>568.73038279999992</v>
      </c>
      <c r="S127" s="52"/>
      <c r="T127" s="121">
        <f>T128</f>
        <v>2.7800000000000002</v>
      </c>
      <c r="AT127" s="16" t="s">
        <v>75</v>
      </c>
      <c r="AU127" s="16" t="s">
        <v>112</v>
      </c>
      <c r="BK127" s="122">
        <f>BK128</f>
        <v>0</v>
      </c>
    </row>
    <row r="128" spans="2:63" s="11" customFormat="1" ht="25.9" customHeight="1">
      <c r="B128" s="123"/>
      <c r="D128" s="124" t="s">
        <v>75</v>
      </c>
      <c r="E128" s="125" t="s">
        <v>129</v>
      </c>
      <c r="F128" s="125" t="s">
        <v>130</v>
      </c>
      <c r="I128" s="126"/>
      <c r="J128" s="127">
        <f>BK128</f>
        <v>0</v>
      </c>
      <c r="L128" s="123"/>
      <c r="M128" s="128"/>
      <c r="P128" s="129">
        <f>P129+P137+P148+P153+P165+P175</f>
        <v>0</v>
      </c>
      <c r="R128" s="129">
        <f>R129+R137+R148+R153+R165+R175</f>
        <v>568.73038279999992</v>
      </c>
      <c r="T128" s="130">
        <f>T129+T137+T148+T153+T165+T175</f>
        <v>2.7800000000000002</v>
      </c>
      <c r="AR128" s="124" t="s">
        <v>83</v>
      </c>
      <c r="AT128" s="131" t="s">
        <v>75</v>
      </c>
      <c r="AU128" s="131" t="s">
        <v>76</v>
      </c>
      <c r="AY128" s="124" t="s">
        <v>131</v>
      </c>
      <c r="BK128" s="132">
        <f>BK129+BK137+BK148+BK153+BK165+BK175</f>
        <v>0</v>
      </c>
    </row>
    <row r="129" spans="2:65" s="11" customFormat="1" ht="22.9" customHeight="1">
      <c r="B129" s="123"/>
      <c r="D129" s="124" t="s">
        <v>75</v>
      </c>
      <c r="E129" s="133" t="s">
        <v>83</v>
      </c>
      <c r="F129" s="133" t="s">
        <v>132</v>
      </c>
      <c r="I129" s="126"/>
      <c r="J129" s="134">
        <f>BK129</f>
        <v>0</v>
      </c>
      <c r="L129" s="123"/>
      <c r="M129" s="128"/>
      <c r="P129" s="129">
        <f>SUM(P130:P136)</f>
        <v>0</v>
      </c>
      <c r="R129" s="129">
        <f>SUM(R130:R136)</f>
        <v>0</v>
      </c>
      <c r="T129" s="130">
        <f>SUM(T130:T136)</f>
        <v>1.04</v>
      </c>
      <c r="AR129" s="124" t="s">
        <v>83</v>
      </c>
      <c r="AT129" s="131" t="s">
        <v>75</v>
      </c>
      <c r="AU129" s="131" t="s">
        <v>83</v>
      </c>
      <c r="AY129" s="124" t="s">
        <v>131</v>
      </c>
      <c r="BK129" s="132">
        <f>SUM(BK130:BK136)</f>
        <v>0</v>
      </c>
    </row>
    <row r="130" spans="2:65" s="1" customFormat="1" ht="24.2" customHeight="1">
      <c r="B130" s="31"/>
      <c r="C130" s="135" t="s">
        <v>83</v>
      </c>
      <c r="D130" s="135" t="s">
        <v>133</v>
      </c>
      <c r="E130" s="136" t="s">
        <v>205</v>
      </c>
      <c r="F130" s="137" t="s">
        <v>206</v>
      </c>
      <c r="G130" s="138" t="s">
        <v>136</v>
      </c>
      <c r="H130" s="139">
        <v>4</v>
      </c>
      <c r="I130" s="140"/>
      <c r="J130" s="141">
        <f>ROUND(I130*H130,2)</f>
        <v>0</v>
      </c>
      <c r="K130" s="137" t="s">
        <v>137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0.26</v>
      </c>
      <c r="T130" s="145">
        <f>S130*H130</f>
        <v>1.04</v>
      </c>
      <c r="AR130" s="146" t="s">
        <v>138</v>
      </c>
      <c r="AT130" s="146" t="s">
        <v>133</v>
      </c>
      <c r="AU130" s="146" t="s">
        <v>85</v>
      </c>
      <c r="AY130" s="16" t="s">
        <v>131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138</v>
      </c>
      <c r="BM130" s="146" t="s">
        <v>207</v>
      </c>
    </row>
    <row r="131" spans="2:65" s="1" customFormat="1" ht="39">
      <c r="B131" s="31"/>
      <c r="D131" s="148" t="s">
        <v>140</v>
      </c>
      <c r="F131" s="149" t="s">
        <v>208</v>
      </c>
      <c r="I131" s="150"/>
      <c r="L131" s="31"/>
      <c r="M131" s="151"/>
      <c r="T131" s="55"/>
      <c r="AT131" s="16" t="s">
        <v>140</v>
      </c>
      <c r="AU131" s="16" t="s">
        <v>85</v>
      </c>
    </row>
    <row r="132" spans="2:65" s="14" customFormat="1" ht="11.25">
      <c r="B132" s="167"/>
      <c r="D132" s="148" t="s">
        <v>175</v>
      </c>
      <c r="E132" s="168" t="s">
        <v>1</v>
      </c>
      <c r="F132" s="169" t="s">
        <v>209</v>
      </c>
      <c r="H132" s="168" t="s">
        <v>1</v>
      </c>
      <c r="I132" s="170"/>
      <c r="L132" s="167"/>
      <c r="M132" s="171"/>
      <c r="T132" s="172"/>
      <c r="AT132" s="168" t="s">
        <v>175</v>
      </c>
      <c r="AU132" s="168" t="s">
        <v>85</v>
      </c>
      <c r="AV132" s="14" t="s">
        <v>83</v>
      </c>
      <c r="AW132" s="14" t="s">
        <v>32</v>
      </c>
      <c r="AX132" s="14" t="s">
        <v>76</v>
      </c>
      <c r="AY132" s="168" t="s">
        <v>131</v>
      </c>
    </row>
    <row r="133" spans="2:65" s="12" customFormat="1" ht="11.25">
      <c r="B133" s="152"/>
      <c r="D133" s="148" t="s">
        <v>175</v>
      </c>
      <c r="E133" s="158" t="s">
        <v>1</v>
      </c>
      <c r="F133" s="153" t="s">
        <v>210</v>
      </c>
      <c r="H133" s="154">
        <v>4</v>
      </c>
      <c r="I133" s="155"/>
      <c r="L133" s="152"/>
      <c r="M133" s="156"/>
      <c r="T133" s="157"/>
      <c r="AT133" s="158" t="s">
        <v>175</v>
      </c>
      <c r="AU133" s="158" t="s">
        <v>85</v>
      </c>
      <c r="AV133" s="12" t="s">
        <v>85</v>
      </c>
      <c r="AW133" s="12" t="s">
        <v>32</v>
      </c>
      <c r="AX133" s="12" t="s">
        <v>83</v>
      </c>
      <c r="AY133" s="158" t="s">
        <v>131</v>
      </c>
    </row>
    <row r="134" spans="2:65" s="1" customFormat="1" ht="24.2" customHeight="1">
      <c r="B134" s="31"/>
      <c r="C134" s="135" t="s">
        <v>85</v>
      </c>
      <c r="D134" s="135" t="s">
        <v>133</v>
      </c>
      <c r="E134" s="136" t="s">
        <v>211</v>
      </c>
      <c r="F134" s="137" t="s">
        <v>212</v>
      </c>
      <c r="G134" s="138" t="s">
        <v>136</v>
      </c>
      <c r="H134" s="139">
        <v>499</v>
      </c>
      <c r="I134" s="140"/>
      <c r="J134" s="141">
        <f>ROUND(I134*H134,2)</f>
        <v>0</v>
      </c>
      <c r="K134" s="137" t="s">
        <v>137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138</v>
      </c>
      <c r="AT134" s="146" t="s">
        <v>133</v>
      </c>
      <c r="AU134" s="146" t="s">
        <v>85</v>
      </c>
      <c r="AY134" s="16" t="s">
        <v>131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138</v>
      </c>
      <c r="BM134" s="146" t="s">
        <v>213</v>
      </c>
    </row>
    <row r="135" spans="2:65" s="1" customFormat="1" ht="19.5">
      <c r="B135" s="31"/>
      <c r="D135" s="148" t="s">
        <v>140</v>
      </c>
      <c r="F135" s="149" t="s">
        <v>214</v>
      </c>
      <c r="I135" s="150"/>
      <c r="L135" s="31"/>
      <c r="M135" s="151"/>
      <c r="T135" s="55"/>
      <c r="AT135" s="16" t="s">
        <v>140</v>
      </c>
      <c r="AU135" s="16" t="s">
        <v>85</v>
      </c>
    </row>
    <row r="136" spans="2:65" s="12" customFormat="1" ht="11.25">
      <c r="B136" s="152"/>
      <c r="D136" s="148" t="s">
        <v>175</v>
      </c>
      <c r="E136" s="158" t="s">
        <v>1</v>
      </c>
      <c r="F136" s="153" t="s">
        <v>215</v>
      </c>
      <c r="H136" s="154">
        <v>499</v>
      </c>
      <c r="I136" s="155"/>
      <c r="L136" s="152"/>
      <c r="M136" s="156"/>
      <c r="T136" s="157"/>
      <c r="AT136" s="158" t="s">
        <v>175</v>
      </c>
      <c r="AU136" s="158" t="s">
        <v>85</v>
      </c>
      <c r="AV136" s="12" t="s">
        <v>85</v>
      </c>
      <c r="AW136" s="12" t="s">
        <v>32</v>
      </c>
      <c r="AX136" s="12" t="s">
        <v>83</v>
      </c>
      <c r="AY136" s="158" t="s">
        <v>131</v>
      </c>
    </row>
    <row r="137" spans="2:65" s="11" customFormat="1" ht="22.9" customHeight="1">
      <c r="B137" s="123"/>
      <c r="D137" s="124" t="s">
        <v>75</v>
      </c>
      <c r="E137" s="133" t="s">
        <v>156</v>
      </c>
      <c r="F137" s="133" t="s">
        <v>216</v>
      </c>
      <c r="I137" s="126"/>
      <c r="J137" s="134">
        <f>BK137</f>
        <v>0</v>
      </c>
      <c r="L137" s="123"/>
      <c r="M137" s="128"/>
      <c r="P137" s="129">
        <f>SUM(P138:P147)</f>
        <v>0</v>
      </c>
      <c r="R137" s="129">
        <f>SUM(R138:R147)</f>
        <v>417.82997999999998</v>
      </c>
      <c r="T137" s="130">
        <f>SUM(T138:T147)</f>
        <v>0</v>
      </c>
      <c r="AR137" s="124" t="s">
        <v>83</v>
      </c>
      <c r="AT137" s="131" t="s">
        <v>75</v>
      </c>
      <c r="AU137" s="131" t="s">
        <v>83</v>
      </c>
      <c r="AY137" s="124" t="s">
        <v>131</v>
      </c>
      <c r="BK137" s="132">
        <f>SUM(BK138:BK147)</f>
        <v>0</v>
      </c>
    </row>
    <row r="138" spans="2:65" s="1" customFormat="1" ht="24.2" customHeight="1">
      <c r="B138" s="31"/>
      <c r="C138" s="135" t="s">
        <v>147</v>
      </c>
      <c r="D138" s="135" t="s">
        <v>133</v>
      </c>
      <c r="E138" s="136" t="s">
        <v>217</v>
      </c>
      <c r="F138" s="137" t="s">
        <v>218</v>
      </c>
      <c r="G138" s="138" t="s">
        <v>136</v>
      </c>
      <c r="H138" s="139">
        <v>495</v>
      </c>
      <c r="I138" s="140"/>
      <c r="J138" s="141">
        <f>ROUND(I138*H138,2)</f>
        <v>0</v>
      </c>
      <c r="K138" s="137" t="s">
        <v>137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0.57499999999999996</v>
      </c>
      <c r="R138" s="144">
        <f>Q138*H138</f>
        <v>284.625</v>
      </c>
      <c r="S138" s="144">
        <v>0</v>
      </c>
      <c r="T138" s="145">
        <f>S138*H138</f>
        <v>0</v>
      </c>
      <c r="AR138" s="146" t="s">
        <v>138</v>
      </c>
      <c r="AT138" s="146" t="s">
        <v>133</v>
      </c>
      <c r="AU138" s="146" t="s">
        <v>85</v>
      </c>
      <c r="AY138" s="16" t="s">
        <v>131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138</v>
      </c>
      <c r="BM138" s="146" t="s">
        <v>219</v>
      </c>
    </row>
    <row r="139" spans="2:65" s="1" customFormat="1" ht="19.5">
      <c r="B139" s="31"/>
      <c r="D139" s="148" t="s">
        <v>140</v>
      </c>
      <c r="F139" s="149" t="s">
        <v>220</v>
      </c>
      <c r="I139" s="150"/>
      <c r="L139" s="31"/>
      <c r="M139" s="151"/>
      <c r="T139" s="55"/>
      <c r="AT139" s="16" t="s">
        <v>140</v>
      </c>
      <c r="AU139" s="16" t="s">
        <v>85</v>
      </c>
    </row>
    <row r="140" spans="2:65" s="1" customFormat="1" ht="24.2" customHeight="1">
      <c r="B140" s="31"/>
      <c r="C140" s="135" t="s">
        <v>138</v>
      </c>
      <c r="D140" s="135" t="s">
        <v>133</v>
      </c>
      <c r="E140" s="136" t="s">
        <v>221</v>
      </c>
      <c r="F140" s="137" t="s">
        <v>222</v>
      </c>
      <c r="G140" s="138" t="s">
        <v>136</v>
      </c>
      <c r="H140" s="139">
        <v>4</v>
      </c>
      <c r="I140" s="140"/>
      <c r="J140" s="141">
        <f>ROUND(I140*H140,2)</f>
        <v>0</v>
      </c>
      <c r="K140" s="137" t="s">
        <v>223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8.9219999999999994E-2</v>
      </c>
      <c r="R140" s="144">
        <f>Q140*H140</f>
        <v>0.35687999999999998</v>
      </c>
      <c r="S140" s="144">
        <v>0</v>
      </c>
      <c r="T140" s="145">
        <f>S140*H140</f>
        <v>0</v>
      </c>
      <c r="AR140" s="146" t="s">
        <v>138</v>
      </c>
      <c r="AT140" s="146" t="s">
        <v>133</v>
      </c>
      <c r="AU140" s="146" t="s">
        <v>85</v>
      </c>
      <c r="AY140" s="16" t="s">
        <v>131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138</v>
      </c>
      <c r="BM140" s="146" t="s">
        <v>224</v>
      </c>
    </row>
    <row r="141" spans="2:65" s="1" customFormat="1" ht="48.75">
      <c r="B141" s="31"/>
      <c r="D141" s="148" t="s">
        <v>140</v>
      </c>
      <c r="F141" s="149" t="s">
        <v>225</v>
      </c>
      <c r="I141" s="150"/>
      <c r="L141" s="31"/>
      <c r="M141" s="151"/>
      <c r="T141" s="55"/>
      <c r="AT141" s="16" t="s">
        <v>140</v>
      </c>
      <c r="AU141" s="16" t="s">
        <v>85</v>
      </c>
    </row>
    <row r="142" spans="2:65" s="12" customFormat="1" ht="11.25">
      <c r="B142" s="152"/>
      <c r="D142" s="148" t="s">
        <v>175</v>
      </c>
      <c r="E142" s="158" t="s">
        <v>1</v>
      </c>
      <c r="F142" s="153" t="s">
        <v>226</v>
      </c>
      <c r="H142" s="154">
        <v>4</v>
      </c>
      <c r="I142" s="155"/>
      <c r="L142" s="152"/>
      <c r="M142" s="156"/>
      <c r="T142" s="157"/>
      <c r="AT142" s="158" t="s">
        <v>175</v>
      </c>
      <c r="AU142" s="158" t="s">
        <v>85</v>
      </c>
      <c r="AV142" s="12" t="s">
        <v>85</v>
      </c>
      <c r="AW142" s="12" t="s">
        <v>32</v>
      </c>
      <c r="AX142" s="12" t="s">
        <v>83</v>
      </c>
      <c r="AY142" s="158" t="s">
        <v>131</v>
      </c>
    </row>
    <row r="143" spans="2:65" s="1" customFormat="1" ht="24.2" customHeight="1">
      <c r="B143" s="31"/>
      <c r="C143" s="135" t="s">
        <v>156</v>
      </c>
      <c r="D143" s="135" t="s">
        <v>133</v>
      </c>
      <c r="E143" s="136" t="s">
        <v>227</v>
      </c>
      <c r="F143" s="137" t="s">
        <v>228</v>
      </c>
      <c r="G143" s="138" t="s">
        <v>136</v>
      </c>
      <c r="H143" s="139">
        <v>495</v>
      </c>
      <c r="I143" s="140"/>
      <c r="J143" s="141">
        <f>ROUND(I143*H143,2)</f>
        <v>0</v>
      </c>
      <c r="K143" s="137" t="s">
        <v>137</v>
      </c>
      <c r="L143" s="31"/>
      <c r="M143" s="142" t="s">
        <v>1</v>
      </c>
      <c r="N143" s="143" t="s">
        <v>41</v>
      </c>
      <c r="P143" s="144">
        <f>O143*H143</f>
        <v>0</v>
      </c>
      <c r="Q143" s="144">
        <v>9.0620000000000006E-2</v>
      </c>
      <c r="R143" s="144">
        <f>Q143*H143</f>
        <v>44.856900000000003</v>
      </c>
      <c r="S143" s="144">
        <v>0</v>
      </c>
      <c r="T143" s="145">
        <f>S143*H143</f>
        <v>0</v>
      </c>
      <c r="AR143" s="146" t="s">
        <v>138</v>
      </c>
      <c r="AT143" s="146" t="s">
        <v>133</v>
      </c>
      <c r="AU143" s="146" t="s">
        <v>85</v>
      </c>
      <c r="AY143" s="16" t="s">
        <v>131</v>
      </c>
      <c r="BE143" s="147">
        <f>IF(N143="základní",J143,0)</f>
        <v>0</v>
      </c>
      <c r="BF143" s="147">
        <f>IF(N143="snížená",J143,0)</f>
        <v>0</v>
      </c>
      <c r="BG143" s="147">
        <f>IF(N143="zákl. přenesená",J143,0)</f>
        <v>0</v>
      </c>
      <c r="BH143" s="147">
        <f>IF(N143="sníž. přenesená",J143,0)</f>
        <v>0</v>
      </c>
      <c r="BI143" s="147">
        <f>IF(N143="nulová",J143,0)</f>
        <v>0</v>
      </c>
      <c r="BJ143" s="16" t="s">
        <v>83</v>
      </c>
      <c r="BK143" s="147">
        <f>ROUND(I143*H143,2)</f>
        <v>0</v>
      </c>
      <c r="BL143" s="16" t="s">
        <v>138</v>
      </c>
      <c r="BM143" s="146" t="s">
        <v>229</v>
      </c>
    </row>
    <row r="144" spans="2:65" s="1" customFormat="1" ht="48.75">
      <c r="B144" s="31"/>
      <c r="D144" s="148" t="s">
        <v>140</v>
      </c>
      <c r="F144" s="149" t="s">
        <v>230</v>
      </c>
      <c r="I144" s="150"/>
      <c r="L144" s="31"/>
      <c r="M144" s="151"/>
      <c r="T144" s="55"/>
      <c r="AT144" s="16" t="s">
        <v>140</v>
      </c>
      <c r="AU144" s="16" t="s">
        <v>85</v>
      </c>
    </row>
    <row r="145" spans="2:65" s="1" customFormat="1" ht="24.2" customHeight="1">
      <c r="B145" s="31"/>
      <c r="C145" s="173" t="s">
        <v>164</v>
      </c>
      <c r="D145" s="173" t="s">
        <v>231</v>
      </c>
      <c r="E145" s="174" t="s">
        <v>232</v>
      </c>
      <c r="F145" s="175" t="s">
        <v>233</v>
      </c>
      <c r="G145" s="176" t="s">
        <v>136</v>
      </c>
      <c r="H145" s="177">
        <v>499.95</v>
      </c>
      <c r="I145" s="178"/>
      <c r="J145" s="179">
        <f>ROUND(I145*H145,2)</f>
        <v>0</v>
      </c>
      <c r="K145" s="175" t="s">
        <v>137</v>
      </c>
      <c r="L145" s="180"/>
      <c r="M145" s="181" t="s">
        <v>1</v>
      </c>
      <c r="N145" s="182" t="s">
        <v>41</v>
      </c>
      <c r="P145" s="144">
        <f>O145*H145</f>
        <v>0</v>
      </c>
      <c r="Q145" s="144">
        <v>0.17599999999999999</v>
      </c>
      <c r="R145" s="144">
        <f>Q145*H145</f>
        <v>87.991199999999992</v>
      </c>
      <c r="S145" s="144">
        <v>0</v>
      </c>
      <c r="T145" s="145">
        <f>S145*H145</f>
        <v>0</v>
      </c>
      <c r="AR145" s="146" t="s">
        <v>177</v>
      </c>
      <c r="AT145" s="146" t="s">
        <v>231</v>
      </c>
      <c r="AU145" s="146" t="s">
        <v>85</v>
      </c>
      <c r="AY145" s="16" t="s">
        <v>131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138</v>
      </c>
      <c r="BM145" s="146" t="s">
        <v>234</v>
      </c>
    </row>
    <row r="146" spans="2:65" s="1" customFormat="1" ht="11.25">
      <c r="B146" s="31"/>
      <c r="D146" s="148" t="s">
        <v>140</v>
      </c>
      <c r="F146" s="149" t="s">
        <v>233</v>
      </c>
      <c r="I146" s="150"/>
      <c r="L146" s="31"/>
      <c r="M146" s="151"/>
      <c r="T146" s="55"/>
      <c r="AT146" s="16" t="s">
        <v>140</v>
      </c>
      <c r="AU146" s="16" t="s">
        <v>85</v>
      </c>
    </row>
    <row r="147" spans="2:65" s="12" customFormat="1" ht="11.25">
      <c r="B147" s="152"/>
      <c r="D147" s="148" t="s">
        <v>175</v>
      </c>
      <c r="F147" s="153" t="s">
        <v>235</v>
      </c>
      <c r="H147" s="154">
        <v>499.95</v>
      </c>
      <c r="I147" s="155"/>
      <c r="L147" s="152"/>
      <c r="M147" s="156"/>
      <c r="T147" s="157"/>
      <c r="AT147" s="158" t="s">
        <v>175</v>
      </c>
      <c r="AU147" s="158" t="s">
        <v>85</v>
      </c>
      <c r="AV147" s="12" t="s">
        <v>85</v>
      </c>
      <c r="AW147" s="12" t="s">
        <v>4</v>
      </c>
      <c r="AX147" s="12" t="s">
        <v>83</v>
      </c>
      <c r="AY147" s="158" t="s">
        <v>131</v>
      </c>
    </row>
    <row r="148" spans="2:65" s="11" customFormat="1" ht="22.9" customHeight="1">
      <c r="B148" s="123"/>
      <c r="D148" s="124" t="s">
        <v>75</v>
      </c>
      <c r="E148" s="133" t="s">
        <v>177</v>
      </c>
      <c r="F148" s="133" t="s">
        <v>236</v>
      </c>
      <c r="I148" s="126"/>
      <c r="J148" s="134">
        <f>BK148</f>
        <v>0</v>
      </c>
      <c r="L148" s="123"/>
      <c r="M148" s="128"/>
      <c r="P148" s="129">
        <f>SUM(P149:P152)</f>
        <v>0</v>
      </c>
      <c r="R148" s="129">
        <f>SUM(R149:R152)</f>
        <v>1.74681</v>
      </c>
      <c r="T148" s="130">
        <f>SUM(T149:T152)</f>
        <v>1.74</v>
      </c>
      <c r="AR148" s="124" t="s">
        <v>83</v>
      </c>
      <c r="AT148" s="131" t="s">
        <v>75</v>
      </c>
      <c r="AU148" s="131" t="s">
        <v>83</v>
      </c>
      <c r="AY148" s="124" t="s">
        <v>131</v>
      </c>
      <c r="BK148" s="132">
        <f>SUM(BK149:BK152)</f>
        <v>0</v>
      </c>
    </row>
    <row r="149" spans="2:65" s="1" customFormat="1" ht="24.2" customHeight="1">
      <c r="B149" s="31"/>
      <c r="C149" s="135" t="s">
        <v>170</v>
      </c>
      <c r="D149" s="135" t="s">
        <v>133</v>
      </c>
      <c r="E149" s="136" t="s">
        <v>237</v>
      </c>
      <c r="F149" s="137" t="s">
        <v>238</v>
      </c>
      <c r="G149" s="138" t="s">
        <v>239</v>
      </c>
      <c r="H149" s="139">
        <v>2</v>
      </c>
      <c r="I149" s="140"/>
      <c r="J149" s="141">
        <f>ROUND(I149*H149,2)</f>
        <v>0</v>
      </c>
      <c r="K149" s="137" t="s">
        <v>137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0.62248000000000003</v>
      </c>
      <c r="R149" s="144">
        <f>Q149*H149</f>
        <v>1.2449600000000001</v>
      </c>
      <c r="S149" s="144">
        <v>0.62</v>
      </c>
      <c r="T149" s="145">
        <f>S149*H149</f>
        <v>1.24</v>
      </c>
      <c r="AR149" s="146" t="s">
        <v>138</v>
      </c>
      <c r="AT149" s="146" t="s">
        <v>133</v>
      </c>
      <c r="AU149" s="146" t="s">
        <v>85</v>
      </c>
      <c r="AY149" s="16" t="s">
        <v>131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138</v>
      </c>
      <c r="BM149" s="146" t="s">
        <v>240</v>
      </c>
    </row>
    <row r="150" spans="2:65" s="1" customFormat="1" ht="19.5">
      <c r="B150" s="31"/>
      <c r="D150" s="148" t="s">
        <v>140</v>
      </c>
      <c r="F150" s="149" t="s">
        <v>241</v>
      </c>
      <c r="I150" s="150"/>
      <c r="L150" s="31"/>
      <c r="M150" s="151"/>
      <c r="T150" s="55"/>
      <c r="AT150" s="16" t="s">
        <v>140</v>
      </c>
      <c r="AU150" s="16" t="s">
        <v>85</v>
      </c>
    </row>
    <row r="151" spans="2:65" s="1" customFormat="1" ht="24.2" customHeight="1">
      <c r="B151" s="31"/>
      <c r="C151" s="135" t="s">
        <v>177</v>
      </c>
      <c r="D151" s="135" t="s">
        <v>133</v>
      </c>
      <c r="E151" s="136" t="s">
        <v>242</v>
      </c>
      <c r="F151" s="137" t="s">
        <v>243</v>
      </c>
      <c r="G151" s="138" t="s">
        <v>239</v>
      </c>
      <c r="H151" s="139">
        <v>5</v>
      </c>
      <c r="I151" s="140"/>
      <c r="J151" s="141">
        <f>ROUND(I151*H151,2)</f>
        <v>0</v>
      </c>
      <c r="K151" s="137" t="s">
        <v>137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0.10037</v>
      </c>
      <c r="R151" s="144">
        <f>Q151*H151</f>
        <v>0.50185000000000002</v>
      </c>
      <c r="S151" s="144">
        <v>0.1</v>
      </c>
      <c r="T151" s="145">
        <f>S151*H151</f>
        <v>0.5</v>
      </c>
      <c r="AR151" s="146" t="s">
        <v>138</v>
      </c>
      <c r="AT151" s="146" t="s">
        <v>133</v>
      </c>
      <c r="AU151" s="146" t="s">
        <v>85</v>
      </c>
      <c r="AY151" s="16" t="s">
        <v>131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138</v>
      </c>
      <c r="BM151" s="146" t="s">
        <v>244</v>
      </c>
    </row>
    <row r="152" spans="2:65" s="1" customFormat="1" ht="19.5">
      <c r="B152" s="31"/>
      <c r="D152" s="148" t="s">
        <v>140</v>
      </c>
      <c r="F152" s="149" t="s">
        <v>243</v>
      </c>
      <c r="I152" s="150"/>
      <c r="L152" s="31"/>
      <c r="M152" s="151"/>
      <c r="T152" s="55"/>
      <c r="AT152" s="16" t="s">
        <v>140</v>
      </c>
      <c r="AU152" s="16" t="s">
        <v>85</v>
      </c>
    </row>
    <row r="153" spans="2:65" s="11" customFormat="1" ht="22.9" customHeight="1">
      <c r="B153" s="123"/>
      <c r="D153" s="124" t="s">
        <v>75</v>
      </c>
      <c r="E153" s="133" t="s">
        <v>182</v>
      </c>
      <c r="F153" s="133" t="s">
        <v>245</v>
      </c>
      <c r="I153" s="126"/>
      <c r="J153" s="134">
        <f>BK153</f>
        <v>0</v>
      </c>
      <c r="L153" s="123"/>
      <c r="M153" s="128"/>
      <c r="P153" s="129">
        <f>SUM(P154:P164)</f>
        <v>0</v>
      </c>
      <c r="R153" s="129">
        <f>SUM(R154:R164)</f>
        <v>149.15359280000001</v>
      </c>
      <c r="T153" s="130">
        <f>SUM(T154:T164)</f>
        <v>0</v>
      </c>
      <c r="AR153" s="124" t="s">
        <v>83</v>
      </c>
      <c r="AT153" s="131" t="s">
        <v>75</v>
      </c>
      <c r="AU153" s="131" t="s">
        <v>83</v>
      </c>
      <c r="AY153" s="124" t="s">
        <v>131</v>
      </c>
      <c r="BK153" s="132">
        <f>SUM(BK154:BK164)</f>
        <v>0</v>
      </c>
    </row>
    <row r="154" spans="2:65" s="1" customFormat="1" ht="33" customHeight="1">
      <c r="B154" s="31"/>
      <c r="C154" s="135" t="s">
        <v>182</v>
      </c>
      <c r="D154" s="135" t="s">
        <v>133</v>
      </c>
      <c r="E154" s="136" t="s">
        <v>246</v>
      </c>
      <c r="F154" s="137" t="s">
        <v>247</v>
      </c>
      <c r="G154" s="138" t="s">
        <v>159</v>
      </c>
      <c r="H154" s="139">
        <v>452</v>
      </c>
      <c r="I154" s="140"/>
      <c r="J154" s="141">
        <f>ROUND(I154*H154,2)</f>
        <v>0</v>
      </c>
      <c r="K154" s="137" t="s">
        <v>137</v>
      </c>
      <c r="L154" s="31"/>
      <c r="M154" s="142" t="s">
        <v>1</v>
      </c>
      <c r="N154" s="143" t="s">
        <v>41</v>
      </c>
      <c r="P154" s="144">
        <f>O154*H154</f>
        <v>0</v>
      </c>
      <c r="Q154" s="144">
        <v>0.1295</v>
      </c>
      <c r="R154" s="144">
        <f>Q154*H154</f>
        <v>58.533999999999999</v>
      </c>
      <c r="S154" s="144">
        <v>0</v>
      </c>
      <c r="T154" s="145">
        <f>S154*H154</f>
        <v>0</v>
      </c>
      <c r="AR154" s="146" t="s">
        <v>138</v>
      </c>
      <c r="AT154" s="146" t="s">
        <v>133</v>
      </c>
      <c r="AU154" s="146" t="s">
        <v>85</v>
      </c>
      <c r="AY154" s="16" t="s">
        <v>131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138</v>
      </c>
      <c r="BM154" s="146" t="s">
        <v>248</v>
      </c>
    </row>
    <row r="155" spans="2:65" s="1" customFormat="1" ht="29.25">
      <c r="B155" s="31"/>
      <c r="D155" s="148" t="s">
        <v>140</v>
      </c>
      <c r="F155" s="149" t="s">
        <v>249</v>
      </c>
      <c r="I155" s="150"/>
      <c r="L155" s="31"/>
      <c r="M155" s="151"/>
      <c r="T155" s="55"/>
      <c r="AT155" s="16" t="s">
        <v>140</v>
      </c>
      <c r="AU155" s="16" t="s">
        <v>85</v>
      </c>
    </row>
    <row r="156" spans="2:65" s="1" customFormat="1" ht="16.5" customHeight="1">
      <c r="B156" s="31"/>
      <c r="C156" s="173" t="s">
        <v>187</v>
      </c>
      <c r="D156" s="173" t="s">
        <v>231</v>
      </c>
      <c r="E156" s="174" t="s">
        <v>250</v>
      </c>
      <c r="F156" s="175" t="s">
        <v>251</v>
      </c>
      <c r="G156" s="176" t="s">
        <v>159</v>
      </c>
      <c r="H156" s="177">
        <v>452</v>
      </c>
      <c r="I156" s="178"/>
      <c r="J156" s="179">
        <f>ROUND(I156*H156,2)</f>
        <v>0</v>
      </c>
      <c r="K156" s="175" t="s">
        <v>137</v>
      </c>
      <c r="L156" s="180"/>
      <c r="M156" s="181" t="s">
        <v>1</v>
      </c>
      <c r="N156" s="182" t="s">
        <v>41</v>
      </c>
      <c r="P156" s="144">
        <f>O156*H156</f>
        <v>0</v>
      </c>
      <c r="Q156" s="144">
        <v>5.6120000000000003E-2</v>
      </c>
      <c r="R156" s="144">
        <f>Q156*H156</f>
        <v>25.366240000000001</v>
      </c>
      <c r="S156" s="144">
        <v>0</v>
      </c>
      <c r="T156" s="145">
        <f>S156*H156</f>
        <v>0</v>
      </c>
      <c r="AR156" s="146" t="s">
        <v>177</v>
      </c>
      <c r="AT156" s="146" t="s">
        <v>231</v>
      </c>
      <c r="AU156" s="146" t="s">
        <v>85</v>
      </c>
      <c r="AY156" s="16" t="s">
        <v>131</v>
      </c>
      <c r="BE156" s="147">
        <f>IF(N156="základní",J156,0)</f>
        <v>0</v>
      </c>
      <c r="BF156" s="147">
        <f>IF(N156="snížená",J156,0)</f>
        <v>0</v>
      </c>
      <c r="BG156" s="147">
        <f>IF(N156="zákl. přenesená",J156,0)</f>
        <v>0</v>
      </c>
      <c r="BH156" s="147">
        <f>IF(N156="sníž. přenesená",J156,0)</f>
        <v>0</v>
      </c>
      <c r="BI156" s="147">
        <f>IF(N156="nulová",J156,0)</f>
        <v>0</v>
      </c>
      <c r="BJ156" s="16" t="s">
        <v>83</v>
      </c>
      <c r="BK156" s="147">
        <f>ROUND(I156*H156,2)</f>
        <v>0</v>
      </c>
      <c r="BL156" s="16" t="s">
        <v>138</v>
      </c>
      <c r="BM156" s="146" t="s">
        <v>252</v>
      </c>
    </row>
    <row r="157" spans="2:65" s="1" customFormat="1" ht="11.25">
      <c r="B157" s="31"/>
      <c r="D157" s="148" t="s">
        <v>140</v>
      </c>
      <c r="F157" s="149" t="s">
        <v>251</v>
      </c>
      <c r="I157" s="150"/>
      <c r="L157" s="31"/>
      <c r="M157" s="151"/>
      <c r="T157" s="55"/>
      <c r="AT157" s="16" t="s">
        <v>140</v>
      </c>
      <c r="AU157" s="16" t="s">
        <v>85</v>
      </c>
    </row>
    <row r="158" spans="2:65" s="1" customFormat="1" ht="24.2" customHeight="1">
      <c r="B158" s="31"/>
      <c r="C158" s="135" t="s">
        <v>192</v>
      </c>
      <c r="D158" s="135" t="s">
        <v>133</v>
      </c>
      <c r="E158" s="136" t="s">
        <v>253</v>
      </c>
      <c r="F158" s="137" t="s">
        <v>254</v>
      </c>
      <c r="G158" s="138" t="s">
        <v>255</v>
      </c>
      <c r="H158" s="139">
        <v>28.92</v>
      </c>
      <c r="I158" s="140"/>
      <c r="J158" s="141">
        <f>ROUND(I158*H158,2)</f>
        <v>0</v>
      </c>
      <c r="K158" s="137" t="s">
        <v>137</v>
      </c>
      <c r="L158" s="31"/>
      <c r="M158" s="142" t="s">
        <v>1</v>
      </c>
      <c r="N158" s="143" t="s">
        <v>41</v>
      </c>
      <c r="P158" s="144">
        <f>O158*H158</f>
        <v>0</v>
      </c>
      <c r="Q158" s="144">
        <v>2.2563399999999998</v>
      </c>
      <c r="R158" s="144">
        <f>Q158*H158</f>
        <v>65.253352800000002</v>
      </c>
      <c r="S158" s="144">
        <v>0</v>
      </c>
      <c r="T158" s="145">
        <f>S158*H158</f>
        <v>0</v>
      </c>
      <c r="AR158" s="146" t="s">
        <v>138</v>
      </c>
      <c r="AT158" s="146" t="s">
        <v>133</v>
      </c>
      <c r="AU158" s="146" t="s">
        <v>85</v>
      </c>
      <c r="AY158" s="16" t="s">
        <v>131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138</v>
      </c>
      <c r="BM158" s="146" t="s">
        <v>256</v>
      </c>
    </row>
    <row r="159" spans="2:65" s="1" customFormat="1" ht="19.5">
      <c r="B159" s="31"/>
      <c r="D159" s="148" t="s">
        <v>140</v>
      </c>
      <c r="F159" s="149" t="s">
        <v>257</v>
      </c>
      <c r="I159" s="150"/>
      <c r="L159" s="31"/>
      <c r="M159" s="151"/>
      <c r="T159" s="55"/>
      <c r="AT159" s="16" t="s">
        <v>140</v>
      </c>
      <c r="AU159" s="16" t="s">
        <v>85</v>
      </c>
    </row>
    <row r="160" spans="2:65" s="12" customFormat="1" ht="11.25">
      <c r="B160" s="152"/>
      <c r="D160" s="148" t="s">
        <v>175</v>
      </c>
      <c r="E160" s="158" t="s">
        <v>1</v>
      </c>
      <c r="F160" s="153" t="s">
        <v>258</v>
      </c>
      <c r="H160" s="154">
        <v>27.12</v>
      </c>
      <c r="I160" s="155"/>
      <c r="L160" s="152"/>
      <c r="M160" s="156"/>
      <c r="T160" s="157"/>
      <c r="AT160" s="158" t="s">
        <v>175</v>
      </c>
      <c r="AU160" s="158" t="s">
        <v>85</v>
      </c>
      <c r="AV160" s="12" t="s">
        <v>85</v>
      </c>
      <c r="AW160" s="12" t="s">
        <v>32</v>
      </c>
      <c r="AX160" s="12" t="s">
        <v>76</v>
      </c>
      <c r="AY160" s="158" t="s">
        <v>131</v>
      </c>
    </row>
    <row r="161" spans="2:65" s="12" customFormat="1" ht="11.25">
      <c r="B161" s="152"/>
      <c r="D161" s="148" t="s">
        <v>175</v>
      </c>
      <c r="E161" s="158" t="s">
        <v>1</v>
      </c>
      <c r="F161" s="153" t="s">
        <v>259</v>
      </c>
      <c r="H161" s="154">
        <v>1.8</v>
      </c>
      <c r="I161" s="155"/>
      <c r="L161" s="152"/>
      <c r="M161" s="156"/>
      <c r="T161" s="157"/>
      <c r="AT161" s="158" t="s">
        <v>175</v>
      </c>
      <c r="AU161" s="158" t="s">
        <v>85</v>
      </c>
      <c r="AV161" s="12" t="s">
        <v>85</v>
      </c>
      <c r="AW161" s="12" t="s">
        <v>32</v>
      </c>
      <c r="AX161" s="12" t="s">
        <v>76</v>
      </c>
      <c r="AY161" s="158" t="s">
        <v>131</v>
      </c>
    </row>
    <row r="162" spans="2:65" s="13" customFormat="1" ht="11.25">
      <c r="B162" s="159"/>
      <c r="D162" s="148" t="s">
        <v>175</v>
      </c>
      <c r="E162" s="160" t="s">
        <v>1</v>
      </c>
      <c r="F162" s="161" t="s">
        <v>199</v>
      </c>
      <c r="H162" s="162">
        <v>28.92</v>
      </c>
      <c r="I162" s="163"/>
      <c r="L162" s="159"/>
      <c r="M162" s="183"/>
      <c r="T162" s="184"/>
      <c r="AT162" s="160" t="s">
        <v>175</v>
      </c>
      <c r="AU162" s="160" t="s">
        <v>85</v>
      </c>
      <c r="AV162" s="13" t="s">
        <v>138</v>
      </c>
      <c r="AW162" s="13" t="s">
        <v>32</v>
      </c>
      <c r="AX162" s="13" t="s">
        <v>83</v>
      </c>
      <c r="AY162" s="160" t="s">
        <v>131</v>
      </c>
    </row>
    <row r="163" spans="2:65" s="1" customFormat="1" ht="24.2" customHeight="1">
      <c r="B163" s="31"/>
      <c r="C163" s="135" t="s">
        <v>8</v>
      </c>
      <c r="D163" s="135" t="s">
        <v>133</v>
      </c>
      <c r="E163" s="136" t="s">
        <v>260</v>
      </c>
      <c r="F163" s="137" t="s">
        <v>261</v>
      </c>
      <c r="G163" s="138" t="s">
        <v>136</v>
      </c>
      <c r="H163" s="139">
        <v>4</v>
      </c>
      <c r="I163" s="140"/>
      <c r="J163" s="141">
        <f>ROUND(I163*H163,2)</f>
        <v>0</v>
      </c>
      <c r="K163" s="137" t="s">
        <v>144</v>
      </c>
      <c r="L163" s="31"/>
      <c r="M163" s="142" t="s">
        <v>1</v>
      </c>
      <c r="N163" s="143" t="s">
        <v>41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138</v>
      </c>
      <c r="AT163" s="146" t="s">
        <v>133</v>
      </c>
      <c r="AU163" s="146" t="s">
        <v>85</v>
      </c>
      <c r="AY163" s="16" t="s">
        <v>131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138</v>
      </c>
      <c r="BM163" s="146" t="s">
        <v>262</v>
      </c>
    </row>
    <row r="164" spans="2:65" s="1" customFormat="1" ht="39">
      <c r="B164" s="31"/>
      <c r="D164" s="148" t="s">
        <v>140</v>
      </c>
      <c r="F164" s="149" t="s">
        <v>263</v>
      </c>
      <c r="I164" s="150"/>
      <c r="L164" s="31"/>
      <c r="M164" s="151"/>
      <c r="T164" s="55"/>
      <c r="AT164" s="16" t="s">
        <v>140</v>
      </c>
      <c r="AU164" s="16" t="s">
        <v>85</v>
      </c>
    </row>
    <row r="165" spans="2:65" s="11" customFormat="1" ht="22.9" customHeight="1">
      <c r="B165" s="123"/>
      <c r="D165" s="124" t="s">
        <v>75</v>
      </c>
      <c r="E165" s="133" t="s">
        <v>162</v>
      </c>
      <c r="F165" s="133" t="s">
        <v>163</v>
      </c>
      <c r="I165" s="126"/>
      <c r="J165" s="134">
        <f>BK165</f>
        <v>0</v>
      </c>
      <c r="L165" s="123"/>
      <c r="M165" s="128"/>
      <c r="P165" s="129">
        <f>SUM(P166:P174)</f>
        <v>0</v>
      </c>
      <c r="R165" s="129">
        <f>SUM(R166:R174)</f>
        <v>0</v>
      </c>
      <c r="T165" s="130">
        <f>SUM(T166:T174)</f>
        <v>0</v>
      </c>
      <c r="AR165" s="124" t="s">
        <v>83</v>
      </c>
      <c r="AT165" s="131" t="s">
        <v>75</v>
      </c>
      <c r="AU165" s="131" t="s">
        <v>83</v>
      </c>
      <c r="AY165" s="124" t="s">
        <v>131</v>
      </c>
      <c r="BK165" s="132">
        <f>SUM(BK166:BK174)</f>
        <v>0</v>
      </c>
    </row>
    <row r="166" spans="2:65" s="1" customFormat="1" ht="16.5" customHeight="1">
      <c r="B166" s="31"/>
      <c r="C166" s="135" t="s">
        <v>264</v>
      </c>
      <c r="D166" s="135" t="s">
        <v>133</v>
      </c>
      <c r="E166" s="136" t="s">
        <v>265</v>
      </c>
      <c r="F166" s="137" t="s">
        <v>266</v>
      </c>
      <c r="G166" s="138" t="s">
        <v>167</v>
      </c>
      <c r="H166" s="139">
        <v>2.78</v>
      </c>
      <c r="I166" s="140"/>
      <c r="J166" s="141">
        <f>ROUND(I166*H166,2)</f>
        <v>0</v>
      </c>
      <c r="K166" s="137" t="s">
        <v>137</v>
      </c>
      <c r="L166" s="31"/>
      <c r="M166" s="142" t="s">
        <v>1</v>
      </c>
      <c r="N166" s="143" t="s">
        <v>41</v>
      </c>
      <c r="P166" s="144">
        <f>O166*H166</f>
        <v>0</v>
      </c>
      <c r="Q166" s="144">
        <v>0</v>
      </c>
      <c r="R166" s="144">
        <f>Q166*H166</f>
        <v>0</v>
      </c>
      <c r="S166" s="144">
        <v>0</v>
      </c>
      <c r="T166" s="145">
        <f>S166*H166</f>
        <v>0</v>
      </c>
      <c r="AR166" s="146" t="s">
        <v>138</v>
      </c>
      <c r="AT166" s="146" t="s">
        <v>133</v>
      </c>
      <c r="AU166" s="146" t="s">
        <v>85</v>
      </c>
      <c r="AY166" s="16" t="s">
        <v>131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83</v>
      </c>
      <c r="BK166" s="147">
        <f>ROUND(I166*H166,2)</f>
        <v>0</v>
      </c>
      <c r="BL166" s="16" t="s">
        <v>138</v>
      </c>
      <c r="BM166" s="146" t="s">
        <v>267</v>
      </c>
    </row>
    <row r="167" spans="2:65" s="1" customFormat="1" ht="19.5">
      <c r="B167" s="31"/>
      <c r="D167" s="148" t="s">
        <v>140</v>
      </c>
      <c r="F167" s="149" t="s">
        <v>268</v>
      </c>
      <c r="I167" s="150"/>
      <c r="L167" s="31"/>
      <c r="M167" s="151"/>
      <c r="T167" s="55"/>
      <c r="AT167" s="16" t="s">
        <v>140</v>
      </c>
      <c r="AU167" s="16" t="s">
        <v>85</v>
      </c>
    </row>
    <row r="168" spans="2:65" s="1" customFormat="1" ht="24.2" customHeight="1">
      <c r="B168" s="31"/>
      <c r="C168" s="135" t="s">
        <v>269</v>
      </c>
      <c r="D168" s="135" t="s">
        <v>133</v>
      </c>
      <c r="E168" s="136" t="s">
        <v>270</v>
      </c>
      <c r="F168" s="137" t="s">
        <v>271</v>
      </c>
      <c r="G168" s="138" t="s">
        <v>167</v>
      </c>
      <c r="H168" s="139">
        <v>8.34</v>
      </c>
      <c r="I168" s="140"/>
      <c r="J168" s="141">
        <f>ROUND(I168*H168,2)</f>
        <v>0</v>
      </c>
      <c r="K168" s="137" t="s">
        <v>137</v>
      </c>
      <c r="L168" s="31"/>
      <c r="M168" s="142" t="s">
        <v>1</v>
      </c>
      <c r="N168" s="143" t="s">
        <v>41</v>
      </c>
      <c r="P168" s="144">
        <f>O168*H168</f>
        <v>0</v>
      </c>
      <c r="Q168" s="144">
        <v>0</v>
      </c>
      <c r="R168" s="144">
        <f>Q168*H168</f>
        <v>0</v>
      </c>
      <c r="S168" s="144">
        <v>0</v>
      </c>
      <c r="T168" s="145">
        <f>S168*H168</f>
        <v>0</v>
      </c>
      <c r="AR168" s="146" t="s">
        <v>138</v>
      </c>
      <c r="AT168" s="146" t="s">
        <v>133</v>
      </c>
      <c r="AU168" s="146" t="s">
        <v>85</v>
      </c>
      <c r="AY168" s="16" t="s">
        <v>131</v>
      </c>
      <c r="BE168" s="147">
        <f>IF(N168="základní",J168,0)</f>
        <v>0</v>
      </c>
      <c r="BF168" s="147">
        <f>IF(N168="snížená",J168,0)</f>
        <v>0</v>
      </c>
      <c r="BG168" s="147">
        <f>IF(N168="zákl. přenesená",J168,0)</f>
        <v>0</v>
      </c>
      <c r="BH168" s="147">
        <f>IF(N168="sníž. přenesená",J168,0)</f>
        <v>0</v>
      </c>
      <c r="BI168" s="147">
        <f>IF(N168="nulová",J168,0)</f>
        <v>0</v>
      </c>
      <c r="BJ168" s="16" t="s">
        <v>83</v>
      </c>
      <c r="BK168" s="147">
        <f>ROUND(I168*H168,2)</f>
        <v>0</v>
      </c>
      <c r="BL168" s="16" t="s">
        <v>138</v>
      </c>
      <c r="BM168" s="146" t="s">
        <v>272</v>
      </c>
    </row>
    <row r="169" spans="2:65" s="1" customFormat="1" ht="29.25">
      <c r="B169" s="31"/>
      <c r="D169" s="148" t="s">
        <v>140</v>
      </c>
      <c r="F169" s="149" t="s">
        <v>273</v>
      </c>
      <c r="I169" s="150"/>
      <c r="L169" s="31"/>
      <c r="M169" s="151"/>
      <c r="T169" s="55"/>
      <c r="AT169" s="16" t="s">
        <v>140</v>
      </c>
      <c r="AU169" s="16" t="s">
        <v>85</v>
      </c>
    </row>
    <row r="170" spans="2:65" s="12" customFormat="1" ht="11.25">
      <c r="B170" s="152"/>
      <c r="D170" s="148" t="s">
        <v>175</v>
      </c>
      <c r="F170" s="153" t="s">
        <v>274</v>
      </c>
      <c r="H170" s="154">
        <v>8.34</v>
      </c>
      <c r="I170" s="155"/>
      <c r="L170" s="152"/>
      <c r="M170" s="156"/>
      <c r="T170" s="157"/>
      <c r="AT170" s="158" t="s">
        <v>175</v>
      </c>
      <c r="AU170" s="158" t="s">
        <v>85</v>
      </c>
      <c r="AV170" s="12" t="s">
        <v>85</v>
      </c>
      <c r="AW170" s="12" t="s">
        <v>4</v>
      </c>
      <c r="AX170" s="12" t="s">
        <v>83</v>
      </c>
      <c r="AY170" s="158" t="s">
        <v>131</v>
      </c>
    </row>
    <row r="171" spans="2:65" s="1" customFormat="1" ht="24.2" customHeight="1">
      <c r="B171" s="31"/>
      <c r="C171" s="135" t="s">
        <v>275</v>
      </c>
      <c r="D171" s="135" t="s">
        <v>133</v>
      </c>
      <c r="E171" s="136" t="s">
        <v>276</v>
      </c>
      <c r="F171" s="137" t="s">
        <v>277</v>
      </c>
      <c r="G171" s="138" t="s">
        <v>167</v>
      </c>
      <c r="H171" s="139">
        <v>2.78</v>
      </c>
      <c r="I171" s="140"/>
      <c r="J171" s="141">
        <f>ROUND(I171*H171,2)</f>
        <v>0</v>
      </c>
      <c r="K171" s="137" t="s">
        <v>137</v>
      </c>
      <c r="L171" s="31"/>
      <c r="M171" s="142" t="s">
        <v>1</v>
      </c>
      <c r="N171" s="143" t="s">
        <v>41</v>
      </c>
      <c r="P171" s="144">
        <f>O171*H171</f>
        <v>0</v>
      </c>
      <c r="Q171" s="144">
        <v>0</v>
      </c>
      <c r="R171" s="144">
        <f>Q171*H171</f>
        <v>0</v>
      </c>
      <c r="S171" s="144">
        <v>0</v>
      </c>
      <c r="T171" s="145">
        <f>S171*H171</f>
        <v>0</v>
      </c>
      <c r="AR171" s="146" t="s">
        <v>138</v>
      </c>
      <c r="AT171" s="146" t="s">
        <v>133</v>
      </c>
      <c r="AU171" s="146" t="s">
        <v>85</v>
      </c>
      <c r="AY171" s="16" t="s">
        <v>131</v>
      </c>
      <c r="BE171" s="147">
        <f>IF(N171="základní",J171,0)</f>
        <v>0</v>
      </c>
      <c r="BF171" s="147">
        <f>IF(N171="snížená",J171,0)</f>
        <v>0</v>
      </c>
      <c r="BG171" s="147">
        <f>IF(N171="zákl. přenesená",J171,0)</f>
        <v>0</v>
      </c>
      <c r="BH171" s="147">
        <f>IF(N171="sníž. přenesená",J171,0)</f>
        <v>0</v>
      </c>
      <c r="BI171" s="147">
        <f>IF(N171="nulová",J171,0)</f>
        <v>0</v>
      </c>
      <c r="BJ171" s="16" t="s">
        <v>83</v>
      </c>
      <c r="BK171" s="147">
        <f>ROUND(I171*H171,2)</f>
        <v>0</v>
      </c>
      <c r="BL171" s="16" t="s">
        <v>138</v>
      </c>
      <c r="BM171" s="146" t="s">
        <v>278</v>
      </c>
    </row>
    <row r="172" spans="2:65" s="1" customFormat="1" ht="19.5">
      <c r="B172" s="31"/>
      <c r="D172" s="148" t="s">
        <v>140</v>
      </c>
      <c r="F172" s="149" t="s">
        <v>279</v>
      </c>
      <c r="I172" s="150"/>
      <c r="L172" s="31"/>
      <c r="M172" s="151"/>
      <c r="T172" s="55"/>
      <c r="AT172" s="16" t="s">
        <v>140</v>
      </c>
      <c r="AU172" s="16" t="s">
        <v>85</v>
      </c>
    </row>
    <row r="173" spans="2:65" s="1" customFormat="1" ht="37.9" customHeight="1">
      <c r="B173" s="31"/>
      <c r="C173" s="135" t="s">
        <v>280</v>
      </c>
      <c r="D173" s="135" t="s">
        <v>133</v>
      </c>
      <c r="E173" s="136" t="s">
        <v>188</v>
      </c>
      <c r="F173" s="137" t="s">
        <v>189</v>
      </c>
      <c r="G173" s="138" t="s">
        <v>167</v>
      </c>
      <c r="H173" s="139">
        <v>2.78</v>
      </c>
      <c r="I173" s="140"/>
      <c r="J173" s="141">
        <f>ROUND(I173*H173,2)</f>
        <v>0</v>
      </c>
      <c r="K173" s="137" t="s">
        <v>144</v>
      </c>
      <c r="L173" s="31"/>
      <c r="M173" s="142" t="s">
        <v>1</v>
      </c>
      <c r="N173" s="143" t="s">
        <v>41</v>
      </c>
      <c r="P173" s="144">
        <f>O173*H173</f>
        <v>0</v>
      </c>
      <c r="Q173" s="144">
        <v>0</v>
      </c>
      <c r="R173" s="144">
        <f>Q173*H173</f>
        <v>0</v>
      </c>
      <c r="S173" s="144">
        <v>0</v>
      </c>
      <c r="T173" s="145">
        <f>S173*H173</f>
        <v>0</v>
      </c>
      <c r="AR173" s="146" t="s">
        <v>138</v>
      </c>
      <c r="AT173" s="146" t="s">
        <v>133</v>
      </c>
      <c r="AU173" s="146" t="s">
        <v>85</v>
      </c>
      <c r="AY173" s="16" t="s">
        <v>131</v>
      </c>
      <c r="BE173" s="147">
        <f>IF(N173="základní",J173,0)</f>
        <v>0</v>
      </c>
      <c r="BF173" s="147">
        <f>IF(N173="snížená",J173,0)</f>
        <v>0</v>
      </c>
      <c r="BG173" s="147">
        <f>IF(N173="zákl. přenesená",J173,0)</f>
        <v>0</v>
      </c>
      <c r="BH173" s="147">
        <f>IF(N173="sníž. přenesená",J173,0)</f>
        <v>0</v>
      </c>
      <c r="BI173" s="147">
        <f>IF(N173="nulová",J173,0)</f>
        <v>0</v>
      </c>
      <c r="BJ173" s="16" t="s">
        <v>83</v>
      </c>
      <c r="BK173" s="147">
        <f>ROUND(I173*H173,2)</f>
        <v>0</v>
      </c>
      <c r="BL173" s="16" t="s">
        <v>138</v>
      </c>
      <c r="BM173" s="146" t="s">
        <v>281</v>
      </c>
    </row>
    <row r="174" spans="2:65" s="1" customFormat="1" ht="29.25">
      <c r="B174" s="31"/>
      <c r="D174" s="148" t="s">
        <v>140</v>
      </c>
      <c r="F174" s="149" t="s">
        <v>191</v>
      </c>
      <c r="I174" s="150"/>
      <c r="L174" s="31"/>
      <c r="M174" s="151"/>
      <c r="T174" s="55"/>
      <c r="AT174" s="16" t="s">
        <v>140</v>
      </c>
      <c r="AU174" s="16" t="s">
        <v>85</v>
      </c>
    </row>
    <row r="175" spans="2:65" s="11" customFormat="1" ht="22.9" customHeight="1">
      <c r="B175" s="123"/>
      <c r="D175" s="124" t="s">
        <v>75</v>
      </c>
      <c r="E175" s="133" t="s">
        <v>282</v>
      </c>
      <c r="F175" s="133" t="s">
        <v>283</v>
      </c>
      <c r="I175" s="126"/>
      <c r="J175" s="134">
        <f>BK175</f>
        <v>0</v>
      </c>
      <c r="L175" s="123"/>
      <c r="M175" s="128"/>
      <c r="P175" s="129">
        <f>SUM(P176:P177)</f>
        <v>0</v>
      </c>
      <c r="R175" s="129">
        <f>SUM(R176:R177)</f>
        <v>0</v>
      </c>
      <c r="T175" s="130">
        <f>SUM(T176:T177)</f>
        <v>0</v>
      </c>
      <c r="AR175" s="124" t="s">
        <v>83</v>
      </c>
      <c r="AT175" s="131" t="s">
        <v>75</v>
      </c>
      <c r="AU175" s="131" t="s">
        <v>83</v>
      </c>
      <c r="AY175" s="124" t="s">
        <v>131</v>
      </c>
      <c r="BK175" s="132">
        <f>SUM(BK176:BK177)</f>
        <v>0</v>
      </c>
    </row>
    <row r="176" spans="2:65" s="1" customFormat="1" ht="24.2" customHeight="1">
      <c r="B176" s="31"/>
      <c r="C176" s="135" t="s">
        <v>284</v>
      </c>
      <c r="D176" s="135" t="s">
        <v>133</v>
      </c>
      <c r="E176" s="136" t="s">
        <v>285</v>
      </c>
      <c r="F176" s="137" t="s">
        <v>286</v>
      </c>
      <c r="G176" s="138" t="s">
        <v>167</v>
      </c>
      <c r="H176" s="139">
        <v>568.73</v>
      </c>
      <c r="I176" s="140"/>
      <c r="J176" s="141">
        <f>ROUND(I176*H176,2)</f>
        <v>0</v>
      </c>
      <c r="K176" s="137" t="s">
        <v>137</v>
      </c>
      <c r="L176" s="31"/>
      <c r="M176" s="142" t="s">
        <v>1</v>
      </c>
      <c r="N176" s="143" t="s">
        <v>41</v>
      </c>
      <c r="P176" s="144">
        <f>O176*H176</f>
        <v>0</v>
      </c>
      <c r="Q176" s="144">
        <v>0</v>
      </c>
      <c r="R176" s="144">
        <f>Q176*H176</f>
        <v>0</v>
      </c>
      <c r="S176" s="144">
        <v>0</v>
      </c>
      <c r="T176" s="145">
        <f>S176*H176</f>
        <v>0</v>
      </c>
      <c r="AR176" s="146" t="s">
        <v>138</v>
      </c>
      <c r="AT176" s="146" t="s">
        <v>133</v>
      </c>
      <c r="AU176" s="146" t="s">
        <v>85</v>
      </c>
      <c r="AY176" s="16" t="s">
        <v>131</v>
      </c>
      <c r="BE176" s="147">
        <f>IF(N176="základní",J176,0)</f>
        <v>0</v>
      </c>
      <c r="BF176" s="147">
        <f>IF(N176="snížená",J176,0)</f>
        <v>0</v>
      </c>
      <c r="BG176" s="147">
        <f>IF(N176="zákl. přenesená",J176,0)</f>
        <v>0</v>
      </c>
      <c r="BH176" s="147">
        <f>IF(N176="sníž. přenesená",J176,0)</f>
        <v>0</v>
      </c>
      <c r="BI176" s="147">
        <f>IF(N176="nulová",J176,0)</f>
        <v>0</v>
      </c>
      <c r="BJ176" s="16" t="s">
        <v>83</v>
      </c>
      <c r="BK176" s="147">
        <f>ROUND(I176*H176,2)</f>
        <v>0</v>
      </c>
      <c r="BL176" s="16" t="s">
        <v>138</v>
      </c>
      <c r="BM176" s="146" t="s">
        <v>287</v>
      </c>
    </row>
    <row r="177" spans="2:47" s="1" customFormat="1" ht="19.5">
      <c r="B177" s="31"/>
      <c r="D177" s="148" t="s">
        <v>140</v>
      </c>
      <c r="F177" s="149" t="s">
        <v>288</v>
      </c>
      <c r="I177" s="150"/>
      <c r="L177" s="31"/>
      <c r="M177" s="185"/>
      <c r="N177" s="186"/>
      <c r="O177" s="186"/>
      <c r="P177" s="186"/>
      <c r="Q177" s="186"/>
      <c r="R177" s="186"/>
      <c r="S177" s="186"/>
      <c r="T177" s="187"/>
      <c r="AT177" s="16" t="s">
        <v>140</v>
      </c>
      <c r="AU177" s="16" t="s">
        <v>85</v>
      </c>
    </row>
    <row r="178" spans="2:47" s="1" customFormat="1" ht="6.95" customHeight="1"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31"/>
    </row>
  </sheetData>
  <sheetProtection algorithmName="SHA-512" hashValue="f8cohlGN/uhMx3b3UO8D0VF9V0vePBY+L+z0pUFqE4CnyoUQII3tTAHUJ6UZ7EVzh9rd05OteOZvn4yBPt6W8w==" saltValue="0EKNjAEtlnqyqPGh4gJEUKde0kEZcJ1Nyvxb34/aUYrqpTq5zDFf2OJUj3Zc5ZtWo17xGy7Ip2brhG8V3ymRVg==" spinCount="100000" sheet="1" objects="1" scenarios="1" formatColumns="0" formatRows="0" autoFilter="0"/>
  <autoFilter ref="C126:K177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61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Oprava chodníku kolem ZŠ  Šumavská a  a ZŠ Schola Viva</v>
      </c>
      <c r="F7" s="234"/>
      <c r="G7" s="234"/>
      <c r="H7" s="234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3" t="s">
        <v>105</v>
      </c>
      <c r="F9" s="235"/>
      <c r="G9" s="235"/>
      <c r="H9" s="235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91" t="s">
        <v>289</v>
      </c>
      <c r="F11" s="235"/>
      <c r="G11" s="235"/>
      <c r="H11" s="235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10. 5. 2024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6" t="str">
        <f>'Rekapitulace stavby'!E14</f>
        <v>Vyplň údaj</v>
      </c>
      <c r="F20" s="217"/>
      <c r="G20" s="217"/>
      <c r="H20" s="21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22" t="s">
        <v>1</v>
      </c>
      <c r="F29" s="222"/>
      <c r="G29" s="222"/>
      <c r="H29" s="222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ROUND((SUM(BE122:BE160)),  2)</f>
        <v>0</v>
      </c>
      <c r="I35" s="95">
        <v>0.21</v>
      </c>
      <c r="J35" s="85">
        <f>ROUND(((SUM(BE122:BE160))*I35),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ROUND((SUM(BF122:BF160)),  2)</f>
        <v>0</v>
      </c>
      <c r="I36" s="95">
        <v>0.12</v>
      </c>
      <c r="J36" s="85">
        <f>ROUND(((SUM(BF122:BF160))*I36),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ROUND((SUM(BG122:BG160)),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ROUND((SUM(BH122:BH160)),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ROUND((SUM(BI122:BI160)),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3" t="str">
        <f>E7</f>
        <v>Oprava chodníku kolem ZŠ  Šumavská a  a ZŠ Schola Viva</v>
      </c>
      <c r="F85" s="234"/>
      <c r="G85" s="234"/>
      <c r="H85" s="234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3" t="s">
        <v>105</v>
      </c>
      <c r="F87" s="235"/>
      <c r="G87" s="235"/>
      <c r="H87" s="235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91" t="str">
        <f>E11</f>
        <v>SO 192 - Dopravní  značení dočasné - DIO</v>
      </c>
      <c r="F89" s="235"/>
      <c r="G89" s="235"/>
      <c r="H89" s="235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10. 5. 2024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203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3" t="str">
        <f>E7</f>
        <v>Oprava chodníku kolem ZŠ  Šumavská a  a ZŠ Schola Viva</v>
      </c>
      <c r="F110" s="234"/>
      <c r="G110" s="234"/>
      <c r="H110" s="234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3" t="s">
        <v>105</v>
      </c>
      <c r="F112" s="235"/>
      <c r="G112" s="235"/>
      <c r="H112" s="235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91" t="str">
        <f>E11</f>
        <v>SO 192 - Dopravní  značení dočasné - DIO</v>
      </c>
      <c r="F114" s="235"/>
      <c r="G114" s="235"/>
      <c r="H114" s="235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10. 5. 2024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129</v>
      </c>
      <c r="F123" s="125" t="s">
        <v>130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182</v>
      </c>
      <c r="F124" s="133" t="s">
        <v>245</v>
      </c>
      <c r="I124" s="126"/>
      <c r="J124" s="134">
        <f>BK124</f>
        <v>0</v>
      </c>
      <c r="L124" s="123"/>
      <c r="M124" s="128"/>
      <c r="P124" s="129">
        <f>SUM(P125:P160)</f>
        <v>0</v>
      </c>
      <c r="R124" s="129">
        <f>SUM(R125:R160)</f>
        <v>0</v>
      </c>
      <c r="T124" s="130">
        <f>SUM(T125:T160)</f>
        <v>0</v>
      </c>
      <c r="AR124" s="124" t="s">
        <v>83</v>
      </c>
      <c r="AT124" s="131" t="s">
        <v>75</v>
      </c>
      <c r="AU124" s="131" t="s">
        <v>83</v>
      </c>
      <c r="AY124" s="124" t="s">
        <v>131</v>
      </c>
      <c r="BK124" s="132">
        <f>SUM(BK125:BK160)</f>
        <v>0</v>
      </c>
    </row>
    <row r="125" spans="2:65" s="1" customFormat="1" ht="24.2" customHeight="1">
      <c r="B125" s="31"/>
      <c r="C125" s="135" t="s">
        <v>83</v>
      </c>
      <c r="D125" s="135" t="s">
        <v>133</v>
      </c>
      <c r="E125" s="136" t="s">
        <v>290</v>
      </c>
      <c r="F125" s="137" t="s">
        <v>291</v>
      </c>
      <c r="G125" s="138" t="s">
        <v>239</v>
      </c>
      <c r="H125" s="139">
        <v>2</v>
      </c>
      <c r="I125" s="140"/>
      <c r="J125" s="141">
        <f>ROUND(I125*H125,2)</f>
        <v>0</v>
      </c>
      <c r="K125" s="137" t="s">
        <v>137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138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138</v>
      </c>
      <c r="BM125" s="146" t="s">
        <v>292</v>
      </c>
    </row>
    <row r="126" spans="2:65" s="1" customFormat="1" ht="19.5">
      <c r="B126" s="31"/>
      <c r="D126" s="148" t="s">
        <v>140</v>
      </c>
      <c r="F126" s="149" t="s">
        <v>293</v>
      </c>
      <c r="I126" s="150"/>
      <c r="L126" s="31"/>
      <c r="M126" s="151"/>
      <c r="T126" s="55"/>
      <c r="AT126" s="16" t="s">
        <v>140</v>
      </c>
      <c r="AU126" s="16" t="s">
        <v>85</v>
      </c>
    </row>
    <row r="127" spans="2:65" s="12" customFormat="1" ht="11.25">
      <c r="B127" s="152"/>
      <c r="D127" s="148" t="s">
        <v>175</v>
      </c>
      <c r="E127" s="158" t="s">
        <v>1</v>
      </c>
      <c r="F127" s="153" t="s">
        <v>294</v>
      </c>
      <c r="H127" s="154">
        <v>2</v>
      </c>
      <c r="I127" s="155"/>
      <c r="L127" s="152"/>
      <c r="M127" s="156"/>
      <c r="T127" s="157"/>
      <c r="AT127" s="158" t="s">
        <v>175</v>
      </c>
      <c r="AU127" s="158" t="s">
        <v>85</v>
      </c>
      <c r="AV127" s="12" t="s">
        <v>85</v>
      </c>
      <c r="AW127" s="12" t="s">
        <v>32</v>
      </c>
      <c r="AX127" s="12" t="s">
        <v>83</v>
      </c>
      <c r="AY127" s="158" t="s">
        <v>131</v>
      </c>
    </row>
    <row r="128" spans="2:65" s="1" customFormat="1" ht="24.2" customHeight="1">
      <c r="B128" s="31"/>
      <c r="C128" s="135" t="s">
        <v>85</v>
      </c>
      <c r="D128" s="135" t="s">
        <v>133</v>
      </c>
      <c r="E128" s="136" t="s">
        <v>295</v>
      </c>
      <c r="F128" s="137" t="s">
        <v>296</v>
      </c>
      <c r="G128" s="138" t="s">
        <v>239</v>
      </c>
      <c r="H128" s="139">
        <v>6</v>
      </c>
      <c r="I128" s="140"/>
      <c r="J128" s="141">
        <f>ROUND(I128*H128,2)</f>
        <v>0</v>
      </c>
      <c r="K128" s="137" t="s">
        <v>137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138</v>
      </c>
      <c r="AT128" s="146" t="s">
        <v>133</v>
      </c>
      <c r="AU128" s="146" t="s">
        <v>85</v>
      </c>
      <c r="AY128" s="16" t="s">
        <v>131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138</v>
      </c>
      <c r="BM128" s="146" t="s">
        <v>297</v>
      </c>
    </row>
    <row r="129" spans="2:65" s="1" customFormat="1" ht="19.5">
      <c r="B129" s="31"/>
      <c r="D129" s="148" t="s">
        <v>140</v>
      </c>
      <c r="F129" s="149" t="s">
        <v>298</v>
      </c>
      <c r="I129" s="150"/>
      <c r="L129" s="31"/>
      <c r="M129" s="151"/>
      <c r="T129" s="55"/>
      <c r="AT129" s="16" t="s">
        <v>140</v>
      </c>
      <c r="AU129" s="16" t="s">
        <v>85</v>
      </c>
    </row>
    <row r="130" spans="2:65" s="12" customFormat="1" ht="11.25">
      <c r="B130" s="152"/>
      <c r="D130" s="148" t="s">
        <v>175</v>
      </c>
      <c r="E130" s="158" t="s">
        <v>1</v>
      </c>
      <c r="F130" s="153" t="s">
        <v>299</v>
      </c>
      <c r="H130" s="154">
        <v>6</v>
      </c>
      <c r="I130" s="155"/>
      <c r="L130" s="152"/>
      <c r="M130" s="156"/>
      <c r="T130" s="157"/>
      <c r="AT130" s="158" t="s">
        <v>175</v>
      </c>
      <c r="AU130" s="158" t="s">
        <v>85</v>
      </c>
      <c r="AV130" s="12" t="s">
        <v>85</v>
      </c>
      <c r="AW130" s="12" t="s">
        <v>32</v>
      </c>
      <c r="AX130" s="12" t="s">
        <v>76</v>
      </c>
      <c r="AY130" s="158" t="s">
        <v>131</v>
      </c>
    </row>
    <row r="131" spans="2:65" s="13" customFormat="1" ht="11.25">
      <c r="B131" s="159"/>
      <c r="D131" s="148" t="s">
        <v>175</v>
      </c>
      <c r="E131" s="160" t="s">
        <v>1</v>
      </c>
      <c r="F131" s="161" t="s">
        <v>199</v>
      </c>
      <c r="H131" s="162">
        <v>6</v>
      </c>
      <c r="I131" s="163"/>
      <c r="L131" s="159"/>
      <c r="M131" s="183"/>
      <c r="T131" s="184"/>
      <c r="AT131" s="160" t="s">
        <v>175</v>
      </c>
      <c r="AU131" s="160" t="s">
        <v>85</v>
      </c>
      <c r="AV131" s="13" t="s">
        <v>138</v>
      </c>
      <c r="AW131" s="13" t="s">
        <v>32</v>
      </c>
      <c r="AX131" s="13" t="s">
        <v>83</v>
      </c>
      <c r="AY131" s="160" t="s">
        <v>131</v>
      </c>
    </row>
    <row r="132" spans="2:65" s="1" customFormat="1" ht="24.2" customHeight="1">
      <c r="B132" s="31"/>
      <c r="C132" s="135" t="s">
        <v>147</v>
      </c>
      <c r="D132" s="135" t="s">
        <v>133</v>
      </c>
      <c r="E132" s="136" t="s">
        <v>300</v>
      </c>
      <c r="F132" s="137" t="s">
        <v>301</v>
      </c>
      <c r="G132" s="138" t="s">
        <v>239</v>
      </c>
      <c r="H132" s="139">
        <v>56</v>
      </c>
      <c r="I132" s="140"/>
      <c r="J132" s="141">
        <f>ROUND(I132*H132,2)</f>
        <v>0</v>
      </c>
      <c r="K132" s="137" t="s">
        <v>137</v>
      </c>
      <c r="L132" s="31"/>
      <c r="M132" s="142" t="s">
        <v>1</v>
      </c>
      <c r="N132" s="143" t="s">
        <v>41</v>
      </c>
      <c r="P132" s="144">
        <f>O132*H132</f>
        <v>0</v>
      </c>
      <c r="Q132" s="144">
        <v>0</v>
      </c>
      <c r="R132" s="144">
        <f>Q132*H132</f>
        <v>0</v>
      </c>
      <c r="S132" s="144">
        <v>0</v>
      </c>
      <c r="T132" s="145">
        <f>S132*H132</f>
        <v>0</v>
      </c>
      <c r="AR132" s="146" t="s">
        <v>138</v>
      </c>
      <c r="AT132" s="146" t="s">
        <v>133</v>
      </c>
      <c r="AU132" s="146" t="s">
        <v>85</v>
      </c>
      <c r="AY132" s="16" t="s">
        <v>131</v>
      </c>
      <c r="BE132" s="147">
        <f>IF(N132="základní",J132,0)</f>
        <v>0</v>
      </c>
      <c r="BF132" s="147">
        <f>IF(N132="snížená",J132,0)</f>
        <v>0</v>
      </c>
      <c r="BG132" s="147">
        <f>IF(N132="zákl. přenesená",J132,0)</f>
        <v>0</v>
      </c>
      <c r="BH132" s="147">
        <f>IF(N132="sníž. přenesená",J132,0)</f>
        <v>0</v>
      </c>
      <c r="BI132" s="147">
        <f>IF(N132="nulová",J132,0)</f>
        <v>0</v>
      </c>
      <c r="BJ132" s="16" t="s">
        <v>83</v>
      </c>
      <c r="BK132" s="147">
        <f>ROUND(I132*H132,2)</f>
        <v>0</v>
      </c>
      <c r="BL132" s="16" t="s">
        <v>138</v>
      </c>
      <c r="BM132" s="146" t="s">
        <v>302</v>
      </c>
    </row>
    <row r="133" spans="2:65" s="1" customFormat="1" ht="29.25">
      <c r="B133" s="31"/>
      <c r="D133" s="148" t="s">
        <v>140</v>
      </c>
      <c r="F133" s="149" t="s">
        <v>303</v>
      </c>
      <c r="I133" s="150"/>
      <c r="L133" s="31"/>
      <c r="M133" s="151"/>
      <c r="T133" s="55"/>
      <c r="AT133" s="16" t="s">
        <v>140</v>
      </c>
      <c r="AU133" s="16" t="s">
        <v>85</v>
      </c>
    </row>
    <row r="134" spans="2:65" s="12" customFormat="1" ht="11.25">
      <c r="B134" s="152"/>
      <c r="D134" s="148" t="s">
        <v>175</v>
      </c>
      <c r="E134" s="158" t="s">
        <v>1</v>
      </c>
      <c r="F134" s="153" t="s">
        <v>304</v>
      </c>
      <c r="H134" s="154">
        <v>56</v>
      </c>
      <c r="I134" s="155"/>
      <c r="L134" s="152"/>
      <c r="M134" s="156"/>
      <c r="T134" s="157"/>
      <c r="AT134" s="158" t="s">
        <v>175</v>
      </c>
      <c r="AU134" s="158" t="s">
        <v>85</v>
      </c>
      <c r="AV134" s="12" t="s">
        <v>85</v>
      </c>
      <c r="AW134" s="12" t="s">
        <v>32</v>
      </c>
      <c r="AX134" s="12" t="s">
        <v>83</v>
      </c>
      <c r="AY134" s="158" t="s">
        <v>131</v>
      </c>
    </row>
    <row r="135" spans="2:65" s="1" customFormat="1" ht="24.2" customHeight="1">
      <c r="B135" s="31"/>
      <c r="C135" s="135" t="s">
        <v>138</v>
      </c>
      <c r="D135" s="135" t="s">
        <v>133</v>
      </c>
      <c r="E135" s="136" t="s">
        <v>305</v>
      </c>
      <c r="F135" s="137" t="s">
        <v>306</v>
      </c>
      <c r="G135" s="138" t="s">
        <v>239</v>
      </c>
      <c r="H135" s="139">
        <v>168</v>
      </c>
      <c r="I135" s="140"/>
      <c r="J135" s="141">
        <f>ROUND(I135*H135,2)</f>
        <v>0</v>
      </c>
      <c r="K135" s="137" t="s">
        <v>137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138</v>
      </c>
      <c r="AT135" s="146" t="s">
        <v>133</v>
      </c>
      <c r="AU135" s="146" t="s">
        <v>85</v>
      </c>
      <c r="AY135" s="16" t="s">
        <v>131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138</v>
      </c>
      <c r="BM135" s="146" t="s">
        <v>307</v>
      </c>
    </row>
    <row r="136" spans="2:65" s="1" customFormat="1" ht="29.25">
      <c r="B136" s="31"/>
      <c r="D136" s="148" t="s">
        <v>140</v>
      </c>
      <c r="F136" s="149" t="s">
        <v>308</v>
      </c>
      <c r="I136" s="150"/>
      <c r="L136" s="31"/>
      <c r="M136" s="151"/>
      <c r="T136" s="55"/>
      <c r="AT136" s="16" t="s">
        <v>140</v>
      </c>
      <c r="AU136" s="16" t="s">
        <v>85</v>
      </c>
    </row>
    <row r="137" spans="2:65" s="12" customFormat="1" ht="11.25">
      <c r="B137" s="152"/>
      <c r="D137" s="148" t="s">
        <v>175</v>
      </c>
      <c r="E137" s="158" t="s">
        <v>1</v>
      </c>
      <c r="F137" s="153" t="s">
        <v>309</v>
      </c>
      <c r="H137" s="154">
        <v>168</v>
      </c>
      <c r="I137" s="155"/>
      <c r="L137" s="152"/>
      <c r="M137" s="156"/>
      <c r="T137" s="157"/>
      <c r="AT137" s="158" t="s">
        <v>175</v>
      </c>
      <c r="AU137" s="158" t="s">
        <v>85</v>
      </c>
      <c r="AV137" s="12" t="s">
        <v>85</v>
      </c>
      <c r="AW137" s="12" t="s">
        <v>32</v>
      </c>
      <c r="AX137" s="12" t="s">
        <v>76</v>
      </c>
      <c r="AY137" s="158" t="s">
        <v>131</v>
      </c>
    </row>
    <row r="138" spans="2:65" s="13" customFormat="1" ht="11.25">
      <c r="B138" s="159"/>
      <c r="D138" s="148" t="s">
        <v>175</v>
      </c>
      <c r="E138" s="160" t="s">
        <v>1</v>
      </c>
      <c r="F138" s="161" t="s">
        <v>199</v>
      </c>
      <c r="H138" s="162">
        <v>168</v>
      </c>
      <c r="I138" s="163"/>
      <c r="L138" s="159"/>
      <c r="M138" s="183"/>
      <c r="T138" s="184"/>
      <c r="AT138" s="160" t="s">
        <v>175</v>
      </c>
      <c r="AU138" s="160" t="s">
        <v>85</v>
      </c>
      <c r="AV138" s="13" t="s">
        <v>138</v>
      </c>
      <c r="AW138" s="13" t="s">
        <v>32</v>
      </c>
      <c r="AX138" s="13" t="s">
        <v>83</v>
      </c>
      <c r="AY138" s="160" t="s">
        <v>131</v>
      </c>
    </row>
    <row r="139" spans="2:65" s="1" customFormat="1" ht="24.2" customHeight="1">
      <c r="B139" s="31"/>
      <c r="C139" s="135" t="s">
        <v>156</v>
      </c>
      <c r="D139" s="135" t="s">
        <v>133</v>
      </c>
      <c r="E139" s="136" t="s">
        <v>310</v>
      </c>
      <c r="F139" s="137" t="s">
        <v>311</v>
      </c>
      <c r="G139" s="138" t="s">
        <v>239</v>
      </c>
      <c r="H139" s="139">
        <v>12</v>
      </c>
      <c r="I139" s="140"/>
      <c r="J139" s="141">
        <f>ROUND(I139*H139,2)</f>
        <v>0</v>
      </c>
      <c r="K139" s="137" t="s">
        <v>137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138</v>
      </c>
      <c r="AT139" s="146" t="s">
        <v>133</v>
      </c>
      <c r="AU139" s="146" t="s">
        <v>85</v>
      </c>
      <c r="AY139" s="16" t="s">
        <v>131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138</v>
      </c>
      <c r="BM139" s="146" t="s">
        <v>312</v>
      </c>
    </row>
    <row r="140" spans="2:65" s="1" customFormat="1" ht="19.5">
      <c r="B140" s="31"/>
      <c r="D140" s="148" t="s">
        <v>140</v>
      </c>
      <c r="F140" s="149" t="s">
        <v>313</v>
      </c>
      <c r="I140" s="150"/>
      <c r="L140" s="31"/>
      <c r="M140" s="151"/>
      <c r="T140" s="55"/>
      <c r="AT140" s="16" t="s">
        <v>140</v>
      </c>
      <c r="AU140" s="16" t="s">
        <v>85</v>
      </c>
    </row>
    <row r="141" spans="2:65" s="12" customFormat="1" ht="11.25">
      <c r="B141" s="152"/>
      <c r="D141" s="148" t="s">
        <v>175</v>
      </c>
      <c r="E141" s="158" t="s">
        <v>1</v>
      </c>
      <c r="F141" s="153" t="s">
        <v>314</v>
      </c>
      <c r="H141" s="154">
        <v>6</v>
      </c>
      <c r="I141" s="155"/>
      <c r="L141" s="152"/>
      <c r="M141" s="156"/>
      <c r="T141" s="157"/>
      <c r="AT141" s="158" t="s">
        <v>175</v>
      </c>
      <c r="AU141" s="158" t="s">
        <v>85</v>
      </c>
      <c r="AV141" s="12" t="s">
        <v>85</v>
      </c>
      <c r="AW141" s="12" t="s">
        <v>32</v>
      </c>
      <c r="AX141" s="12" t="s">
        <v>76</v>
      </c>
      <c r="AY141" s="158" t="s">
        <v>131</v>
      </c>
    </row>
    <row r="142" spans="2:65" s="12" customFormat="1" ht="11.25">
      <c r="B142" s="152"/>
      <c r="D142" s="148" t="s">
        <v>175</v>
      </c>
      <c r="E142" s="158" t="s">
        <v>1</v>
      </c>
      <c r="F142" s="153" t="s">
        <v>315</v>
      </c>
      <c r="H142" s="154">
        <v>6</v>
      </c>
      <c r="I142" s="155"/>
      <c r="L142" s="152"/>
      <c r="M142" s="156"/>
      <c r="T142" s="157"/>
      <c r="AT142" s="158" t="s">
        <v>175</v>
      </c>
      <c r="AU142" s="158" t="s">
        <v>85</v>
      </c>
      <c r="AV142" s="12" t="s">
        <v>85</v>
      </c>
      <c r="AW142" s="12" t="s">
        <v>32</v>
      </c>
      <c r="AX142" s="12" t="s">
        <v>76</v>
      </c>
      <c r="AY142" s="158" t="s">
        <v>131</v>
      </c>
    </row>
    <row r="143" spans="2:65" s="13" customFormat="1" ht="11.25">
      <c r="B143" s="159"/>
      <c r="D143" s="148" t="s">
        <v>175</v>
      </c>
      <c r="E143" s="160" t="s">
        <v>1</v>
      </c>
      <c r="F143" s="161" t="s">
        <v>199</v>
      </c>
      <c r="H143" s="162">
        <v>12</v>
      </c>
      <c r="I143" s="163"/>
      <c r="L143" s="159"/>
      <c r="M143" s="183"/>
      <c r="T143" s="184"/>
      <c r="AT143" s="160" t="s">
        <v>175</v>
      </c>
      <c r="AU143" s="160" t="s">
        <v>85</v>
      </c>
      <c r="AV143" s="13" t="s">
        <v>138</v>
      </c>
      <c r="AW143" s="13" t="s">
        <v>32</v>
      </c>
      <c r="AX143" s="13" t="s">
        <v>83</v>
      </c>
      <c r="AY143" s="160" t="s">
        <v>131</v>
      </c>
    </row>
    <row r="144" spans="2:65" s="1" customFormat="1" ht="24.2" customHeight="1">
      <c r="B144" s="31"/>
      <c r="C144" s="135" t="s">
        <v>164</v>
      </c>
      <c r="D144" s="135" t="s">
        <v>133</v>
      </c>
      <c r="E144" s="136" t="s">
        <v>316</v>
      </c>
      <c r="F144" s="137" t="s">
        <v>317</v>
      </c>
      <c r="G144" s="138" t="s">
        <v>239</v>
      </c>
      <c r="H144" s="139">
        <v>336</v>
      </c>
      <c r="I144" s="140"/>
      <c r="J144" s="141">
        <f>ROUND(I144*H144,2)</f>
        <v>0</v>
      </c>
      <c r="K144" s="137" t="s">
        <v>137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138</v>
      </c>
      <c r="AT144" s="146" t="s">
        <v>133</v>
      </c>
      <c r="AU144" s="146" t="s">
        <v>85</v>
      </c>
      <c r="AY144" s="16" t="s">
        <v>131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138</v>
      </c>
      <c r="BM144" s="146" t="s">
        <v>318</v>
      </c>
    </row>
    <row r="145" spans="2:65" s="1" customFormat="1" ht="29.25">
      <c r="B145" s="31"/>
      <c r="D145" s="148" t="s">
        <v>140</v>
      </c>
      <c r="F145" s="149" t="s">
        <v>319</v>
      </c>
      <c r="I145" s="150"/>
      <c r="L145" s="31"/>
      <c r="M145" s="151"/>
      <c r="T145" s="55"/>
      <c r="AT145" s="16" t="s">
        <v>140</v>
      </c>
      <c r="AU145" s="16" t="s">
        <v>85</v>
      </c>
    </row>
    <row r="146" spans="2:65" s="12" customFormat="1" ht="11.25">
      <c r="B146" s="152"/>
      <c r="D146" s="148" t="s">
        <v>175</v>
      </c>
      <c r="E146" s="158" t="s">
        <v>1</v>
      </c>
      <c r="F146" s="153" t="s">
        <v>320</v>
      </c>
      <c r="H146" s="154">
        <v>168</v>
      </c>
      <c r="I146" s="155"/>
      <c r="L146" s="152"/>
      <c r="M146" s="156"/>
      <c r="T146" s="157"/>
      <c r="AT146" s="158" t="s">
        <v>175</v>
      </c>
      <c r="AU146" s="158" t="s">
        <v>85</v>
      </c>
      <c r="AV146" s="12" t="s">
        <v>85</v>
      </c>
      <c r="AW146" s="12" t="s">
        <v>32</v>
      </c>
      <c r="AX146" s="12" t="s">
        <v>76</v>
      </c>
      <c r="AY146" s="158" t="s">
        <v>131</v>
      </c>
    </row>
    <row r="147" spans="2:65" s="12" customFormat="1" ht="11.25">
      <c r="B147" s="152"/>
      <c r="D147" s="148" t="s">
        <v>175</v>
      </c>
      <c r="E147" s="158" t="s">
        <v>1</v>
      </c>
      <c r="F147" s="153" t="s">
        <v>321</v>
      </c>
      <c r="H147" s="154">
        <v>168</v>
      </c>
      <c r="I147" s="155"/>
      <c r="L147" s="152"/>
      <c r="M147" s="156"/>
      <c r="T147" s="157"/>
      <c r="AT147" s="158" t="s">
        <v>175</v>
      </c>
      <c r="AU147" s="158" t="s">
        <v>85</v>
      </c>
      <c r="AV147" s="12" t="s">
        <v>85</v>
      </c>
      <c r="AW147" s="12" t="s">
        <v>32</v>
      </c>
      <c r="AX147" s="12" t="s">
        <v>76</v>
      </c>
      <c r="AY147" s="158" t="s">
        <v>131</v>
      </c>
    </row>
    <row r="148" spans="2:65" s="13" customFormat="1" ht="11.25">
      <c r="B148" s="159"/>
      <c r="D148" s="148" t="s">
        <v>175</v>
      </c>
      <c r="E148" s="160" t="s">
        <v>1</v>
      </c>
      <c r="F148" s="161" t="s">
        <v>199</v>
      </c>
      <c r="H148" s="162">
        <v>336</v>
      </c>
      <c r="I148" s="163"/>
      <c r="L148" s="159"/>
      <c r="M148" s="183"/>
      <c r="T148" s="184"/>
      <c r="AT148" s="160" t="s">
        <v>175</v>
      </c>
      <c r="AU148" s="160" t="s">
        <v>85</v>
      </c>
      <c r="AV148" s="13" t="s">
        <v>138</v>
      </c>
      <c r="AW148" s="13" t="s">
        <v>32</v>
      </c>
      <c r="AX148" s="13" t="s">
        <v>83</v>
      </c>
      <c r="AY148" s="160" t="s">
        <v>131</v>
      </c>
    </row>
    <row r="149" spans="2:65" s="1" customFormat="1" ht="24.2" customHeight="1">
      <c r="B149" s="31"/>
      <c r="C149" s="135" t="s">
        <v>170</v>
      </c>
      <c r="D149" s="135" t="s">
        <v>133</v>
      </c>
      <c r="E149" s="136" t="s">
        <v>322</v>
      </c>
      <c r="F149" s="137" t="s">
        <v>323</v>
      </c>
      <c r="G149" s="138" t="s">
        <v>239</v>
      </c>
      <c r="H149" s="139">
        <v>6</v>
      </c>
      <c r="I149" s="140"/>
      <c r="J149" s="141">
        <f>ROUND(I149*H149,2)</f>
        <v>0</v>
      </c>
      <c r="K149" s="137" t="s">
        <v>144</v>
      </c>
      <c r="L149" s="31"/>
      <c r="M149" s="142" t="s">
        <v>1</v>
      </c>
      <c r="N149" s="143" t="s">
        <v>41</v>
      </c>
      <c r="P149" s="144">
        <f>O149*H149</f>
        <v>0</v>
      </c>
      <c r="Q149" s="144">
        <v>0</v>
      </c>
      <c r="R149" s="144">
        <f>Q149*H149</f>
        <v>0</v>
      </c>
      <c r="S149" s="144">
        <v>0</v>
      </c>
      <c r="T149" s="145">
        <f>S149*H149</f>
        <v>0</v>
      </c>
      <c r="AR149" s="146" t="s">
        <v>138</v>
      </c>
      <c r="AT149" s="146" t="s">
        <v>133</v>
      </c>
      <c r="AU149" s="146" t="s">
        <v>85</v>
      </c>
      <c r="AY149" s="16" t="s">
        <v>131</v>
      </c>
      <c r="BE149" s="147">
        <f>IF(N149="základní",J149,0)</f>
        <v>0</v>
      </c>
      <c r="BF149" s="147">
        <f>IF(N149="snížená",J149,0)</f>
        <v>0</v>
      </c>
      <c r="BG149" s="147">
        <f>IF(N149="zákl. přenesená",J149,0)</f>
        <v>0</v>
      </c>
      <c r="BH149" s="147">
        <f>IF(N149="sníž. přenesená",J149,0)</f>
        <v>0</v>
      </c>
      <c r="BI149" s="147">
        <f>IF(N149="nulová",J149,0)</f>
        <v>0</v>
      </c>
      <c r="BJ149" s="16" t="s">
        <v>83</v>
      </c>
      <c r="BK149" s="147">
        <f>ROUND(I149*H149,2)</f>
        <v>0</v>
      </c>
      <c r="BL149" s="16" t="s">
        <v>138</v>
      </c>
      <c r="BM149" s="146" t="s">
        <v>324</v>
      </c>
    </row>
    <row r="150" spans="2:65" s="1" customFormat="1" ht="19.5">
      <c r="B150" s="31"/>
      <c r="D150" s="148" t="s">
        <v>140</v>
      </c>
      <c r="F150" s="149" t="s">
        <v>325</v>
      </c>
      <c r="I150" s="150"/>
      <c r="L150" s="31"/>
      <c r="M150" s="151"/>
      <c r="T150" s="55"/>
      <c r="AT150" s="16" t="s">
        <v>140</v>
      </c>
      <c r="AU150" s="16" t="s">
        <v>85</v>
      </c>
    </row>
    <row r="151" spans="2:65" s="12" customFormat="1" ht="11.25">
      <c r="B151" s="152"/>
      <c r="D151" s="148" t="s">
        <v>175</v>
      </c>
      <c r="E151" s="158" t="s">
        <v>1</v>
      </c>
      <c r="F151" s="153" t="s">
        <v>326</v>
      </c>
      <c r="H151" s="154">
        <v>6</v>
      </c>
      <c r="I151" s="155"/>
      <c r="L151" s="152"/>
      <c r="M151" s="156"/>
      <c r="T151" s="157"/>
      <c r="AT151" s="158" t="s">
        <v>175</v>
      </c>
      <c r="AU151" s="158" t="s">
        <v>85</v>
      </c>
      <c r="AV151" s="12" t="s">
        <v>85</v>
      </c>
      <c r="AW151" s="12" t="s">
        <v>32</v>
      </c>
      <c r="AX151" s="12" t="s">
        <v>83</v>
      </c>
      <c r="AY151" s="158" t="s">
        <v>131</v>
      </c>
    </row>
    <row r="152" spans="2:65" s="1" customFormat="1" ht="24.2" customHeight="1">
      <c r="B152" s="31"/>
      <c r="C152" s="135" t="s">
        <v>177</v>
      </c>
      <c r="D152" s="135" t="s">
        <v>133</v>
      </c>
      <c r="E152" s="136" t="s">
        <v>327</v>
      </c>
      <c r="F152" s="137" t="s">
        <v>328</v>
      </c>
      <c r="G152" s="138" t="s">
        <v>239</v>
      </c>
      <c r="H152" s="139">
        <v>168</v>
      </c>
      <c r="I152" s="140"/>
      <c r="J152" s="141">
        <f>ROUND(I152*H152,2)</f>
        <v>0</v>
      </c>
      <c r="K152" s="137" t="s">
        <v>144</v>
      </c>
      <c r="L152" s="31"/>
      <c r="M152" s="142" t="s">
        <v>1</v>
      </c>
      <c r="N152" s="143" t="s">
        <v>41</v>
      </c>
      <c r="P152" s="144">
        <f>O152*H152</f>
        <v>0</v>
      </c>
      <c r="Q152" s="144">
        <v>0</v>
      </c>
      <c r="R152" s="144">
        <f>Q152*H152</f>
        <v>0</v>
      </c>
      <c r="S152" s="144">
        <v>0</v>
      </c>
      <c r="T152" s="145">
        <f>S152*H152</f>
        <v>0</v>
      </c>
      <c r="AR152" s="146" t="s">
        <v>138</v>
      </c>
      <c r="AT152" s="146" t="s">
        <v>133</v>
      </c>
      <c r="AU152" s="146" t="s">
        <v>85</v>
      </c>
      <c r="AY152" s="16" t="s">
        <v>131</v>
      </c>
      <c r="BE152" s="147">
        <f>IF(N152="základní",J152,0)</f>
        <v>0</v>
      </c>
      <c r="BF152" s="147">
        <f>IF(N152="snížená",J152,0)</f>
        <v>0</v>
      </c>
      <c r="BG152" s="147">
        <f>IF(N152="zákl. přenesená",J152,0)</f>
        <v>0</v>
      </c>
      <c r="BH152" s="147">
        <f>IF(N152="sníž. přenesená",J152,0)</f>
        <v>0</v>
      </c>
      <c r="BI152" s="147">
        <f>IF(N152="nulová",J152,0)</f>
        <v>0</v>
      </c>
      <c r="BJ152" s="16" t="s">
        <v>83</v>
      </c>
      <c r="BK152" s="147">
        <f>ROUND(I152*H152,2)</f>
        <v>0</v>
      </c>
      <c r="BL152" s="16" t="s">
        <v>138</v>
      </c>
      <c r="BM152" s="146" t="s">
        <v>329</v>
      </c>
    </row>
    <row r="153" spans="2:65" s="1" customFormat="1" ht="29.25">
      <c r="B153" s="31"/>
      <c r="D153" s="148" t="s">
        <v>140</v>
      </c>
      <c r="F153" s="149" t="s">
        <v>330</v>
      </c>
      <c r="I153" s="150"/>
      <c r="L153" s="31"/>
      <c r="M153" s="151"/>
      <c r="T153" s="55"/>
      <c r="AT153" s="16" t="s">
        <v>140</v>
      </c>
      <c r="AU153" s="16" t="s">
        <v>85</v>
      </c>
    </row>
    <row r="154" spans="2:65" s="12" customFormat="1" ht="11.25">
      <c r="B154" s="152"/>
      <c r="D154" s="148" t="s">
        <v>175</v>
      </c>
      <c r="E154" s="158" t="s">
        <v>1</v>
      </c>
      <c r="F154" s="153" t="s">
        <v>331</v>
      </c>
      <c r="H154" s="154">
        <v>168</v>
      </c>
      <c r="I154" s="155"/>
      <c r="L154" s="152"/>
      <c r="M154" s="156"/>
      <c r="T154" s="157"/>
      <c r="AT154" s="158" t="s">
        <v>175</v>
      </c>
      <c r="AU154" s="158" t="s">
        <v>85</v>
      </c>
      <c r="AV154" s="12" t="s">
        <v>85</v>
      </c>
      <c r="AW154" s="12" t="s">
        <v>32</v>
      </c>
      <c r="AX154" s="12" t="s">
        <v>83</v>
      </c>
      <c r="AY154" s="158" t="s">
        <v>131</v>
      </c>
    </row>
    <row r="155" spans="2:65" s="1" customFormat="1" ht="24.2" customHeight="1">
      <c r="B155" s="31"/>
      <c r="C155" s="135" t="s">
        <v>182</v>
      </c>
      <c r="D155" s="135" t="s">
        <v>133</v>
      </c>
      <c r="E155" s="136" t="s">
        <v>332</v>
      </c>
      <c r="F155" s="137" t="s">
        <v>333</v>
      </c>
      <c r="G155" s="138" t="s">
        <v>239</v>
      </c>
      <c r="H155" s="139">
        <v>2</v>
      </c>
      <c r="I155" s="140"/>
      <c r="J155" s="141">
        <f>ROUND(I155*H155,2)</f>
        <v>0</v>
      </c>
      <c r="K155" s="137" t="s">
        <v>137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0</v>
      </c>
      <c r="R155" s="144">
        <f>Q155*H155</f>
        <v>0</v>
      </c>
      <c r="S155" s="144">
        <v>0</v>
      </c>
      <c r="T155" s="145">
        <f>S155*H155</f>
        <v>0</v>
      </c>
      <c r="AR155" s="146" t="s">
        <v>138</v>
      </c>
      <c r="AT155" s="146" t="s">
        <v>133</v>
      </c>
      <c r="AU155" s="146" t="s">
        <v>85</v>
      </c>
      <c r="AY155" s="16" t="s">
        <v>131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138</v>
      </c>
      <c r="BM155" s="146" t="s">
        <v>334</v>
      </c>
    </row>
    <row r="156" spans="2:65" s="1" customFormat="1" ht="19.5">
      <c r="B156" s="31"/>
      <c r="D156" s="148" t="s">
        <v>140</v>
      </c>
      <c r="F156" s="149" t="s">
        <v>335</v>
      </c>
      <c r="I156" s="150"/>
      <c r="L156" s="31"/>
      <c r="M156" s="151"/>
      <c r="T156" s="55"/>
      <c r="AT156" s="16" t="s">
        <v>140</v>
      </c>
      <c r="AU156" s="16" t="s">
        <v>85</v>
      </c>
    </row>
    <row r="157" spans="2:65" s="12" customFormat="1" ht="11.25">
      <c r="B157" s="152"/>
      <c r="D157" s="148" t="s">
        <v>175</v>
      </c>
      <c r="E157" s="158" t="s">
        <v>1</v>
      </c>
      <c r="F157" s="153" t="s">
        <v>336</v>
      </c>
      <c r="H157" s="154">
        <v>2</v>
      </c>
      <c r="I157" s="155"/>
      <c r="L157" s="152"/>
      <c r="M157" s="156"/>
      <c r="T157" s="157"/>
      <c r="AT157" s="158" t="s">
        <v>175</v>
      </c>
      <c r="AU157" s="158" t="s">
        <v>85</v>
      </c>
      <c r="AV157" s="12" t="s">
        <v>85</v>
      </c>
      <c r="AW157" s="12" t="s">
        <v>32</v>
      </c>
      <c r="AX157" s="12" t="s">
        <v>83</v>
      </c>
      <c r="AY157" s="158" t="s">
        <v>131</v>
      </c>
    </row>
    <row r="158" spans="2:65" s="1" customFormat="1" ht="24.2" customHeight="1">
      <c r="B158" s="31"/>
      <c r="C158" s="135" t="s">
        <v>187</v>
      </c>
      <c r="D158" s="135" t="s">
        <v>133</v>
      </c>
      <c r="E158" s="136" t="s">
        <v>337</v>
      </c>
      <c r="F158" s="137" t="s">
        <v>338</v>
      </c>
      <c r="G158" s="138" t="s">
        <v>239</v>
      </c>
      <c r="H158" s="139">
        <v>56</v>
      </c>
      <c r="I158" s="140"/>
      <c r="J158" s="141">
        <f>ROUND(I158*H158,2)</f>
        <v>0</v>
      </c>
      <c r="K158" s="137" t="s">
        <v>137</v>
      </c>
      <c r="L158" s="31"/>
      <c r="M158" s="142" t="s">
        <v>1</v>
      </c>
      <c r="N158" s="143" t="s">
        <v>41</v>
      </c>
      <c r="P158" s="144">
        <f>O158*H158</f>
        <v>0</v>
      </c>
      <c r="Q158" s="144">
        <v>0</v>
      </c>
      <c r="R158" s="144">
        <f>Q158*H158</f>
        <v>0</v>
      </c>
      <c r="S158" s="144">
        <v>0</v>
      </c>
      <c r="T158" s="145">
        <f>S158*H158</f>
        <v>0</v>
      </c>
      <c r="AR158" s="146" t="s">
        <v>138</v>
      </c>
      <c r="AT158" s="146" t="s">
        <v>133</v>
      </c>
      <c r="AU158" s="146" t="s">
        <v>85</v>
      </c>
      <c r="AY158" s="16" t="s">
        <v>131</v>
      </c>
      <c r="BE158" s="147">
        <f>IF(N158="základní",J158,0)</f>
        <v>0</v>
      </c>
      <c r="BF158" s="147">
        <f>IF(N158="snížená",J158,0)</f>
        <v>0</v>
      </c>
      <c r="BG158" s="147">
        <f>IF(N158="zákl. přenesená",J158,0)</f>
        <v>0</v>
      </c>
      <c r="BH158" s="147">
        <f>IF(N158="sníž. přenesená",J158,0)</f>
        <v>0</v>
      </c>
      <c r="BI158" s="147">
        <f>IF(N158="nulová",J158,0)</f>
        <v>0</v>
      </c>
      <c r="BJ158" s="16" t="s">
        <v>83</v>
      </c>
      <c r="BK158" s="147">
        <f>ROUND(I158*H158,2)</f>
        <v>0</v>
      </c>
      <c r="BL158" s="16" t="s">
        <v>138</v>
      </c>
      <c r="BM158" s="146" t="s">
        <v>339</v>
      </c>
    </row>
    <row r="159" spans="2:65" s="1" customFormat="1" ht="29.25">
      <c r="B159" s="31"/>
      <c r="D159" s="148" t="s">
        <v>140</v>
      </c>
      <c r="F159" s="149" t="s">
        <v>340</v>
      </c>
      <c r="I159" s="150"/>
      <c r="L159" s="31"/>
      <c r="M159" s="151"/>
      <c r="T159" s="55"/>
      <c r="AT159" s="16" t="s">
        <v>140</v>
      </c>
      <c r="AU159" s="16" t="s">
        <v>85</v>
      </c>
    </row>
    <row r="160" spans="2:65" s="12" customFormat="1" ht="11.25">
      <c r="B160" s="152"/>
      <c r="D160" s="148" t="s">
        <v>175</v>
      </c>
      <c r="E160" s="158" t="s">
        <v>1</v>
      </c>
      <c r="F160" s="153" t="s">
        <v>341</v>
      </c>
      <c r="H160" s="154">
        <v>56</v>
      </c>
      <c r="I160" s="155"/>
      <c r="L160" s="152"/>
      <c r="M160" s="188"/>
      <c r="N160" s="189"/>
      <c r="O160" s="189"/>
      <c r="P160" s="189"/>
      <c r="Q160" s="189"/>
      <c r="R160" s="189"/>
      <c r="S160" s="189"/>
      <c r="T160" s="190"/>
      <c r="AT160" s="158" t="s">
        <v>175</v>
      </c>
      <c r="AU160" s="158" t="s">
        <v>85</v>
      </c>
      <c r="AV160" s="12" t="s">
        <v>85</v>
      </c>
      <c r="AW160" s="12" t="s">
        <v>32</v>
      </c>
      <c r="AX160" s="12" t="s">
        <v>83</v>
      </c>
      <c r="AY160" s="158" t="s">
        <v>131</v>
      </c>
    </row>
    <row r="161" spans="2:12" s="1" customFormat="1" ht="6.95" customHeight="1"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31"/>
    </row>
  </sheetData>
  <sheetProtection algorithmName="SHA-512" hashValue="9XLOJ3TSzQjrqCB4KA0J35fWpksBTtFL+n7sHsygWpLJUjpiqLRUpqJoomBAWcRLsrWLRysuooSns5P8c7bJIA==" saltValue="BZK/sDx6KkVxaWr9jnc1pf1XCmszX07gaUTzef8Ob3MspszCOAFoIrfzmPtmmndO3+pdKyzjpTCMxdnvAwTlqw==" spinCount="100000" sheet="1" objects="1" scenarios="1" formatColumns="0" formatRows="0" autoFilter="0"/>
  <autoFilter ref="C121:K160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3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Oprava chodníku kolem ZŠ  Šumavská a  a ZŠ Schola Viva</v>
      </c>
      <c r="F7" s="234"/>
      <c r="G7" s="234"/>
      <c r="H7" s="234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3" t="s">
        <v>105</v>
      </c>
      <c r="F9" s="235"/>
      <c r="G9" s="235"/>
      <c r="H9" s="235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91" t="s">
        <v>342</v>
      </c>
      <c r="F11" s="235"/>
      <c r="G11" s="235"/>
      <c r="H11" s="235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10. 5. 2024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6" t="str">
        <f>'Rekapitulace stavby'!E14</f>
        <v>Vyplň údaj</v>
      </c>
      <c r="F20" s="217"/>
      <c r="G20" s="217"/>
      <c r="H20" s="21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22" t="s">
        <v>1</v>
      </c>
      <c r="F29" s="222"/>
      <c r="G29" s="222"/>
      <c r="H29" s="222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ROUND((SUM(BE122:BE132)),  2)</f>
        <v>0</v>
      </c>
      <c r="I35" s="95">
        <v>0.21</v>
      </c>
      <c r="J35" s="85">
        <f>ROUND(((SUM(BE122:BE132))*I35),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ROUND((SUM(BF122:BF132)),  2)</f>
        <v>0</v>
      </c>
      <c r="I36" s="95">
        <v>0.12</v>
      </c>
      <c r="J36" s="85">
        <f>ROUND(((SUM(BF122:BF132))*I36),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ROUND((SUM(BG122:BG132)),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ROUND((SUM(BH122:BH132)),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ROUND((SUM(BI122:BI132)),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3" t="str">
        <f>E7</f>
        <v>Oprava chodníku kolem ZŠ  Šumavská a  a ZŠ Schola Viva</v>
      </c>
      <c r="F85" s="234"/>
      <c r="G85" s="234"/>
      <c r="H85" s="234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3" t="s">
        <v>105</v>
      </c>
      <c r="F87" s="235"/>
      <c r="G87" s="235"/>
      <c r="H87" s="235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91" t="str">
        <f>E11</f>
        <v>SO 1000 - Ostatní  náklady</v>
      </c>
      <c r="F89" s="235"/>
      <c r="G89" s="235"/>
      <c r="H89" s="235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10. 5. 2024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343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344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3" t="str">
        <f>E7</f>
        <v>Oprava chodníku kolem ZŠ  Šumavská a  a ZŠ Schola Viva</v>
      </c>
      <c r="F110" s="234"/>
      <c r="G110" s="234"/>
      <c r="H110" s="234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3" t="s">
        <v>105</v>
      </c>
      <c r="F112" s="235"/>
      <c r="G112" s="235"/>
      <c r="H112" s="235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91" t="str">
        <f>E11</f>
        <v>SO 1000 - Ostatní  náklady</v>
      </c>
      <c r="F114" s="235"/>
      <c r="G114" s="235"/>
      <c r="H114" s="235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10. 5. 2024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345</v>
      </c>
      <c r="F123" s="125" t="s">
        <v>346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138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347</v>
      </c>
      <c r="F124" s="133" t="s">
        <v>346</v>
      </c>
      <c r="I124" s="126"/>
      <c r="J124" s="134">
        <f>BK124</f>
        <v>0</v>
      </c>
      <c r="L124" s="123"/>
      <c r="M124" s="128"/>
      <c r="P124" s="129">
        <f>SUM(P125:P132)</f>
        <v>0</v>
      </c>
      <c r="R124" s="129">
        <f>SUM(R125:R132)</f>
        <v>0</v>
      </c>
      <c r="T124" s="130">
        <f>SUM(T125:T132)</f>
        <v>0</v>
      </c>
      <c r="AR124" s="124" t="s">
        <v>138</v>
      </c>
      <c r="AT124" s="131" t="s">
        <v>75</v>
      </c>
      <c r="AU124" s="131" t="s">
        <v>83</v>
      </c>
      <c r="AY124" s="124" t="s">
        <v>131</v>
      </c>
      <c r="BK124" s="132">
        <f>SUM(BK125:BK132)</f>
        <v>0</v>
      </c>
    </row>
    <row r="125" spans="2:65" s="1" customFormat="1" ht="16.5" customHeight="1">
      <c r="B125" s="31"/>
      <c r="C125" s="135" t="s">
        <v>83</v>
      </c>
      <c r="D125" s="135" t="s">
        <v>133</v>
      </c>
      <c r="E125" s="136" t="s">
        <v>348</v>
      </c>
      <c r="F125" s="137" t="s">
        <v>349</v>
      </c>
      <c r="G125" s="138" t="s">
        <v>350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351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351</v>
      </c>
      <c r="BM125" s="146" t="s">
        <v>352</v>
      </c>
    </row>
    <row r="126" spans="2:65" s="1" customFormat="1" ht="11.25">
      <c r="B126" s="31"/>
      <c r="D126" s="148" t="s">
        <v>140</v>
      </c>
      <c r="F126" s="149" t="s">
        <v>353</v>
      </c>
      <c r="I126" s="150"/>
      <c r="L126" s="31"/>
      <c r="M126" s="151"/>
      <c r="T126" s="55"/>
      <c r="AT126" s="16" t="s">
        <v>140</v>
      </c>
      <c r="AU126" s="16" t="s">
        <v>85</v>
      </c>
    </row>
    <row r="127" spans="2:65" s="14" customFormat="1" ht="22.5">
      <c r="B127" s="167"/>
      <c r="D127" s="148" t="s">
        <v>175</v>
      </c>
      <c r="E127" s="168" t="s">
        <v>1</v>
      </c>
      <c r="F127" s="169" t="s">
        <v>354</v>
      </c>
      <c r="H127" s="168" t="s">
        <v>1</v>
      </c>
      <c r="I127" s="170"/>
      <c r="L127" s="167"/>
      <c r="M127" s="171"/>
      <c r="T127" s="172"/>
      <c r="AT127" s="168" t="s">
        <v>175</v>
      </c>
      <c r="AU127" s="168" t="s">
        <v>85</v>
      </c>
      <c r="AV127" s="14" t="s">
        <v>83</v>
      </c>
      <c r="AW127" s="14" t="s">
        <v>32</v>
      </c>
      <c r="AX127" s="14" t="s">
        <v>76</v>
      </c>
      <c r="AY127" s="168" t="s">
        <v>131</v>
      </c>
    </row>
    <row r="128" spans="2:65" s="12" customFormat="1" ht="11.25">
      <c r="B128" s="152"/>
      <c r="D128" s="148" t="s">
        <v>175</v>
      </c>
      <c r="E128" s="158" t="s">
        <v>1</v>
      </c>
      <c r="F128" s="153" t="s">
        <v>83</v>
      </c>
      <c r="H128" s="154">
        <v>1</v>
      </c>
      <c r="I128" s="155"/>
      <c r="L128" s="152"/>
      <c r="M128" s="156"/>
      <c r="T128" s="157"/>
      <c r="AT128" s="158" t="s">
        <v>175</v>
      </c>
      <c r="AU128" s="158" t="s">
        <v>85</v>
      </c>
      <c r="AV128" s="12" t="s">
        <v>85</v>
      </c>
      <c r="AW128" s="12" t="s">
        <v>32</v>
      </c>
      <c r="AX128" s="12" t="s">
        <v>83</v>
      </c>
      <c r="AY128" s="158" t="s">
        <v>131</v>
      </c>
    </row>
    <row r="129" spans="2:65" s="1" customFormat="1" ht="24.2" customHeight="1">
      <c r="B129" s="31"/>
      <c r="C129" s="135" t="s">
        <v>85</v>
      </c>
      <c r="D129" s="135" t="s">
        <v>133</v>
      </c>
      <c r="E129" s="136" t="s">
        <v>355</v>
      </c>
      <c r="F129" s="137" t="s">
        <v>356</v>
      </c>
      <c r="G129" s="138" t="s">
        <v>350</v>
      </c>
      <c r="H129" s="139">
        <v>1</v>
      </c>
      <c r="I129" s="140"/>
      <c r="J129" s="141">
        <f>ROUND(I129*H129,2)</f>
        <v>0</v>
      </c>
      <c r="K129" s="137" t="s">
        <v>1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351</v>
      </c>
      <c r="AT129" s="146" t="s">
        <v>133</v>
      </c>
      <c r="AU129" s="146" t="s">
        <v>85</v>
      </c>
      <c r="AY129" s="16" t="s">
        <v>131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351</v>
      </c>
      <c r="BM129" s="146" t="s">
        <v>357</v>
      </c>
    </row>
    <row r="130" spans="2:65" s="1" customFormat="1" ht="11.25">
      <c r="B130" s="31"/>
      <c r="D130" s="148" t="s">
        <v>140</v>
      </c>
      <c r="F130" s="149" t="s">
        <v>358</v>
      </c>
      <c r="I130" s="150"/>
      <c r="L130" s="31"/>
      <c r="M130" s="151"/>
      <c r="T130" s="55"/>
      <c r="AT130" s="16" t="s">
        <v>140</v>
      </c>
      <c r="AU130" s="16" t="s">
        <v>85</v>
      </c>
    </row>
    <row r="131" spans="2:65" s="1" customFormat="1" ht="16.5" customHeight="1">
      <c r="B131" s="31"/>
      <c r="C131" s="135" t="s">
        <v>147</v>
      </c>
      <c r="D131" s="135" t="s">
        <v>133</v>
      </c>
      <c r="E131" s="136" t="s">
        <v>359</v>
      </c>
      <c r="F131" s="137" t="s">
        <v>360</v>
      </c>
      <c r="G131" s="138" t="s">
        <v>350</v>
      </c>
      <c r="H131" s="139">
        <v>1</v>
      </c>
      <c r="I131" s="140"/>
      <c r="J131" s="141">
        <f>ROUND(I131*H131,2)</f>
        <v>0</v>
      </c>
      <c r="K131" s="137" t="s">
        <v>137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351</v>
      </c>
      <c r="AT131" s="146" t="s">
        <v>133</v>
      </c>
      <c r="AU131" s="146" t="s">
        <v>85</v>
      </c>
      <c r="AY131" s="16" t="s">
        <v>131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351</v>
      </c>
      <c r="BM131" s="146" t="s">
        <v>361</v>
      </c>
    </row>
    <row r="132" spans="2:65" s="1" customFormat="1" ht="11.25">
      <c r="B132" s="31"/>
      <c r="D132" s="148" t="s">
        <v>140</v>
      </c>
      <c r="F132" s="149" t="s">
        <v>360</v>
      </c>
      <c r="I132" s="150"/>
      <c r="L132" s="31"/>
      <c r="M132" s="185"/>
      <c r="N132" s="186"/>
      <c r="O132" s="186"/>
      <c r="P132" s="186"/>
      <c r="Q132" s="186"/>
      <c r="R132" s="186"/>
      <c r="S132" s="186"/>
      <c r="T132" s="187"/>
      <c r="AT132" s="16" t="s">
        <v>140</v>
      </c>
      <c r="AU132" s="16" t="s">
        <v>85</v>
      </c>
    </row>
    <row r="133" spans="2:65" s="1" customFormat="1" ht="6.95" customHeight="1"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31"/>
    </row>
  </sheetData>
  <sheetProtection algorithmName="SHA-512" hashValue="n0J1h8UDQIshRaacXomrdlz5rJ3y+L6yBCN8FokmqfzvtOHEkMH9BA8w4iTFZJKj7ocWyNZib9qkE0TvYzK+bw==" saltValue="+9acNBGooRzdu4QqAvyl0xu+5IiX9igBzLMRzqtHurWnTBXETos0WtBLyMdawds3PeS/UJlIOmI+8C141nFbRA==" spinCount="100000" sheet="1" objects="1" scenarios="1" formatColumns="0" formatRows="0" autoFilter="0"/>
  <autoFilter ref="C121:K132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9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33" t="str">
        <f>'Rekapitulace stavby'!K6</f>
        <v>Oprava chodníku kolem ZŠ  Šumavská a  a ZŠ Schola Viva</v>
      </c>
      <c r="F7" s="234"/>
      <c r="G7" s="234"/>
      <c r="H7" s="234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33" t="s">
        <v>105</v>
      </c>
      <c r="F9" s="235"/>
      <c r="G9" s="235"/>
      <c r="H9" s="235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91" t="s">
        <v>362</v>
      </c>
      <c r="F11" s="235"/>
      <c r="G11" s="235"/>
      <c r="H11" s="235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10. 5. 2024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6" t="str">
        <f>'Rekapitulace stavby'!E14</f>
        <v>Vyplň údaj</v>
      </c>
      <c r="F20" s="217"/>
      <c r="G20" s="217"/>
      <c r="H20" s="217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22" t="s">
        <v>1</v>
      </c>
      <c r="F29" s="222"/>
      <c r="G29" s="222"/>
      <c r="H29" s="222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ROUND((SUM(BE122:BE128)),  2)</f>
        <v>0</v>
      </c>
      <c r="I35" s="95">
        <v>0.21</v>
      </c>
      <c r="J35" s="85">
        <f>ROUND(((SUM(BE122:BE128))*I35),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ROUND((SUM(BF122:BF128)),  2)</f>
        <v>0</v>
      </c>
      <c r="I36" s="95">
        <v>0.12</v>
      </c>
      <c r="J36" s="85">
        <f>ROUND(((SUM(BF122:BF128))*I36),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ROUND((SUM(BG122:BG128)),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ROUND((SUM(BH122:BH128)),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ROUND((SUM(BI122:BI128)),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33" t="str">
        <f>E7</f>
        <v>Oprava chodníku kolem ZŠ  Šumavská a  a ZŠ Schola Viva</v>
      </c>
      <c r="F85" s="234"/>
      <c r="G85" s="234"/>
      <c r="H85" s="234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33" t="s">
        <v>105</v>
      </c>
      <c r="F87" s="235"/>
      <c r="G87" s="235"/>
      <c r="H87" s="235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91" t="str">
        <f>E11</f>
        <v>SO 1020 - VRN</v>
      </c>
      <c r="F89" s="235"/>
      <c r="G89" s="235"/>
      <c r="H89" s="235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10. 5. 2024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363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364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33" t="str">
        <f>E7</f>
        <v>Oprava chodníku kolem ZŠ  Šumavská a  a ZŠ Schola Viva</v>
      </c>
      <c r="F110" s="234"/>
      <c r="G110" s="234"/>
      <c r="H110" s="234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33" t="s">
        <v>105</v>
      </c>
      <c r="F112" s="235"/>
      <c r="G112" s="235"/>
      <c r="H112" s="235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91" t="str">
        <f>E11</f>
        <v>SO 1020 - VRN</v>
      </c>
      <c r="F114" s="235"/>
      <c r="G114" s="235"/>
      <c r="H114" s="235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10. 5. 2024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365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156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366</v>
      </c>
      <c r="F124" s="133" t="s">
        <v>367</v>
      </c>
      <c r="I124" s="126"/>
      <c r="J124" s="134">
        <f>BK124</f>
        <v>0</v>
      </c>
      <c r="L124" s="123"/>
      <c r="M124" s="128"/>
      <c r="P124" s="129">
        <f>SUM(P125:P128)</f>
        <v>0</v>
      </c>
      <c r="R124" s="129">
        <f>SUM(R125:R128)</f>
        <v>0</v>
      </c>
      <c r="T124" s="130">
        <f>SUM(T125:T128)</f>
        <v>0</v>
      </c>
      <c r="AR124" s="124" t="s">
        <v>156</v>
      </c>
      <c r="AT124" s="131" t="s">
        <v>75</v>
      </c>
      <c r="AU124" s="131" t="s">
        <v>83</v>
      </c>
      <c r="AY124" s="124" t="s">
        <v>131</v>
      </c>
      <c r="BK124" s="132">
        <f>SUM(BK125:BK128)</f>
        <v>0</v>
      </c>
    </row>
    <row r="125" spans="2:65" s="1" customFormat="1" ht="16.5" customHeight="1">
      <c r="B125" s="31"/>
      <c r="C125" s="135" t="s">
        <v>83</v>
      </c>
      <c r="D125" s="135" t="s">
        <v>133</v>
      </c>
      <c r="E125" s="136" t="s">
        <v>368</v>
      </c>
      <c r="F125" s="137" t="s">
        <v>367</v>
      </c>
      <c r="G125" s="138" t="s">
        <v>350</v>
      </c>
      <c r="H125" s="139">
        <v>1</v>
      </c>
      <c r="I125" s="140"/>
      <c r="J125" s="141">
        <f>ROUND(I125*H125,2)</f>
        <v>0</v>
      </c>
      <c r="K125" s="137" t="s">
        <v>137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369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369</v>
      </c>
      <c r="BM125" s="146" t="s">
        <v>370</v>
      </c>
    </row>
    <row r="126" spans="2:65" s="1" customFormat="1" ht="11.25">
      <c r="B126" s="31"/>
      <c r="D126" s="148" t="s">
        <v>140</v>
      </c>
      <c r="F126" s="149" t="s">
        <v>367</v>
      </c>
      <c r="I126" s="150"/>
      <c r="L126" s="31"/>
      <c r="M126" s="151"/>
      <c r="T126" s="55"/>
      <c r="AT126" s="16" t="s">
        <v>140</v>
      </c>
      <c r="AU126" s="16" t="s">
        <v>85</v>
      </c>
    </row>
    <row r="127" spans="2:65" s="1" customFormat="1" ht="16.5" customHeight="1">
      <c r="B127" s="31"/>
      <c r="C127" s="135" t="s">
        <v>85</v>
      </c>
      <c r="D127" s="135" t="s">
        <v>133</v>
      </c>
      <c r="E127" s="136" t="s">
        <v>371</v>
      </c>
      <c r="F127" s="137" t="s">
        <v>372</v>
      </c>
      <c r="G127" s="138" t="s">
        <v>350</v>
      </c>
      <c r="H127" s="139">
        <v>1</v>
      </c>
      <c r="I127" s="140"/>
      <c r="J127" s="141">
        <f>ROUND(I127*H127,2)</f>
        <v>0</v>
      </c>
      <c r="K127" s="137" t="s">
        <v>137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369</v>
      </c>
      <c r="AT127" s="146" t="s">
        <v>133</v>
      </c>
      <c r="AU127" s="146" t="s">
        <v>85</v>
      </c>
      <c r="AY127" s="16" t="s">
        <v>131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369</v>
      </c>
      <c r="BM127" s="146" t="s">
        <v>373</v>
      </c>
    </row>
    <row r="128" spans="2:65" s="1" customFormat="1" ht="11.25">
      <c r="B128" s="31"/>
      <c r="D128" s="148" t="s">
        <v>140</v>
      </c>
      <c r="F128" s="149" t="s">
        <v>372</v>
      </c>
      <c r="I128" s="150"/>
      <c r="L128" s="31"/>
      <c r="M128" s="185"/>
      <c r="N128" s="186"/>
      <c r="O128" s="186"/>
      <c r="P128" s="186"/>
      <c r="Q128" s="186"/>
      <c r="R128" s="186"/>
      <c r="S128" s="186"/>
      <c r="T128" s="187"/>
      <c r="AT128" s="16" t="s">
        <v>140</v>
      </c>
      <c r="AU128" s="16" t="s">
        <v>85</v>
      </c>
    </row>
    <row r="129" spans="2:12" s="1" customFormat="1" ht="6.95" customHeight="1"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31"/>
    </row>
  </sheetData>
  <sheetProtection algorithmName="SHA-512" hashValue="uueQEI6hJFSbaB+Ek0HusFXXcvxt8dCWNJ6/t9veA8D7c6qAY9IWuEIjh5dhAb5W3GsI10TZPFomFJJyvXqdKQ==" saltValue="zo7bXYOkZcslCBD/Uc8sJnxWMR6/aV2aex43wDi5qaSVrWnMd9PFz8GlCWMBfv9mHuLyNcDfJ2Oe3VrplaIQtw==" spinCount="100000" sheet="1" objects="1" scenarios="1" formatColumns="0" formatRows="0" autoFilter="0"/>
  <autoFilter ref="C121:K128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2024-05-12T19:47:00Z</dcterms:created>
  <dcterms:modified xsi:type="dcterms:W3CDTF">2024-06-17T08:58:55Z</dcterms:modified>
</cp:coreProperties>
</file>