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ilnoproudá elektroi..." sheetId="2" r:id="rId2"/>
    <sheet name="02 - Slaboproudá elektroi..." sheetId="3" r:id="rId3"/>
    <sheet name="03 - Dodávky - Rozvaděč RB" sheetId="4" r:id="rId4"/>
    <sheet name="04 - VRN - Vedlejší rozpo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Silnoproudá elektroi...'!$C$120:$L$204</definedName>
    <definedName name="_xlnm.Print_Area" localSheetId="1">'01 - Silnoproudá elektroi...'!$C$4:$K$76,'01 - Silnoproudá elektroi...'!$C$82:$K$102,'01 - Silnoproudá elektroi...'!$C$108:$K$204</definedName>
    <definedName name="_xlnm.Print_Titles" localSheetId="1">'01 - Silnoproudá elektroi...'!$120:$120</definedName>
    <definedName name="_xlnm._FilterDatabase" localSheetId="2" hidden="1">'02 - Slaboproudá elektroi...'!$C$116:$L$124</definedName>
    <definedName name="_xlnm.Print_Area" localSheetId="2">'02 - Slaboproudá elektroi...'!$C$4:$K$76,'02 - Slaboproudá elektroi...'!$C$82:$K$98,'02 - Slaboproudá elektroi...'!$C$104:$K$124</definedName>
    <definedName name="_xlnm.Print_Titles" localSheetId="2">'02 - Slaboproudá elektroi...'!$116:$116</definedName>
    <definedName name="_xlnm._FilterDatabase" localSheetId="3" hidden="1">'03 - Dodávky - Rozvaděč RB'!$C$116:$L$126</definedName>
    <definedName name="_xlnm.Print_Area" localSheetId="3">'03 - Dodávky - Rozvaděč RB'!$C$4:$K$76,'03 - Dodávky - Rozvaděč RB'!$C$82:$K$98,'03 - Dodávky - Rozvaděč RB'!$C$104:$K$126</definedName>
    <definedName name="_xlnm.Print_Titles" localSheetId="3">'03 - Dodávky - Rozvaděč RB'!$116:$116</definedName>
    <definedName name="_xlnm._FilterDatabase" localSheetId="4" hidden="1">'04 - VRN - Vedlejší rozpo...'!$C$120:$L$149</definedName>
    <definedName name="_xlnm.Print_Area" localSheetId="4">'04 - VRN - Vedlejší rozpo...'!$C$4:$K$76,'04 - VRN - Vedlejší rozpo...'!$C$82:$K$102,'04 - VRN - Vedlejší rozpo...'!$C$108:$K$149</definedName>
    <definedName name="_xlnm.Print_Titles" localSheetId="4">'04 - VRN - Vedlejší rozpo...'!$120:$120</definedName>
  </definedNames>
  <calcPr/>
</workbook>
</file>

<file path=xl/calcChain.xml><?xml version="1.0" encoding="utf-8"?>
<calcChain xmlns="http://schemas.openxmlformats.org/spreadsheetml/2006/main">
  <c i="5" l="1" r="K39"/>
  <c r="K38"/>
  <c i="1" r="BA98"/>
  <c i="5" r="K37"/>
  <c i="1" r="AZ98"/>
  <c i="5" r="BI148"/>
  <c r="BH148"/>
  <c r="BG148"/>
  <c r="BF148"/>
  <c r="X148"/>
  <c r="X147"/>
  <c r="V148"/>
  <c r="V147"/>
  <c r="T148"/>
  <c r="T147"/>
  <c r="P148"/>
  <c r="BI145"/>
  <c r="BH145"/>
  <c r="BG145"/>
  <c r="BF145"/>
  <c r="X145"/>
  <c r="X144"/>
  <c r="V145"/>
  <c r="V144"/>
  <c r="T145"/>
  <c r="T144"/>
  <c r="P145"/>
  <c r="BI142"/>
  <c r="BH142"/>
  <c r="BG142"/>
  <c r="BF142"/>
  <c r="X142"/>
  <c r="X141"/>
  <c r="V142"/>
  <c r="V141"/>
  <c r="T142"/>
  <c r="T141"/>
  <c r="P142"/>
  <c r="BI139"/>
  <c r="BH139"/>
  <c r="BG139"/>
  <c r="BF139"/>
  <c r="X139"/>
  <c r="V139"/>
  <c r="T139"/>
  <c r="P139"/>
  <c r="BI136"/>
  <c r="BH136"/>
  <c r="BG136"/>
  <c r="BF136"/>
  <c r="X136"/>
  <c r="V136"/>
  <c r="T136"/>
  <c r="P136"/>
  <c r="BI133"/>
  <c r="BH133"/>
  <c r="BG133"/>
  <c r="BF133"/>
  <c r="X133"/>
  <c r="V133"/>
  <c r="T133"/>
  <c r="P133"/>
  <c r="BI130"/>
  <c r="BH130"/>
  <c r="BG130"/>
  <c r="BF130"/>
  <c r="X130"/>
  <c r="V130"/>
  <c r="T130"/>
  <c r="P130"/>
  <c r="BI127"/>
  <c r="BH127"/>
  <c r="BG127"/>
  <c r="BF127"/>
  <c r="X127"/>
  <c r="V127"/>
  <c r="T127"/>
  <c r="P127"/>
  <c r="BI123"/>
  <c r="BH123"/>
  <c r="BG123"/>
  <c r="BF123"/>
  <c r="X123"/>
  <c r="X122"/>
  <c r="V123"/>
  <c r="V122"/>
  <c r="T123"/>
  <c r="T122"/>
  <c r="P123"/>
  <c r="J117"/>
  <c r="F115"/>
  <c r="E113"/>
  <c r="J91"/>
  <c r="F89"/>
  <c r="E87"/>
  <c r="J24"/>
  <c r="E24"/>
  <c r="J92"/>
  <c r="J23"/>
  <c r="J18"/>
  <c r="E18"/>
  <c r="F118"/>
  <c r="J17"/>
  <c r="J15"/>
  <c r="E15"/>
  <c r="F91"/>
  <c r="J14"/>
  <c r="J12"/>
  <c r="J89"/>
  <c r="E7"/>
  <c r="E111"/>
  <c i="4" r="K39"/>
  <c r="K38"/>
  <c i="1" r="BA97"/>
  <c i="4" r="K37"/>
  <c i="1" r="AZ97"/>
  <c i="4" r="BI126"/>
  <c r="BH126"/>
  <c r="BG126"/>
  <c r="BF126"/>
  <c r="X126"/>
  <c r="V126"/>
  <c r="T126"/>
  <c r="P126"/>
  <c r="BI125"/>
  <c r="BH125"/>
  <c r="BG125"/>
  <c r="BF125"/>
  <c r="X125"/>
  <c r="V125"/>
  <c r="T125"/>
  <c r="P125"/>
  <c r="BI122"/>
  <c r="BH122"/>
  <c r="BG122"/>
  <c r="BF122"/>
  <c r="X122"/>
  <c r="V122"/>
  <c r="T122"/>
  <c r="P122"/>
  <c r="BI121"/>
  <c r="BH121"/>
  <c r="BG121"/>
  <c r="BF121"/>
  <c r="X121"/>
  <c r="V121"/>
  <c r="T121"/>
  <c r="P121"/>
  <c r="BI119"/>
  <c r="BH119"/>
  <c r="BG119"/>
  <c r="BF119"/>
  <c r="X119"/>
  <c r="V119"/>
  <c r="T119"/>
  <c r="P119"/>
  <c r="J113"/>
  <c r="F111"/>
  <c r="E109"/>
  <c r="J91"/>
  <c r="F89"/>
  <c r="E87"/>
  <c r="J24"/>
  <c r="E24"/>
  <c r="J114"/>
  <c r="J23"/>
  <c r="J18"/>
  <c r="E18"/>
  <c r="F92"/>
  <c r="J17"/>
  <c r="J15"/>
  <c r="E15"/>
  <c r="F113"/>
  <c r="J14"/>
  <c r="J12"/>
  <c r="J111"/>
  <c r="E7"/>
  <c r="E107"/>
  <c i="3" r="K39"/>
  <c r="K38"/>
  <c i="1" r="BA96"/>
  <c i="3" r="K37"/>
  <c i="1" r="AZ96"/>
  <c i="3" r="BI124"/>
  <c r="BH124"/>
  <c r="BG124"/>
  <c r="BF124"/>
  <c r="X124"/>
  <c r="V124"/>
  <c r="T124"/>
  <c r="P124"/>
  <c r="BI122"/>
  <c r="BH122"/>
  <c r="BG122"/>
  <c r="BF122"/>
  <c r="X122"/>
  <c r="V122"/>
  <c r="T122"/>
  <c r="P122"/>
  <c r="BI121"/>
  <c r="BH121"/>
  <c r="BG121"/>
  <c r="BF121"/>
  <c r="X121"/>
  <c r="V121"/>
  <c r="T121"/>
  <c r="P121"/>
  <c r="BI119"/>
  <c r="BH119"/>
  <c r="BG119"/>
  <c r="BF119"/>
  <c r="X119"/>
  <c r="V119"/>
  <c r="T119"/>
  <c r="P119"/>
  <c r="J113"/>
  <c r="F111"/>
  <c r="E109"/>
  <c r="J91"/>
  <c r="F89"/>
  <c r="E87"/>
  <c r="J24"/>
  <c r="E24"/>
  <c r="J114"/>
  <c r="J23"/>
  <c r="J18"/>
  <c r="E18"/>
  <c r="F92"/>
  <c r="J17"/>
  <c r="J15"/>
  <c r="E15"/>
  <c r="F113"/>
  <c r="J14"/>
  <c r="J12"/>
  <c r="J111"/>
  <c r="E7"/>
  <c r="E85"/>
  <c i="2" r="K39"/>
  <c r="K38"/>
  <c i="1" r="BA95"/>
  <c i="2" r="K37"/>
  <c i="1" r="AZ95"/>
  <c i="2" r="BI203"/>
  <c r="BH203"/>
  <c r="BG203"/>
  <c r="BF203"/>
  <c r="X203"/>
  <c r="V203"/>
  <c r="T203"/>
  <c r="P203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8"/>
  <c r="BH198"/>
  <c r="BG198"/>
  <c r="BF198"/>
  <c r="X198"/>
  <c r="V198"/>
  <c r="T198"/>
  <c r="P198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1"/>
  <c r="BH191"/>
  <c r="BG191"/>
  <c r="BF191"/>
  <c r="X191"/>
  <c r="V191"/>
  <c r="T191"/>
  <c r="P191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5"/>
  <c r="BH125"/>
  <c r="BG125"/>
  <c r="BF125"/>
  <c r="X125"/>
  <c r="V125"/>
  <c r="T125"/>
  <c r="P125"/>
  <c r="BI123"/>
  <c r="BH123"/>
  <c r="BG123"/>
  <c r="BF123"/>
  <c r="X123"/>
  <c r="V123"/>
  <c r="T123"/>
  <c r="P123"/>
  <c r="J117"/>
  <c r="F115"/>
  <c r="E113"/>
  <c r="J91"/>
  <c r="F89"/>
  <c r="E87"/>
  <c r="J24"/>
  <c r="E24"/>
  <c r="J118"/>
  <c r="J23"/>
  <c r="J18"/>
  <c r="E18"/>
  <c r="F118"/>
  <c r="J17"/>
  <c r="J15"/>
  <c r="E15"/>
  <c r="F117"/>
  <c r="J14"/>
  <c r="J12"/>
  <c r="J89"/>
  <c r="E7"/>
  <c r="E111"/>
  <c i="1" r="L90"/>
  <c r="AM90"/>
  <c r="AM89"/>
  <c r="L89"/>
  <c r="AM87"/>
  <c r="L87"/>
  <c r="L85"/>
  <c r="L84"/>
  <c i="2" r="Q203"/>
  <c r="Q163"/>
  <c r="R136"/>
  <c r="R183"/>
  <c r="Q169"/>
  <c r="Q155"/>
  <c r="Q130"/>
  <c r="R143"/>
  <c r="R134"/>
  <c r="R166"/>
  <c r="R153"/>
  <c i="1" r="AU94"/>
  <c i="2" r="Q183"/>
  <c r="Q159"/>
  <c r="Q133"/>
  <c r="BK172"/>
  <c r="BK195"/>
  <c r="BK191"/>
  <c r="K155"/>
  <c r="BE155"/>
  <c r="BK179"/>
  <c r="BK147"/>
  <c r="BK153"/>
  <c r="BK193"/>
  <c i="3" r="Q122"/>
  <c r="Q124"/>
  <c r="BK119"/>
  <c i="4" r="Q125"/>
  <c r="K125"/>
  <c r="BE125"/>
  <c i="5" r="R142"/>
  <c r="Q127"/>
  <c r="K136"/>
  <c r="BE136"/>
  <c i="2" r="Q173"/>
  <c r="R149"/>
  <c r="R128"/>
  <c r="Q184"/>
  <c r="Q170"/>
  <c r="Q150"/>
  <c r="R191"/>
  <c r="R142"/>
  <c r="R189"/>
  <c r="R163"/>
  <c r="Q147"/>
  <c r="R200"/>
  <c r="R195"/>
  <c r="R176"/>
  <c r="R179"/>
  <c r="R165"/>
  <c r="R145"/>
  <c r="K201"/>
  <c r="BE201"/>
  <c r="BK159"/>
  <c r="BK196"/>
  <c r="K158"/>
  <c r="BE158"/>
  <c r="BK184"/>
  <c r="K134"/>
  <c r="BE134"/>
  <c r="BK165"/>
  <c r="BK156"/>
  <c i="3" r="R124"/>
  <c r="R121"/>
  <c i="4" r="R122"/>
  <c r="R119"/>
  <c r="K122"/>
  <c r="BK119"/>
  <c i="5" r="R130"/>
  <c r="Q148"/>
  <c r="Q133"/>
  <c r="BK145"/>
  <c r="K130"/>
  <c r="BE130"/>
  <c i="2" r="Q201"/>
  <c r="R170"/>
  <c r="R147"/>
  <c r="R130"/>
  <c r="R186"/>
  <c r="Q172"/>
  <c r="Q156"/>
  <c r="R133"/>
  <c r="R150"/>
  <c r="R137"/>
  <c r="Q189"/>
  <c r="R159"/>
  <c r="R125"/>
  <c r="Q196"/>
  <c r="Q178"/>
  <c r="R181"/>
  <c r="R162"/>
  <c r="BK203"/>
  <c r="BK131"/>
  <c r="K176"/>
  <c r="BE176"/>
  <c r="K173"/>
  <c r="BE173"/>
  <c r="BK189"/>
  <c r="K152"/>
  <c r="BE152"/>
  <c r="K175"/>
  <c r="BE175"/>
  <c r="K150"/>
  <c r="BE150"/>
  <c r="BK139"/>
  <c i="3" r="Q119"/>
  <c r="K124"/>
  <c r="BE124"/>
  <c i="4" r="Q119"/>
  <c r="Q126"/>
  <c i="5" r="Q136"/>
  <c r="R123"/>
  <c r="Q142"/>
  <c r="K148"/>
  <c r="BE148"/>
  <c r="K133"/>
  <c r="BE133"/>
  <c i="2" r="R203"/>
  <c r="R169"/>
  <c r="Q142"/>
  <c r="Q187"/>
  <c r="R178"/>
  <c r="Q158"/>
  <c r="R123"/>
  <c r="Q145"/>
  <c r="R131"/>
  <c r="Q165"/>
  <c r="R156"/>
  <c r="Q128"/>
  <c r="R196"/>
  <c r="R184"/>
  <c r="Q125"/>
  <c r="Q175"/>
  <c r="Q152"/>
  <c r="Q143"/>
  <c r="BK183"/>
  <c r="BK200"/>
  <c r="K186"/>
  <c r="BE186"/>
  <c r="K149"/>
  <c r="BE149"/>
  <c r="K169"/>
  <c r="BE169"/>
  <c r="BK125"/>
  <c r="K168"/>
  <c r="BE168"/>
  <c r="K178"/>
  <c r="BE178"/>
  <c i="3" r="Q121"/>
  <c r="BK122"/>
  <c i="4" r="R121"/>
  <c r="R125"/>
  <c r="BK122"/>
  <c i="5" r="Q139"/>
  <c r="R145"/>
  <c r="R127"/>
  <c r="K142"/>
  <c r="BE142"/>
  <c i="2" r="R193"/>
  <c r="Q168"/>
  <c r="R139"/>
  <c r="Q191"/>
  <c r="Q176"/>
  <c r="R168"/>
  <c r="Q139"/>
  <c r="R155"/>
  <c r="Q140"/>
  <c r="Q123"/>
  <c r="Q161"/>
  <c r="R140"/>
  <c r="R198"/>
  <c r="Q195"/>
  <c r="Q179"/>
  <c r="Q200"/>
  <c r="R172"/>
  <c r="Q153"/>
  <c r="Q134"/>
  <c r="BK187"/>
  <c r="K128"/>
  <c r="BE128"/>
  <c r="BK142"/>
  <c r="K163"/>
  <c r="BE163"/>
  <c r="K136"/>
  <c r="BE136"/>
  <c r="K161"/>
  <c r="BE161"/>
  <c r="K181"/>
  <c r="BE181"/>
  <c r="BK137"/>
  <c r="K130"/>
  <c r="BE130"/>
  <c i="3" r="R119"/>
  <c r="K121"/>
  <c r="BE121"/>
  <c i="4" r="Q121"/>
  <c r="K126"/>
  <c r="BE126"/>
  <c i="5" r="Q145"/>
  <c r="Q130"/>
  <c r="R133"/>
  <c r="Q123"/>
  <c r="K139"/>
  <c r="BE139"/>
  <c r="BK123"/>
  <c i="2" r="Q193"/>
  <c r="R158"/>
  <c r="R201"/>
  <c r="Q181"/>
  <c r="R161"/>
  <c r="Q131"/>
  <c r="R152"/>
  <c r="Q136"/>
  <c r="R173"/>
  <c r="Q162"/>
  <c r="Q137"/>
  <c r="Q198"/>
  <c r="R187"/>
  <c r="R175"/>
  <c r="Q186"/>
  <c r="Q166"/>
  <c r="Q149"/>
  <c r="BK198"/>
  <c r="BK140"/>
  <c r="K162"/>
  <c r="BE162"/>
  <c r="K166"/>
  <c r="BE166"/>
  <c r="BK145"/>
  <c r="BK143"/>
  <c r="BK170"/>
  <c r="K123"/>
  <c r="BE123"/>
  <c r="BK133"/>
  <c i="3" r="R122"/>
  <c r="BK124"/>
  <c i="4" r="R126"/>
  <c r="Q122"/>
  <c r="K121"/>
  <c r="BE121"/>
  <c i="5" r="R148"/>
  <c r="R136"/>
  <c r="R139"/>
  <c r="K127"/>
  <c r="BE127"/>
  <c i="2" l="1" r="T127"/>
  <c r="X146"/>
  <c r="V180"/>
  <c r="V190"/>
  <c r="R122"/>
  <c r="J97"/>
  <c r="V127"/>
  <c r="T146"/>
  <c r="X180"/>
  <c r="X190"/>
  <c i="3" r="Q118"/>
  <c r="Q117"/>
  <c r="I96"/>
  <c r="K30"/>
  <c i="1" r="AS96"/>
  <c i="4" r="T118"/>
  <c r="T117"/>
  <c i="1" r="AW97"/>
  <c i="4" r="X118"/>
  <c r="X117"/>
  <c r="R118"/>
  <c r="R117"/>
  <c r="J96"/>
  <c r="K31"/>
  <c i="1" r="AT97"/>
  <c i="5" r="V126"/>
  <c r="V121"/>
  <c i="2" r="T122"/>
  <c r="X127"/>
  <c r="Q146"/>
  <c r="I99"/>
  <c r="Q180"/>
  <c r="I100"/>
  <c r="R190"/>
  <c r="J101"/>
  <c i="3" r="T118"/>
  <c r="T117"/>
  <c i="1" r="AW96"/>
  <c i="5" r="X126"/>
  <c r="X121"/>
  <c i="2" r="X122"/>
  <c r="X121"/>
  <c r="Q127"/>
  <c r="I98"/>
  <c r="V146"/>
  <c r="T180"/>
  <c i="3" r="R118"/>
  <c r="J97"/>
  <c i="5" r="R126"/>
  <c r="J98"/>
  <c i="2" r="V122"/>
  <c r="V121"/>
  <c r="R127"/>
  <c r="J98"/>
  <c r="R146"/>
  <c r="J99"/>
  <c r="R180"/>
  <c r="J100"/>
  <c r="Q190"/>
  <c r="I101"/>
  <c i="3" r="X118"/>
  <c r="X117"/>
  <c i="4" r="V118"/>
  <c r="V117"/>
  <c r="Q118"/>
  <c r="Q117"/>
  <c r="I96"/>
  <c r="K30"/>
  <c i="1" r="AS97"/>
  <c i="5" r="Q126"/>
  <c r="I98"/>
  <c i="2" r="Q122"/>
  <c r="I97"/>
  <c r="T190"/>
  <c i="3" r="V118"/>
  <c r="V117"/>
  <c i="5" r="T126"/>
  <c r="T121"/>
  <c i="1" r="AW98"/>
  <c i="5" r="R122"/>
  <c r="J97"/>
  <c r="Q122"/>
  <c r="R141"/>
  <c r="J99"/>
  <c r="R144"/>
  <c r="J100"/>
  <c r="BK144"/>
  <c r="K144"/>
  <c r="K100"/>
  <c r="Q144"/>
  <c r="I100"/>
  <c r="Q147"/>
  <c r="I101"/>
  <c r="BK122"/>
  <c r="Q141"/>
  <c r="I99"/>
  <c r="R147"/>
  <c r="J101"/>
  <c r="E85"/>
  <c r="F92"/>
  <c r="J115"/>
  <c r="J118"/>
  <c r="F117"/>
  <c i="4" r="F91"/>
  <c r="F114"/>
  <c r="J89"/>
  <c r="J92"/>
  <c r="BE122"/>
  <c r="E85"/>
  <c i="3" r="J92"/>
  <c r="J89"/>
  <c r="F91"/>
  <c r="E107"/>
  <c r="F114"/>
  <c i="2" r="J115"/>
  <c r="E85"/>
  <c r="F91"/>
  <c r="J92"/>
  <c r="F92"/>
  <c r="K36"/>
  <c i="1" r="AY95"/>
  <c i="2" r="K183"/>
  <c r="BE183"/>
  <c r="K195"/>
  <c r="BE195"/>
  <c r="BK201"/>
  <c r="BK190"/>
  <c r="K190"/>
  <c r="K101"/>
  <c r="BK149"/>
  <c r="BK158"/>
  <c i="3" r="F37"/>
  <c i="1" r="BD96"/>
  <c i="4" r="BK125"/>
  <c i="5" r="K145"/>
  <c r="BE145"/>
  <c r="K123"/>
  <c r="BE123"/>
  <c r="BK130"/>
  <c r="F37"/>
  <c i="1" r="BD98"/>
  <c i="2" r="F39"/>
  <c i="1" r="BF95"/>
  <c i="2" r="BK155"/>
  <c r="BK166"/>
  <c r="K170"/>
  <c r="BE170"/>
  <c r="K189"/>
  <c r="BE189"/>
  <c r="K200"/>
  <c r="BE200"/>
  <c r="BK173"/>
  <c r="K137"/>
  <c r="BE137"/>
  <c i="3" r="F38"/>
  <c i="1" r="BE96"/>
  <c i="4" r="BK121"/>
  <c r="F38"/>
  <c i="1" r="BE97"/>
  <c i="5" r="F39"/>
  <c i="1" r="BF98"/>
  <c i="5" r="BK136"/>
  <c i="2" r="F37"/>
  <c i="1" r="BD95"/>
  <c i="2" r="BK168"/>
  <c r="BK176"/>
  <c r="K187"/>
  <c r="BE187"/>
  <c r="K198"/>
  <c r="BE198"/>
  <c r="K145"/>
  <c r="BE145"/>
  <c r="K142"/>
  <c r="BE142"/>
  <c r="K203"/>
  <c r="BE203"/>
  <c i="3" r="BK121"/>
  <c r="BK118"/>
  <c r="K118"/>
  <c r="K97"/>
  <c i="4" r="F39"/>
  <c i="1" r="BF97"/>
  <c i="4" r="K119"/>
  <c r="BE119"/>
  <c r="BK126"/>
  <c i="5" r="F36"/>
  <c i="1" r="BC98"/>
  <c i="2" r="F38"/>
  <c i="1" r="BE95"/>
  <c i="2" r="BK162"/>
  <c r="BK169"/>
  <c r="K179"/>
  <c r="BE179"/>
  <c r="BK186"/>
  <c r="K165"/>
  <c r="BE165"/>
  <c r="K143"/>
  <c r="BE143"/>
  <c r="K153"/>
  <c r="BE153"/>
  <c r="K147"/>
  <c r="BE147"/>
  <c i="3" r="K122"/>
  <c r="BE122"/>
  <c r="F39"/>
  <c i="1" r="BF96"/>
  <c i="4" r="K36"/>
  <c i="1" r="AY97"/>
  <c i="5" r="BK139"/>
  <c r="BK142"/>
  <c r="BK141"/>
  <c r="K141"/>
  <c r="K99"/>
  <c r="BK133"/>
  <c r="BK127"/>
  <c i="2" r="F36"/>
  <c i="1" r="BC95"/>
  <c i="2" r="BK175"/>
  <c r="K191"/>
  <c r="BE191"/>
  <c r="BK178"/>
  <c r="K196"/>
  <c r="BE196"/>
  <c r="K156"/>
  <c r="BE156"/>
  <c i="3" r="F36"/>
  <c i="1" r="BC96"/>
  <c i="4" r="F36"/>
  <c i="1" r="BC97"/>
  <c i="4" r="F37"/>
  <c i="1" r="BD97"/>
  <c i="5" r="BK148"/>
  <c r="BK147"/>
  <c r="K147"/>
  <c r="K101"/>
  <c r="F38"/>
  <c i="1" r="BE98"/>
  <c i="2" r="BK123"/>
  <c r="BK122"/>
  <c r="K122"/>
  <c r="K97"/>
  <c r="BK128"/>
  <c r="BK130"/>
  <c r="K131"/>
  <c r="BE131"/>
  <c r="K133"/>
  <c r="BE133"/>
  <c r="BK134"/>
  <c r="BK136"/>
  <c r="K139"/>
  <c r="BE139"/>
  <c r="K140"/>
  <c r="BE140"/>
  <c r="BK152"/>
  <c r="K159"/>
  <c r="BE159"/>
  <c r="BK163"/>
  <c r="K172"/>
  <c r="BE172"/>
  <c r="BK181"/>
  <c r="K184"/>
  <c r="BE184"/>
  <c r="BK161"/>
  <c r="K125"/>
  <c r="BE125"/>
  <c r="BK150"/>
  <c r="K193"/>
  <c r="BE193"/>
  <c i="3" r="K119"/>
  <c r="BE119"/>
  <c r="K36"/>
  <c i="1" r="AY96"/>
  <c i="5" r="K36"/>
  <c i="1" r="AY98"/>
  <c i="5" l="1" r="Q121"/>
  <c r="I96"/>
  <c r="K30"/>
  <c i="1" r="AS98"/>
  <c i="2" r="T121"/>
  <c i="1" r="AW95"/>
  <c i="3" r="I97"/>
  <c i="2" r="R121"/>
  <c r="J96"/>
  <c r="K31"/>
  <c i="1" r="AT95"/>
  <c i="3" r="R117"/>
  <c r="J96"/>
  <c r="K31"/>
  <c i="1" r="AT96"/>
  <c i="4" r="J97"/>
  <c i="5" r="K122"/>
  <c r="K97"/>
  <c i="2" r="Q121"/>
  <c r="I96"/>
  <c r="K30"/>
  <c i="1" r="AS95"/>
  <c i="5" r="I97"/>
  <c i="4" r="I97"/>
  <c i="5" r="R121"/>
  <c r="J96"/>
  <c r="K31"/>
  <c i="1" r="AT98"/>
  <c i="3" r="BK117"/>
  <c r="K117"/>
  <c r="K96"/>
  <c i="4" r="BK118"/>
  <c r="BK117"/>
  <c r="K117"/>
  <c i="5" r="BK126"/>
  <c r="K126"/>
  <c r="K98"/>
  <c i="2" r="BK127"/>
  <c r="K127"/>
  <c r="K98"/>
  <c r="BK146"/>
  <c r="K146"/>
  <c r="K99"/>
  <c r="BK180"/>
  <c r="K180"/>
  <c r="K100"/>
  <c i="3" r="K35"/>
  <c i="1" r="AX96"/>
  <c r="AV96"/>
  <c i="5" r="K35"/>
  <c i="1" r="AX98"/>
  <c r="AV98"/>
  <c r="BC94"/>
  <c r="W30"/>
  <c r="AW94"/>
  <c i="2" r="K35"/>
  <c i="1" r="AX95"/>
  <c r="AV95"/>
  <c i="4" r="K32"/>
  <c i="1" r="AG97"/>
  <c i="2" r="F35"/>
  <c i="1" r="BB95"/>
  <c i="4" r="K35"/>
  <c i="1" r="AX97"/>
  <c r="AV97"/>
  <c r="AN97"/>
  <c r="BD94"/>
  <c r="W31"/>
  <c i="4" r="F35"/>
  <c i="1" r="BB97"/>
  <c i="5" r="F35"/>
  <c i="1" r="BB98"/>
  <c i="3" r="F35"/>
  <c i="1" r="BB96"/>
  <c r="BE94"/>
  <c r="W32"/>
  <c r="BF94"/>
  <c r="W33"/>
  <c i="5" l="1" r="BK121"/>
  <c r="K121"/>
  <c r="K96"/>
  <c i="2" r="BK121"/>
  <c r="K121"/>
  <c i="4" r="K118"/>
  <c r="K97"/>
  <c r="K96"/>
  <c r="K41"/>
  <c i="1" r="AT94"/>
  <c i="3" r="K32"/>
  <c i="1" r="AG96"/>
  <c r="AS94"/>
  <c r="BA94"/>
  <c r="AZ94"/>
  <c i="2" r="K32"/>
  <c i="1" r="AG95"/>
  <c r="AY94"/>
  <c r="AK30"/>
  <c r="BB94"/>
  <c r="AX94"/>
  <c r="AK29"/>
  <c i="2" l="1" r="K41"/>
  <c i="3" r="K41"/>
  <c i="2" r="K96"/>
  <c i="1" r="AN96"/>
  <c r="AN95"/>
  <c i="5" r="K32"/>
  <c i="1" r="AG98"/>
  <c r="AG94"/>
  <c r="AK26"/>
  <c r="AK35"/>
  <c r="AV94"/>
  <c r="W29"/>
  <c i="5" l="1" r="K41"/>
  <c i="1" r="AN94"/>
  <c r="AN98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<sst xmlns="http://schemas.openxmlformats.org/spreadsheetml/2006/main">
  <si>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</si>
  <si>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</si>
  <si>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</si>
  <si>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</si>
  <si>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</si>
  <si>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</si>
  <si>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{dab1c41e-c465-4a01-b87a-85ad8b5cb816}</t>
  </si>
  <si>
    <t>0,01</t>
  </si>
  <si>
    <t>21</t>
  </si>
  <si>
    <t>0</t>
  </si>
  <si>
    <t>REKAPITULACE STAVBY</t>
  </si>
  <si>
    <t xml:space="preserve">v ---  níže se nacházejí doplnkové a pomocné údaje k sestavám  --- v</t>
  </si>
  <si>
    <t>0,001</t>
  </si>
  <si>
    <t>Kód:</t>
  </si>
  <si>
    <t>321223</t>
  </si>
  <si>
    <t>Stavba:</t>
  </si>
  <si>
    <t>Stavební úpravy bytu č.3 v objektu na p.č. st. 1361 k.ú. Šumperk</t>
  </si>
  <si>
    <t>KSO:</t>
  </si>
  <si>
    <t>CC-CZ:</t>
  </si>
  <si>
    <t>Místo:</t>
  </si>
  <si>
    <t>Šumperk</t>
  </si>
  <si>
    <t>Datum:</t>
  </si>
  <si>
    <t>6. 12. 2023</t>
  </si>
  <si>
    <t>Zadavatel:</t>
  </si>
  <si>
    <t>IČ:</t>
  </si>
  <si>
    <t xml:space="preserve"> </t>
  </si>
  <si>
    <t>DIČ:</t>
  </si>
  <si>
    <t>Zhotovitel:</t>
  </si>
  <si>
    <t>Projektant:</t>
  </si>
  <si>
    <t>Ing.Pavel Matura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</si>
  <si>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</si>
  <si>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</si>
  <si>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</si>
  <si>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</si>
  <si>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</si>
  <si>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</si>
  <si>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</si>
  <si>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</si>
  <si>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</si>
  <si>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</si>
  <si>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</si>
  <si>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</si>
  <si>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</si>
  <si>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</si>
  <si>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</si>
  <si>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</si>
  <si>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</si>
  <si>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</si>
  <si>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</si>
  <si>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</si>
  <si>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</si>
  <si>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</si>
  <si>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</si>
  <si>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</si>
  <si>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</si>
  <si>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</si>
  <si>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</si>
  <si>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</si>
  <si>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</si>
  <si>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</si>
  <si>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</si>
  <si>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</si>
  <si>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</si>
  <si>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</si>
  <si>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</si>
  <si>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</si>
  <si>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</si>
  <si>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</si>
  <si>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</si>
  <si>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</si>
  <si>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</si>
  <si>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</si>
  <si>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</si>
  <si>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</si>
  <si>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</si>
  <si>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</si>
  <si>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</si>
  <si>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</si>
  <si>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01</t>
  </si>
  <si>
    <t>Silnoproudá elektroinstalace</t>
  </si>
  <si>
    <t>STA</t>
  </si>
  <si>
    <t>1</t>
  </si>
  <si>
    <t>{eac0819f-7303-4051-833d-775795798cb6}</t>
  </si>
  <si>
    <t>2</t>
  </si>
  <si>
    <t>02</t>
  </si>
  <si>
    <t>Slaboproudá elektroinstalace</t>
  </si>
  <si>
    <t>{9c221881-ce23-415a-a46b-e8308467dd70}</t>
  </si>
  <si>
    <t>03</t>
  </si>
  <si>
    <t>Dodávky - Rozvaděč RB</t>
  </si>
  <si>
    <t>{414be4d6-2f48-49f9-948e-f0c87064e2ad}</t>
  </si>
  <si>
    <t>04</t>
  </si>
  <si>
    <t>VRN - Vedlejší rozpočtové náklady</t>
  </si>
  <si>
    <t>{2910512b-1f8d-4f1d-828a-144ddf94fda2}</t>
  </si>
  <si>
    <t>KRYCÍ LIST SOUPISU PRACÍ</t>
  </si>
  <si>
    <t>Objekt:</t>
  </si>
  <si>
    <t>01 - Silnoproudá elektroinstalace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</si>
  <si>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</si>
  <si>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</si>
  <si>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</si>
  <si>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</si>
  <si>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</si>
  <si>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</si>
  <si>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</si>
  <si>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</si>
  <si>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</si>
  <si>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-01 - Ukončení vodičů a kabelů</t>
  </si>
  <si>
    <t>-02 - Vodiče a kabely</t>
  </si>
  <si>
    <t>-03 - Přístroje (vypínače, tlačítka, zásuvky), design Legrand Valena Life - bílá</t>
  </si>
  <si>
    <t>-04 - Instalační materiál (trubky, krabice, svorky atd.)</t>
  </si>
  <si>
    <t>-05 - Svítidla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</si>
  <si>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</si>
  <si>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</si>
  <si>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</si>
  <si>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</si>
  <si>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</si>
  <si>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</si>
  <si>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</si>
  <si>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</si>
  <si>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</si>
  <si>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</si>
  <si>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</si>
  <si>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</si>
  <si>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</si>
  <si>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</si>
  <si>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</si>
  <si>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</si>
  <si>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</si>
  <si>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-01</t>
  </si>
  <si>
    <t>Ukončení vodičů a kabelů</t>
  </si>
  <si>
    <t>ROZPOCET</t>
  </si>
  <si>
    <t>K</t>
  </si>
  <si>
    <t>741130001</t>
  </si>
  <si>
    <t>Ukončení vodič izolovaný do 2,5mm2 v rozváděči nebo na přístroji</t>
  </si>
  <si>
    <t>kus</t>
  </si>
  <si>
    <t>-1131914009</t>
  </si>
  <si>
    <t>Online PSC</t>
  </si>
  <si>
    <t>https://podminky.urs.cz/item/CS_URS_2023_02/741130001</t>
  </si>
  <si>
    <t>3</t>
  </si>
  <si>
    <t>741130005</t>
  </si>
  <si>
    <t>Ukončení vodič izolovaný do 10 mm2 v rozváděči nebo na přístroji</t>
  </si>
  <si>
    <t>-132808511</t>
  </si>
  <si>
    <t>https://podminky.urs.cz/item/CS_URS_2023_02/741130005</t>
  </si>
  <si>
    <t>-02</t>
  </si>
  <si>
    <t>Vodiče a kabely</t>
  </si>
  <si>
    <t>4</t>
  </si>
  <si>
    <t>210801311</t>
  </si>
  <si>
    <t>Montáž vodiče Cu izolovaný plný a laněný s PVC pláštěm do 1 kV žíla 1,5 až 16 mm2 volně (CY, CHAH-R(V))</t>
  </si>
  <si>
    <t>m</t>
  </si>
  <si>
    <t>1649878443</t>
  </si>
  <si>
    <t>https://podminky.urs.cz/item/CS_URS_2023_02/210801311</t>
  </si>
  <si>
    <t>5</t>
  </si>
  <si>
    <t>M</t>
  </si>
  <si>
    <t>pol240</t>
  </si>
  <si>
    <t>Vodič CY 4 zžl (H07V-U 4 zžl)</t>
  </si>
  <si>
    <t>8</t>
  </si>
  <si>
    <t>1862334671</t>
  </si>
  <si>
    <t>46</t>
  </si>
  <si>
    <t>741120303</t>
  </si>
  <si>
    <t>Montáž vodič Cu izolovaný plný a laněný s PVC pláštěm žíla 25-35 mm2 pevně (např. CY, CHAH-V)</t>
  </si>
  <si>
    <t>-1135283787</t>
  </si>
  <si>
    <t>https://podminky.urs.cz/item/CS_URS_2023_02/741120303</t>
  </si>
  <si>
    <t>47</t>
  </si>
  <si>
    <t>34141030</t>
  </si>
  <si>
    <t>vodič propojovací flexibilní jádro Cu lanované izolace PVC 450/750V (H07V-K) 1x25mm2</t>
  </si>
  <si>
    <t>-2079005846</t>
  </si>
  <si>
    <t>44</t>
  </si>
  <si>
    <t>741122032</t>
  </si>
  <si>
    <t>Montáž kabel Cu bez ukončení uložený pod omítku plný kulatý 5x4 až 6 mm2 (CYKY)</t>
  </si>
  <si>
    <t>16</t>
  </si>
  <si>
    <t>1233257472</t>
  </si>
  <si>
    <t>https://podminky.urs.cz/item/CS_URS_2023_02/741122032</t>
  </si>
  <si>
    <t>45</t>
  </si>
  <si>
    <t>SMS725</t>
  </si>
  <si>
    <t>Kabel CYKY-J 5x6 (5C), proudová zatižitelnost: vzduch/zem - 43A/51A, průměr kabelu 15.1 mm, hmotnost 0,500kg/m</t>
  </si>
  <si>
    <t>32</t>
  </si>
  <si>
    <t>-939899238</t>
  </si>
  <si>
    <t>10</t>
  </si>
  <si>
    <t>741122016</t>
  </si>
  <si>
    <t>Montáž kabel Cu bez ukončení uložený pod omítku plný kulatý 3x2,5 až 6 mm2 (CYKY)</t>
  </si>
  <si>
    <t>1613599857</t>
  </si>
  <si>
    <t>https://podminky.urs.cz/item/CS_URS_2023_02/741122016</t>
  </si>
  <si>
    <t>11</t>
  </si>
  <si>
    <t>SMS58</t>
  </si>
  <si>
    <t>Kabel CYKY-J 3x2,5 (3C), proudová zatižitelnost: vzduch/zem - 25A/38A, průměr kabelu 9.5mm, hmotnost 0.170kg/m</t>
  </si>
  <si>
    <t>976642318</t>
  </si>
  <si>
    <t>12</t>
  </si>
  <si>
    <t>741122015</t>
  </si>
  <si>
    <t>Montáž kabel Cu bez ukončení uložený pod omítku plný kulatý 3x1,5 mm2 (CYKY)</t>
  </si>
  <si>
    <t>2007981455</t>
  </si>
  <si>
    <t>https://podminky.urs.cz/item/CS_URS_2023_02/741122015</t>
  </si>
  <si>
    <t>13</t>
  </si>
  <si>
    <t>SMS59</t>
  </si>
  <si>
    <t>Kabel CYKY-J 3x1,5 (3C), proudová zatižitelnost: vzduch/zem - 20A/28A, průměr kabelu 8.6mm, hmotnost 0.120kg/m</t>
  </si>
  <si>
    <t>-1541842652</t>
  </si>
  <si>
    <t>14</t>
  </si>
  <si>
    <t>917079313</t>
  </si>
  <si>
    <t>15</t>
  </si>
  <si>
    <t>SMS60</t>
  </si>
  <si>
    <t>Kabel CYKY-O 3x1,5 (3A)</t>
  </si>
  <si>
    <t>1631451863</t>
  </si>
  <si>
    <t>-03</t>
  </si>
  <si>
    <t>Přístroje (vypínače, tlačítka, zásuvky), design Legrand Valena Life - bílá</t>
  </si>
  <si>
    <t>741310212</t>
  </si>
  <si>
    <t>Montáž ovladač (polo)zapuštěný šroubové připojení 1/0-tlačítkový zapínací</t>
  </si>
  <si>
    <t>-991345538</t>
  </si>
  <si>
    <t>https://podminky.urs.cz/item/CS_URS_2023_02/741310212</t>
  </si>
  <si>
    <t>17</t>
  </si>
  <si>
    <t>SMS81</t>
  </si>
  <si>
    <t>Přístroj tlačítka s přepínacím kontaktem , řazení č. 1/0 vč.klapky, IP20</t>
  </si>
  <si>
    <t>ks</t>
  </si>
  <si>
    <t>-1414298351</t>
  </si>
  <si>
    <t>18</t>
  </si>
  <si>
    <t>741310101</t>
  </si>
  <si>
    <t>Montáž vypínač (polo)zapuštěný bezšroubové připojení 1-jednopólový</t>
  </si>
  <si>
    <t>512</t>
  </si>
  <si>
    <t>167251755</t>
  </si>
  <si>
    <t>https://podminky.urs.cz/item/CS_URS_2023_02/741310101</t>
  </si>
  <si>
    <t>19</t>
  </si>
  <si>
    <t>SMS102</t>
  </si>
  <si>
    <t>Přístroj spínače jednopoloveho , řazení č. 1 vč.klapky, IP20</t>
  </si>
  <si>
    <t>1581205624</t>
  </si>
  <si>
    <t>56</t>
  </si>
  <si>
    <t>741310206</t>
  </si>
  <si>
    <t>Montáž vypínač (polo)zapuštěný šroubové připojení 2-dvoupólový</t>
  </si>
  <si>
    <t>1983368236</t>
  </si>
  <si>
    <t>https://podminky.urs.cz/item/CS_URS_2023_02/741310206</t>
  </si>
  <si>
    <t>57</t>
  </si>
  <si>
    <t>SMS485</t>
  </si>
  <si>
    <t>Dvojpólový spínač č. 2 se signalizačním LED podsvětlením, IP20 vč. LED a klapky</t>
  </si>
  <si>
    <t>KS</t>
  </si>
  <si>
    <t>-302307378</t>
  </si>
  <si>
    <t>20</t>
  </si>
  <si>
    <t>741310231</t>
  </si>
  <si>
    <t>Montáž přepínač (polo)zapuštěný šroubové připojení 5-seriový</t>
  </si>
  <si>
    <t>-748663604</t>
  </si>
  <si>
    <t>https://podminky.urs.cz/item/CS_URS_2023_02/741310231</t>
  </si>
  <si>
    <t>SMS82</t>
  </si>
  <si>
    <t>Přístroj přepínače sériového , řazení č. 5 vč.klapky, IP20</t>
  </si>
  <si>
    <t>1836135973</t>
  </si>
  <si>
    <t>48</t>
  </si>
  <si>
    <t>741310125</t>
  </si>
  <si>
    <t>Montáž přepínač (polo)zapuštěný bezšroubové připojení 6+6-dvojitý střídavý se zapojením vodičů</t>
  </si>
  <si>
    <t>408739627</t>
  </si>
  <si>
    <t>https://podminky.urs.cz/item/CS_URS_2023_02/741310125</t>
  </si>
  <si>
    <t>49</t>
  </si>
  <si>
    <t>23_pr_200</t>
  </si>
  <si>
    <t>Přístroj přepínače střídavého dvojitého, řazení 6+6, bezšroubové provedení.</t>
  </si>
  <si>
    <t>1498789735</t>
  </si>
  <si>
    <t>50</t>
  </si>
  <si>
    <t>23_PR_08</t>
  </si>
  <si>
    <t xml:space="preserve">Kryt spínače kolébkového, dvojitý, bílý </t>
  </si>
  <si>
    <t>1055040988</t>
  </si>
  <si>
    <t>24</t>
  </si>
  <si>
    <t>741313042</t>
  </si>
  <si>
    <t>Montáž zásuvka (polo)zapuštěná šroubové připojení 2P+PE dvojí zapojení - průběžná</t>
  </si>
  <si>
    <t>339130789</t>
  </si>
  <si>
    <t>https://podminky.urs.cz/item/CS_URS_2023_02/741313042</t>
  </si>
  <si>
    <t>25</t>
  </si>
  <si>
    <t>SMS87</t>
  </si>
  <si>
    <t>Zásuvka jednonásobná , 10/16A, 230V bílá, IP20</t>
  </si>
  <si>
    <t>357947189</t>
  </si>
  <si>
    <t>53</t>
  </si>
  <si>
    <t>741313082</t>
  </si>
  <si>
    <t>Montáž zásuvka chráněná v krabici šroubové připojení 2P+PE prostředí venkovní, mokré se zapojením vodičů</t>
  </si>
  <si>
    <t>358141104</t>
  </si>
  <si>
    <t>https://podminky.urs.cz/item/CS_URS_2023_02/741313082</t>
  </si>
  <si>
    <t>54</t>
  </si>
  <si>
    <t>34555234</t>
  </si>
  <si>
    <t>zásuvka zápustná jednonásobná chráněná, s clonkami, s víčkem, IP44, bezšroubové svorky</t>
  </si>
  <si>
    <t>-1044294347</t>
  </si>
  <si>
    <t>55</t>
  </si>
  <si>
    <t>34535011</t>
  </si>
  <si>
    <t>rámeček jednonásobný (s těsnicí manžetou), IP44</t>
  </si>
  <si>
    <t>-1931934490</t>
  </si>
  <si>
    <t>26</t>
  </si>
  <si>
    <t>741311004</t>
  </si>
  <si>
    <t>Montáž čidlo pohybu nástěnné se zapojením vodičů</t>
  </si>
  <si>
    <t>-1864658578</t>
  </si>
  <si>
    <t>https://podminky.urs.cz/item/CS_URS_2023_02/741311004</t>
  </si>
  <si>
    <t>27</t>
  </si>
  <si>
    <t>SMS101</t>
  </si>
  <si>
    <t>Snímač pohybu stropní, 230V/16A,360 °,0-12m,3-1000lx</t>
  </si>
  <si>
    <t>-1630231466</t>
  </si>
  <si>
    <t>28</t>
  </si>
  <si>
    <t>742210121</t>
  </si>
  <si>
    <t>Montáž hlásiče automatického bodového</t>
  </si>
  <si>
    <t>-1042471222</t>
  </si>
  <si>
    <t>https://podminky.urs.cz/item/CS_URS_2023_02/742210121</t>
  </si>
  <si>
    <t>29</t>
  </si>
  <si>
    <t>SIE105</t>
  </si>
  <si>
    <t>Detektor kouře autonomní , bílý, napájení 230V vč. záložní 9V baterie, opt. a akust. sign.</t>
  </si>
  <si>
    <t>1642461902</t>
  </si>
  <si>
    <t>51</t>
  </si>
  <si>
    <t>HZS2221</t>
  </si>
  <si>
    <t>Hodinová zúčtovací sazba elektrikář</t>
  </si>
  <si>
    <t>hod</t>
  </si>
  <si>
    <t>-659131183</t>
  </si>
  <si>
    <t>https://podminky.urs.cz/item/CS_URS_2023_02/HZS2221</t>
  </si>
  <si>
    <t>52</t>
  </si>
  <si>
    <t>SMS609</t>
  </si>
  <si>
    <t xml:space="preserve">Programovatelný univerzální  termostat s dotykovým displejem - snímá teplotu prostoru i podlahy,230 V / 50Hz , IP21, 16A/max2kW , Displej 2,8" </t>
  </si>
  <si>
    <t>-9038814</t>
  </si>
  <si>
    <t>30</t>
  </si>
  <si>
    <t>SMS109</t>
  </si>
  <si>
    <t>Rámeček pro přístroje (zásuvky, vypínače), bílý - náklady na MODUL</t>
  </si>
  <si>
    <t>MOD</t>
  </si>
  <si>
    <t>-2060463066</t>
  </si>
  <si>
    <t>-04</t>
  </si>
  <si>
    <t>Instalační materiál (trubky, krabice, svorky atd.)</t>
  </si>
  <si>
    <t>31</t>
  </si>
  <si>
    <t>741112061</t>
  </si>
  <si>
    <t>Montáž krabice přístrojová zapuštěná plastová kruhová</t>
  </si>
  <si>
    <t>-1035746674</t>
  </si>
  <si>
    <t>https://podminky.urs.cz/item/CS_URS_2023_02/741112061</t>
  </si>
  <si>
    <t>SMS70</t>
  </si>
  <si>
    <t>Krabice přístrojová, H43 mm, PVC, A1-D, pro spojení ve svislém i vodorovném směru s roztečí 71 nebo 81 mm</t>
  </si>
  <si>
    <t>-1965463977</t>
  </si>
  <si>
    <t>33</t>
  </si>
  <si>
    <t>741112061.1</t>
  </si>
  <si>
    <t>769967941</t>
  </si>
  <si>
    <t>https://podminky.urs.cz/item/CS_URS_2023_02/741112061.1</t>
  </si>
  <si>
    <t>34</t>
  </si>
  <si>
    <t>SMS71</t>
  </si>
  <si>
    <t>Krabice přístrojová, hluboká, H66 mm, PVC, A1-D, pro spojení v souvislou řadu s roztečí 71 mm</t>
  </si>
  <si>
    <t>861512720</t>
  </si>
  <si>
    <t>35</t>
  </si>
  <si>
    <t>741110062</t>
  </si>
  <si>
    <t>Montáž trubka plastová ohebná D přes 23 do 35 mm uložená pod omítku</t>
  </si>
  <si>
    <t>1000283629</t>
  </si>
  <si>
    <t>https://podminky.urs.cz/item/CS_URS_2023_02/741110062</t>
  </si>
  <si>
    <t>36</t>
  </si>
  <si>
    <t>SMS76</t>
  </si>
  <si>
    <t>Trubka, pro instalaci na povrch, do omítky nebo pod omítku, vhodná pro montáž do dutých zdí, příček, stropů, střední mechanická odolnost (750 N/5 cm), 25/18,3 mm, tř. hořl. hmot A-C3</t>
  </si>
  <si>
    <t>-225976155</t>
  </si>
  <si>
    <t>-05</t>
  </si>
  <si>
    <t>Svítidla</t>
  </si>
  <si>
    <t>39</t>
  </si>
  <si>
    <t>741370003</t>
  </si>
  <si>
    <t>Montáž svítidlo žárovkové bytové stropní přisazené 2 zdroje</t>
  </si>
  <si>
    <t>1811486383</t>
  </si>
  <si>
    <t>https://podminky.urs.cz/item/CS_URS_2023_02/741370003</t>
  </si>
  <si>
    <t>40</t>
  </si>
  <si>
    <t>svTYP 1</t>
  </si>
  <si>
    <t>Nástěnné přisazené svítidlo s opálovým skleněným krytem, průměr 420mm, výška 101mm, 230V/2xE27 75W, IP43</t>
  </si>
  <si>
    <t>-1897668828</t>
  </si>
  <si>
    <t>P</t>
  </si>
  <si>
    <t>Poznámka k položce:_x000d_
POKOJ 1 , POKOJ 2 , KOUPELNA</t>
  </si>
  <si>
    <t>41</t>
  </si>
  <si>
    <t>ZDROJ_LED</t>
  </si>
  <si>
    <t>LED žárovka LED Classic 60W E27/827</t>
  </si>
  <si>
    <t>-1353415015</t>
  </si>
  <si>
    <t>58</t>
  </si>
  <si>
    <t>741370002</t>
  </si>
  <si>
    <t>Montáž svítidlo žárovkové bytové stropní přisazené 1 zdroj se sklem</t>
  </si>
  <si>
    <t>434710335</t>
  </si>
  <si>
    <t>https://podminky.urs.cz/item/CS_URS_2023_02/741370002</t>
  </si>
  <si>
    <t>59</t>
  </si>
  <si>
    <t>sv TYP2</t>
  </si>
  <si>
    <t>Přisazené svítidlo se skleněným stínidlem, třívrstvé sklo TRIPLEX OPÁL, 230V/50Hz, patice E27 /max 100W, IP43, průměr svítidla 280mm.</t>
  </si>
  <si>
    <t>1442906805</t>
  </si>
  <si>
    <t>Poznámka k položce:_x000d_
KOUPELNA, KOMORA, CHODBA, WC.</t>
  </si>
  <si>
    <t>60</t>
  </si>
  <si>
    <t>760853414</t>
  </si>
  <si>
    <t>61</t>
  </si>
  <si>
    <t>741372111</t>
  </si>
  <si>
    <t>Montáž svítidlo LED interiérové vestavné panelové hranaté nebo kruhové do 0,09 m2 se zapojením vodičů</t>
  </si>
  <si>
    <t>-166530739</t>
  </si>
  <si>
    <t>https://podminky.urs.cz/item/CS_URS_2023_02/741372111</t>
  </si>
  <si>
    <t>62</t>
  </si>
  <si>
    <t>sv TYP 3</t>
  </si>
  <si>
    <t>Velmi tenké svítidlo na vysoce svítivé LED diody. Lakovaný rámeček z tlakově litého hliníku v bílé barvě. Dodáváno včetně driveru. LED 18W 1440 lm Ra 80, průměr 225mm.</t>
  </si>
  <si>
    <t>449883675</t>
  </si>
  <si>
    <t>Poznámka k položce:_x000d_
NAD LINKOU.</t>
  </si>
  <si>
    <t>02 - Slaboproudá elektroinstalace</t>
  </si>
  <si>
    <t>-01 - Bytový zvonek</t>
  </si>
  <si>
    <t>Bytový zvonek</t>
  </si>
  <si>
    <t>-1627245875</t>
  </si>
  <si>
    <t>-500486416</t>
  </si>
  <si>
    <t>HZS2231</t>
  </si>
  <si>
    <t>1551075395</t>
  </si>
  <si>
    <t>https://podminky.urs.cz/item/CS_URS_2023_02/HZS2231</t>
  </si>
  <si>
    <t>DNS-002</t>
  </si>
  <si>
    <t>Domovní bytový zvonek s napájením 230V, bílý plastový kryt a možnost regulace hlasitosti vyzvánění.</t>
  </si>
  <si>
    <t>1705370719</t>
  </si>
  <si>
    <t>03 - Dodávky - Rozvaděč RB</t>
  </si>
  <si>
    <t>-01 - RB - Bytový rozvaděč</t>
  </si>
  <si>
    <t>RB - Bytový rozvaděč</t>
  </si>
  <si>
    <t>741210002</t>
  </si>
  <si>
    <t>Montáž rozvodnice oceloplechová nebo plastová běžná do 50 kg</t>
  </si>
  <si>
    <t>75112916</t>
  </si>
  <si>
    <t>https://podminky.urs.cz/item/CS_URS_2023_02/741210002</t>
  </si>
  <si>
    <t>PVL7180101-KSZ-RH01</t>
  </si>
  <si>
    <t>Protokol o kusové zkoušce, výrobní dokumentace</t>
  </si>
  <si>
    <t>-1662029996</t>
  </si>
  <si>
    <t>-161891183</t>
  </si>
  <si>
    <t xml:space="preserve">Poznámka k položce:_x000d_
Výroba  a kompletace rozvaděče.</t>
  </si>
  <si>
    <t>PVL7180101-SB1-RH01</t>
  </si>
  <si>
    <t>Propojovací sběrnice, vodiče, označení, popisy, výstražné tabulky a ostatní příslušenství</t>
  </si>
  <si>
    <t>-1529839818</t>
  </si>
  <si>
    <t>RB3</t>
  </si>
  <si>
    <t>Rozvodnice pod omítku s požární odolností dle PD, ocelové dveře, pod omítku, plně vyzbrojený dle PD</t>
  </si>
  <si>
    <t>-553942701</t>
  </si>
  <si>
    <t>04 - VRN - Vedlejší rozpočtové náklady</t>
  </si>
  <si>
    <t>-01 - Revize elektroinstalace</t>
  </si>
  <si>
    <t>-02 - Pomocné stavební práce při elektromontážích</t>
  </si>
  <si>
    <t>-03 - Dokumentace skutečného stavu</t>
  </si>
  <si>
    <t>-04 - Úpravy v elektroměrovém rozvaděči RE</t>
  </si>
  <si>
    <t>-05 - Demontáž stávající elektroinstalace</t>
  </si>
  <si>
    <t>Revize elektroinstalace</t>
  </si>
  <si>
    <t>741810001</t>
  </si>
  <si>
    <t>Celková prohlídka elektrického rozvodu a zařízení do 100 000,- Kč</t>
  </si>
  <si>
    <t>-411502617</t>
  </si>
  <si>
    <t>https://podminky.urs.cz/item/CS_URS_2023_02/741810001</t>
  </si>
  <si>
    <t>PSC</t>
  </si>
  <si>
    <t xml:space="preserve">Poznámka k souboru cen:_x000d_
1. Ceny -0001 až -0011 jsou určeny pro objem montážních prací včetně všech nákladů. </t>
  </si>
  <si>
    <t>Pomocné stavební práce při elektromontážích</t>
  </si>
  <si>
    <t>460680411</t>
  </si>
  <si>
    <t>Vysekání kapes a výklenků ve zdivu betonovém pro krabice 7x7x5 cm</t>
  </si>
  <si>
    <t>-884260325</t>
  </si>
  <si>
    <t>https://podminky.urs.cz/item/CS_URS_2023_02/460680411</t>
  </si>
  <si>
    <t xml:space="preserve">Poznámka k souboru cen:_x000d_
1. V cenách -0011 až -0013 nejsou započteny náklady na dodávku tvárnic. Tato dodávka se oceňuje ve specifikaci. </t>
  </si>
  <si>
    <t>460680501</t>
  </si>
  <si>
    <t>Vysekání rýh pro montáž trubek a kabelů ve zdivu betonovém hloubky do 3 cm a šířky do 3 cm</t>
  </si>
  <si>
    <t>673187497</t>
  </si>
  <si>
    <t>https://podminky.urs.cz/item/CS_URS_2021_01/460680501</t>
  </si>
  <si>
    <t>460680512</t>
  </si>
  <si>
    <t>Vysekání rýh pro montáž trubek a kabelů ve zdivu betonovém hloubky do 5 cm a šířky do 5 cm</t>
  </si>
  <si>
    <t>-1161026907</t>
  </si>
  <si>
    <t>https://podminky.urs.cz/item/CS_URS_2021_01/460680512</t>
  </si>
  <si>
    <t>460690071</t>
  </si>
  <si>
    <t>Osazení hmoždinek včetně vyvrtání otvoru ve stropech železobetonových průměru do 8 mm</t>
  </si>
  <si>
    <t>-1970453722</t>
  </si>
  <si>
    <t>https://podminky.urs.cz/item/CS_URS_2021_01/460690071</t>
  </si>
  <si>
    <t xml:space="preserve">Poznámka k souboru cen:_x000d_
1. V cenách -0001 a -0002 nejsou započteny náklady na dodávku kotevních prvků a vstřelovacích hřebů. Tato dodávka se oceňuje ve specifikaci. 2. V ceně -0002 se množství měrných jednotek určuje v kusech vstřelovacích hřebů. </t>
  </si>
  <si>
    <t>7</t>
  </si>
  <si>
    <t>741211813</t>
  </si>
  <si>
    <t>Demontáž rozvodnic kovových pod omítkou s krytím do IPx4 plochou do 0,8 m2</t>
  </si>
  <si>
    <t>547370256</t>
  </si>
  <si>
    <t>https://podminky.urs.cz/item/CS_URS_2023_02/741211813</t>
  </si>
  <si>
    <t>Dokumentace skutečného stavu</t>
  </si>
  <si>
    <t>6</t>
  </si>
  <si>
    <t>013254000</t>
  </si>
  <si>
    <t>Dokumentace skutečného provedení stavby</t>
  </si>
  <si>
    <t>kpl</t>
  </si>
  <si>
    <t>1024</t>
  </si>
  <si>
    <t>-698271101</t>
  </si>
  <si>
    <t>https://podminky.urs.cz/item/CS_URS_2023_02/013254000</t>
  </si>
  <si>
    <t>Úpravy v elektroměrovém rozvaděči RE</t>
  </si>
  <si>
    <t>1136252290</t>
  </si>
  <si>
    <t>Demontáž stávající elektroinstalace</t>
  </si>
  <si>
    <t>9</t>
  </si>
  <si>
    <t>-1052789964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</si>
</sst>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left" vertical="center"/>
    </xf>
    <xf numFmtId="0" fontId="16" fillId="3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7" fillId="0" borderId="12" xfId="0" applyNumberFormat="1" applyFont="1" applyBorder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1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1" fillId="0" borderId="19" xfId="0" applyFont="1" applyBorder="1" applyAlignment="1" applyProtection="1">
      <alignment horizontal="left" vertical="center"/>
    </xf>
    <xf numFmtId="0" fontId="17" fillId="0" borderId="20" xfId="0" applyFont="1" applyBorder="1" applyAlignment="1" applyProtection="1">
      <alignment horizontal="center" vertical="center"/>
    </xf>
    <xf numFmtId="4" fontId="17" fillId="0" borderId="20" xfId="0" applyNumberFormat="1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130001" TargetMode="External" /><Relationship Id="rId2" Type="http://schemas.openxmlformats.org/officeDocument/2006/relationships/hyperlink" Target="https://podminky.urs.cz/item/CS_URS_2023_02/741130005" TargetMode="External" /><Relationship Id="rId3" Type="http://schemas.openxmlformats.org/officeDocument/2006/relationships/hyperlink" Target="https://podminky.urs.cz/item/CS_URS_2023_02/210801311" TargetMode="External" /><Relationship Id="rId4" Type="http://schemas.openxmlformats.org/officeDocument/2006/relationships/hyperlink" Target="https://podminky.urs.cz/item/CS_URS_2023_02/741120303" TargetMode="External" /><Relationship Id="rId5" Type="http://schemas.openxmlformats.org/officeDocument/2006/relationships/hyperlink" Target="https://podminky.urs.cz/item/CS_URS_2023_02/741122032" TargetMode="External" /><Relationship Id="rId6" Type="http://schemas.openxmlformats.org/officeDocument/2006/relationships/hyperlink" Target="https://podminky.urs.cz/item/CS_URS_2023_02/741122016" TargetMode="External" /><Relationship Id="rId7" Type="http://schemas.openxmlformats.org/officeDocument/2006/relationships/hyperlink" Target="https://podminky.urs.cz/item/CS_URS_2023_02/741122015" TargetMode="External" /><Relationship Id="rId8" Type="http://schemas.openxmlformats.org/officeDocument/2006/relationships/hyperlink" Target="https://podminky.urs.cz/item/CS_URS_2023_02/741122015" TargetMode="External" /><Relationship Id="rId9" Type="http://schemas.openxmlformats.org/officeDocument/2006/relationships/hyperlink" Target="https://podminky.urs.cz/item/CS_URS_2023_02/741310212" TargetMode="External" /><Relationship Id="rId10" Type="http://schemas.openxmlformats.org/officeDocument/2006/relationships/hyperlink" Target="https://podminky.urs.cz/item/CS_URS_2023_02/741310101" TargetMode="External" /><Relationship Id="rId11" Type="http://schemas.openxmlformats.org/officeDocument/2006/relationships/hyperlink" Target="https://podminky.urs.cz/item/CS_URS_2023_02/741310206" TargetMode="External" /><Relationship Id="rId12" Type="http://schemas.openxmlformats.org/officeDocument/2006/relationships/hyperlink" Target="https://podminky.urs.cz/item/CS_URS_2023_02/741310231" TargetMode="External" /><Relationship Id="rId13" Type="http://schemas.openxmlformats.org/officeDocument/2006/relationships/hyperlink" Target="https://podminky.urs.cz/item/CS_URS_2023_02/741310125" TargetMode="External" /><Relationship Id="rId14" Type="http://schemas.openxmlformats.org/officeDocument/2006/relationships/hyperlink" Target="https://podminky.urs.cz/item/CS_URS_2023_02/741313042" TargetMode="External" /><Relationship Id="rId15" Type="http://schemas.openxmlformats.org/officeDocument/2006/relationships/hyperlink" Target="https://podminky.urs.cz/item/CS_URS_2023_02/741313082" TargetMode="External" /><Relationship Id="rId16" Type="http://schemas.openxmlformats.org/officeDocument/2006/relationships/hyperlink" Target="https://podminky.urs.cz/item/CS_URS_2023_02/741311004" TargetMode="External" /><Relationship Id="rId17" Type="http://schemas.openxmlformats.org/officeDocument/2006/relationships/hyperlink" Target="https://podminky.urs.cz/item/CS_URS_2023_02/742210121" TargetMode="External" /><Relationship Id="rId18" Type="http://schemas.openxmlformats.org/officeDocument/2006/relationships/hyperlink" Target="https://podminky.urs.cz/item/CS_URS_2023_02/HZS2221" TargetMode="External" /><Relationship Id="rId19" Type="http://schemas.openxmlformats.org/officeDocument/2006/relationships/hyperlink" Target="https://podminky.urs.cz/item/CS_URS_2023_02/741112061" TargetMode="External" /><Relationship Id="rId20" Type="http://schemas.openxmlformats.org/officeDocument/2006/relationships/hyperlink" Target="https://podminky.urs.cz/item/CS_URS_2023_02/741112061.1" TargetMode="External" /><Relationship Id="rId21" Type="http://schemas.openxmlformats.org/officeDocument/2006/relationships/hyperlink" Target="https://podminky.urs.cz/item/CS_URS_2023_02/741110062" TargetMode="External" /><Relationship Id="rId22" Type="http://schemas.openxmlformats.org/officeDocument/2006/relationships/hyperlink" Target="https://podminky.urs.cz/item/CS_URS_2023_02/741370003" TargetMode="External" /><Relationship Id="rId23" Type="http://schemas.openxmlformats.org/officeDocument/2006/relationships/hyperlink" Target="https://podminky.urs.cz/item/CS_URS_2023_02/741370002" TargetMode="External" /><Relationship Id="rId24" Type="http://schemas.openxmlformats.org/officeDocument/2006/relationships/hyperlink" Target="https://podminky.urs.cz/item/CS_URS_2023_02/741372111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310212" TargetMode="External" /><Relationship Id="rId2" Type="http://schemas.openxmlformats.org/officeDocument/2006/relationships/hyperlink" Target="https://podminky.urs.cz/item/CS_URS_2023_02/HZS2231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210002" TargetMode="External" /><Relationship Id="rId2" Type="http://schemas.openxmlformats.org/officeDocument/2006/relationships/hyperlink" Target="https://podminky.urs.cz/item/CS_URS_2023_02/HZS2221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810001" TargetMode="External" /><Relationship Id="rId2" Type="http://schemas.openxmlformats.org/officeDocument/2006/relationships/hyperlink" Target="https://podminky.urs.cz/item/CS_URS_2023_02/460680411" TargetMode="External" /><Relationship Id="rId3" Type="http://schemas.openxmlformats.org/officeDocument/2006/relationships/hyperlink" Target="https://podminky.urs.cz/item/CS_URS_2021_01/460680501" TargetMode="External" /><Relationship Id="rId4" Type="http://schemas.openxmlformats.org/officeDocument/2006/relationships/hyperlink" Target="https://podminky.urs.cz/item/CS_URS_2021_01/460680512" TargetMode="External" /><Relationship Id="rId5" Type="http://schemas.openxmlformats.org/officeDocument/2006/relationships/hyperlink" Target="https://podminky.urs.cz/item/CS_URS_2021_01/460690071" TargetMode="External" /><Relationship Id="rId6" Type="http://schemas.openxmlformats.org/officeDocument/2006/relationships/hyperlink" Target="https://podminky.urs.cz/item/CS_URS_2023_02/741211813" TargetMode="External" /><Relationship Id="rId7" Type="http://schemas.openxmlformats.org/officeDocument/2006/relationships/hyperlink" Target="https://podminky.urs.cz/item/CS_URS_2023_02/013254000" TargetMode="External" /><Relationship Id="rId8" Type="http://schemas.openxmlformats.org/officeDocument/2006/relationships/hyperlink" Target="https://podminky.urs.cz/item/CS_URS_2023_02/HZS2231" TargetMode="External" /><Relationship Id="rId9" Type="http://schemas.openxmlformats.org/officeDocument/2006/relationships/hyperlink" Target="https://podminky.urs.cz/item/CS_URS_2023_02/HZS2231" TargetMode="External" /><Relationship Id="rId10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3" t="s">
        <v>7</v>
      </c>
      <c r="BT2" s="13" t="s">
        <v>8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="1" customFormat="1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S4" s="13" t="s">
        <v>12</v>
      </c>
    </row>
    <row r="5" s="1" customFormat="1" ht="12" customHeight="1">
      <c r="B5" s="17"/>
      <c r="C5" s="18"/>
      <c r="D5" s="21" t="s">
        <v>13</v>
      </c>
      <c r="E5" s="18"/>
      <c r="F5" s="18"/>
      <c r="G5" s="18"/>
      <c r="H5" s="18"/>
      <c r="I5" s="18"/>
      <c r="J5" s="18"/>
      <c r="K5" s="22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7</v>
      </c>
    </row>
    <row r="6" s="1" customFormat="1" ht="36.96" customHeight="1">
      <c r="B6" s="17"/>
      <c r="C6" s="18"/>
      <c r="D6" s="23" t="s">
        <v>15</v>
      </c>
      <c r="E6" s="18"/>
      <c r="F6" s="18"/>
      <c r="G6" s="18"/>
      <c r="H6" s="18"/>
      <c r="I6" s="18"/>
      <c r="J6" s="18"/>
      <c r="K6" s="24" t="s">
        <v>16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7</v>
      </c>
    </row>
    <row r="7" s="1" customFormat="1" ht="12" customHeight="1">
      <c r="B7" s="17"/>
      <c r="C7" s="18"/>
      <c r="D7" s="25" t="s">
        <v>17</v>
      </c>
      <c r="E7" s="18"/>
      <c r="F7" s="18"/>
      <c r="G7" s="18"/>
      <c r="H7" s="18"/>
      <c r="I7" s="18"/>
      <c r="J7" s="18"/>
      <c r="K7" s="22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18</v>
      </c>
      <c r="AL7" s="18"/>
      <c r="AM7" s="18"/>
      <c r="AN7" s="22" t="s">
        <v>1</v>
      </c>
      <c r="AO7" s="18"/>
      <c r="AP7" s="18"/>
      <c r="AQ7" s="18"/>
      <c r="AR7" s="16"/>
      <c r="BS7" s="13" t="s">
        <v>7</v>
      </c>
    </row>
    <row r="8" s="1" customFormat="1" ht="12" customHeight="1">
      <c r="B8" s="17"/>
      <c r="C8" s="18"/>
      <c r="D8" s="25" t="s">
        <v>19</v>
      </c>
      <c r="E8" s="18"/>
      <c r="F8" s="18"/>
      <c r="G8" s="18"/>
      <c r="H8" s="18"/>
      <c r="I8" s="18"/>
      <c r="J8" s="18"/>
      <c r="K8" s="22" t="s">
        <v>20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21</v>
      </c>
      <c r="AL8" s="18"/>
      <c r="AM8" s="18"/>
      <c r="AN8" s="22" t="s">
        <v>22</v>
      </c>
      <c r="AO8" s="18"/>
      <c r="AP8" s="18"/>
      <c r="AQ8" s="18"/>
      <c r="AR8" s="16"/>
      <c r="BS8" s="13" t="s">
        <v>7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7</v>
      </c>
    </row>
    <row r="10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2" t="s">
        <v>1</v>
      </c>
      <c r="AO10" s="18"/>
      <c r="AP10" s="18"/>
      <c r="AQ10" s="18"/>
      <c r="AR10" s="16"/>
      <c r="BS10" s="13" t="s">
        <v>7</v>
      </c>
    </row>
    <row r="11" s="1" customFormat="1" ht="18.48" customHeight="1">
      <c r="B11" s="17"/>
      <c r="C11" s="18"/>
      <c r="D11" s="18"/>
      <c r="E11" s="22" t="s">
        <v>25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2" t="s">
        <v>1</v>
      </c>
      <c r="AO11" s="18"/>
      <c r="AP11" s="18"/>
      <c r="AQ11" s="18"/>
      <c r="AR11" s="16"/>
      <c r="BS11" s="13" t="s">
        <v>7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7</v>
      </c>
    </row>
    <row r="13" s="1" customFormat="1" ht="12" customHeight="1">
      <c r="B13" s="17"/>
      <c r="C13" s="18"/>
      <c r="D13" s="25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2" t="s">
        <v>1</v>
      </c>
      <c r="AO13" s="18"/>
      <c r="AP13" s="18"/>
      <c r="AQ13" s="18"/>
      <c r="AR13" s="16"/>
      <c r="BS13" s="13" t="s">
        <v>7</v>
      </c>
    </row>
    <row r="14">
      <c r="B14" s="17"/>
      <c r="C14" s="18"/>
      <c r="D14" s="18"/>
      <c r="E14" s="22" t="s">
        <v>25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26</v>
      </c>
      <c r="AL14" s="18"/>
      <c r="AM14" s="18"/>
      <c r="AN14" s="22" t="s">
        <v>1</v>
      </c>
      <c r="AO14" s="18"/>
      <c r="AP14" s="18"/>
      <c r="AQ14" s="18"/>
      <c r="AR14" s="16"/>
      <c r="BS14" s="13" t="s">
        <v>7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="1" customFormat="1" ht="12" customHeight="1">
      <c r="B16" s="17"/>
      <c r="C16" s="18"/>
      <c r="D16" s="25" t="s">
        <v>28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2" t="s">
        <v>1</v>
      </c>
      <c r="AO16" s="18"/>
      <c r="AP16" s="18"/>
      <c r="AQ16" s="18"/>
      <c r="AR16" s="16"/>
      <c r="BS16" s="13" t="s">
        <v>4</v>
      </c>
    </row>
    <row r="17" s="1" customFormat="1" ht="18.48" customHeight="1">
      <c r="B17" s="17"/>
      <c r="C17" s="18"/>
      <c r="D17" s="18"/>
      <c r="E17" s="22" t="s">
        <v>29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2" t="s">
        <v>1</v>
      </c>
      <c r="AO17" s="18"/>
      <c r="AP17" s="18"/>
      <c r="AQ17" s="18"/>
      <c r="AR17" s="16"/>
      <c r="BS17" s="13" t="s">
        <v>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7</v>
      </c>
    </row>
    <row r="19" s="1" customFormat="1" ht="12" customHeight="1">
      <c r="B19" s="17"/>
      <c r="C19" s="18"/>
      <c r="D19" s="25" t="s">
        <v>30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2" t="s">
        <v>1</v>
      </c>
      <c r="AO19" s="18"/>
      <c r="AP19" s="18"/>
      <c r="AQ19" s="18"/>
      <c r="AR19" s="16"/>
      <c r="BS19" s="13" t="s">
        <v>7</v>
      </c>
    </row>
    <row r="20" s="1" customFormat="1" ht="18.48" customHeight="1">
      <c r="B20" s="17"/>
      <c r="C20" s="18"/>
      <c r="D20" s="18"/>
      <c r="E20" s="22" t="s">
        <v>25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2" t="s">
        <v>1</v>
      </c>
      <c r="AO20" s="18"/>
      <c r="AP20" s="18"/>
      <c r="AQ20" s="18"/>
      <c r="AR20" s="16"/>
      <c r="BS20" s="13" t="s">
        <v>5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="1" customFormat="1" ht="12" customHeight="1">
      <c r="B22" s="17"/>
      <c r="C22" s="18"/>
      <c r="D22" s="25" t="s">
        <v>31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="1" customFormat="1" ht="16.5" customHeight="1">
      <c r="B23" s="17"/>
      <c r="C23" s="18"/>
      <c r="D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="1" customFormat="1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2" customFormat="1" ht="25.92" customHeight="1">
      <c r="A26" s="28"/>
      <c r="B26" s="29"/>
      <c r="C26" s="30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>
        <f>ROUND(AG94,2)</f>
        <v>183886</v>
      </c>
      <c r="AL26" s="32"/>
      <c r="AM26" s="32"/>
      <c r="AN26" s="32"/>
      <c r="AO26" s="32"/>
      <c r="AP26" s="30"/>
      <c r="AQ26" s="30"/>
      <c r="AR26" s="34"/>
      <c r="BG26" s="28"/>
    </row>
    <row r="27" s="2" customFormat="1" ht="6.96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4"/>
      <c r="BG27" s="28"/>
    </row>
    <row r="28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33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34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35</v>
      </c>
      <c r="AL28" s="35"/>
      <c r="AM28" s="35"/>
      <c r="AN28" s="35"/>
      <c r="AO28" s="35"/>
      <c r="AP28" s="30"/>
      <c r="AQ28" s="30"/>
      <c r="AR28" s="34"/>
      <c r="BG28" s="28"/>
    </row>
    <row r="29" s="3" customFormat="1" ht="14.4" customHeight="1">
      <c r="A29" s="3"/>
      <c r="B29" s="36"/>
      <c r="C29" s="37"/>
      <c r="D29" s="25" t="s">
        <v>36</v>
      </c>
      <c r="E29" s="37"/>
      <c r="F29" s="25" t="s">
        <v>37</v>
      </c>
      <c r="G29" s="37"/>
      <c r="H29" s="37"/>
      <c r="I29" s="37"/>
      <c r="J29" s="37"/>
      <c r="K29" s="37"/>
      <c r="L29" s="38">
        <v>0.20999999999999999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9">
        <f>ROUND(BB94, 2)</f>
        <v>183886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9">
        <f>ROUND(AX94, 2)</f>
        <v>38616.059999999998</v>
      </c>
      <c r="AL29" s="37"/>
      <c r="AM29" s="37"/>
      <c r="AN29" s="37"/>
      <c r="AO29" s="37"/>
      <c r="AP29" s="37"/>
      <c r="AQ29" s="37"/>
      <c r="AR29" s="40"/>
      <c r="BG29" s="3"/>
    </row>
    <row r="30" s="3" customFormat="1" ht="14.4" customHeight="1">
      <c r="A30" s="3"/>
      <c r="B30" s="36"/>
      <c r="C30" s="37"/>
      <c r="D30" s="37"/>
      <c r="E30" s="37"/>
      <c r="F30" s="25" t="s">
        <v>38</v>
      </c>
      <c r="G30" s="37"/>
      <c r="H30" s="37"/>
      <c r="I30" s="37"/>
      <c r="J30" s="37"/>
      <c r="K30" s="37"/>
      <c r="L30" s="38">
        <v>0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9">
        <f>ROUND(BC94, 2)</f>
        <v>0</v>
      </c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9">
        <f>ROUND(AY94, 2)</f>
        <v>0</v>
      </c>
      <c r="AL30" s="37"/>
      <c r="AM30" s="37"/>
      <c r="AN30" s="37"/>
      <c r="AO30" s="37"/>
      <c r="AP30" s="37"/>
      <c r="AQ30" s="37"/>
      <c r="AR30" s="40"/>
      <c r="BG30" s="3"/>
    </row>
    <row r="31" hidden="1" s="3" customFormat="1" ht="14.4" customHeight="1">
      <c r="A31" s="3"/>
      <c r="B31" s="36"/>
      <c r="C31" s="37"/>
      <c r="D31" s="37"/>
      <c r="E31" s="37"/>
      <c r="F31" s="25" t="s">
        <v>39</v>
      </c>
      <c r="G31" s="37"/>
      <c r="H31" s="37"/>
      <c r="I31" s="37"/>
      <c r="J31" s="37"/>
      <c r="K31" s="37"/>
      <c r="L31" s="38">
        <v>0.20999999999999999</v>
      </c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9">
        <f>ROUND(BD94, 2)</f>
        <v>0</v>
      </c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9">
        <v>0</v>
      </c>
      <c r="AL31" s="37"/>
      <c r="AM31" s="37"/>
      <c r="AN31" s="37"/>
      <c r="AO31" s="37"/>
      <c r="AP31" s="37"/>
      <c r="AQ31" s="37"/>
      <c r="AR31" s="40"/>
      <c r="BG31" s="3"/>
    </row>
    <row r="32" hidden="1" s="3" customFormat="1" ht="14.4" customHeight="1">
      <c r="A32" s="3"/>
      <c r="B32" s="36"/>
      <c r="C32" s="37"/>
      <c r="D32" s="37"/>
      <c r="E32" s="37"/>
      <c r="F32" s="25" t="s">
        <v>40</v>
      </c>
      <c r="G32" s="37"/>
      <c r="H32" s="37"/>
      <c r="I32" s="37"/>
      <c r="J32" s="37"/>
      <c r="K32" s="37"/>
      <c r="L32" s="38">
        <v>0</v>
      </c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9">
        <f>ROUND(BE94, 2)</f>
        <v>0</v>
      </c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9">
        <v>0</v>
      </c>
      <c r="AL32" s="37"/>
      <c r="AM32" s="37"/>
      <c r="AN32" s="37"/>
      <c r="AO32" s="37"/>
      <c r="AP32" s="37"/>
      <c r="AQ32" s="37"/>
      <c r="AR32" s="40"/>
      <c r="BG32" s="3"/>
    </row>
    <row r="33" hidden="1" s="3" customFormat="1" ht="14.4" customHeight="1">
      <c r="A33" s="3"/>
      <c r="B33" s="36"/>
      <c r="C33" s="37"/>
      <c r="D33" s="37"/>
      <c r="E33" s="37"/>
      <c r="F33" s="25" t="s">
        <v>41</v>
      </c>
      <c r="G33" s="37"/>
      <c r="H33" s="37"/>
      <c r="I33" s="37"/>
      <c r="J33" s="37"/>
      <c r="K33" s="37"/>
      <c r="L33" s="38">
        <v>0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9">
        <f>ROUND(BF94, 2)</f>
        <v>0</v>
      </c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9">
        <v>0</v>
      </c>
      <c r="AL33" s="37"/>
      <c r="AM33" s="37"/>
      <c r="AN33" s="37"/>
      <c r="AO33" s="37"/>
      <c r="AP33" s="37"/>
      <c r="AQ33" s="37"/>
      <c r="AR33" s="40"/>
      <c r="BG33" s="3"/>
    </row>
    <row r="34" s="2" customFormat="1" ht="6.96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4"/>
      <c r="BG34" s="28"/>
    </row>
    <row r="35" s="2" customFormat="1" ht="25.92" customHeight="1">
      <c r="A35" s="28"/>
      <c r="B35" s="29"/>
      <c r="C35" s="41"/>
      <c r="D35" s="42" t="s">
        <v>42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43</v>
      </c>
      <c r="U35" s="43"/>
      <c r="V35" s="43"/>
      <c r="W35" s="43"/>
      <c r="X35" s="45" t="s">
        <v>44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222502.06</v>
      </c>
      <c r="AL35" s="43"/>
      <c r="AM35" s="43"/>
      <c r="AN35" s="43"/>
      <c r="AO35" s="47"/>
      <c r="AP35" s="41"/>
      <c r="AQ35" s="41"/>
      <c r="AR35" s="34"/>
      <c r="BG35" s="28"/>
    </row>
    <row r="36" s="2" customFormat="1" ht="6.96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4"/>
      <c r="BG36" s="28"/>
    </row>
    <row r="3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4"/>
      <c r="BG37" s="28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28"/>
      <c r="B60" s="29"/>
      <c r="C60" s="30"/>
      <c r="D60" s="53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53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53" t="s">
        <v>47</v>
      </c>
      <c r="AI60" s="32"/>
      <c r="AJ60" s="32"/>
      <c r="AK60" s="32"/>
      <c r="AL60" s="32"/>
      <c r="AM60" s="53" t="s">
        <v>48</v>
      </c>
      <c r="AN60" s="32"/>
      <c r="AO60" s="32"/>
      <c r="AP60" s="30"/>
      <c r="AQ60" s="30"/>
      <c r="AR60" s="34"/>
      <c r="BG60" s="28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28"/>
      <c r="B64" s="29"/>
      <c r="C64" s="30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0"/>
      <c r="AQ64" s="30"/>
      <c r="AR64" s="34"/>
      <c r="BG64" s="28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28"/>
      <c r="B75" s="29"/>
      <c r="C75" s="30"/>
      <c r="D75" s="53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53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53" t="s">
        <v>47</v>
      </c>
      <c r="AI75" s="32"/>
      <c r="AJ75" s="32"/>
      <c r="AK75" s="32"/>
      <c r="AL75" s="32"/>
      <c r="AM75" s="53" t="s">
        <v>48</v>
      </c>
      <c r="AN75" s="32"/>
      <c r="AO75" s="32"/>
      <c r="AP75" s="30"/>
      <c r="AQ75" s="30"/>
      <c r="AR75" s="34"/>
      <c r="BG75" s="28"/>
    </row>
    <row r="76" s="2" customForma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4"/>
      <c r="BG76" s="28"/>
    </row>
    <row r="77" s="2" customFormat="1" ht="6.96" customHeight="1">
      <c r="A77" s="2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4"/>
      <c r="BG77" s="28"/>
    </row>
    <row r="81" s="2" customFormat="1" ht="6.96" customHeight="1">
      <c r="A81" s="2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4"/>
      <c r="BG81" s="28"/>
    </row>
    <row r="82" s="2" customFormat="1" ht="24.96" customHeight="1">
      <c r="A82" s="28"/>
      <c r="B82" s="29"/>
      <c r="C82" s="19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4"/>
      <c r="BG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4"/>
      <c r="BG83" s="28"/>
    </row>
    <row r="84" s="4" customFormat="1" ht="12" customHeight="1">
      <c r="A84" s="4"/>
      <c r="B84" s="59"/>
      <c r="C84" s="25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321223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  <c r="BG84" s="4"/>
    </row>
    <row r="85" s="5" customFormat="1" ht="36.96" customHeight="1">
      <c r="A85" s="5"/>
      <c r="B85" s="62"/>
      <c r="C85" s="63" t="s">
        <v>15</v>
      </c>
      <c r="D85" s="64"/>
      <c r="E85" s="64"/>
      <c r="F85" s="64"/>
      <c r="G85" s="64"/>
      <c r="H85" s="64"/>
      <c r="I85" s="64"/>
      <c r="J85" s="64"/>
      <c r="K85" s="64"/>
      <c r="L85" s="65" t="str">
        <f>K6</f>
        <v>Stavební úpravy bytu č.3 v objektu na p.č. st. 1361 k.ú. Šumperk</v>
      </c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6"/>
      <c r="BG85" s="5"/>
    </row>
    <row r="86" s="2" customFormat="1" ht="6.96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4"/>
      <c r="BG86" s="28"/>
    </row>
    <row r="87" s="2" customFormat="1" ht="12" customHeight="1">
      <c r="A87" s="28"/>
      <c r="B87" s="29"/>
      <c r="C87" s="25" t="s">
        <v>19</v>
      </c>
      <c r="D87" s="30"/>
      <c r="E87" s="30"/>
      <c r="F87" s="30"/>
      <c r="G87" s="30"/>
      <c r="H87" s="30"/>
      <c r="I87" s="30"/>
      <c r="J87" s="30"/>
      <c r="K87" s="30"/>
      <c r="L87" s="67" t="str">
        <f>IF(K8="","",K8)</f>
        <v>Šumperk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21</v>
      </c>
      <c r="AJ87" s="30"/>
      <c r="AK87" s="30"/>
      <c r="AL87" s="30"/>
      <c r="AM87" s="68" t="str">
        <f>IF(AN8= "","",AN8)</f>
        <v>6. 12. 2023</v>
      </c>
      <c r="AN87" s="68"/>
      <c r="AO87" s="30"/>
      <c r="AP87" s="30"/>
      <c r="AQ87" s="30"/>
      <c r="AR87" s="34"/>
      <c r="BG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4"/>
      <c r="BG88" s="28"/>
    </row>
    <row r="89" s="2" customFormat="1" ht="15.15" customHeight="1">
      <c r="A89" s="28"/>
      <c r="B89" s="29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60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69" t="str">
        <f>IF(E17="","",E17)</f>
        <v>Ing.Pavel Matura</v>
      </c>
      <c r="AN89" s="60"/>
      <c r="AO89" s="60"/>
      <c r="AP89" s="60"/>
      <c r="AQ89" s="30"/>
      <c r="AR89" s="34"/>
      <c r="AS89" s="70" t="s">
        <v>52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3"/>
      <c r="BG89" s="28"/>
    </row>
    <row r="90" s="2" customFormat="1" ht="15.15" customHeight="1">
      <c r="A90" s="28"/>
      <c r="B90" s="29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60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30</v>
      </c>
      <c r="AJ90" s="30"/>
      <c r="AK90" s="30"/>
      <c r="AL90" s="30"/>
      <c r="AM90" s="69" t="str">
        <f>IF(E20="","",E20)</f>
        <v xml:space="preserve"> </v>
      </c>
      <c r="AN90" s="60"/>
      <c r="AO90" s="60"/>
      <c r="AP90" s="60"/>
      <c r="AQ90" s="30"/>
      <c r="AR90" s="34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7"/>
      <c r="BG90" s="28"/>
    </row>
    <row r="91" s="2" customFormat="1" ht="10.8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4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0"/>
      <c r="BE91" s="80"/>
      <c r="BF91" s="81"/>
      <c r="BG91" s="28"/>
    </row>
    <row r="92" s="2" customFormat="1" ht="29.28" customHeight="1">
      <c r="A92" s="28"/>
      <c r="B92" s="29"/>
      <c r="C92" s="82" t="s">
        <v>53</v>
      </c>
      <c r="D92" s="83"/>
      <c r="E92" s="83"/>
      <c r="F92" s="83"/>
      <c r="G92" s="83"/>
      <c r="H92" s="84"/>
      <c r="I92" s="85" t="s">
        <v>54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55</v>
      </c>
      <c r="AH92" s="83"/>
      <c r="AI92" s="83"/>
      <c r="AJ92" s="83"/>
      <c r="AK92" s="83"/>
      <c r="AL92" s="83"/>
      <c r="AM92" s="83"/>
      <c r="AN92" s="85" t="s">
        <v>56</v>
      </c>
      <c r="AO92" s="83"/>
      <c r="AP92" s="87"/>
      <c r="AQ92" s="88" t="s">
        <v>57</v>
      </c>
      <c r="AR92" s="34"/>
      <c r="AS92" s="89" t="s">
        <v>58</v>
      </c>
      <c r="AT92" s="90" t="s">
        <v>59</v>
      </c>
      <c r="AU92" s="90" t="s">
        <v>60</v>
      </c>
      <c r="AV92" s="90" t="s">
        <v>61</v>
      </c>
      <c r="AW92" s="90" t="s">
        <v>62</v>
      </c>
      <c r="AX92" s="90" t="s">
        <v>63</v>
      </c>
      <c r="AY92" s="90" t="s">
        <v>64</v>
      </c>
      <c r="AZ92" s="90" t="s">
        <v>65</v>
      </c>
      <c r="BA92" s="90" t="s">
        <v>66</v>
      </c>
      <c r="BB92" s="90" t="s">
        <v>67</v>
      </c>
      <c r="BC92" s="90" t="s">
        <v>68</v>
      </c>
      <c r="BD92" s="90" t="s">
        <v>69</v>
      </c>
      <c r="BE92" s="90" t="s">
        <v>70</v>
      </c>
      <c r="BF92" s="91" t="s">
        <v>71</v>
      </c>
      <c r="BG92" s="28"/>
    </row>
    <row r="93" s="2" customFormat="1" ht="10.8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4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3"/>
      <c r="BE93" s="93"/>
      <c r="BF93" s="94"/>
      <c r="BG93" s="28"/>
    </row>
    <row r="94" s="6" customFormat="1" ht="32.4" customHeight="1">
      <c r="A94" s="6"/>
      <c r="B94" s="95"/>
      <c r="C94" s="96" t="s">
        <v>72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ROUND(SUM(AG95:AG98),2)</f>
        <v>183886</v>
      </c>
      <c r="AH94" s="98"/>
      <c r="AI94" s="98"/>
      <c r="AJ94" s="98"/>
      <c r="AK94" s="98"/>
      <c r="AL94" s="98"/>
      <c r="AM94" s="98"/>
      <c r="AN94" s="99">
        <f>SUM(AG94,AV94)</f>
        <v>222502.06</v>
      </c>
      <c r="AO94" s="99"/>
      <c r="AP94" s="99"/>
      <c r="AQ94" s="100" t="s">
        <v>1</v>
      </c>
      <c r="AR94" s="101"/>
      <c r="AS94" s="102">
        <f>ROUND(SUM(AS95:AS98),2)</f>
        <v>105481.3</v>
      </c>
      <c r="AT94" s="103">
        <f>ROUND(SUM(AT95:AT98),2)</f>
        <v>78404.699999999997</v>
      </c>
      <c r="AU94" s="104">
        <f>ROUND(SUM(AU95:AU98),2)</f>
        <v>0</v>
      </c>
      <c r="AV94" s="104">
        <f>ROUND(SUM(AX94:AY94),2)</f>
        <v>38616.059999999998</v>
      </c>
      <c r="AW94" s="105">
        <f>ROUND(SUM(AW95:AW98),5)</f>
        <v>164.18600000000001</v>
      </c>
      <c r="AX94" s="104">
        <f>ROUND(BB94*L29,2)</f>
        <v>38616.059999999998</v>
      </c>
      <c r="AY94" s="104">
        <f>ROUND(BC94*L30,2)</f>
        <v>0</v>
      </c>
      <c r="AZ94" s="104">
        <f>ROUND(BD94*L29,2)</f>
        <v>0</v>
      </c>
      <c r="BA94" s="104">
        <f>ROUND(BE94*L30,2)</f>
        <v>0</v>
      </c>
      <c r="BB94" s="104">
        <f>ROUND(SUM(BB95:BB98),2)</f>
        <v>183886</v>
      </c>
      <c r="BC94" s="104">
        <f>ROUND(SUM(BC95:BC98),2)</f>
        <v>0</v>
      </c>
      <c r="BD94" s="104">
        <f>ROUND(SUM(BD95:BD98),2)</f>
        <v>0</v>
      </c>
      <c r="BE94" s="104">
        <f>ROUND(SUM(BE95:BE98),2)</f>
        <v>0</v>
      </c>
      <c r="BF94" s="106">
        <f>ROUND(SUM(BF95:BF98),2)</f>
        <v>0</v>
      </c>
      <c r="BG94" s="6"/>
      <c r="BS94" s="107" t="s">
        <v>73</v>
      </c>
      <c r="BT94" s="107" t="s">
        <v>9</v>
      </c>
      <c r="BU94" s="108" t="s">
        <v>74</v>
      </c>
      <c r="BV94" s="107" t="s">
        <v>75</v>
      </c>
      <c r="BW94" s="107" t="s">
        <v>6</v>
      </c>
      <c r="BX94" s="107" t="s">
        <v>76</v>
      </c>
      <c r="CL94" s="107" t="s">
        <v>1</v>
      </c>
    </row>
    <row r="95" s="7" customFormat="1" ht="16.5" customHeight="1">
      <c r="A95" s="109" t="s">
        <v>77</v>
      </c>
      <c r="B95" s="110"/>
      <c r="C95" s="111"/>
      <c r="D95" s="112" t="s">
        <v>78</v>
      </c>
      <c r="E95" s="112"/>
      <c r="F95" s="112"/>
      <c r="G95" s="112"/>
      <c r="H95" s="112"/>
      <c r="I95" s="113"/>
      <c r="J95" s="112" t="s">
        <v>79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'01 - Silnoproudá elektroi...'!K32</f>
        <v>102918.8</v>
      </c>
      <c r="AH95" s="113"/>
      <c r="AI95" s="113"/>
      <c r="AJ95" s="113"/>
      <c r="AK95" s="113"/>
      <c r="AL95" s="113"/>
      <c r="AM95" s="113"/>
      <c r="AN95" s="114">
        <f>SUM(AG95,AV95)</f>
        <v>124531.75</v>
      </c>
      <c r="AO95" s="113"/>
      <c r="AP95" s="113"/>
      <c r="AQ95" s="115" t="s">
        <v>80</v>
      </c>
      <c r="AR95" s="116"/>
      <c r="AS95" s="117">
        <f>'01 - Silnoproudá elektroi...'!K30</f>
        <v>59692.5</v>
      </c>
      <c r="AT95" s="118">
        <f>'01 - Silnoproudá elektroi...'!K31</f>
        <v>43226.300000000003</v>
      </c>
      <c r="AU95" s="118">
        <v>0</v>
      </c>
      <c r="AV95" s="118">
        <f>ROUND(SUM(AX95:AY95),2)</f>
        <v>21612.950000000001</v>
      </c>
      <c r="AW95" s="119">
        <f>'01 - Silnoproudá elektroi...'!T121</f>
        <v>87.971999999999994</v>
      </c>
      <c r="AX95" s="118">
        <f>'01 - Silnoproudá elektroi...'!K35</f>
        <v>21612.950000000001</v>
      </c>
      <c r="AY95" s="118">
        <f>'01 - Silnoproudá elektroi...'!K36</f>
        <v>0</v>
      </c>
      <c r="AZ95" s="118">
        <f>'01 - Silnoproudá elektroi...'!K37</f>
        <v>0</v>
      </c>
      <c r="BA95" s="118">
        <f>'01 - Silnoproudá elektroi...'!K38</f>
        <v>0</v>
      </c>
      <c r="BB95" s="118">
        <f>'01 - Silnoproudá elektroi...'!F35</f>
        <v>102918.8</v>
      </c>
      <c r="BC95" s="118">
        <f>'01 - Silnoproudá elektroi...'!F36</f>
        <v>0</v>
      </c>
      <c r="BD95" s="118">
        <f>'01 - Silnoproudá elektroi...'!F37</f>
        <v>0</v>
      </c>
      <c r="BE95" s="118">
        <f>'01 - Silnoproudá elektroi...'!F38</f>
        <v>0</v>
      </c>
      <c r="BF95" s="120">
        <f>'01 - Silnoproudá elektroi...'!F39</f>
        <v>0</v>
      </c>
      <c r="BG95" s="7"/>
      <c r="BT95" s="121" t="s">
        <v>81</v>
      </c>
      <c r="BV95" s="121" t="s">
        <v>75</v>
      </c>
      <c r="BW95" s="121" t="s">
        <v>82</v>
      </c>
      <c r="BX95" s="121" t="s">
        <v>6</v>
      </c>
      <c r="CL95" s="121" t="s">
        <v>1</v>
      </c>
      <c r="CM95" s="121" t="s">
        <v>83</v>
      </c>
    </row>
    <row r="96" s="7" customFormat="1" ht="16.5" customHeight="1">
      <c r="A96" s="109" t="s">
        <v>77</v>
      </c>
      <c r="B96" s="110"/>
      <c r="C96" s="111"/>
      <c r="D96" s="112" t="s">
        <v>84</v>
      </c>
      <c r="E96" s="112"/>
      <c r="F96" s="112"/>
      <c r="G96" s="112"/>
      <c r="H96" s="112"/>
      <c r="I96" s="113"/>
      <c r="J96" s="112" t="s">
        <v>85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'02 - Slaboproudá elektroi...'!K32</f>
        <v>1128.2000000000001</v>
      </c>
      <c r="AH96" s="113"/>
      <c r="AI96" s="113"/>
      <c r="AJ96" s="113"/>
      <c r="AK96" s="113"/>
      <c r="AL96" s="113"/>
      <c r="AM96" s="113"/>
      <c r="AN96" s="114">
        <f>SUM(AG96,AV96)</f>
        <v>1365.1200000000001</v>
      </c>
      <c r="AO96" s="113"/>
      <c r="AP96" s="113"/>
      <c r="AQ96" s="115" t="s">
        <v>80</v>
      </c>
      <c r="AR96" s="116"/>
      <c r="AS96" s="117">
        <f>'02 - Slaboproudá elektroi...'!K30</f>
        <v>800</v>
      </c>
      <c r="AT96" s="118">
        <f>'02 - Slaboproudá elektroi...'!K31</f>
        <v>328.19999999999999</v>
      </c>
      <c r="AU96" s="118">
        <v>0</v>
      </c>
      <c r="AV96" s="118">
        <f>ROUND(SUM(AX96:AY96),2)</f>
        <v>236.91999999999999</v>
      </c>
      <c r="AW96" s="119">
        <f>'02 - Slaboproudá elektroi...'!T117</f>
        <v>0.64800000000000002</v>
      </c>
      <c r="AX96" s="118">
        <f>'02 - Slaboproudá elektroi...'!K35</f>
        <v>236.91999999999999</v>
      </c>
      <c r="AY96" s="118">
        <f>'02 - Slaboproudá elektroi...'!K36</f>
        <v>0</v>
      </c>
      <c r="AZ96" s="118">
        <f>'02 - Slaboproudá elektroi...'!K37</f>
        <v>0</v>
      </c>
      <c r="BA96" s="118">
        <f>'02 - Slaboproudá elektroi...'!K38</f>
        <v>0</v>
      </c>
      <c r="BB96" s="118">
        <f>'02 - Slaboproudá elektroi...'!F35</f>
        <v>1128.2000000000001</v>
      </c>
      <c r="BC96" s="118">
        <f>'02 - Slaboproudá elektroi...'!F36</f>
        <v>0</v>
      </c>
      <c r="BD96" s="118">
        <f>'02 - Slaboproudá elektroi...'!F37</f>
        <v>0</v>
      </c>
      <c r="BE96" s="118">
        <f>'02 - Slaboproudá elektroi...'!F38</f>
        <v>0</v>
      </c>
      <c r="BF96" s="120">
        <f>'02 - Slaboproudá elektroi...'!F39</f>
        <v>0</v>
      </c>
      <c r="BG96" s="7"/>
      <c r="BT96" s="121" t="s">
        <v>81</v>
      </c>
      <c r="BV96" s="121" t="s">
        <v>75</v>
      </c>
      <c r="BW96" s="121" t="s">
        <v>86</v>
      </c>
      <c r="BX96" s="121" t="s">
        <v>6</v>
      </c>
      <c r="CL96" s="121" t="s">
        <v>1</v>
      </c>
      <c r="CM96" s="121" t="s">
        <v>83</v>
      </c>
    </row>
    <row r="97" s="7" customFormat="1" ht="16.5" customHeight="1">
      <c r="A97" s="109" t="s">
        <v>77</v>
      </c>
      <c r="B97" s="110"/>
      <c r="C97" s="111"/>
      <c r="D97" s="112" t="s">
        <v>87</v>
      </c>
      <c r="E97" s="112"/>
      <c r="F97" s="112"/>
      <c r="G97" s="112"/>
      <c r="H97" s="112"/>
      <c r="I97" s="113"/>
      <c r="J97" s="112" t="s">
        <v>88</v>
      </c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4">
        <f>'03 - Dodávky - Rozvaděč RB'!K32</f>
        <v>49563</v>
      </c>
      <c r="AH97" s="113"/>
      <c r="AI97" s="113"/>
      <c r="AJ97" s="113"/>
      <c r="AK97" s="113"/>
      <c r="AL97" s="113"/>
      <c r="AM97" s="113"/>
      <c r="AN97" s="114">
        <f>SUM(AG97,AV97)</f>
        <v>59971.229999999996</v>
      </c>
      <c r="AO97" s="113"/>
      <c r="AP97" s="113"/>
      <c r="AQ97" s="115" t="s">
        <v>80</v>
      </c>
      <c r="AR97" s="116"/>
      <c r="AS97" s="117">
        <f>'03 - Dodávky - Rozvaděč RB'!K30</f>
        <v>44900</v>
      </c>
      <c r="AT97" s="118">
        <f>'03 - Dodávky - Rozvaděč RB'!K31</f>
        <v>4663</v>
      </c>
      <c r="AU97" s="118">
        <v>0</v>
      </c>
      <c r="AV97" s="118">
        <f>ROUND(SUM(AX97:AY97),2)</f>
        <v>10408.23</v>
      </c>
      <c r="AW97" s="119">
        <f>'03 - Dodávky - Rozvaděč RB'!T117</f>
        <v>8.8650000000000002</v>
      </c>
      <c r="AX97" s="118">
        <f>'03 - Dodávky - Rozvaděč RB'!K35</f>
        <v>10408.23</v>
      </c>
      <c r="AY97" s="118">
        <f>'03 - Dodávky - Rozvaděč RB'!K36</f>
        <v>0</v>
      </c>
      <c r="AZ97" s="118">
        <f>'03 - Dodávky - Rozvaděč RB'!K37</f>
        <v>0</v>
      </c>
      <c r="BA97" s="118">
        <f>'03 - Dodávky - Rozvaděč RB'!K38</f>
        <v>0</v>
      </c>
      <c r="BB97" s="118">
        <f>'03 - Dodávky - Rozvaděč RB'!F35</f>
        <v>49563</v>
      </c>
      <c r="BC97" s="118">
        <f>'03 - Dodávky - Rozvaděč RB'!F36</f>
        <v>0</v>
      </c>
      <c r="BD97" s="118">
        <f>'03 - Dodávky - Rozvaděč RB'!F37</f>
        <v>0</v>
      </c>
      <c r="BE97" s="118">
        <f>'03 - Dodávky - Rozvaděč RB'!F38</f>
        <v>0</v>
      </c>
      <c r="BF97" s="120">
        <f>'03 - Dodávky - Rozvaděč RB'!F39</f>
        <v>0</v>
      </c>
      <c r="BG97" s="7"/>
      <c r="BT97" s="121" t="s">
        <v>81</v>
      </c>
      <c r="BV97" s="121" t="s">
        <v>75</v>
      </c>
      <c r="BW97" s="121" t="s">
        <v>89</v>
      </c>
      <c r="BX97" s="121" t="s">
        <v>6</v>
      </c>
      <c r="CL97" s="121" t="s">
        <v>1</v>
      </c>
      <c r="CM97" s="121" t="s">
        <v>83</v>
      </c>
    </row>
    <row r="98" s="7" customFormat="1" ht="16.5" customHeight="1">
      <c r="A98" s="109" t="s">
        <v>77</v>
      </c>
      <c r="B98" s="110"/>
      <c r="C98" s="111"/>
      <c r="D98" s="112" t="s">
        <v>90</v>
      </c>
      <c r="E98" s="112"/>
      <c r="F98" s="112"/>
      <c r="G98" s="112"/>
      <c r="H98" s="112"/>
      <c r="I98" s="113"/>
      <c r="J98" s="112" t="s">
        <v>91</v>
      </c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2"/>
      <c r="AA98" s="112"/>
      <c r="AB98" s="112"/>
      <c r="AC98" s="112"/>
      <c r="AD98" s="112"/>
      <c r="AE98" s="112"/>
      <c r="AF98" s="112"/>
      <c r="AG98" s="114">
        <f>'04 - VRN - Vedlejší rozpo...'!K32</f>
        <v>30276</v>
      </c>
      <c r="AH98" s="113"/>
      <c r="AI98" s="113"/>
      <c r="AJ98" s="113"/>
      <c r="AK98" s="113"/>
      <c r="AL98" s="113"/>
      <c r="AM98" s="113"/>
      <c r="AN98" s="114">
        <f>SUM(AG98,AV98)</f>
        <v>36633.959999999999</v>
      </c>
      <c r="AO98" s="113"/>
      <c r="AP98" s="113"/>
      <c r="AQ98" s="115" t="s">
        <v>80</v>
      </c>
      <c r="AR98" s="116"/>
      <c r="AS98" s="122">
        <f>'04 - VRN - Vedlejší rozpo...'!K30</f>
        <v>88.799999999999997</v>
      </c>
      <c r="AT98" s="123">
        <f>'04 - VRN - Vedlejší rozpo...'!K31</f>
        <v>30187.200000000001</v>
      </c>
      <c r="AU98" s="123">
        <v>0</v>
      </c>
      <c r="AV98" s="123">
        <f>ROUND(SUM(AX98:AY98),2)</f>
        <v>6357.96</v>
      </c>
      <c r="AW98" s="124">
        <f>'04 - VRN - Vedlejší rozpo...'!T121</f>
        <v>66.700999999999993</v>
      </c>
      <c r="AX98" s="123">
        <f>'04 - VRN - Vedlejší rozpo...'!K35</f>
        <v>6357.96</v>
      </c>
      <c r="AY98" s="123">
        <f>'04 - VRN - Vedlejší rozpo...'!K36</f>
        <v>0</v>
      </c>
      <c r="AZ98" s="123">
        <f>'04 - VRN - Vedlejší rozpo...'!K37</f>
        <v>0</v>
      </c>
      <c r="BA98" s="123">
        <f>'04 - VRN - Vedlejší rozpo...'!K38</f>
        <v>0</v>
      </c>
      <c r="BB98" s="123">
        <f>'04 - VRN - Vedlejší rozpo...'!F35</f>
        <v>30276</v>
      </c>
      <c r="BC98" s="123">
        <f>'04 - VRN - Vedlejší rozpo...'!F36</f>
        <v>0</v>
      </c>
      <c r="BD98" s="123">
        <f>'04 - VRN - Vedlejší rozpo...'!F37</f>
        <v>0</v>
      </c>
      <c r="BE98" s="123">
        <f>'04 - VRN - Vedlejší rozpo...'!F38</f>
        <v>0</v>
      </c>
      <c r="BF98" s="125">
        <f>'04 - VRN - Vedlejší rozpo...'!F39</f>
        <v>0</v>
      </c>
      <c r="BG98" s="7"/>
      <c r="BT98" s="121" t="s">
        <v>81</v>
      </c>
      <c r="BV98" s="121" t="s">
        <v>75</v>
      </c>
      <c r="BW98" s="121" t="s">
        <v>92</v>
      </c>
      <c r="BX98" s="121" t="s">
        <v>6</v>
      </c>
      <c r="CL98" s="121" t="s">
        <v>1</v>
      </c>
      <c r="CM98" s="121" t="s">
        <v>83</v>
      </c>
    </row>
    <row r="99" s="2" customFormat="1" ht="30" customHeight="1">
      <c r="A99" s="28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4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</row>
    <row r="100" s="2" customFormat="1" ht="6.96" customHeight="1">
      <c r="A100" s="28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34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</row>
  </sheetData>
  <sheetProtection sheet="1" formatColumns="0" formatRows="0" objects="1" scenarios="1" spinCount="100000" saltValue="m9eQAjdX2LEPrxP8qzvqZ77c0LBbb9wcqasT/tszR8jlfRekzdfDkAkec7xPXyOWapz2eIMQ+MlQvqdmRPPDpQ==" hashValue="j7sTen59XGmZO0o36WNsHYgycRPdzWkGE/MXhN6YLSVP4fdhSWzP6Cae1c/uPH4ymfDn7UUGfH3UnTNzLLQq9Q==" algorithmName="SHA-512" password="CC35"/>
  <mergeCells count="52">
    <mergeCell ref="L85:AJ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G94:AM94"/>
    <mergeCell ref="AN94:AP94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G2"/>
  </mergeCells>
  <hyperlinks>
    <hyperlink ref="A95" location="'01 - Silnoproudá elektroi...'!C2" display="/"/>
    <hyperlink ref="A96" location="'02 - Slaboproudá elektroi...'!C2" display="/"/>
    <hyperlink ref="A97" location="'03 - Dodávky - Rozvaděč RB'!C2" display="/"/>
    <hyperlink ref="A98" location="'04 - VRN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6"/>
      <c r="AT3" s="13" t="s">
        <v>83</v>
      </c>
    </row>
    <row r="4" s="1" customFormat="1" ht="24.96" customHeight="1">
      <c r="B4" s="16"/>
      <c r="D4" s="128" t="s">
        <v>93</v>
      </c>
      <c r="M4" s="16"/>
      <c r="N4" s="129" t="s">
        <v>11</v>
      </c>
      <c r="AT4" s="13" t="s">
        <v>4</v>
      </c>
    </row>
    <row r="5" s="1" customFormat="1" ht="6.96" customHeight="1">
      <c r="B5" s="16"/>
      <c r="M5" s="16"/>
    </row>
    <row r="6" s="1" customFormat="1" ht="12" customHeight="1">
      <c r="B6" s="16"/>
      <c r="D6" s="130" t="s">
        <v>15</v>
      </c>
      <c r="M6" s="16"/>
    </row>
    <row r="7" s="1" customFormat="1" ht="16.5" customHeight="1">
      <c r="B7" s="16"/>
      <c r="E7" s="131" t="str">
        <f>'Rekapitulace stavby'!K6</f>
        <v>Stavební úpravy bytu č.3 v objektu na p.č. st. 1361 k.ú. Šumperk</v>
      </c>
      <c r="F7" s="130"/>
      <c r="G7" s="130"/>
      <c r="H7" s="130"/>
      <c r="M7" s="16"/>
    </row>
    <row r="8" s="2" customFormat="1" ht="12" customHeight="1">
      <c r="A8" s="28"/>
      <c r="B8" s="34"/>
      <c r="C8" s="28"/>
      <c r="D8" s="130" t="s">
        <v>94</v>
      </c>
      <c r="E8" s="28"/>
      <c r="F8" s="28"/>
      <c r="G8" s="28"/>
      <c r="H8" s="28"/>
      <c r="I8" s="28"/>
      <c r="J8" s="28"/>
      <c r="K8" s="28"/>
      <c r="L8" s="28"/>
      <c r="M8" s="52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34"/>
      <c r="C9" s="28"/>
      <c r="D9" s="28"/>
      <c r="E9" s="132" t="s">
        <v>95</v>
      </c>
      <c r="F9" s="28"/>
      <c r="G9" s="28"/>
      <c r="H9" s="28"/>
      <c r="I9" s="28"/>
      <c r="J9" s="28"/>
      <c r="K9" s="28"/>
      <c r="L9" s="28"/>
      <c r="M9" s="52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5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34"/>
      <c r="C11" s="28"/>
      <c r="D11" s="130" t="s">
        <v>17</v>
      </c>
      <c r="E11" s="28"/>
      <c r="F11" s="133" t="s">
        <v>1</v>
      </c>
      <c r="G11" s="28"/>
      <c r="H11" s="28"/>
      <c r="I11" s="130" t="s">
        <v>18</v>
      </c>
      <c r="J11" s="133" t="s">
        <v>1</v>
      </c>
      <c r="K11" s="28"/>
      <c r="L11" s="28"/>
      <c r="M11" s="52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34"/>
      <c r="C12" s="28"/>
      <c r="D12" s="130" t="s">
        <v>19</v>
      </c>
      <c r="E12" s="28"/>
      <c r="F12" s="133" t="s">
        <v>20</v>
      </c>
      <c r="G12" s="28"/>
      <c r="H12" s="28"/>
      <c r="I12" s="130" t="s">
        <v>21</v>
      </c>
      <c r="J12" s="134" t="str">
        <f>'Rekapitulace stavby'!AN8</f>
        <v>6. 12. 2023</v>
      </c>
      <c r="K12" s="28"/>
      <c r="L12" s="28"/>
      <c r="M12" s="52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52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34"/>
      <c r="C14" s="28"/>
      <c r="D14" s="130" t="s">
        <v>23</v>
      </c>
      <c r="E14" s="28"/>
      <c r="F14" s="28"/>
      <c r="G14" s="28"/>
      <c r="H14" s="28"/>
      <c r="I14" s="130" t="s">
        <v>24</v>
      </c>
      <c r="J14" s="133" t="str">
        <f>IF('Rekapitulace stavby'!AN10="","",'Rekapitulace stavby'!AN10)</f>
        <v/>
      </c>
      <c r="K14" s="28"/>
      <c r="L14" s="28"/>
      <c r="M14" s="52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34"/>
      <c r="C15" s="28"/>
      <c r="D15" s="28"/>
      <c r="E15" s="133" t="str">
        <f>IF('Rekapitulace stavby'!E11="","",'Rekapitulace stavby'!E11)</f>
        <v xml:space="preserve"> </v>
      </c>
      <c r="F15" s="28"/>
      <c r="G15" s="28"/>
      <c r="H15" s="28"/>
      <c r="I15" s="130" t="s">
        <v>26</v>
      </c>
      <c r="J15" s="133" t="str">
        <f>IF('Rekapitulace stavby'!AN11="","",'Rekapitulace stavby'!AN11)</f>
        <v/>
      </c>
      <c r="K15" s="28"/>
      <c r="L15" s="28"/>
      <c r="M15" s="52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52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34"/>
      <c r="C17" s="28"/>
      <c r="D17" s="130" t="s">
        <v>27</v>
      </c>
      <c r="E17" s="28"/>
      <c r="F17" s="28"/>
      <c r="G17" s="28"/>
      <c r="H17" s="28"/>
      <c r="I17" s="130" t="s">
        <v>24</v>
      </c>
      <c r="J17" s="133" t="str">
        <f>'Rekapitulace stavby'!AN13</f>
        <v/>
      </c>
      <c r="K17" s="28"/>
      <c r="L17" s="28"/>
      <c r="M17" s="52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34"/>
      <c r="C18" s="28"/>
      <c r="D18" s="28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8"/>
      <c r="L18" s="28"/>
      <c r="M18" s="52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5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34"/>
      <c r="C20" s="28"/>
      <c r="D20" s="130" t="s">
        <v>28</v>
      </c>
      <c r="E20" s="28"/>
      <c r="F20" s="28"/>
      <c r="G20" s="28"/>
      <c r="H20" s="28"/>
      <c r="I20" s="130" t="s">
        <v>24</v>
      </c>
      <c r="J20" s="133" t="s">
        <v>1</v>
      </c>
      <c r="K20" s="28"/>
      <c r="L20" s="28"/>
      <c r="M20" s="52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34"/>
      <c r="C21" s="28"/>
      <c r="D21" s="28"/>
      <c r="E21" s="133" t="s">
        <v>29</v>
      </c>
      <c r="F21" s="28"/>
      <c r="G21" s="28"/>
      <c r="H21" s="28"/>
      <c r="I21" s="130" t="s">
        <v>26</v>
      </c>
      <c r="J21" s="133" t="s">
        <v>1</v>
      </c>
      <c r="K21" s="28"/>
      <c r="L21" s="28"/>
      <c r="M21" s="52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5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34"/>
      <c r="C23" s="28"/>
      <c r="D23" s="130" t="s">
        <v>30</v>
      </c>
      <c r="E23" s="28"/>
      <c r="F23" s="28"/>
      <c r="G23" s="28"/>
      <c r="H23" s="28"/>
      <c r="I23" s="130" t="s">
        <v>24</v>
      </c>
      <c r="J23" s="133" t="str">
        <f>IF('Rekapitulace stavby'!AN19="","",'Rekapitulace stavby'!AN19)</f>
        <v/>
      </c>
      <c r="K23" s="28"/>
      <c r="L23" s="28"/>
      <c r="M23" s="52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34"/>
      <c r="C24" s="28"/>
      <c r="D24" s="28"/>
      <c r="E24" s="133" t="str">
        <f>IF('Rekapitulace stavby'!E20="","",'Rekapitulace stavby'!E20)</f>
        <v xml:space="preserve"> </v>
      </c>
      <c r="F24" s="28"/>
      <c r="G24" s="28"/>
      <c r="H24" s="28"/>
      <c r="I24" s="130" t="s">
        <v>26</v>
      </c>
      <c r="J24" s="133" t="str">
        <f>IF('Rekapitulace stavby'!AN20="","",'Rekapitulace stavby'!AN20)</f>
        <v/>
      </c>
      <c r="K24" s="28"/>
      <c r="L24" s="28"/>
      <c r="M24" s="52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52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34"/>
      <c r="C26" s="28"/>
      <c r="D26" s="130" t="s">
        <v>31</v>
      </c>
      <c r="E26" s="28"/>
      <c r="F26" s="28"/>
      <c r="G26" s="28"/>
      <c r="H26" s="28"/>
      <c r="I26" s="28"/>
      <c r="J26" s="28"/>
      <c r="K26" s="28"/>
      <c r="L26" s="28"/>
      <c r="M26" s="52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5"/>
      <c r="M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5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34"/>
      <c r="C29" s="28"/>
      <c r="D29" s="139"/>
      <c r="E29" s="139"/>
      <c r="F29" s="139"/>
      <c r="G29" s="139"/>
      <c r="H29" s="139"/>
      <c r="I29" s="139"/>
      <c r="J29" s="139"/>
      <c r="K29" s="139"/>
      <c r="L29" s="139"/>
      <c r="M29" s="52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>
      <c r="A30" s="28"/>
      <c r="B30" s="34"/>
      <c r="C30" s="28"/>
      <c r="D30" s="28"/>
      <c r="E30" s="130" t="s">
        <v>96</v>
      </c>
      <c r="F30" s="28"/>
      <c r="G30" s="28"/>
      <c r="H30" s="28"/>
      <c r="I30" s="28"/>
      <c r="J30" s="28"/>
      <c r="K30" s="140">
        <f>I96</f>
        <v>59692.5</v>
      </c>
      <c r="L30" s="28"/>
      <c r="M30" s="52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>
      <c r="A31" s="28"/>
      <c r="B31" s="34"/>
      <c r="C31" s="28"/>
      <c r="D31" s="28"/>
      <c r="E31" s="130" t="s">
        <v>97</v>
      </c>
      <c r="F31" s="28"/>
      <c r="G31" s="28"/>
      <c r="H31" s="28"/>
      <c r="I31" s="28"/>
      <c r="J31" s="28"/>
      <c r="K31" s="140">
        <f>J96</f>
        <v>43226.300000000003</v>
      </c>
      <c r="L31" s="28"/>
      <c r="M31" s="52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25.44" customHeight="1">
      <c r="A32" s="28"/>
      <c r="B32" s="34"/>
      <c r="C32" s="28"/>
      <c r="D32" s="141" t="s">
        <v>32</v>
      </c>
      <c r="E32" s="28"/>
      <c r="F32" s="28"/>
      <c r="G32" s="28"/>
      <c r="H32" s="28"/>
      <c r="I32" s="28"/>
      <c r="J32" s="28"/>
      <c r="K32" s="142">
        <f>ROUND(K121, 2)</f>
        <v>102918.8</v>
      </c>
      <c r="L32" s="28"/>
      <c r="M32" s="52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6.96" customHeight="1">
      <c r="A33" s="28"/>
      <c r="B33" s="34"/>
      <c r="C33" s="28"/>
      <c r="D33" s="139"/>
      <c r="E33" s="139"/>
      <c r="F33" s="139"/>
      <c r="G33" s="139"/>
      <c r="H33" s="139"/>
      <c r="I33" s="139"/>
      <c r="J33" s="139"/>
      <c r="K33" s="139"/>
      <c r="L33" s="139"/>
      <c r="M33" s="52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34"/>
      <c r="C34" s="28"/>
      <c r="D34" s="28"/>
      <c r="E34" s="28"/>
      <c r="F34" s="143" t="s">
        <v>34</v>
      </c>
      <c r="G34" s="28"/>
      <c r="H34" s="28"/>
      <c r="I34" s="143" t="s">
        <v>33</v>
      </c>
      <c r="J34" s="28"/>
      <c r="K34" s="143" t="s">
        <v>35</v>
      </c>
      <c r="L34" s="28"/>
      <c r="M34" s="5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="2" customFormat="1" ht="14.4" customHeight="1">
      <c r="A35" s="28"/>
      <c r="B35" s="34"/>
      <c r="C35" s="28"/>
      <c r="D35" s="144" t="s">
        <v>36</v>
      </c>
      <c r="E35" s="130" t="s">
        <v>37</v>
      </c>
      <c r="F35" s="140">
        <f>ROUND((SUM(BE121:BE204)),  2)</f>
        <v>102918.8</v>
      </c>
      <c r="G35" s="28"/>
      <c r="H35" s="28"/>
      <c r="I35" s="145">
        <v>0.20999999999999999</v>
      </c>
      <c r="J35" s="28"/>
      <c r="K35" s="140">
        <f>ROUND(((SUM(BE121:BE204))*I35),  2)</f>
        <v>21612.950000000001</v>
      </c>
      <c r="L35" s="28"/>
      <c r="M35" s="52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="2" customFormat="1" ht="14.4" customHeight="1">
      <c r="A36" s="28"/>
      <c r="B36" s="34"/>
      <c r="C36" s="28"/>
      <c r="D36" s="28"/>
      <c r="E36" s="130" t="s">
        <v>38</v>
      </c>
      <c r="F36" s="140">
        <f>ROUND((SUM(BF121:BF204)),  2)</f>
        <v>0</v>
      </c>
      <c r="G36" s="28"/>
      <c r="H36" s="28"/>
      <c r="I36" s="145">
        <v>0</v>
      </c>
      <c r="J36" s="28"/>
      <c r="K36" s="140">
        <f>ROUND(((SUM(BF121:BF204))*I36),  2)</f>
        <v>0</v>
      </c>
      <c r="L36" s="28"/>
      <c r="M36" s="52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30" t="s">
        <v>39</v>
      </c>
      <c r="F37" s="140">
        <f>ROUND((SUM(BG121:BG204)),  2)</f>
        <v>0</v>
      </c>
      <c r="G37" s="28"/>
      <c r="H37" s="28"/>
      <c r="I37" s="145">
        <v>0.20999999999999999</v>
      </c>
      <c r="J37" s="28"/>
      <c r="K37" s="140">
        <f>0</f>
        <v>0</v>
      </c>
      <c r="L37" s="28"/>
      <c r="M37" s="52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14.4" customHeight="1">
      <c r="A38" s="28"/>
      <c r="B38" s="34"/>
      <c r="C38" s="28"/>
      <c r="D38" s="28"/>
      <c r="E38" s="130" t="s">
        <v>40</v>
      </c>
      <c r="F38" s="140">
        <f>ROUND((SUM(BH121:BH204)),  2)</f>
        <v>0</v>
      </c>
      <c r="G38" s="28"/>
      <c r="H38" s="28"/>
      <c r="I38" s="145">
        <v>0</v>
      </c>
      <c r="J38" s="28"/>
      <c r="K38" s="140">
        <f>0</f>
        <v>0</v>
      </c>
      <c r="L38" s="28"/>
      <c r="M38" s="52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14.4" customHeight="1">
      <c r="A39" s="28"/>
      <c r="B39" s="34"/>
      <c r="C39" s="28"/>
      <c r="D39" s="28"/>
      <c r="E39" s="130" t="s">
        <v>41</v>
      </c>
      <c r="F39" s="140">
        <f>ROUND((SUM(BI121:BI204)),  2)</f>
        <v>0</v>
      </c>
      <c r="G39" s="28"/>
      <c r="H39" s="28"/>
      <c r="I39" s="145">
        <v>0</v>
      </c>
      <c r="J39" s="28"/>
      <c r="K39" s="140">
        <f>0</f>
        <v>0</v>
      </c>
      <c r="L39" s="28"/>
      <c r="M39" s="52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6.96" customHeight="1">
      <c r="A40" s="28"/>
      <c r="B40" s="3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52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2" customFormat="1" ht="25.44" customHeight="1">
      <c r="A41" s="28"/>
      <c r="B41" s="34"/>
      <c r="C41" s="146"/>
      <c r="D41" s="147" t="s">
        <v>42</v>
      </c>
      <c r="E41" s="148"/>
      <c r="F41" s="148"/>
      <c r="G41" s="149" t="s">
        <v>43</v>
      </c>
      <c r="H41" s="150" t="s">
        <v>44</v>
      </c>
      <c r="I41" s="148"/>
      <c r="J41" s="148"/>
      <c r="K41" s="151">
        <f>SUM(K32:K39)</f>
        <v>124531.75</v>
      </c>
      <c r="L41" s="152"/>
      <c r="M41" s="52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="2" customFormat="1" ht="14.4" customHeight="1">
      <c r="A42" s="28"/>
      <c r="B42" s="3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52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="1" customFormat="1" ht="14.4" customHeight="1">
      <c r="B43" s="16"/>
      <c r="M43" s="16"/>
    </row>
    <row r="44" s="1" customFormat="1" ht="14.4" customHeight="1">
      <c r="B44" s="16"/>
      <c r="M44" s="16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2"/>
      <c r="D50" s="153" t="s">
        <v>45</v>
      </c>
      <c r="E50" s="154"/>
      <c r="F50" s="154"/>
      <c r="G50" s="153" t="s">
        <v>46</v>
      </c>
      <c r="H50" s="154"/>
      <c r="I50" s="154"/>
      <c r="J50" s="154"/>
      <c r="K50" s="154"/>
      <c r="L50" s="154"/>
      <c r="M50" s="52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28"/>
      <c r="B61" s="34"/>
      <c r="C61" s="28"/>
      <c r="D61" s="155" t="s">
        <v>47</v>
      </c>
      <c r="E61" s="156"/>
      <c r="F61" s="157" t="s">
        <v>48</v>
      </c>
      <c r="G61" s="155" t="s">
        <v>47</v>
      </c>
      <c r="H61" s="156"/>
      <c r="I61" s="156"/>
      <c r="J61" s="158" t="s">
        <v>48</v>
      </c>
      <c r="K61" s="156"/>
      <c r="L61" s="156"/>
      <c r="M61" s="52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28"/>
      <c r="B65" s="34"/>
      <c r="C65" s="28"/>
      <c r="D65" s="153" t="s">
        <v>49</v>
      </c>
      <c r="E65" s="159"/>
      <c r="F65" s="159"/>
      <c r="G65" s="153" t="s">
        <v>50</v>
      </c>
      <c r="H65" s="159"/>
      <c r="I65" s="159"/>
      <c r="J65" s="159"/>
      <c r="K65" s="159"/>
      <c r="L65" s="159"/>
      <c r="M65" s="52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28"/>
      <c r="B76" s="34"/>
      <c r="C76" s="28"/>
      <c r="D76" s="155" t="s">
        <v>47</v>
      </c>
      <c r="E76" s="156"/>
      <c r="F76" s="157" t="s">
        <v>48</v>
      </c>
      <c r="G76" s="155" t="s">
        <v>47</v>
      </c>
      <c r="H76" s="156"/>
      <c r="I76" s="156"/>
      <c r="J76" s="158" t="s">
        <v>48</v>
      </c>
      <c r="K76" s="156"/>
      <c r="L76" s="156"/>
      <c r="M76" s="52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161"/>
      <c r="M77" s="52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52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98</v>
      </c>
      <c r="D82" s="30"/>
      <c r="E82" s="30"/>
      <c r="F82" s="30"/>
      <c r="G82" s="30"/>
      <c r="H82" s="30"/>
      <c r="I82" s="30"/>
      <c r="J82" s="30"/>
      <c r="K82" s="30"/>
      <c r="L82" s="30"/>
      <c r="M82" s="52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52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30"/>
      <c r="M84" s="52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30"/>
      <c r="D85" s="30"/>
      <c r="E85" s="164" t="str">
        <f>E7</f>
        <v>Stavební úpravy bytu č.3 v objektu na p.č. st. 1361 k.ú. Šumperk</v>
      </c>
      <c r="F85" s="25"/>
      <c r="G85" s="25"/>
      <c r="H85" s="25"/>
      <c r="I85" s="30"/>
      <c r="J85" s="30"/>
      <c r="K85" s="30"/>
      <c r="L85" s="30"/>
      <c r="M85" s="52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94</v>
      </c>
      <c r="D86" s="30"/>
      <c r="E86" s="30"/>
      <c r="F86" s="30"/>
      <c r="G86" s="30"/>
      <c r="H86" s="30"/>
      <c r="I86" s="30"/>
      <c r="J86" s="30"/>
      <c r="K86" s="30"/>
      <c r="L86" s="30"/>
      <c r="M86" s="52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30"/>
      <c r="D87" s="30"/>
      <c r="E87" s="65" t="str">
        <f>E9</f>
        <v>01 - Silnoproudá elektroinstalace</v>
      </c>
      <c r="F87" s="30"/>
      <c r="G87" s="30"/>
      <c r="H87" s="30"/>
      <c r="I87" s="30"/>
      <c r="J87" s="30"/>
      <c r="K87" s="30"/>
      <c r="L87" s="30"/>
      <c r="M87" s="52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52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19</v>
      </c>
      <c r="D89" s="30"/>
      <c r="E89" s="30"/>
      <c r="F89" s="22" t="str">
        <f>F12</f>
        <v>Šumperk</v>
      </c>
      <c r="G89" s="30"/>
      <c r="H89" s="30"/>
      <c r="I89" s="25" t="s">
        <v>21</v>
      </c>
      <c r="J89" s="68" t="str">
        <f>IF(J12="","",J12)</f>
        <v>6. 12. 2023</v>
      </c>
      <c r="K89" s="30"/>
      <c r="L89" s="30"/>
      <c r="M89" s="52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52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23</v>
      </c>
      <c r="D91" s="30"/>
      <c r="E91" s="30"/>
      <c r="F91" s="22" t="str">
        <f>E15</f>
        <v xml:space="preserve"> </v>
      </c>
      <c r="G91" s="30"/>
      <c r="H91" s="30"/>
      <c r="I91" s="25" t="s">
        <v>28</v>
      </c>
      <c r="J91" s="26" t="str">
        <f>E21</f>
        <v>Ing.Pavel Matura</v>
      </c>
      <c r="K91" s="30"/>
      <c r="L91" s="30"/>
      <c r="M91" s="52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27</v>
      </c>
      <c r="D92" s="30"/>
      <c r="E92" s="30"/>
      <c r="F92" s="22" t="str">
        <f>IF(E18="","",E18)</f>
        <v xml:space="preserve"> </v>
      </c>
      <c r="G92" s="30"/>
      <c r="H92" s="30"/>
      <c r="I92" s="25" t="s">
        <v>30</v>
      </c>
      <c r="J92" s="26" t="str">
        <f>E24</f>
        <v xml:space="preserve"> </v>
      </c>
      <c r="K92" s="30"/>
      <c r="L92" s="30"/>
      <c r="M92" s="52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52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65" t="s">
        <v>99</v>
      </c>
      <c r="D94" s="166"/>
      <c r="E94" s="166"/>
      <c r="F94" s="166"/>
      <c r="G94" s="166"/>
      <c r="H94" s="166"/>
      <c r="I94" s="167" t="s">
        <v>100</v>
      </c>
      <c r="J94" s="167" t="s">
        <v>101</v>
      </c>
      <c r="K94" s="167" t="s">
        <v>102</v>
      </c>
      <c r="L94" s="166"/>
      <c r="M94" s="52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52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68" t="s">
        <v>103</v>
      </c>
      <c r="D96" s="30"/>
      <c r="E96" s="30"/>
      <c r="F96" s="30"/>
      <c r="G96" s="30"/>
      <c r="H96" s="30"/>
      <c r="I96" s="99">
        <f>Q121</f>
        <v>59692.5</v>
      </c>
      <c r="J96" s="99">
        <f>R121</f>
        <v>43226.300000000003</v>
      </c>
      <c r="K96" s="99">
        <f>K121</f>
        <v>102918.79999999999</v>
      </c>
      <c r="L96" s="30"/>
      <c r="M96" s="52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104</v>
      </c>
    </row>
    <row r="97" s="9" customFormat="1" ht="24.96" customHeight="1">
      <c r="A97" s="9"/>
      <c r="B97" s="169"/>
      <c r="C97" s="170"/>
      <c r="D97" s="171" t="s">
        <v>105</v>
      </c>
      <c r="E97" s="172"/>
      <c r="F97" s="172"/>
      <c r="G97" s="172"/>
      <c r="H97" s="172"/>
      <c r="I97" s="173">
        <f>Q122</f>
        <v>0</v>
      </c>
      <c r="J97" s="173">
        <f>R122</f>
        <v>5353</v>
      </c>
      <c r="K97" s="173">
        <f>K122</f>
        <v>5353</v>
      </c>
      <c r="L97" s="170"/>
      <c r="M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106</v>
      </c>
      <c r="E98" s="172"/>
      <c r="F98" s="172"/>
      <c r="G98" s="172"/>
      <c r="H98" s="172"/>
      <c r="I98" s="173">
        <f>Q127</f>
        <v>18451.5</v>
      </c>
      <c r="J98" s="173">
        <f>R127</f>
        <v>24653.900000000001</v>
      </c>
      <c r="K98" s="173">
        <f>K127</f>
        <v>43105.400000000001</v>
      </c>
      <c r="L98" s="170"/>
      <c r="M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107</v>
      </c>
      <c r="E99" s="172"/>
      <c r="F99" s="172"/>
      <c r="G99" s="172"/>
      <c r="H99" s="172"/>
      <c r="I99" s="173">
        <f>Q146</f>
        <v>12420</v>
      </c>
      <c r="J99" s="173">
        <f>R146</f>
        <v>5767.5</v>
      </c>
      <c r="K99" s="173">
        <f>K146</f>
        <v>18187.5</v>
      </c>
      <c r="L99" s="170"/>
      <c r="M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69"/>
      <c r="C100" s="170"/>
      <c r="D100" s="171" t="s">
        <v>108</v>
      </c>
      <c r="E100" s="172"/>
      <c r="F100" s="172"/>
      <c r="G100" s="172"/>
      <c r="H100" s="172"/>
      <c r="I100" s="173">
        <f>Q180</f>
        <v>1473</v>
      </c>
      <c r="J100" s="173">
        <f>R180</f>
        <v>3933.8999999999996</v>
      </c>
      <c r="K100" s="173">
        <f>K180</f>
        <v>5406.8999999999996</v>
      </c>
      <c r="L100" s="170"/>
      <c r="M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69"/>
      <c r="C101" s="170"/>
      <c r="D101" s="171" t="s">
        <v>109</v>
      </c>
      <c r="E101" s="172"/>
      <c r="F101" s="172"/>
      <c r="G101" s="172"/>
      <c r="H101" s="172"/>
      <c r="I101" s="173">
        <f>Q190</f>
        <v>27348</v>
      </c>
      <c r="J101" s="173">
        <f>R190</f>
        <v>3518</v>
      </c>
      <c r="K101" s="173">
        <f>K190</f>
        <v>30866</v>
      </c>
      <c r="L101" s="170"/>
      <c r="M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28"/>
      <c r="B102" s="29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52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="2" customFormat="1" ht="6.96" customHeight="1">
      <c r="A103" s="28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2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7" s="2" customFormat="1" ht="6.96" customHeight="1">
      <c r="A107" s="28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2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24.96" customHeight="1">
      <c r="A108" s="28"/>
      <c r="B108" s="29"/>
      <c r="C108" s="19" t="s">
        <v>110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52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6.96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52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2" customHeight="1">
      <c r="A110" s="28"/>
      <c r="B110" s="29"/>
      <c r="C110" s="25" t="s">
        <v>15</v>
      </c>
      <c r="D110" s="30"/>
      <c r="E110" s="30"/>
      <c r="F110" s="30"/>
      <c r="G110" s="30"/>
      <c r="H110" s="30"/>
      <c r="I110" s="30"/>
      <c r="J110" s="30"/>
      <c r="K110" s="30"/>
      <c r="L110" s="30"/>
      <c r="M110" s="52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6.5" customHeight="1">
      <c r="A111" s="28"/>
      <c r="B111" s="29"/>
      <c r="C111" s="30"/>
      <c r="D111" s="30"/>
      <c r="E111" s="164" t="str">
        <f>E7</f>
        <v>Stavební úpravy bytu č.3 v objektu na p.č. st. 1361 k.ú. Šumperk</v>
      </c>
      <c r="F111" s="25"/>
      <c r="G111" s="25"/>
      <c r="H111" s="25"/>
      <c r="I111" s="30"/>
      <c r="J111" s="30"/>
      <c r="K111" s="30"/>
      <c r="L111" s="30"/>
      <c r="M111" s="52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94</v>
      </c>
      <c r="D112" s="30"/>
      <c r="E112" s="30"/>
      <c r="F112" s="30"/>
      <c r="G112" s="30"/>
      <c r="H112" s="30"/>
      <c r="I112" s="30"/>
      <c r="J112" s="30"/>
      <c r="K112" s="30"/>
      <c r="L112" s="30"/>
      <c r="M112" s="52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6.5" customHeight="1">
      <c r="A113" s="28"/>
      <c r="B113" s="29"/>
      <c r="C113" s="30"/>
      <c r="D113" s="30"/>
      <c r="E113" s="65" t="str">
        <f>E9</f>
        <v>01 - Silnoproudá elektroinstalace</v>
      </c>
      <c r="F113" s="30"/>
      <c r="G113" s="30"/>
      <c r="H113" s="30"/>
      <c r="I113" s="30"/>
      <c r="J113" s="30"/>
      <c r="K113" s="30"/>
      <c r="L113" s="30"/>
      <c r="M113" s="52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6.96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52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19</v>
      </c>
      <c r="D115" s="30"/>
      <c r="E115" s="30"/>
      <c r="F115" s="22" t="str">
        <f>F12</f>
        <v>Šumperk</v>
      </c>
      <c r="G115" s="30"/>
      <c r="H115" s="30"/>
      <c r="I115" s="25" t="s">
        <v>21</v>
      </c>
      <c r="J115" s="68" t="str">
        <f>IF(J12="","",J12)</f>
        <v>6. 12. 2023</v>
      </c>
      <c r="K115" s="30"/>
      <c r="L115" s="30"/>
      <c r="M115" s="52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6.96" customHeight="1">
      <c r="A116" s="28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52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23</v>
      </c>
      <c r="D117" s="30"/>
      <c r="E117" s="30"/>
      <c r="F117" s="22" t="str">
        <f>E15</f>
        <v xml:space="preserve"> </v>
      </c>
      <c r="G117" s="30"/>
      <c r="H117" s="30"/>
      <c r="I117" s="25" t="s">
        <v>28</v>
      </c>
      <c r="J117" s="26" t="str">
        <f>E21</f>
        <v>Ing.Pavel Matura</v>
      </c>
      <c r="K117" s="30"/>
      <c r="L117" s="30"/>
      <c r="M117" s="52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5.15" customHeight="1">
      <c r="A118" s="28"/>
      <c r="B118" s="29"/>
      <c r="C118" s="25" t="s">
        <v>27</v>
      </c>
      <c r="D118" s="30"/>
      <c r="E118" s="30"/>
      <c r="F118" s="22" t="str">
        <f>IF(E18="","",E18)</f>
        <v xml:space="preserve"> </v>
      </c>
      <c r="G118" s="30"/>
      <c r="H118" s="30"/>
      <c r="I118" s="25" t="s">
        <v>30</v>
      </c>
      <c r="J118" s="26" t="str">
        <f>E24</f>
        <v xml:space="preserve"> </v>
      </c>
      <c r="K118" s="30"/>
      <c r="L118" s="30"/>
      <c r="M118" s="52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0.32" customHeight="1">
      <c r="A119" s="28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52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10" customFormat="1" ht="29.28" customHeight="1">
      <c r="A120" s="175"/>
      <c r="B120" s="176"/>
      <c r="C120" s="177" t="s">
        <v>111</v>
      </c>
      <c r="D120" s="178" t="s">
        <v>57</v>
      </c>
      <c r="E120" s="178" t="s">
        <v>53</v>
      </c>
      <c r="F120" s="178" t="s">
        <v>54</v>
      </c>
      <c r="G120" s="178" t="s">
        <v>112</v>
      </c>
      <c r="H120" s="178" t="s">
        <v>113</v>
      </c>
      <c r="I120" s="178" t="s">
        <v>114</v>
      </c>
      <c r="J120" s="178" t="s">
        <v>115</v>
      </c>
      <c r="K120" s="179" t="s">
        <v>102</v>
      </c>
      <c r="L120" s="180" t="s">
        <v>116</v>
      </c>
      <c r="M120" s="181"/>
      <c r="N120" s="89" t="s">
        <v>1</v>
      </c>
      <c r="O120" s="90" t="s">
        <v>36</v>
      </c>
      <c r="P120" s="90" t="s">
        <v>117</v>
      </c>
      <c r="Q120" s="90" t="s">
        <v>118</v>
      </c>
      <c r="R120" s="90" t="s">
        <v>119</v>
      </c>
      <c r="S120" s="90" t="s">
        <v>120</v>
      </c>
      <c r="T120" s="90" t="s">
        <v>121</v>
      </c>
      <c r="U120" s="90" t="s">
        <v>122</v>
      </c>
      <c r="V120" s="90" t="s">
        <v>123</v>
      </c>
      <c r="W120" s="90" t="s">
        <v>124</v>
      </c>
      <c r="X120" s="91" t="s">
        <v>125</v>
      </c>
      <c r="Y120" s="175"/>
      <c r="Z120" s="175"/>
      <c r="AA120" s="175"/>
      <c r="AB120" s="175"/>
      <c r="AC120" s="175"/>
      <c r="AD120" s="175"/>
      <c r="AE120" s="175"/>
    </row>
    <row r="121" s="2" customFormat="1" ht="22.8" customHeight="1">
      <c r="A121" s="28"/>
      <c r="B121" s="29"/>
      <c r="C121" s="96" t="s">
        <v>126</v>
      </c>
      <c r="D121" s="30"/>
      <c r="E121" s="30"/>
      <c r="F121" s="30"/>
      <c r="G121" s="30"/>
      <c r="H121" s="30"/>
      <c r="I121" s="30"/>
      <c r="J121" s="30"/>
      <c r="K121" s="182">
        <f>BK121</f>
        <v>102918.79999999999</v>
      </c>
      <c r="L121" s="30"/>
      <c r="M121" s="34"/>
      <c r="N121" s="92"/>
      <c r="O121" s="183"/>
      <c r="P121" s="93"/>
      <c r="Q121" s="184">
        <f>Q122+Q127+Q146+Q180+Q190</f>
        <v>59692.5</v>
      </c>
      <c r="R121" s="184">
        <f>R122+R127+R146+R180+R190</f>
        <v>43226.300000000003</v>
      </c>
      <c r="S121" s="93"/>
      <c r="T121" s="185">
        <f>T122+T127+T146+T180+T190</f>
        <v>87.971999999999994</v>
      </c>
      <c r="U121" s="93"/>
      <c r="V121" s="185">
        <f>V122+V127+V146+V180+V190</f>
        <v>77.37145000000001</v>
      </c>
      <c r="W121" s="93"/>
      <c r="X121" s="186">
        <f>X122+X127+X146+X180+X190</f>
        <v>0</v>
      </c>
      <c r="Y121" s="28"/>
      <c r="Z121" s="28"/>
      <c r="AA121" s="28"/>
      <c r="AB121" s="28"/>
      <c r="AC121" s="28"/>
      <c r="AD121" s="28"/>
      <c r="AE121" s="28"/>
      <c r="AT121" s="13" t="s">
        <v>73</v>
      </c>
      <c r="AU121" s="13" t="s">
        <v>104</v>
      </c>
      <c r="BK121" s="187">
        <f>BK122+BK127+BK146+BK180+BK190</f>
        <v>102918.79999999999</v>
      </c>
    </row>
    <row r="122" s="11" customFormat="1" ht="25.92" customHeight="1">
      <c r="A122" s="11"/>
      <c r="B122" s="188"/>
      <c r="C122" s="189"/>
      <c r="D122" s="190" t="s">
        <v>73</v>
      </c>
      <c r="E122" s="191" t="s">
        <v>127</v>
      </c>
      <c r="F122" s="191" t="s">
        <v>128</v>
      </c>
      <c r="G122" s="189"/>
      <c r="H122" s="189"/>
      <c r="I122" s="189"/>
      <c r="J122" s="189"/>
      <c r="K122" s="192">
        <f>BK122</f>
        <v>5353</v>
      </c>
      <c r="L122" s="189"/>
      <c r="M122" s="193"/>
      <c r="N122" s="194"/>
      <c r="O122" s="195"/>
      <c r="P122" s="195"/>
      <c r="Q122" s="196">
        <f>SUM(Q123:Q126)</f>
        <v>0</v>
      </c>
      <c r="R122" s="196">
        <f>SUM(R123:R126)</f>
        <v>5353</v>
      </c>
      <c r="S122" s="195"/>
      <c r="T122" s="197">
        <f>SUM(T123:T126)</f>
        <v>10.303999999999999</v>
      </c>
      <c r="U122" s="195"/>
      <c r="V122" s="197">
        <f>SUM(V123:V126)</f>
        <v>0</v>
      </c>
      <c r="W122" s="195"/>
      <c r="X122" s="198">
        <f>SUM(X123:X126)</f>
        <v>0</v>
      </c>
      <c r="Y122" s="11"/>
      <c r="Z122" s="11"/>
      <c r="AA122" s="11"/>
      <c r="AB122" s="11"/>
      <c r="AC122" s="11"/>
      <c r="AD122" s="11"/>
      <c r="AE122" s="11"/>
      <c r="AR122" s="199" t="s">
        <v>81</v>
      </c>
      <c r="AT122" s="200" t="s">
        <v>73</v>
      </c>
      <c r="AU122" s="200" t="s">
        <v>9</v>
      </c>
      <c r="AY122" s="199" t="s">
        <v>129</v>
      </c>
      <c r="BK122" s="201">
        <f>SUM(BK123:BK126)</f>
        <v>5353</v>
      </c>
    </row>
    <row r="123" s="2" customFormat="1" ht="24.15" customHeight="1">
      <c r="A123" s="28"/>
      <c r="B123" s="29"/>
      <c r="C123" s="202" t="s">
        <v>81</v>
      </c>
      <c r="D123" s="202" t="s">
        <v>130</v>
      </c>
      <c r="E123" s="203" t="s">
        <v>131</v>
      </c>
      <c r="F123" s="204" t="s">
        <v>132</v>
      </c>
      <c r="G123" s="205" t="s">
        <v>133</v>
      </c>
      <c r="H123" s="206">
        <v>184</v>
      </c>
      <c r="I123" s="207">
        <v>0</v>
      </c>
      <c r="J123" s="207">
        <v>26.5</v>
      </c>
      <c r="K123" s="207">
        <f>ROUND(P123*H123,2)</f>
        <v>4876</v>
      </c>
      <c r="L123" s="208"/>
      <c r="M123" s="34"/>
      <c r="N123" s="209" t="s">
        <v>1</v>
      </c>
      <c r="O123" s="210" t="s">
        <v>37</v>
      </c>
      <c r="P123" s="211">
        <f>I123+J123</f>
        <v>26.5</v>
      </c>
      <c r="Q123" s="211">
        <f>ROUND(I123*H123,2)</f>
        <v>0</v>
      </c>
      <c r="R123" s="211">
        <f>ROUND(J123*H123,2)</f>
        <v>4876</v>
      </c>
      <c r="S123" s="212">
        <v>0.050999999999999997</v>
      </c>
      <c r="T123" s="212">
        <f>S123*H123</f>
        <v>9.3839999999999986</v>
      </c>
      <c r="U123" s="212">
        <v>0</v>
      </c>
      <c r="V123" s="212">
        <f>U123*H123</f>
        <v>0</v>
      </c>
      <c r="W123" s="212">
        <v>0</v>
      </c>
      <c r="X123" s="213">
        <f>W123*H123</f>
        <v>0</v>
      </c>
      <c r="Y123" s="28"/>
      <c r="Z123" s="28"/>
      <c r="AA123" s="28"/>
      <c r="AB123" s="28"/>
      <c r="AC123" s="28"/>
      <c r="AD123" s="28"/>
      <c r="AE123" s="28"/>
      <c r="AR123" s="214" t="s">
        <v>81</v>
      </c>
      <c r="AT123" s="214" t="s">
        <v>130</v>
      </c>
      <c r="AU123" s="214" t="s">
        <v>81</v>
      </c>
      <c r="AY123" s="13" t="s">
        <v>129</v>
      </c>
      <c r="BE123" s="215">
        <f>IF(O123="základní",K123,0)</f>
        <v>4876</v>
      </c>
      <c r="BF123" s="215">
        <f>IF(O123="snížená",K123,0)</f>
        <v>0</v>
      </c>
      <c r="BG123" s="215">
        <f>IF(O123="zákl. přenesená",K123,0)</f>
        <v>0</v>
      </c>
      <c r="BH123" s="215">
        <f>IF(O123="sníž. přenesená",K123,0)</f>
        <v>0</v>
      </c>
      <c r="BI123" s="215">
        <f>IF(O123="nulová",K123,0)</f>
        <v>0</v>
      </c>
      <c r="BJ123" s="13" t="s">
        <v>81</v>
      </c>
      <c r="BK123" s="215">
        <f>ROUND(P123*H123,2)</f>
        <v>4876</v>
      </c>
      <c r="BL123" s="13" t="s">
        <v>81</v>
      </c>
      <c r="BM123" s="214" t="s">
        <v>134</v>
      </c>
    </row>
    <row r="124" s="2" customFormat="1">
      <c r="A124" s="28"/>
      <c r="B124" s="29"/>
      <c r="C124" s="30"/>
      <c r="D124" s="216" t="s">
        <v>135</v>
      </c>
      <c r="E124" s="30"/>
      <c r="F124" s="217" t="s">
        <v>136</v>
      </c>
      <c r="G124" s="30"/>
      <c r="H124" s="30"/>
      <c r="I124" s="30"/>
      <c r="J124" s="30"/>
      <c r="K124" s="30"/>
      <c r="L124" s="30"/>
      <c r="M124" s="34"/>
      <c r="N124" s="218"/>
      <c r="O124" s="219"/>
      <c r="P124" s="80"/>
      <c r="Q124" s="80"/>
      <c r="R124" s="80"/>
      <c r="S124" s="80"/>
      <c r="T124" s="80"/>
      <c r="U124" s="80"/>
      <c r="V124" s="80"/>
      <c r="W124" s="80"/>
      <c r="X124" s="81"/>
      <c r="Y124" s="28"/>
      <c r="Z124" s="28"/>
      <c r="AA124" s="28"/>
      <c r="AB124" s="28"/>
      <c r="AC124" s="28"/>
      <c r="AD124" s="28"/>
      <c r="AE124" s="28"/>
      <c r="AT124" s="13" t="s">
        <v>135</v>
      </c>
      <c r="AU124" s="13" t="s">
        <v>81</v>
      </c>
    </row>
    <row r="125" s="2" customFormat="1" ht="24.15" customHeight="1">
      <c r="A125" s="28"/>
      <c r="B125" s="29"/>
      <c r="C125" s="202" t="s">
        <v>137</v>
      </c>
      <c r="D125" s="202" t="s">
        <v>130</v>
      </c>
      <c r="E125" s="203" t="s">
        <v>138</v>
      </c>
      <c r="F125" s="204" t="s">
        <v>139</v>
      </c>
      <c r="G125" s="205" t="s">
        <v>133</v>
      </c>
      <c r="H125" s="206">
        <v>10</v>
      </c>
      <c r="I125" s="207">
        <v>0</v>
      </c>
      <c r="J125" s="207">
        <v>47.700000000000003</v>
      </c>
      <c r="K125" s="207">
        <f>ROUND(P125*H125,2)</f>
        <v>477</v>
      </c>
      <c r="L125" s="208"/>
      <c r="M125" s="34"/>
      <c r="N125" s="209" t="s">
        <v>1</v>
      </c>
      <c r="O125" s="210" t="s">
        <v>37</v>
      </c>
      <c r="P125" s="211">
        <f>I125+J125</f>
        <v>47.700000000000003</v>
      </c>
      <c r="Q125" s="211">
        <f>ROUND(I125*H125,2)</f>
        <v>0</v>
      </c>
      <c r="R125" s="211">
        <f>ROUND(J125*H125,2)</f>
        <v>477</v>
      </c>
      <c r="S125" s="212">
        <v>0.091999999999999998</v>
      </c>
      <c r="T125" s="212">
        <f>S125*H125</f>
        <v>0.91999999999999993</v>
      </c>
      <c r="U125" s="212">
        <v>0</v>
      </c>
      <c r="V125" s="212">
        <f>U125*H125</f>
        <v>0</v>
      </c>
      <c r="W125" s="212">
        <v>0</v>
      </c>
      <c r="X125" s="213">
        <f>W125*H125</f>
        <v>0</v>
      </c>
      <c r="Y125" s="28"/>
      <c r="Z125" s="28"/>
      <c r="AA125" s="28"/>
      <c r="AB125" s="28"/>
      <c r="AC125" s="28"/>
      <c r="AD125" s="28"/>
      <c r="AE125" s="28"/>
      <c r="AR125" s="214" t="s">
        <v>81</v>
      </c>
      <c r="AT125" s="214" t="s">
        <v>130</v>
      </c>
      <c r="AU125" s="214" t="s">
        <v>81</v>
      </c>
      <c r="AY125" s="13" t="s">
        <v>129</v>
      </c>
      <c r="BE125" s="215">
        <f>IF(O125="základní",K125,0)</f>
        <v>477</v>
      </c>
      <c r="BF125" s="215">
        <f>IF(O125="snížená",K125,0)</f>
        <v>0</v>
      </c>
      <c r="BG125" s="215">
        <f>IF(O125="zákl. přenesená",K125,0)</f>
        <v>0</v>
      </c>
      <c r="BH125" s="215">
        <f>IF(O125="sníž. přenesená",K125,0)</f>
        <v>0</v>
      </c>
      <c r="BI125" s="215">
        <f>IF(O125="nulová",K125,0)</f>
        <v>0</v>
      </c>
      <c r="BJ125" s="13" t="s">
        <v>81</v>
      </c>
      <c r="BK125" s="215">
        <f>ROUND(P125*H125,2)</f>
        <v>477</v>
      </c>
      <c r="BL125" s="13" t="s">
        <v>81</v>
      </c>
      <c r="BM125" s="214" t="s">
        <v>140</v>
      </c>
    </row>
    <row r="126" s="2" customFormat="1">
      <c r="A126" s="28"/>
      <c r="B126" s="29"/>
      <c r="C126" s="30"/>
      <c r="D126" s="216" t="s">
        <v>135</v>
      </c>
      <c r="E126" s="30"/>
      <c r="F126" s="217" t="s">
        <v>141</v>
      </c>
      <c r="G126" s="30"/>
      <c r="H126" s="30"/>
      <c r="I126" s="30"/>
      <c r="J126" s="30"/>
      <c r="K126" s="30"/>
      <c r="L126" s="30"/>
      <c r="M126" s="34"/>
      <c r="N126" s="218"/>
      <c r="O126" s="219"/>
      <c r="P126" s="80"/>
      <c r="Q126" s="80"/>
      <c r="R126" s="80"/>
      <c r="S126" s="80"/>
      <c r="T126" s="80"/>
      <c r="U126" s="80"/>
      <c r="V126" s="80"/>
      <c r="W126" s="80"/>
      <c r="X126" s="81"/>
      <c r="Y126" s="28"/>
      <c r="Z126" s="28"/>
      <c r="AA126" s="28"/>
      <c r="AB126" s="28"/>
      <c r="AC126" s="28"/>
      <c r="AD126" s="28"/>
      <c r="AE126" s="28"/>
      <c r="AT126" s="13" t="s">
        <v>135</v>
      </c>
      <c r="AU126" s="13" t="s">
        <v>81</v>
      </c>
    </row>
    <row r="127" s="11" customFormat="1" ht="25.92" customHeight="1">
      <c r="A127" s="11"/>
      <c r="B127" s="188"/>
      <c r="C127" s="189"/>
      <c r="D127" s="190" t="s">
        <v>73</v>
      </c>
      <c r="E127" s="191" t="s">
        <v>142</v>
      </c>
      <c r="F127" s="191" t="s">
        <v>143</v>
      </c>
      <c r="G127" s="189"/>
      <c r="H127" s="189"/>
      <c r="I127" s="189"/>
      <c r="J127" s="189"/>
      <c r="K127" s="192">
        <f>BK127</f>
        <v>43105.400000000001</v>
      </c>
      <c r="L127" s="189"/>
      <c r="M127" s="193"/>
      <c r="N127" s="194"/>
      <c r="O127" s="195"/>
      <c r="P127" s="195"/>
      <c r="Q127" s="196">
        <f>SUM(Q128:Q145)</f>
        <v>18451.5</v>
      </c>
      <c r="R127" s="196">
        <f>SUM(R128:R145)</f>
        <v>24653.900000000001</v>
      </c>
      <c r="S127" s="195"/>
      <c r="T127" s="197">
        <f>SUM(T128:T145)</f>
        <v>49.517999999999994</v>
      </c>
      <c r="U127" s="195"/>
      <c r="V127" s="197">
        <f>SUM(V128:V145)</f>
        <v>77.371250000000003</v>
      </c>
      <c r="W127" s="195"/>
      <c r="X127" s="198">
        <f>SUM(X128:X145)</f>
        <v>0</v>
      </c>
      <c r="Y127" s="11"/>
      <c r="Z127" s="11"/>
      <c r="AA127" s="11"/>
      <c r="AB127" s="11"/>
      <c r="AC127" s="11"/>
      <c r="AD127" s="11"/>
      <c r="AE127" s="11"/>
      <c r="AR127" s="199" t="s">
        <v>81</v>
      </c>
      <c r="AT127" s="200" t="s">
        <v>73</v>
      </c>
      <c r="AU127" s="200" t="s">
        <v>9</v>
      </c>
      <c r="AY127" s="199" t="s">
        <v>129</v>
      </c>
      <c r="BK127" s="201">
        <f>SUM(BK128:BK145)</f>
        <v>43105.400000000001</v>
      </c>
    </row>
    <row r="128" s="2" customFormat="1" ht="37.8" customHeight="1">
      <c r="A128" s="28"/>
      <c r="B128" s="29"/>
      <c r="C128" s="202" t="s">
        <v>144</v>
      </c>
      <c r="D128" s="202" t="s">
        <v>130</v>
      </c>
      <c r="E128" s="203" t="s">
        <v>145</v>
      </c>
      <c r="F128" s="204" t="s">
        <v>146</v>
      </c>
      <c r="G128" s="205" t="s">
        <v>147</v>
      </c>
      <c r="H128" s="206">
        <v>25</v>
      </c>
      <c r="I128" s="207">
        <v>0</v>
      </c>
      <c r="J128" s="207">
        <v>24.199999999999999</v>
      </c>
      <c r="K128" s="207">
        <f>ROUND(P128*H128,2)</f>
        <v>605</v>
      </c>
      <c r="L128" s="208"/>
      <c r="M128" s="34"/>
      <c r="N128" s="209" t="s">
        <v>1</v>
      </c>
      <c r="O128" s="210" t="s">
        <v>37</v>
      </c>
      <c r="P128" s="211">
        <f>I128+J128</f>
        <v>24.199999999999999</v>
      </c>
      <c r="Q128" s="211">
        <f>ROUND(I128*H128,2)</f>
        <v>0</v>
      </c>
      <c r="R128" s="211">
        <f>ROUND(J128*H128,2)</f>
        <v>605</v>
      </c>
      <c r="S128" s="212">
        <v>0.045999999999999999</v>
      </c>
      <c r="T128" s="212">
        <f>S128*H128</f>
        <v>1.1499999999999999</v>
      </c>
      <c r="U128" s="212">
        <v>0</v>
      </c>
      <c r="V128" s="212">
        <f>U128*H128</f>
        <v>0</v>
      </c>
      <c r="W128" s="212">
        <v>0</v>
      </c>
      <c r="X128" s="213">
        <f>W128*H128</f>
        <v>0</v>
      </c>
      <c r="Y128" s="28"/>
      <c r="Z128" s="28"/>
      <c r="AA128" s="28"/>
      <c r="AB128" s="28"/>
      <c r="AC128" s="28"/>
      <c r="AD128" s="28"/>
      <c r="AE128" s="28"/>
      <c r="AR128" s="214" t="s">
        <v>144</v>
      </c>
      <c r="AT128" s="214" t="s">
        <v>130</v>
      </c>
      <c r="AU128" s="214" t="s">
        <v>81</v>
      </c>
      <c r="AY128" s="13" t="s">
        <v>129</v>
      </c>
      <c r="BE128" s="215">
        <f>IF(O128="základní",K128,0)</f>
        <v>605</v>
      </c>
      <c r="BF128" s="215">
        <f>IF(O128="snížená",K128,0)</f>
        <v>0</v>
      </c>
      <c r="BG128" s="215">
        <f>IF(O128="zákl. přenesená",K128,0)</f>
        <v>0</v>
      </c>
      <c r="BH128" s="215">
        <f>IF(O128="sníž. přenesená",K128,0)</f>
        <v>0</v>
      </c>
      <c r="BI128" s="215">
        <f>IF(O128="nulová",K128,0)</f>
        <v>0</v>
      </c>
      <c r="BJ128" s="13" t="s">
        <v>81</v>
      </c>
      <c r="BK128" s="215">
        <f>ROUND(P128*H128,2)</f>
        <v>605</v>
      </c>
      <c r="BL128" s="13" t="s">
        <v>144</v>
      </c>
      <c r="BM128" s="214" t="s">
        <v>148</v>
      </c>
    </row>
    <row r="129" s="2" customFormat="1">
      <c r="A129" s="28"/>
      <c r="B129" s="29"/>
      <c r="C129" s="30"/>
      <c r="D129" s="216" t="s">
        <v>135</v>
      </c>
      <c r="E129" s="30"/>
      <c r="F129" s="217" t="s">
        <v>149</v>
      </c>
      <c r="G129" s="30"/>
      <c r="H129" s="30"/>
      <c r="I129" s="30"/>
      <c r="J129" s="30"/>
      <c r="K129" s="30"/>
      <c r="L129" s="30"/>
      <c r="M129" s="34"/>
      <c r="N129" s="218"/>
      <c r="O129" s="219"/>
      <c r="P129" s="80"/>
      <c r="Q129" s="80"/>
      <c r="R129" s="80"/>
      <c r="S129" s="80"/>
      <c r="T129" s="80"/>
      <c r="U129" s="80"/>
      <c r="V129" s="80"/>
      <c r="W129" s="80"/>
      <c r="X129" s="81"/>
      <c r="Y129" s="28"/>
      <c r="Z129" s="28"/>
      <c r="AA129" s="28"/>
      <c r="AB129" s="28"/>
      <c r="AC129" s="28"/>
      <c r="AD129" s="28"/>
      <c r="AE129" s="28"/>
      <c r="AT129" s="13" t="s">
        <v>135</v>
      </c>
      <c r="AU129" s="13" t="s">
        <v>81</v>
      </c>
    </row>
    <row r="130" s="2" customFormat="1" ht="16.5" customHeight="1">
      <c r="A130" s="28"/>
      <c r="B130" s="29"/>
      <c r="C130" s="220" t="s">
        <v>150</v>
      </c>
      <c r="D130" s="220" t="s">
        <v>151</v>
      </c>
      <c r="E130" s="221" t="s">
        <v>152</v>
      </c>
      <c r="F130" s="222" t="s">
        <v>153</v>
      </c>
      <c r="G130" s="223" t="s">
        <v>147</v>
      </c>
      <c r="H130" s="224">
        <v>25</v>
      </c>
      <c r="I130" s="225">
        <v>15.5</v>
      </c>
      <c r="J130" s="226"/>
      <c r="K130" s="225">
        <f>ROUND(P130*H130,2)</f>
        <v>387.5</v>
      </c>
      <c r="L130" s="226"/>
      <c r="M130" s="227"/>
      <c r="N130" s="228" t="s">
        <v>1</v>
      </c>
      <c r="O130" s="210" t="s">
        <v>37</v>
      </c>
      <c r="P130" s="211">
        <f>I130+J130</f>
        <v>15.5</v>
      </c>
      <c r="Q130" s="211">
        <f>ROUND(I130*H130,2)</f>
        <v>387.5</v>
      </c>
      <c r="R130" s="211">
        <f>ROUND(J130*H130,2)</f>
        <v>0</v>
      </c>
      <c r="S130" s="212">
        <v>0</v>
      </c>
      <c r="T130" s="212">
        <f>S130*H130</f>
        <v>0</v>
      </c>
      <c r="U130" s="212">
        <v>0</v>
      </c>
      <c r="V130" s="212">
        <f>U130*H130</f>
        <v>0</v>
      </c>
      <c r="W130" s="212">
        <v>0</v>
      </c>
      <c r="X130" s="213">
        <f>W130*H130</f>
        <v>0</v>
      </c>
      <c r="Y130" s="28"/>
      <c r="Z130" s="28"/>
      <c r="AA130" s="28"/>
      <c r="AB130" s="28"/>
      <c r="AC130" s="28"/>
      <c r="AD130" s="28"/>
      <c r="AE130" s="28"/>
      <c r="AR130" s="214" t="s">
        <v>154</v>
      </c>
      <c r="AT130" s="214" t="s">
        <v>151</v>
      </c>
      <c r="AU130" s="214" t="s">
        <v>81</v>
      </c>
      <c r="AY130" s="13" t="s">
        <v>129</v>
      </c>
      <c r="BE130" s="215">
        <f>IF(O130="základní",K130,0)</f>
        <v>387.5</v>
      </c>
      <c r="BF130" s="215">
        <f>IF(O130="snížená",K130,0)</f>
        <v>0</v>
      </c>
      <c r="BG130" s="215">
        <f>IF(O130="zákl. přenesená",K130,0)</f>
        <v>0</v>
      </c>
      <c r="BH130" s="215">
        <f>IF(O130="sníž. přenesená",K130,0)</f>
        <v>0</v>
      </c>
      <c r="BI130" s="215">
        <f>IF(O130="nulová",K130,0)</f>
        <v>0</v>
      </c>
      <c r="BJ130" s="13" t="s">
        <v>81</v>
      </c>
      <c r="BK130" s="215">
        <f>ROUND(P130*H130,2)</f>
        <v>387.5</v>
      </c>
      <c r="BL130" s="13" t="s">
        <v>144</v>
      </c>
      <c r="BM130" s="214" t="s">
        <v>155</v>
      </c>
    </row>
    <row r="131" s="2" customFormat="1" ht="33" customHeight="1">
      <c r="A131" s="28"/>
      <c r="B131" s="29"/>
      <c r="C131" s="202" t="s">
        <v>156</v>
      </c>
      <c r="D131" s="202" t="s">
        <v>130</v>
      </c>
      <c r="E131" s="203" t="s">
        <v>157</v>
      </c>
      <c r="F131" s="204" t="s">
        <v>158</v>
      </c>
      <c r="G131" s="205" t="s">
        <v>147</v>
      </c>
      <c r="H131" s="206">
        <v>45</v>
      </c>
      <c r="I131" s="207">
        <v>0</v>
      </c>
      <c r="J131" s="207">
        <v>53.200000000000003</v>
      </c>
      <c r="K131" s="207">
        <f>ROUND(P131*H131,2)</f>
        <v>2394</v>
      </c>
      <c r="L131" s="208"/>
      <c r="M131" s="34"/>
      <c r="N131" s="209" t="s">
        <v>1</v>
      </c>
      <c r="O131" s="210" t="s">
        <v>37</v>
      </c>
      <c r="P131" s="211">
        <f>I131+J131</f>
        <v>53.200000000000003</v>
      </c>
      <c r="Q131" s="211">
        <f>ROUND(I131*H131,2)</f>
        <v>0</v>
      </c>
      <c r="R131" s="211">
        <f>ROUND(J131*H131,2)</f>
        <v>2394</v>
      </c>
      <c r="S131" s="212">
        <v>0.096000000000000002</v>
      </c>
      <c r="T131" s="212">
        <f>S131*H131</f>
        <v>4.3200000000000003</v>
      </c>
      <c r="U131" s="212">
        <v>0</v>
      </c>
      <c r="V131" s="212">
        <f>U131*H131</f>
        <v>0</v>
      </c>
      <c r="W131" s="212">
        <v>0</v>
      </c>
      <c r="X131" s="213">
        <f>W131*H131</f>
        <v>0</v>
      </c>
      <c r="Y131" s="28"/>
      <c r="Z131" s="28"/>
      <c r="AA131" s="28"/>
      <c r="AB131" s="28"/>
      <c r="AC131" s="28"/>
      <c r="AD131" s="28"/>
      <c r="AE131" s="28"/>
      <c r="AR131" s="214" t="s">
        <v>144</v>
      </c>
      <c r="AT131" s="214" t="s">
        <v>130</v>
      </c>
      <c r="AU131" s="214" t="s">
        <v>81</v>
      </c>
      <c r="AY131" s="13" t="s">
        <v>129</v>
      </c>
      <c r="BE131" s="215">
        <f>IF(O131="základní",K131,0)</f>
        <v>2394</v>
      </c>
      <c r="BF131" s="215">
        <f>IF(O131="snížená",K131,0)</f>
        <v>0</v>
      </c>
      <c r="BG131" s="215">
        <f>IF(O131="zákl. přenesená",K131,0)</f>
        <v>0</v>
      </c>
      <c r="BH131" s="215">
        <f>IF(O131="sníž. přenesená",K131,0)</f>
        <v>0</v>
      </c>
      <c r="BI131" s="215">
        <f>IF(O131="nulová",K131,0)</f>
        <v>0</v>
      </c>
      <c r="BJ131" s="13" t="s">
        <v>81</v>
      </c>
      <c r="BK131" s="215">
        <f>ROUND(P131*H131,2)</f>
        <v>2394</v>
      </c>
      <c r="BL131" s="13" t="s">
        <v>144</v>
      </c>
      <c r="BM131" s="214" t="s">
        <v>159</v>
      </c>
    </row>
    <row r="132" s="2" customFormat="1">
      <c r="A132" s="28"/>
      <c r="B132" s="29"/>
      <c r="C132" s="30"/>
      <c r="D132" s="216" t="s">
        <v>135</v>
      </c>
      <c r="E132" s="30"/>
      <c r="F132" s="217" t="s">
        <v>160</v>
      </c>
      <c r="G132" s="30"/>
      <c r="H132" s="30"/>
      <c r="I132" s="30"/>
      <c r="J132" s="30"/>
      <c r="K132" s="30"/>
      <c r="L132" s="30"/>
      <c r="M132" s="34"/>
      <c r="N132" s="218"/>
      <c r="O132" s="219"/>
      <c r="P132" s="80"/>
      <c r="Q132" s="80"/>
      <c r="R132" s="80"/>
      <c r="S132" s="80"/>
      <c r="T132" s="80"/>
      <c r="U132" s="80"/>
      <c r="V132" s="80"/>
      <c r="W132" s="80"/>
      <c r="X132" s="81"/>
      <c r="Y132" s="28"/>
      <c r="Z132" s="28"/>
      <c r="AA132" s="28"/>
      <c r="AB132" s="28"/>
      <c r="AC132" s="28"/>
      <c r="AD132" s="28"/>
      <c r="AE132" s="28"/>
      <c r="AT132" s="13" t="s">
        <v>135</v>
      </c>
      <c r="AU132" s="13" t="s">
        <v>81</v>
      </c>
    </row>
    <row r="133" s="2" customFormat="1" ht="24.15" customHeight="1">
      <c r="A133" s="28"/>
      <c r="B133" s="29"/>
      <c r="C133" s="220" t="s">
        <v>161</v>
      </c>
      <c r="D133" s="220" t="s">
        <v>151</v>
      </c>
      <c r="E133" s="221" t="s">
        <v>162</v>
      </c>
      <c r="F133" s="222" t="s">
        <v>163</v>
      </c>
      <c r="G133" s="223" t="s">
        <v>147</v>
      </c>
      <c r="H133" s="224">
        <v>45</v>
      </c>
      <c r="I133" s="225">
        <v>81.200000000000003</v>
      </c>
      <c r="J133" s="226"/>
      <c r="K133" s="225">
        <f>ROUND(P133*H133,2)</f>
        <v>3654</v>
      </c>
      <c r="L133" s="226"/>
      <c r="M133" s="227"/>
      <c r="N133" s="228" t="s">
        <v>1</v>
      </c>
      <c r="O133" s="210" t="s">
        <v>37</v>
      </c>
      <c r="P133" s="211">
        <f>I133+J133</f>
        <v>81.200000000000003</v>
      </c>
      <c r="Q133" s="211">
        <f>ROUND(I133*H133,2)</f>
        <v>3654</v>
      </c>
      <c r="R133" s="211">
        <f>ROUND(J133*H133,2)</f>
        <v>0</v>
      </c>
      <c r="S133" s="212">
        <v>0</v>
      </c>
      <c r="T133" s="212">
        <f>S133*H133</f>
        <v>0</v>
      </c>
      <c r="U133" s="212">
        <v>0.00025000000000000001</v>
      </c>
      <c r="V133" s="212">
        <f>U133*H133</f>
        <v>0.01125</v>
      </c>
      <c r="W133" s="212">
        <v>0</v>
      </c>
      <c r="X133" s="213">
        <f>W133*H133</f>
        <v>0</v>
      </c>
      <c r="Y133" s="28"/>
      <c r="Z133" s="28"/>
      <c r="AA133" s="28"/>
      <c r="AB133" s="28"/>
      <c r="AC133" s="28"/>
      <c r="AD133" s="28"/>
      <c r="AE133" s="28"/>
      <c r="AR133" s="214" t="s">
        <v>154</v>
      </c>
      <c r="AT133" s="214" t="s">
        <v>151</v>
      </c>
      <c r="AU133" s="214" t="s">
        <v>81</v>
      </c>
      <c r="AY133" s="13" t="s">
        <v>129</v>
      </c>
      <c r="BE133" s="215">
        <f>IF(O133="základní",K133,0)</f>
        <v>3654</v>
      </c>
      <c r="BF133" s="215">
        <f>IF(O133="snížená",K133,0)</f>
        <v>0</v>
      </c>
      <c r="BG133" s="215">
        <f>IF(O133="zákl. přenesená",K133,0)</f>
        <v>0</v>
      </c>
      <c r="BH133" s="215">
        <f>IF(O133="sníž. přenesená",K133,0)</f>
        <v>0</v>
      </c>
      <c r="BI133" s="215">
        <f>IF(O133="nulová",K133,0)</f>
        <v>0</v>
      </c>
      <c r="BJ133" s="13" t="s">
        <v>81</v>
      </c>
      <c r="BK133" s="215">
        <f>ROUND(P133*H133,2)</f>
        <v>3654</v>
      </c>
      <c r="BL133" s="13" t="s">
        <v>144</v>
      </c>
      <c r="BM133" s="214" t="s">
        <v>164</v>
      </c>
    </row>
    <row r="134" s="2" customFormat="1" ht="24.15" customHeight="1">
      <c r="A134" s="28"/>
      <c r="B134" s="29"/>
      <c r="C134" s="202" t="s">
        <v>165</v>
      </c>
      <c r="D134" s="202" t="s">
        <v>130</v>
      </c>
      <c r="E134" s="203" t="s">
        <v>166</v>
      </c>
      <c r="F134" s="204" t="s">
        <v>167</v>
      </c>
      <c r="G134" s="205" t="s">
        <v>147</v>
      </c>
      <c r="H134" s="206">
        <v>45</v>
      </c>
      <c r="I134" s="207">
        <v>0</v>
      </c>
      <c r="J134" s="207">
        <v>56</v>
      </c>
      <c r="K134" s="207">
        <f>ROUND(P134*H134,2)</f>
        <v>2520</v>
      </c>
      <c r="L134" s="208"/>
      <c r="M134" s="34"/>
      <c r="N134" s="209" t="s">
        <v>1</v>
      </c>
      <c r="O134" s="210" t="s">
        <v>37</v>
      </c>
      <c r="P134" s="211">
        <f>I134+J134</f>
        <v>56</v>
      </c>
      <c r="Q134" s="211">
        <f>ROUND(I134*H134,2)</f>
        <v>0</v>
      </c>
      <c r="R134" s="211">
        <f>ROUND(J134*H134,2)</f>
        <v>2520</v>
      </c>
      <c r="S134" s="212">
        <v>0.114</v>
      </c>
      <c r="T134" s="212">
        <f>S134*H134</f>
        <v>5.1299999999999999</v>
      </c>
      <c r="U134" s="212">
        <v>0</v>
      </c>
      <c r="V134" s="212">
        <f>U134*H134</f>
        <v>0</v>
      </c>
      <c r="W134" s="212">
        <v>0</v>
      </c>
      <c r="X134" s="213">
        <f>W134*H134</f>
        <v>0</v>
      </c>
      <c r="Y134" s="28"/>
      <c r="Z134" s="28"/>
      <c r="AA134" s="28"/>
      <c r="AB134" s="28"/>
      <c r="AC134" s="28"/>
      <c r="AD134" s="28"/>
      <c r="AE134" s="28"/>
      <c r="AR134" s="214" t="s">
        <v>168</v>
      </c>
      <c r="AT134" s="214" t="s">
        <v>130</v>
      </c>
      <c r="AU134" s="214" t="s">
        <v>81</v>
      </c>
      <c r="AY134" s="13" t="s">
        <v>129</v>
      </c>
      <c r="BE134" s="215">
        <f>IF(O134="základní",K134,0)</f>
        <v>2520</v>
      </c>
      <c r="BF134" s="215">
        <f>IF(O134="snížená",K134,0)</f>
        <v>0</v>
      </c>
      <c r="BG134" s="215">
        <f>IF(O134="zákl. přenesená",K134,0)</f>
        <v>0</v>
      </c>
      <c r="BH134" s="215">
        <f>IF(O134="sníž. přenesená",K134,0)</f>
        <v>0</v>
      </c>
      <c r="BI134" s="215">
        <f>IF(O134="nulová",K134,0)</f>
        <v>0</v>
      </c>
      <c r="BJ134" s="13" t="s">
        <v>81</v>
      </c>
      <c r="BK134" s="215">
        <f>ROUND(P134*H134,2)</f>
        <v>2520</v>
      </c>
      <c r="BL134" s="13" t="s">
        <v>168</v>
      </c>
      <c r="BM134" s="214" t="s">
        <v>169</v>
      </c>
    </row>
    <row r="135" s="2" customFormat="1">
      <c r="A135" s="28"/>
      <c r="B135" s="29"/>
      <c r="C135" s="30"/>
      <c r="D135" s="216" t="s">
        <v>135</v>
      </c>
      <c r="E135" s="30"/>
      <c r="F135" s="217" t="s">
        <v>170</v>
      </c>
      <c r="G135" s="30"/>
      <c r="H135" s="30"/>
      <c r="I135" s="30"/>
      <c r="J135" s="30"/>
      <c r="K135" s="30"/>
      <c r="L135" s="30"/>
      <c r="M135" s="34"/>
      <c r="N135" s="218"/>
      <c r="O135" s="219"/>
      <c r="P135" s="80"/>
      <c r="Q135" s="80"/>
      <c r="R135" s="80"/>
      <c r="S135" s="80"/>
      <c r="T135" s="80"/>
      <c r="U135" s="80"/>
      <c r="V135" s="80"/>
      <c r="W135" s="80"/>
      <c r="X135" s="81"/>
      <c r="Y135" s="28"/>
      <c r="Z135" s="28"/>
      <c r="AA135" s="28"/>
      <c r="AB135" s="28"/>
      <c r="AC135" s="28"/>
      <c r="AD135" s="28"/>
      <c r="AE135" s="28"/>
      <c r="AT135" s="13" t="s">
        <v>135</v>
      </c>
      <c r="AU135" s="13" t="s">
        <v>81</v>
      </c>
    </row>
    <row r="136" s="2" customFormat="1" ht="37.8" customHeight="1">
      <c r="A136" s="28"/>
      <c r="B136" s="29"/>
      <c r="C136" s="220" t="s">
        <v>171</v>
      </c>
      <c r="D136" s="220" t="s">
        <v>151</v>
      </c>
      <c r="E136" s="221" t="s">
        <v>172</v>
      </c>
      <c r="F136" s="222" t="s">
        <v>173</v>
      </c>
      <c r="G136" s="223" t="s">
        <v>147</v>
      </c>
      <c r="H136" s="224">
        <v>45</v>
      </c>
      <c r="I136" s="225">
        <v>108</v>
      </c>
      <c r="J136" s="226"/>
      <c r="K136" s="225">
        <f>ROUND(P136*H136,2)</f>
        <v>4860</v>
      </c>
      <c r="L136" s="226"/>
      <c r="M136" s="227"/>
      <c r="N136" s="228" t="s">
        <v>1</v>
      </c>
      <c r="O136" s="210" t="s">
        <v>37</v>
      </c>
      <c r="P136" s="211">
        <f>I136+J136</f>
        <v>108</v>
      </c>
      <c r="Q136" s="211">
        <f>ROUND(I136*H136,2)</f>
        <v>4860</v>
      </c>
      <c r="R136" s="211">
        <f>ROUND(J136*H136,2)</f>
        <v>0</v>
      </c>
      <c r="S136" s="212">
        <v>0</v>
      </c>
      <c r="T136" s="212">
        <f>S136*H136</f>
        <v>0</v>
      </c>
      <c r="U136" s="212">
        <v>0.5</v>
      </c>
      <c r="V136" s="212">
        <f>U136*H136</f>
        <v>22.5</v>
      </c>
      <c r="W136" s="212">
        <v>0</v>
      </c>
      <c r="X136" s="213">
        <f>W136*H136</f>
        <v>0</v>
      </c>
      <c r="Y136" s="28"/>
      <c r="Z136" s="28"/>
      <c r="AA136" s="28"/>
      <c r="AB136" s="28"/>
      <c r="AC136" s="28"/>
      <c r="AD136" s="28"/>
      <c r="AE136" s="28"/>
      <c r="AR136" s="214" t="s">
        <v>174</v>
      </c>
      <c r="AT136" s="214" t="s">
        <v>151</v>
      </c>
      <c r="AU136" s="214" t="s">
        <v>81</v>
      </c>
      <c r="AY136" s="13" t="s">
        <v>129</v>
      </c>
      <c r="BE136" s="215">
        <f>IF(O136="základní",K136,0)</f>
        <v>4860</v>
      </c>
      <c r="BF136" s="215">
        <f>IF(O136="snížená",K136,0)</f>
        <v>0</v>
      </c>
      <c r="BG136" s="215">
        <f>IF(O136="zákl. přenesená",K136,0)</f>
        <v>0</v>
      </c>
      <c r="BH136" s="215">
        <f>IF(O136="sníž. přenesená",K136,0)</f>
        <v>0</v>
      </c>
      <c r="BI136" s="215">
        <f>IF(O136="nulová",K136,0)</f>
        <v>0</v>
      </c>
      <c r="BJ136" s="13" t="s">
        <v>81</v>
      </c>
      <c r="BK136" s="215">
        <f>ROUND(P136*H136,2)</f>
        <v>4860</v>
      </c>
      <c r="BL136" s="13" t="s">
        <v>168</v>
      </c>
      <c r="BM136" s="214" t="s">
        <v>175</v>
      </c>
    </row>
    <row r="137" s="2" customFormat="1" ht="24.15" customHeight="1">
      <c r="A137" s="28"/>
      <c r="B137" s="29"/>
      <c r="C137" s="202" t="s">
        <v>176</v>
      </c>
      <c r="D137" s="202" t="s">
        <v>130</v>
      </c>
      <c r="E137" s="203" t="s">
        <v>177</v>
      </c>
      <c r="F137" s="204" t="s">
        <v>178</v>
      </c>
      <c r="G137" s="205" t="s">
        <v>147</v>
      </c>
      <c r="H137" s="206">
        <v>238</v>
      </c>
      <c r="I137" s="207">
        <v>0</v>
      </c>
      <c r="J137" s="207">
        <v>42.299999999999997</v>
      </c>
      <c r="K137" s="207">
        <f>ROUND(P137*H137,2)</f>
        <v>10067.4</v>
      </c>
      <c r="L137" s="208"/>
      <c r="M137" s="34"/>
      <c r="N137" s="209" t="s">
        <v>1</v>
      </c>
      <c r="O137" s="210" t="s">
        <v>37</v>
      </c>
      <c r="P137" s="211">
        <f>I137+J137</f>
        <v>42.299999999999997</v>
      </c>
      <c r="Q137" s="211">
        <f>ROUND(I137*H137,2)</f>
        <v>0</v>
      </c>
      <c r="R137" s="211">
        <f>ROUND(J137*H137,2)</f>
        <v>10067.4</v>
      </c>
      <c r="S137" s="212">
        <v>0.085999999999999993</v>
      </c>
      <c r="T137" s="212">
        <f>S137*H137</f>
        <v>20.468</v>
      </c>
      <c r="U137" s="212">
        <v>0</v>
      </c>
      <c r="V137" s="212">
        <f>U137*H137</f>
        <v>0</v>
      </c>
      <c r="W137" s="212">
        <v>0</v>
      </c>
      <c r="X137" s="213">
        <f>W137*H137</f>
        <v>0</v>
      </c>
      <c r="Y137" s="28"/>
      <c r="Z137" s="28"/>
      <c r="AA137" s="28"/>
      <c r="AB137" s="28"/>
      <c r="AC137" s="28"/>
      <c r="AD137" s="28"/>
      <c r="AE137" s="28"/>
      <c r="AR137" s="214" t="s">
        <v>168</v>
      </c>
      <c r="AT137" s="214" t="s">
        <v>130</v>
      </c>
      <c r="AU137" s="214" t="s">
        <v>81</v>
      </c>
      <c r="AY137" s="13" t="s">
        <v>129</v>
      </c>
      <c r="BE137" s="215">
        <f>IF(O137="základní",K137,0)</f>
        <v>10067.4</v>
      </c>
      <c r="BF137" s="215">
        <f>IF(O137="snížená",K137,0)</f>
        <v>0</v>
      </c>
      <c r="BG137" s="215">
        <f>IF(O137="zákl. přenesená",K137,0)</f>
        <v>0</v>
      </c>
      <c r="BH137" s="215">
        <f>IF(O137="sníž. přenesená",K137,0)</f>
        <v>0</v>
      </c>
      <c r="BI137" s="215">
        <f>IF(O137="nulová",K137,0)</f>
        <v>0</v>
      </c>
      <c r="BJ137" s="13" t="s">
        <v>81</v>
      </c>
      <c r="BK137" s="215">
        <f>ROUND(P137*H137,2)</f>
        <v>10067.4</v>
      </c>
      <c r="BL137" s="13" t="s">
        <v>168</v>
      </c>
      <c r="BM137" s="214" t="s">
        <v>179</v>
      </c>
    </row>
    <row r="138" s="2" customFormat="1">
      <c r="A138" s="28"/>
      <c r="B138" s="29"/>
      <c r="C138" s="30"/>
      <c r="D138" s="216" t="s">
        <v>135</v>
      </c>
      <c r="E138" s="30"/>
      <c r="F138" s="217" t="s">
        <v>180</v>
      </c>
      <c r="G138" s="30"/>
      <c r="H138" s="30"/>
      <c r="I138" s="30"/>
      <c r="J138" s="30"/>
      <c r="K138" s="30"/>
      <c r="L138" s="30"/>
      <c r="M138" s="34"/>
      <c r="N138" s="218"/>
      <c r="O138" s="219"/>
      <c r="P138" s="80"/>
      <c r="Q138" s="80"/>
      <c r="R138" s="80"/>
      <c r="S138" s="80"/>
      <c r="T138" s="80"/>
      <c r="U138" s="80"/>
      <c r="V138" s="80"/>
      <c r="W138" s="80"/>
      <c r="X138" s="81"/>
      <c r="Y138" s="28"/>
      <c r="Z138" s="28"/>
      <c r="AA138" s="28"/>
      <c r="AB138" s="28"/>
      <c r="AC138" s="28"/>
      <c r="AD138" s="28"/>
      <c r="AE138" s="28"/>
      <c r="AT138" s="13" t="s">
        <v>135</v>
      </c>
      <c r="AU138" s="13" t="s">
        <v>81</v>
      </c>
    </row>
    <row r="139" s="2" customFormat="1" ht="37.8" customHeight="1">
      <c r="A139" s="28"/>
      <c r="B139" s="29"/>
      <c r="C139" s="220" t="s">
        <v>181</v>
      </c>
      <c r="D139" s="220" t="s">
        <v>151</v>
      </c>
      <c r="E139" s="221" t="s">
        <v>182</v>
      </c>
      <c r="F139" s="222" t="s">
        <v>183</v>
      </c>
      <c r="G139" s="223" t="s">
        <v>147</v>
      </c>
      <c r="H139" s="224">
        <v>238</v>
      </c>
      <c r="I139" s="225">
        <v>25</v>
      </c>
      <c r="J139" s="226"/>
      <c r="K139" s="225">
        <f>ROUND(P139*H139,2)</f>
        <v>5950</v>
      </c>
      <c r="L139" s="226"/>
      <c r="M139" s="227"/>
      <c r="N139" s="228" t="s">
        <v>1</v>
      </c>
      <c r="O139" s="210" t="s">
        <v>37</v>
      </c>
      <c r="P139" s="211">
        <f>I139+J139</f>
        <v>25</v>
      </c>
      <c r="Q139" s="211">
        <f>ROUND(I139*H139,2)</f>
        <v>5950</v>
      </c>
      <c r="R139" s="211">
        <f>ROUND(J139*H139,2)</f>
        <v>0</v>
      </c>
      <c r="S139" s="212">
        <v>0</v>
      </c>
      <c r="T139" s="212">
        <f>S139*H139</f>
        <v>0</v>
      </c>
      <c r="U139" s="212">
        <v>0.17000000000000001</v>
      </c>
      <c r="V139" s="212">
        <f>U139*H139</f>
        <v>40.460000000000001</v>
      </c>
      <c r="W139" s="212">
        <v>0</v>
      </c>
      <c r="X139" s="213">
        <f>W139*H139</f>
        <v>0</v>
      </c>
      <c r="Y139" s="28"/>
      <c r="Z139" s="28"/>
      <c r="AA139" s="28"/>
      <c r="AB139" s="28"/>
      <c r="AC139" s="28"/>
      <c r="AD139" s="28"/>
      <c r="AE139" s="28"/>
      <c r="AR139" s="214" t="s">
        <v>174</v>
      </c>
      <c r="AT139" s="214" t="s">
        <v>151</v>
      </c>
      <c r="AU139" s="214" t="s">
        <v>81</v>
      </c>
      <c r="AY139" s="13" t="s">
        <v>129</v>
      </c>
      <c r="BE139" s="215">
        <f>IF(O139="základní",K139,0)</f>
        <v>5950</v>
      </c>
      <c r="BF139" s="215">
        <f>IF(O139="snížená",K139,0)</f>
        <v>0</v>
      </c>
      <c r="BG139" s="215">
        <f>IF(O139="zákl. přenesená",K139,0)</f>
        <v>0</v>
      </c>
      <c r="BH139" s="215">
        <f>IF(O139="sníž. přenesená",K139,0)</f>
        <v>0</v>
      </c>
      <c r="BI139" s="215">
        <f>IF(O139="nulová",K139,0)</f>
        <v>0</v>
      </c>
      <c r="BJ139" s="13" t="s">
        <v>81</v>
      </c>
      <c r="BK139" s="215">
        <f>ROUND(P139*H139,2)</f>
        <v>5950</v>
      </c>
      <c r="BL139" s="13" t="s">
        <v>168</v>
      </c>
      <c r="BM139" s="214" t="s">
        <v>184</v>
      </c>
    </row>
    <row r="140" s="2" customFormat="1" ht="24.15" customHeight="1">
      <c r="A140" s="28"/>
      <c r="B140" s="29"/>
      <c r="C140" s="202" t="s">
        <v>185</v>
      </c>
      <c r="D140" s="202" t="s">
        <v>130</v>
      </c>
      <c r="E140" s="203" t="s">
        <v>186</v>
      </c>
      <c r="F140" s="204" t="s">
        <v>187</v>
      </c>
      <c r="G140" s="205" t="s">
        <v>147</v>
      </c>
      <c r="H140" s="206">
        <v>120</v>
      </c>
      <c r="I140" s="207">
        <v>0</v>
      </c>
      <c r="J140" s="207">
        <v>40.299999999999997</v>
      </c>
      <c r="K140" s="207">
        <f>ROUND(P140*H140,2)</f>
        <v>4836</v>
      </c>
      <c r="L140" s="208"/>
      <c r="M140" s="34"/>
      <c r="N140" s="209" t="s">
        <v>1</v>
      </c>
      <c r="O140" s="210" t="s">
        <v>37</v>
      </c>
      <c r="P140" s="211">
        <f>I140+J140</f>
        <v>40.299999999999997</v>
      </c>
      <c r="Q140" s="211">
        <f>ROUND(I140*H140,2)</f>
        <v>0</v>
      </c>
      <c r="R140" s="211">
        <f>ROUND(J140*H140,2)</f>
        <v>4836</v>
      </c>
      <c r="S140" s="212">
        <v>0.082000000000000003</v>
      </c>
      <c r="T140" s="212">
        <f>S140*H140</f>
        <v>9.8399999999999999</v>
      </c>
      <c r="U140" s="212">
        <v>0</v>
      </c>
      <c r="V140" s="212">
        <f>U140*H140</f>
        <v>0</v>
      </c>
      <c r="W140" s="212">
        <v>0</v>
      </c>
      <c r="X140" s="213">
        <f>W140*H140</f>
        <v>0</v>
      </c>
      <c r="Y140" s="28"/>
      <c r="Z140" s="28"/>
      <c r="AA140" s="28"/>
      <c r="AB140" s="28"/>
      <c r="AC140" s="28"/>
      <c r="AD140" s="28"/>
      <c r="AE140" s="28"/>
      <c r="AR140" s="214" t="s">
        <v>168</v>
      </c>
      <c r="AT140" s="214" t="s">
        <v>130</v>
      </c>
      <c r="AU140" s="214" t="s">
        <v>81</v>
      </c>
      <c r="AY140" s="13" t="s">
        <v>129</v>
      </c>
      <c r="BE140" s="215">
        <f>IF(O140="základní",K140,0)</f>
        <v>4836</v>
      </c>
      <c r="BF140" s="215">
        <f>IF(O140="snížená",K140,0)</f>
        <v>0</v>
      </c>
      <c r="BG140" s="215">
        <f>IF(O140="zákl. přenesená",K140,0)</f>
        <v>0</v>
      </c>
      <c r="BH140" s="215">
        <f>IF(O140="sníž. přenesená",K140,0)</f>
        <v>0</v>
      </c>
      <c r="BI140" s="215">
        <f>IF(O140="nulová",K140,0)</f>
        <v>0</v>
      </c>
      <c r="BJ140" s="13" t="s">
        <v>81</v>
      </c>
      <c r="BK140" s="215">
        <f>ROUND(P140*H140,2)</f>
        <v>4836</v>
      </c>
      <c r="BL140" s="13" t="s">
        <v>168</v>
      </c>
      <c r="BM140" s="214" t="s">
        <v>188</v>
      </c>
    </row>
    <row r="141" s="2" customFormat="1">
      <c r="A141" s="28"/>
      <c r="B141" s="29"/>
      <c r="C141" s="30"/>
      <c r="D141" s="216" t="s">
        <v>135</v>
      </c>
      <c r="E141" s="30"/>
      <c r="F141" s="217" t="s">
        <v>189</v>
      </c>
      <c r="G141" s="30"/>
      <c r="H141" s="30"/>
      <c r="I141" s="30"/>
      <c r="J141" s="30"/>
      <c r="K141" s="30"/>
      <c r="L141" s="30"/>
      <c r="M141" s="34"/>
      <c r="N141" s="218"/>
      <c r="O141" s="219"/>
      <c r="P141" s="80"/>
      <c r="Q141" s="80"/>
      <c r="R141" s="80"/>
      <c r="S141" s="80"/>
      <c r="T141" s="80"/>
      <c r="U141" s="80"/>
      <c r="V141" s="80"/>
      <c r="W141" s="80"/>
      <c r="X141" s="81"/>
      <c r="Y141" s="28"/>
      <c r="Z141" s="28"/>
      <c r="AA141" s="28"/>
      <c r="AB141" s="28"/>
      <c r="AC141" s="28"/>
      <c r="AD141" s="28"/>
      <c r="AE141" s="28"/>
      <c r="AT141" s="13" t="s">
        <v>135</v>
      </c>
      <c r="AU141" s="13" t="s">
        <v>81</v>
      </c>
    </row>
    <row r="142" s="2" customFormat="1" ht="37.8" customHeight="1">
      <c r="A142" s="28"/>
      <c r="B142" s="29"/>
      <c r="C142" s="220" t="s">
        <v>190</v>
      </c>
      <c r="D142" s="220" t="s">
        <v>151</v>
      </c>
      <c r="E142" s="221" t="s">
        <v>191</v>
      </c>
      <c r="F142" s="222" t="s">
        <v>192</v>
      </c>
      <c r="G142" s="223" t="s">
        <v>147</v>
      </c>
      <c r="H142" s="224">
        <v>120</v>
      </c>
      <c r="I142" s="225">
        <v>16</v>
      </c>
      <c r="J142" s="226"/>
      <c r="K142" s="225">
        <f>ROUND(P142*H142,2)</f>
        <v>1920</v>
      </c>
      <c r="L142" s="226"/>
      <c r="M142" s="227"/>
      <c r="N142" s="228" t="s">
        <v>1</v>
      </c>
      <c r="O142" s="210" t="s">
        <v>37</v>
      </c>
      <c r="P142" s="211">
        <f>I142+J142</f>
        <v>16</v>
      </c>
      <c r="Q142" s="211">
        <f>ROUND(I142*H142,2)</f>
        <v>1920</v>
      </c>
      <c r="R142" s="211">
        <f>ROUND(J142*H142,2)</f>
        <v>0</v>
      </c>
      <c r="S142" s="212">
        <v>0</v>
      </c>
      <c r="T142" s="212">
        <f>S142*H142</f>
        <v>0</v>
      </c>
      <c r="U142" s="212">
        <v>0.12</v>
      </c>
      <c r="V142" s="212">
        <f>U142*H142</f>
        <v>14.399999999999999</v>
      </c>
      <c r="W142" s="212">
        <v>0</v>
      </c>
      <c r="X142" s="213">
        <f>W142*H142</f>
        <v>0</v>
      </c>
      <c r="Y142" s="28"/>
      <c r="Z142" s="28"/>
      <c r="AA142" s="28"/>
      <c r="AB142" s="28"/>
      <c r="AC142" s="28"/>
      <c r="AD142" s="28"/>
      <c r="AE142" s="28"/>
      <c r="AR142" s="214" t="s">
        <v>174</v>
      </c>
      <c r="AT142" s="214" t="s">
        <v>151</v>
      </c>
      <c r="AU142" s="214" t="s">
        <v>81</v>
      </c>
      <c r="AY142" s="13" t="s">
        <v>129</v>
      </c>
      <c r="BE142" s="215">
        <f>IF(O142="základní",K142,0)</f>
        <v>1920</v>
      </c>
      <c r="BF142" s="215">
        <f>IF(O142="snížená",K142,0)</f>
        <v>0</v>
      </c>
      <c r="BG142" s="215">
        <f>IF(O142="zákl. přenesená",K142,0)</f>
        <v>0</v>
      </c>
      <c r="BH142" s="215">
        <f>IF(O142="sníž. přenesená",K142,0)</f>
        <v>0</v>
      </c>
      <c r="BI142" s="215">
        <f>IF(O142="nulová",K142,0)</f>
        <v>0</v>
      </c>
      <c r="BJ142" s="13" t="s">
        <v>81</v>
      </c>
      <c r="BK142" s="215">
        <f>ROUND(P142*H142,2)</f>
        <v>1920</v>
      </c>
      <c r="BL142" s="13" t="s">
        <v>168</v>
      </c>
      <c r="BM142" s="214" t="s">
        <v>193</v>
      </c>
    </row>
    <row r="143" s="2" customFormat="1" ht="24.15" customHeight="1">
      <c r="A143" s="28"/>
      <c r="B143" s="29"/>
      <c r="C143" s="202" t="s">
        <v>194</v>
      </c>
      <c r="D143" s="202" t="s">
        <v>130</v>
      </c>
      <c r="E143" s="203" t="s">
        <v>186</v>
      </c>
      <c r="F143" s="204" t="s">
        <v>187</v>
      </c>
      <c r="G143" s="205" t="s">
        <v>147</v>
      </c>
      <c r="H143" s="206">
        <v>105</v>
      </c>
      <c r="I143" s="207">
        <v>0</v>
      </c>
      <c r="J143" s="207">
        <v>40.299999999999997</v>
      </c>
      <c r="K143" s="207">
        <f>ROUND(P143*H143,2)</f>
        <v>4231.5</v>
      </c>
      <c r="L143" s="208"/>
      <c r="M143" s="34"/>
      <c r="N143" s="209" t="s">
        <v>1</v>
      </c>
      <c r="O143" s="210" t="s">
        <v>37</v>
      </c>
      <c r="P143" s="211">
        <f>I143+J143</f>
        <v>40.299999999999997</v>
      </c>
      <c r="Q143" s="211">
        <f>ROUND(I143*H143,2)</f>
        <v>0</v>
      </c>
      <c r="R143" s="211">
        <f>ROUND(J143*H143,2)</f>
        <v>4231.5</v>
      </c>
      <c r="S143" s="212">
        <v>0.082000000000000003</v>
      </c>
      <c r="T143" s="212">
        <f>S143*H143</f>
        <v>8.6100000000000012</v>
      </c>
      <c r="U143" s="212">
        <v>0</v>
      </c>
      <c r="V143" s="212">
        <f>U143*H143</f>
        <v>0</v>
      </c>
      <c r="W143" s="212">
        <v>0</v>
      </c>
      <c r="X143" s="213">
        <f>W143*H143</f>
        <v>0</v>
      </c>
      <c r="Y143" s="28"/>
      <c r="Z143" s="28"/>
      <c r="AA143" s="28"/>
      <c r="AB143" s="28"/>
      <c r="AC143" s="28"/>
      <c r="AD143" s="28"/>
      <c r="AE143" s="28"/>
      <c r="AR143" s="214" t="s">
        <v>168</v>
      </c>
      <c r="AT143" s="214" t="s">
        <v>130</v>
      </c>
      <c r="AU143" s="214" t="s">
        <v>81</v>
      </c>
      <c r="AY143" s="13" t="s">
        <v>129</v>
      </c>
      <c r="BE143" s="215">
        <f>IF(O143="základní",K143,0)</f>
        <v>4231.5</v>
      </c>
      <c r="BF143" s="215">
        <f>IF(O143="snížená",K143,0)</f>
        <v>0</v>
      </c>
      <c r="BG143" s="215">
        <f>IF(O143="zákl. přenesená",K143,0)</f>
        <v>0</v>
      </c>
      <c r="BH143" s="215">
        <f>IF(O143="sníž. přenesená",K143,0)</f>
        <v>0</v>
      </c>
      <c r="BI143" s="215">
        <f>IF(O143="nulová",K143,0)</f>
        <v>0</v>
      </c>
      <c r="BJ143" s="13" t="s">
        <v>81</v>
      </c>
      <c r="BK143" s="215">
        <f>ROUND(P143*H143,2)</f>
        <v>4231.5</v>
      </c>
      <c r="BL143" s="13" t="s">
        <v>168</v>
      </c>
      <c r="BM143" s="214" t="s">
        <v>195</v>
      </c>
    </row>
    <row r="144" s="2" customFormat="1">
      <c r="A144" s="28"/>
      <c r="B144" s="29"/>
      <c r="C144" s="30"/>
      <c r="D144" s="216" t="s">
        <v>135</v>
      </c>
      <c r="E144" s="30"/>
      <c r="F144" s="217" t="s">
        <v>189</v>
      </c>
      <c r="G144" s="30"/>
      <c r="H144" s="30"/>
      <c r="I144" s="30"/>
      <c r="J144" s="30"/>
      <c r="K144" s="30"/>
      <c r="L144" s="30"/>
      <c r="M144" s="34"/>
      <c r="N144" s="218"/>
      <c r="O144" s="219"/>
      <c r="P144" s="80"/>
      <c r="Q144" s="80"/>
      <c r="R144" s="80"/>
      <c r="S144" s="80"/>
      <c r="T144" s="80"/>
      <c r="U144" s="80"/>
      <c r="V144" s="80"/>
      <c r="W144" s="80"/>
      <c r="X144" s="81"/>
      <c r="Y144" s="28"/>
      <c r="Z144" s="28"/>
      <c r="AA144" s="28"/>
      <c r="AB144" s="28"/>
      <c r="AC144" s="28"/>
      <c r="AD144" s="28"/>
      <c r="AE144" s="28"/>
      <c r="AT144" s="13" t="s">
        <v>135</v>
      </c>
      <c r="AU144" s="13" t="s">
        <v>81</v>
      </c>
    </row>
    <row r="145" s="2" customFormat="1" ht="16.5" customHeight="1">
      <c r="A145" s="28"/>
      <c r="B145" s="29"/>
      <c r="C145" s="220" t="s">
        <v>196</v>
      </c>
      <c r="D145" s="220" t="s">
        <v>151</v>
      </c>
      <c r="E145" s="221" t="s">
        <v>197</v>
      </c>
      <c r="F145" s="222" t="s">
        <v>198</v>
      </c>
      <c r="G145" s="223" t="s">
        <v>147</v>
      </c>
      <c r="H145" s="224">
        <v>105</v>
      </c>
      <c r="I145" s="225">
        <v>16</v>
      </c>
      <c r="J145" s="226"/>
      <c r="K145" s="225">
        <f>ROUND(P145*H145,2)</f>
        <v>1680</v>
      </c>
      <c r="L145" s="226"/>
      <c r="M145" s="227"/>
      <c r="N145" s="228" t="s">
        <v>1</v>
      </c>
      <c r="O145" s="210" t="s">
        <v>37</v>
      </c>
      <c r="P145" s="211">
        <f>I145+J145</f>
        <v>16</v>
      </c>
      <c r="Q145" s="211">
        <f>ROUND(I145*H145,2)</f>
        <v>1680</v>
      </c>
      <c r="R145" s="211">
        <f>ROUND(J145*H145,2)</f>
        <v>0</v>
      </c>
      <c r="S145" s="212">
        <v>0</v>
      </c>
      <c r="T145" s="212">
        <f>S145*H145</f>
        <v>0</v>
      </c>
      <c r="U145" s="212">
        <v>0</v>
      </c>
      <c r="V145" s="212">
        <f>U145*H145</f>
        <v>0</v>
      </c>
      <c r="W145" s="212">
        <v>0</v>
      </c>
      <c r="X145" s="213">
        <f>W145*H145</f>
        <v>0</v>
      </c>
      <c r="Y145" s="28"/>
      <c r="Z145" s="28"/>
      <c r="AA145" s="28"/>
      <c r="AB145" s="28"/>
      <c r="AC145" s="28"/>
      <c r="AD145" s="28"/>
      <c r="AE145" s="28"/>
      <c r="AR145" s="214" t="s">
        <v>174</v>
      </c>
      <c r="AT145" s="214" t="s">
        <v>151</v>
      </c>
      <c r="AU145" s="214" t="s">
        <v>81</v>
      </c>
      <c r="AY145" s="13" t="s">
        <v>129</v>
      </c>
      <c r="BE145" s="215">
        <f>IF(O145="základní",K145,0)</f>
        <v>1680</v>
      </c>
      <c r="BF145" s="215">
        <f>IF(O145="snížená",K145,0)</f>
        <v>0</v>
      </c>
      <c r="BG145" s="215">
        <f>IF(O145="zákl. přenesená",K145,0)</f>
        <v>0</v>
      </c>
      <c r="BH145" s="215">
        <f>IF(O145="sníž. přenesená",K145,0)</f>
        <v>0</v>
      </c>
      <c r="BI145" s="215">
        <f>IF(O145="nulová",K145,0)</f>
        <v>0</v>
      </c>
      <c r="BJ145" s="13" t="s">
        <v>81</v>
      </c>
      <c r="BK145" s="215">
        <f>ROUND(P145*H145,2)</f>
        <v>1680</v>
      </c>
      <c r="BL145" s="13" t="s">
        <v>168</v>
      </c>
      <c r="BM145" s="214" t="s">
        <v>199</v>
      </c>
    </row>
    <row r="146" s="11" customFormat="1" ht="25.92" customHeight="1">
      <c r="A146" s="11"/>
      <c r="B146" s="188"/>
      <c r="C146" s="189"/>
      <c r="D146" s="190" t="s">
        <v>73</v>
      </c>
      <c r="E146" s="191" t="s">
        <v>200</v>
      </c>
      <c r="F146" s="191" t="s">
        <v>201</v>
      </c>
      <c r="G146" s="189"/>
      <c r="H146" s="189"/>
      <c r="I146" s="189"/>
      <c r="J146" s="189"/>
      <c r="K146" s="192">
        <f>BK146</f>
        <v>18187.5</v>
      </c>
      <c r="L146" s="189"/>
      <c r="M146" s="193"/>
      <c r="N146" s="194"/>
      <c r="O146" s="195"/>
      <c r="P146" s="195"/>
      <c r="Q146" s="196">
        <f>SUM(Q147:Q179)</f>
        <v>12420</v>
      </c>
      <c r="R146" s="196">
        <f>SUM(R147:R179)</f>
        <v>5767.5</v>
      </c>
      <c r="S146" s="195"/>
      <c r="T146" s="197">
        <f>SUM(T147:T179)</f>
        <v>12.535000000000002</v>
      </c>
      <c r="U146" s="195"/>
      <c r="V146" s="197">
        <f>SUM(V147:V179)</f>
        <v>0.00020000000000000001</v>
      </c>
      <c r="W146" s="195"/>
      <c r="X146" s="198">
        <f>SUM(X147:X179)</f>
        <v>0</v>
      </c>
      <c r="Y146" s="11"/>
      <c r="Z146" s="11"/>
      <c r="AA146" s="11"/>
      <c r="AB146" s="11"/>
      <c r="AC146" s="11"/>
      <c r="AD146" s="11"/>
      <c r="AE146" s="11"/>
      <c r="AR146" s="199" t="s">
        <v>81</v>
      </c>
      <c r="AT146" s="200" t="s">
        <v>73</v>
      </c>
      <c r="AU146" s="200" t="s">
        <v>9</v>
      </c>
      <c r="AY146" s="199" t="s">
        <v>129</v>
      </c>
      <c r="BK146" s="201">
        <f>SUM(BK147:BK179)</f>
        <v>18187.5</v>
      </c>
    </row>
    <row r="147" s="2" customFormat="1" ht="24.15" customHeight="1">
      <c r="A147" s="28"/>
      <c r="B147" s="29"/>
      <c r="C147" s="202" t="s">
        <v>168</v>
      </c>
      <c r="D147" s="202" t="s">
        <v>130</v>
      </c>
      <c r="E147" s="203" t="s">
        <v>202</v>
      </c>
      <c r="F147" s="204" t="s">
        <v>203</v>
      </c>
      <c r="G147" s="205" t="s">
        <v>133</v>
      </c>
      <c r="H147" s="206">
        <v>2</v>
      </c>
      <c r="I147" s="207">
        <v>0</v>
      </c>
      <c r="J147" s="207">
        <v>68.700000000000003</v>
      </c>
      <c r="K147" s="207">
        <f>ROUND(P147*H147,2)</f>
        <v>137.40000000000001</v>
      </c>
      <c r="L147" s="208"/>
      <c r="M147" s="34"/>
      <c r="N147" s="209" t="s">
        <v>1</v>
      </c>
      <c r="O147" s="210" t="s">
        <v>37</v>
      </c>
      <c r="P147" s="211">
        <f>I147+J147</f>
        <v>68.700000000000003</v>
      </c>
      <c r="Q147" s="211">
        <f>ROUND(I147*H147,2)</f>
        <v>0</v>
      </c>
      <c r="R147" s="211">
        <f>ROUND(J147*H147,2)</f>
        <v>137.40000000000001</v>
      </c>
      <c r="S147" s="212">
        <v>0.14799999999999999</v>
      </c>
      <c r="T147" s="212">
        <f>S147*H147</f>
        <v>0.29599999999999999</v>
      </c>
      <c r="U147" s="212">
        <v>0</v>
      </c>
      <c r="V147" s="212">
        <f>U147*H147</f>
        <v>0</v>
      </c>
      <c r="W147" s="212">
        <v>0</v>
      </c>
      <c r="X147" s="213">
        <f>W147*H147</f>
        <v>0</v>
      </c>
      <c r="Y147" s="28"/>
      <c r="Z147" s="28"/>
      <c r="AA147" s="28"/>
      <c r="AB147" s="28"/>
      <c r="AC147" s="28"/>
      <c r="AD147" s="28"/>
      <c r="AE147" s="28"/>
      <c r="AR147" s="214" t="s">
        <v>168</v>
      </c>
      <c r="AT147" s="214" t="s">
        <v>130</v>
      </c>
      <c r="AU147" s="214" t="s">
        <v>81</v>
      </c>
      <c r="AY147" s="13" t="s">
        <v>129</v>
      </c>
      <c r="BE147" s="215">
        <f>IF(O147="základní",K147,0)</f>
        <v>137.40000000000001</v>
      </c>
      <c r="BF147" s="215">
        <f>IF(O147="snížená",K147,0)</f>
        <v>0</v>
      </c>
      <c r="BG147" s="215">
        <f>IF(O147="zákl. přenesená",K147,0)</f>
        <v>0</v>
      </c>
      <c r="BH147" s="215">
        <f>IF(O147="sníž. přenesená",K147,0)</f>
        <v>0</v>
      </c>
      <c r="BI147" s="215">
        <f>IF(O147="nulová",K147,0)</f>
        <v>0</v>
      </c>
      <c r="BJ147" s="13" t="s">
        <v>81</v>
      </c>
      <c r="BK147" s="215">
        <f>ROUND(P147*H147,2)</f>
        <v>137.40000000000001</v>
      </c>
      <c r="BL147" s="13" t="s">
        <v>168</v>
      </c>
      <c r="BM147" s="214" t="s">
        <v>204</v>
      </c>
    </row>
    <row r="148" s="2" customFormat="1">
      <c r="A148" s="28"/>
      <c r="B148" s="29"/>
      <c r="C148" s="30"/>
      <c r="D148" s="216" t="s">
        <v>135</v>
      </c>
      <c r="E148" s="30"/>
      <c r="F148" s="217" t="s">
        <v>205</v>
      </c>
      <c r="G148" s="30"/>
      <c r="H148" s="30"/>
      <c r="I148" s="30"/>
      <c r="J148" s="30"/>
      <c r="K148" s="30"/>
      <c r="L148" s="30"/>
      <c r="M148" s="34"/>
      <c r="N148" s="218"/>
      <c r="O148" s="219"/>
      <c r="P148" s="80"/>
      <c r="Q148" s="80"/>
      <c r="R148" s="80"/>
      <c r="S148" s="80"/>
      <c r="T148" s="80"/>
      <c r="U148" s="80"/>
      <c r="V148" s="80"/>
      <c r="W148" s="80"/>
      <c r="X148" s="81"/>
      <c r="Y148" s="28"/>
      <c r="Z148" s="28"/>
      <c r="AA148" s="28"/>
      <c r="AB148" s="28"/>
      <c r="AC148" s="28"/>
      <c r="AD148" s="28"/>
      <c r="AE148" s="28"/>
      <c r="AT148" s="13" t="s">
        <v>135</v>
      </c>
      <c r="AU148" s="13" t="s">
        <v>81</v>
      </c>
    </row>
    <row r="149" s="2" customFormat="1" ht="24.15" customHeight="1">
      <c r="A149" s="28"/>
      <c r="B149" s="29"/>
      <c r="C149" s="220" t="s">
        <v>206</v>
      </c>
      <c r="D149" s="220" t="s">
        <v>151</v>
      </c>
      <c r="E149" s="221" t="s">
        <v>207</v>
      </c>
      <c r="F149" s="222" t="s">
        <v>208</v>
      </c>
      <c r="G149" s="223" t="s">
        <v>209</v>
      </c>
      <c r="H149" s="224">
        <v>2</v>
      </c>
      <c r="I149" s="225">
        <v>180</v>
      </c>
      <c r="J149" s="226"/>
      <c r="K149" s="225">
        <f>ROUND(P149*H149,2)</f>
        <v>360</v>
      </c>
      <c r="L149" s="226"/>
      <c r="M149" s="227"/>
      <c r="N149" s="228" t="s">
        <v>1</v>
      </c>
      <c r="O149" s="210" t="s">
        <v>37</v>
      </c>
      <c r="P149" s="211">
        <f>I149+J149</f>
        <v>180</v>
      </c>
      <c r="Q149" s="211">
        <f>ROUND(I149*H149,2)</f>
        <v>360</v>
      </c>
      <c r="R149" s="211">
        <f>ROUND(J149*H149,2)</f>
        <v>0</v>
      </c>
      <c r="S149" s="212">
        <v>0</v>
      </c>
      <c r="T149" s="212">
        <f>S149*H149</f>
        <v>0</v>
      </c>
      <c r="U149" s="212">
        <v>0</v>
      </c>
      <c r="V149" s="212">
        <f>U149*H149</f>
        <v>0</v>
      </c>
      <c r="W149" s="212">
        <v>0</v>
      </c>
      <c r="X149" s="213">
        <f>W149*H149</f>
        <v>0</v>
      </c>
      <c r="Y149" s="28"/>
      <c r="Z149" s="28"/>
      <c r="AA149" s="28"/>
      <c r="AB149" s="28"/>
      <c r="AC149" s="28"/>
      <c r="AD149" s="28"/>
      <c r="AE149" s="28"/>
      <c r="AR149" s="214" t="s">
        <v>154</v>
      </c>
      <c r="AT149" s="214" t="s">
        <v>151</v>
      </c>
      <c r="AU149" s="214" t="s">
        <v>81</v>
      </c>
      <c r="AY149" s="13" t="s">
        <v>129</v>
      </c>
      <c r="BE149" s="215">
        <f>IF(O149="základní",K149,0)</f>
        <v>360</v>
      </c>
      <c r="BF149" s="215">
        <f>IF(O149="snížená",K149,0)</f>
        <v>0</v>
      </c>
      <c r="BG149" s="215">
        <f>IF(O149="zákl. přenesená",K149,0)</f>
        <v>0</v>
      </c>
      <c r="BH149" s="215">
        <f>IF(O149="sníž. přenesená",K149,0)</f>
        <v>0</v>
      </c>
      <c r="BI149" s="215">
        <f>IF(O149="nulová",K149,0)</f>
        <v>0</v>
      </c>
      <c r="BJ149" s="13" t="s">
        <v>81</v>
      </c>
      <c r="BK149" s="215">
        <f>ROUND(P149*H149,2)</f>
        <v>360</v>
      </c>
      <c r="BL149" s="13" t="s">
        <v>144</v>
      </c>
      <c r="BM149" s="214" t="s">
        <v>210</v>
      </c>
    </row>
    <row r="150" s="2" customFormat="1" ht="24.15" customHeight="1">
      <c r="A150" s="28"/>
      <c r="B150" s="29"/>
      <c r="C150" s="202" t="s">
        <v>211</v>
      </c>
      <c r="D150" s="202" t="s">
        <v>130</v>
      </c>
      <c r="E150" s="203" t="s">
        <v>212</v>
      </c>
      <c r="F150" s="204" t="s">
        <v>213</v>
      </c>
      <c r="G150" s="205" t="s">
        <v>133</v>
      </c>
      <c r="H150" s="206">
        <v>3</v>
      </c>
      <c r="I150" s="207">
        <v>0</v>
      </c>
      <c r="J150" s="207">
        <v>62.200000000000003</v>
      </c>
      <c r="K150" s="207">
        <f>ROUND(P150*H150,2)</f>
        <v>186.59999999999999</v>
      </c>
      <c r="L150" s="208"/>
      <c r="M150" s="34"/>
      <c r="N150" s="209" t="s">
        <v>1</v>
      </c>
      <c r="O150" s="210" t="s">
        <v>37</v>
      </c>
      <c r="P150" s="211">
        <f>I150+J150</f>
        <v>62.200000000000003</v>
      </c>
      <c r="Q150" s="211">
        <f>ROUND(I150*H150,2)</f>
        <v>0</v>
      </c>
      <c r="R150" s="211">
        <f>ROUND(J150*H150,2)</f>
        <v>186.59999999999999</v>
      </c>
      <c r="S150" s="212">
        <v>0.13400000000000001</v>
      </c>
      <c r="T150" s="212">
        <f>S150*H150</f>
        <v>0.40200000000000002</v>
      </c>
      <c r="U150" s="212">
        <v>0</v>
      </c>
      <c r="V150" s="212">
        <f>U150*H150</f>
        <v>0</v>
      </c>
      <c r="W150" s="212">
        <v>0</v>
      </c>
      <c r="X150" s="213">
        <f>W150*H150</f>
        <v>0</v>
      </c>
      <c r="Y150" s="28"/>
      <c r="Z150" s="28"/>
      <c r="AA150" s="28"/>
      <c r="AB150" s="28"/>
      <c r="AC150" s="28"/>
      <c r="AD150" s="28"/>
      <c r="AE150" s="28"/>
      <c r="AR150" s="214" t="s">
        <v>214</v>
      </c>
      <c r="AT150" s="214" t="s">
        <v>130</v>
      </c>
      <c r="AU150" s="214" t="s">
        <v>81</v>
      </c>
      <c r="AY150" s="13" t="s">
        <v>129</v>
      </c>
      <c r="BE150" s="215">
        <f>IF(O150="základní",K150,0)</f>
        <v>186.59999999999999</v>
      </c>
      <c r="BF150" s="215">
        <f>IF(O150="snížená",K150,0)</f>
        <v>0</v>
      </c>
      <c r="BG150" s="215">
        <f>IF(O150="zákl. přenesená",K150,0)</f>
        <v>0</v>
      </c>
      <c r="BH150" s="215">
        <f>IF(O150="sníž. přenesená",K150,0)</f>
        <v>0</v>
      </c>
      <c r="BI150" s="215">
        <f>IF(O150="nulová",K150,0)</f>
        <v>0</v>
      </c>
      <c r="BJ150" s="13" t="s">
        <v>81</v>
      </c>
      <c r="BK150" s="215">
        <f>ROUND(P150*H150,2)</f>
        <v>186.59999999999999</v>
      </c>
      <c r="BL150" s="13" t="s">
        <v>214</v>
      </c>
      <c r="BM150" s="214" t="s">
        <v>215</v>
      </c>
    </row>
    <row r="151" s="2" customFormat="1">
      <c r="A151" s="28"/>
      <c r="B151" s="29"/>
      <c r="C151" s="30"/>
      <c r="D151" s="216" t="s">
        <v>135</v>
      </c>
      <c r="E151" s="30"/>
      <c r="F151" s="217" t="s">
        <v>216</v>
      </c>
      <c r="G151" s="30"/>
      <c r="H151" s="30"/>
      <c r="I151" s="30"/>
      <c r="J151" s="30"/>
      <c r="K151" s="30"/>
      <c r="L151" s="30"/>
      <c r="M151" s="34"/>
      <c r="N151" s="218"/>
      <c r="O151" s="219"/>
      <c r="P151" s="80"/>
      <c r="Q151" s="80"/>
      <c r="R151" s="80"/>
      <c r="S151" s="80"/>
      <c r="T151" s="80"/>
      <c r="U151" s="80"/>
      <c r="V151" s="80"/>
      <c r="W151" s="80"/>
      <c r="X151" s="81"/>
      <c r="Y151" s="28"/>
      <c r="Z151" s="28"/>
      <c r="AA151" s="28"/>
      <c r="AB151" s="28"/>
      <c r="AC151" s="28"/>
      <c r="AD151" s="28"/>
      <c r="AE151" s="28"/>
      <c r="AT151" s="13" t="s">
        <v>135</v>
      </c>
      <c r="AU151" s="13" t="s">
        <v>81</v>
      </c>
    </row>
    <row r="152" s="2" customFormat="1" ht="24.15" customHeight="1">
      <c r="A152" s="28"/>
      <c r="B152" s="29"/>
      <c r="C152" s="220" t="s">
        <v>217</v>
      </c>
      <c r="D152" s="220" t="s">
        <v>151</v>
      </c>
      <c r="E152" s="221" t="s">
        <v>218</v>
      </c>
      <c r="F152" s="222" t="s">
        <v>219</v>
      </c>
      <c r="G152" s="223" t="s">
        <v>209</v>
      </c>
      <c r="H152" s="224">
        <v>3</v>
      </c>
      <c r="I152" s="225">
        <v>145</v>
      </c>
      <c r="J152" s="226"/>
      <c r="K152" s="225">
        <f>ROUND(P152*H152,2)</f>
        <v>435</v>
      </c>
      <c r="L152" s="226"/>
      <c r="M152" s="227"/>
      <c r="N152" s="228" t="s">
        <v>1</v>
      </c>
      <c r="O152" s="210" t="s">
        <v>37</v>
      </c>
      <c r="P152" s="211">
        <f>I152+J152</f>
        <v>145</v>
      </c>
      <c r="Q152" s="211">
        <f>ROUND(I152*H152,2)</f>
        <v>435</v>
      </c>
      <c r="R152" s="211">
        <f>ROUND(J152*H152,2)</f>
        <v>0</v>
      </c>
      <c r="S152" s="212">
        <v>0</v>
      </c>
      <c r="T152" s="212">
        <f>S152*H152</f>
        <v>0</v>
      </c>
      <c r="U152" s="212">
        <v>0</v>
      </c>
      <c r="V152" s="212">
        <f>U152*H152</f>
        <v>0</v>
      </c>
      <c r="W152" s="212">
        <v>0</v>
      </c>
      <c r="X152" s="213">
        <f>W152*H152</f>
        <v>0</v>
      </c>
      <c r="Y152" s="28"/>
      <c r="Z152" s="28"/>
      <c r="AA152" s="28"/>
      <c r="AB152" s="28"/>
      <c r="AC152" s="28"/>
      <c r="AD152" s="28"/>
      <c r="AE152" s="28"/>
      <c r="AR152" s="214" t="s">
        <v>214</v>
      </c>
      <c r="AT152" s="214" t="s">
        <v>151</v>
      </c>
      <c r="AU152" s="214" t="s">
        <v>81</v>
      </c>
      <c r="AY152" s="13" t="s">
        <v>129</v>
      </c>
      <c r="BE152" s="215">
        <f>IF(O152="základní",K152,0)</f>
        <v>435</v>
      </c>
      <c r="BF152" s="215">
        <f>IF(O152="snížená",K152,0)</f>
        <v>0</v>
      </c>
      <c r="BG152" s="215">
        <f>IF(O152="zákl. přenesená",K152,0)</f>
        <v>0</v>
      </c>
      <c r="BH152" s="215">
        <f>IF(O152="sníž. přenesená",K152,0)</f>
        <v>0</v>
      </c>
      <c r="BI152" s="215">
        <f>IF(O152="nulová",K152,0)</f>
        <v>0</v>
      </c>
      <c r="BJ152" s="13" t="s">
        <v>81</v>
      </c>
      <c r="BK152" s="215">
        <f>ROUND(P152*H152,2)</f>
        <v>435</v>
      </c>
      <c r="BL152" s="13" t="s">
        <v>214</v>
      </c>
      <c r="BM152" s="214" t="s">
        <v>220</v>
      </c>
    </row>
    <row r="153" s="2" customFormat="1" ht="24.15" customHeight="1">
      <c r="A153" s="28"/>
      <c r="B153" s="29"/>
      <c r="C153" s="202" t="s">
        <v>221</v>
      </c>
      <c r="D153" s="202" t="s">
        <v>130</v>
      </c>
      <c r="E153" s="203" t="s">
        <v>222</v>
      </c>
      <c r="F153" s="204" t="s">
        <v>223</v>
      </c>
      <c r="G153" s="205" t="s">
        <v>133</v>
      </c>
      <c r="H153" s="206">
        <v>1</v>
      </c>
      <c r="I153" s="207">
        <v>0</v>
      </c>
      <c r="J153" s="207">
        <v>88.200000000000003</v>
      </c>
      <c r="K153" s="207">
        <f>ROUND(P153*H153,2)</f>
        <v>88.200000000000003</v>
      </c>
      <c r="L153" s="208"/>
      <c r="M153" s="34"/>
      <c r="N153" s="209" t="s">
        <v>1</v>
      </c>
      <c r="O153" s="210" t="s">
        <v>37</v>
      </c>
      <c r="P153" s="211">
        <f>I153+J153</f>
        <v>88.200000000000003</v>
      </c>
      <c r="Q153" s="211">
        <f>ROUND(I153*H153,2)</f>
        <v>0</v>
      </c>
      <c r="R153" s="211">
        <f>ROUND(J153*H153,2)</f>
        <v>88.200000000000003</v>
      </c>
      <c r="S153" s="212">
        <v>0.19</v>
      </c>
      <c r="T153" s="212">
        <f>S153*H153</f>
        <v>0.19</v>
      </c>
      <c r="U153" s="212">
        <v>0</v>
      </c>
      <c r="V153" s="212">
        <f>U153*H153</f>
        <v>0</v>
      </c>
      <c r="W153" s="212">
        <v>0</v>
      </c>
      <c r="X153" s="213">
        <f>W153*H153</f>
        <v>0</v>
      </c>
      <c r="Y153" s="28"/>
      <c r="Z153" s="28"/>
      <c r="AA153" s="28"/>
      <c r="AB153" s="28"/>
      <c r="AC153" s="28"/>
      <c r="AD153" s="28"/>
      <c r="AE153" s="28"/>
      <c r="AR153" s="214" t="s">
        <v>144</v>
      </c>
      <c r="AT153" s="214" t="s">
        <v>130</v>
      </c>
      <c r="AU153" s="214" t="s">
        <v>81</v>
      </c>
      <c r="AY153" s="13" t="s">
        <v>129</v>
      </c>
      <c r="BE153" s="215">
        <f>IF(O153="základní",K153,0)</f>
        <v>88.200000000000003</v>
      </c>
      <c r="BF153" s="215">
        <f>IF(O153="snížená",K153,0)</f>
        <v>0</v>
      </c>
      <c r="BG153" s="215">
        <f>IF(O153="zákl. přenesená",K153,0)</f>
        <v>0</v>
      </c>
      <c r="BH153" s="215">
        <f>IF(O153="sníž. přenesená",K153,0)</f>
        <v>0</v>
      </c>
      <c r="BI153" s="215">
        <f>IF(O153="nulová",K153,0)</f>
        <v>0</v>
      </c>
      <c r="BJ153" s="13" t="s">
        <v>81</v>
      </c>
      <c r="BK153" s="215">
        <f>ROUND(P153*H153,2)</f>
        <v>88.200000000000003</v>
      </c>
      <c r="BL153" s="13" t="s">
        <v>144</v>
      </c>
      <c r="BM153" s="214" t="s">
        <v>224</v>
      </c>
    </row>
    <row r="154" s="2" customFormat="1">
      <c r="A154" s="28"/>
      <c r="B154" s="29"/>
      <c r="C154" s="30"/>
      <c r="D154" s="216" t="s">
        <v>135</v>
      </c>
      <c r="E154" s="30"/>
      <c r="F154" s="217" t="s">
        <v>225</v>
      </c>
      <c r="G154" s="30"/>
      <c r="H154" s="30"/>
      <c r="I154" s="30"/>
      <c r="J154" s="30"/>
      <c r="K154" s="30"/>
      <c r="L154" s="30"/>
      <c r="M154" s="34"/>
      <c r="N154" s="218"/>
      <c r="O154" s="219"/>
      <c r="P154" s="80"/>
      <c r="Q154" s="80"/>
      <c r="R154" s="80"/>
      <c r="S154" s="80"/>
      <c r="T154" s="80"/>
      <c r="U154" s="80"/>
      <c r="V154" s="80"/>
      <c r="W154" s="80"/>
      <c r="X154" s="81"/>
      <c r="Y154" s="28"/>
      <c r="Z154" s="28"/>
      <c r="AA154" s="28"/>
      <c r="AB154" s="28"/>
      <c r="AC154" s="28"/>
      <c r="AD154" s="28"/>
      <c r="AE154" s="28"/>
      <c r="AT154" s="13" t="s">
        <v>135</v>
      </c>
      <c r="AU154" s="13" t="s">
        <v>81</v>
      </c>
    </row>
    <row r="155" s="2" customFormat="1" ht="24.15" customHeight="1">
      <c r="A155" s="28"/>
      <c r="B155" s="29"/>
      <c r="C155" s="220" t="s">
        <v>226</v>
      </c>
      <c r="D155" s="220" t="s">
        <v>151</v>
      </c>
      <c r="E155" s="221" t="s">
        <v>227</v>
      </c>
      <c r="F155" s="222" t="s">
        <v>228</v>
      </c>
      <c r="G155" s="223" t="s">
        <v>229</v>
      </c>
      <c r="H155" s="224">
        <v>1</v>
      </c>
      <c r="I155" s="225">
        <v>245</v>
      </c>
      <c r="J155" s="226"/>
      <c r="K155" s="225">
        <f>ROUND(P155*H155,2)</f>
        <v>245</v>
      </c>
      <c r="L155" s="226"/>
      <c r="M155" s="227"/>
      <c r="N155" s="228" t="s">
        <v>1</v>
      </c>
      <c r="O155" s="210" t="s">
        <v>37</v>
      </c>
      <c r="P155" s="211">
        <f>I155+J155</f>
        <v>245</v>
      </c>
      <c r="Q155" s="211">
        <f>ROUND(I155*H155,2)</f>
        <v>245</v>
      </c>
      <c r="R155" s="211">
        <f>ROUND(J155*H155,2)</f>
        <v>0</v>
      </c>
      <c r="S155" s="212">
        <v>0</v>
      </c>
      <c r="T155" s="212">
        <f>S155*H155</f>
        <v>0</v>
      </c>
      <c r="U155" s="212">
        <v>0</v>
      </c>
      <c r="V155" s="212">
        <f>U155*H155</f>
        <v>0</v>
      </c>
      <c r="W155" s="212">
        <v>0</v>
      </c>
      <c r="X155" s="213">
        <f>W155*H155</f>
        <v>0</v>
      </c>
      <c r="Y155" s="28"/>
      <c r="Z155" s="28"/>
      <c r="AA155" s="28"/>
      <c r="AB155" s="28"/>
      <c r="AC155" s="28"/>
      <c r="AD155" s="28"/>
      <c r="AE155" s="28"/>
      <c r="AR155" s="214" t="s">
        <v>154</v>
      </c>
      <c r="AT155" s="214" t="s">
        <v>151</v>
      </c>
      <c r="AU155" s="214" t="s">
        <v>81</v>
      </c>
      <c r="AY155" s="13" t="s">
        <v>129</v>
      </c>
      <c r="BE155" s="215">
        <f>IF(O155="základní",K155,0)</f>
        <v>245</v>
      </c>
      <c r="BF155" s="215">
        <f>IF(O155="snížená",K155,0)</f>
        <v>0</v>
      </c>
      <c r="BG155" s="215">
        <f>IF(O155="zákl. přenesená",K155,0)</f>
        <v>0</v>
      </c>
      <c r="BH155" s="215">
        <f>IF(O155="sníž. přenesená",K155,0)</f>
        <v>0</v>
      </c>
      <c r="BI155" s="215">
        <f>IF(O155="nulová",K155,0)</f>
        <v>0</v>
      </c>
      <c r="BJ155" s="13" t="s">
        <v>81</v>
      </c>
      <c r="BK155" s="215">
        <f>ROUND(P155*H155,2)</f>
        <v>245</v>
      </c>
      <c r="BL155" s="13" t="s">
        <v>144</v>
      </c>
      <c r="BM155" s="214" t="s">
        <v>230</v>
      </c>
    </row>
    <row r="156" s="2" customFormat="1" ht="24.15" customHeight="1">
      <c r="A156" s="28"/>
      <c r="B156" s="29"/>
      <c r="C156" s="202" t="s">
        <v>231</v>
      </c>
      <c r="D156" s="202" t="s">
        <v>130</v>
      </c>
      <c r="E156" s="203" t="s">
        <v>232</v>
      </c>
      <c r="F156" s="204" t="s">
        <v>233</v>
      </c>
      <c r="G156" s="205" t="s">
        <v>133</v>
      </c>
      <c r="H156" s="206">
        <v>2</v>
      </c>
      <c r="I156" s="207">
        <v>0</v>
      </c>
      <c r="J156" s="207">
        <v>78.5</v>
      </c>
      <c r="K156" s="207">
        <f>ROUND(P156*H156,2)</f>
        <v>157</v>
      </c>
      <c r="L156" s="208"/>
      <c r="M156" s="34"/>
      <c r="N156" s="209" t="s">
        <v>1</v>
      </c>
      <c r="O156" s="210" t="s">
        <v>37</v>
      </c>
      <c r="P156" s="211">
        <f>I156+J156</f>
        <v>78.5</v>
      </c>
      <c r="Q156" s="211">
        <f>ROUND(I156*H156,2)</f>
        <v>0</v>
      </c>
      <c r="R156" s="211">
        <f>ROUND(J156*H156,2)</f>
        <v>157</v>
      </c>
      <c r="S156" s="212">
        <v>0.16900000000000001</v>
      </c>
      <c r="T156" s="212">
        <f>S156*H156</f>
        <v>0.33800000000000002</v>
      </c>
      <c r="U156" s="212">
        <v>0</v>
      </c>
      <c r="V156" s="212">
        <f>U156*H156</f>
        <v>0</v>
      </c>
      <c r="W156" s="212">
        <v>0</v>
      </c>
      <c r="X156" s="213">
        <f>W156*H156</f>
        <v>0</v>
      </c>
      <c r="Y156" s="28"/>
      <c r="Z156" s="28"/>
      <c r="AA156" s="28"/>
      <c r="AB156" s="28"/>
      <c r="AC156" s="28"/>
      <c r="AD156" s="28"/>
      <c r="AE156" s="28"/>
      <c r="AR156" s="214" t="s">
        <v>168</v>
      </c>
      <c r="AT156" s="214" t="s">
        <v>130</v>
      </c>
      <c r="AU156" s="214" t="s">
        <v>81</v>
      </c>
      <c r="AY156" s="13" t="s">
        <v>129</v>
      </c>
      <c r="BE156" s="215">
        <f>IF(O156="základní",K156,0)</f>
        <v>157</v>
      </c>
      <c r="BF156" s="215">
        <f>IF(O156="snížená",K156,0)</f>
        <v>0</v>
      </c>
      <c r="BG156" s="215">
        <f>IF(O156="zákl. přenesená",K156,0)</f>
        <v>0</v>
      </c>
      <c r="BH156" s="215">
        <f>IF(O156="sníž. přenesená",K156,0)</f>
        <v>0</v>
      </c>
      <c r="BI156" s="215">
        <f>IF(O156="nulová",K156,0)</f>
        <v>0</v>
      </c>
      <c r="BJ156" s="13" t="s">
        <v>81</v>
      </c>
      <c r="BK156" s="215">
        <f>ROUND(P156*H156,2)</f>
        <v>157</v>
      </c>
      <c r="BL156" s="13" t="s">
        <v>168</v>
      </c>
      <c r="BM156" s="214" t="s">
        <v>234</v>
      </c>
    </row>
    <row r="157" s="2" customFormat="1">
      <c r="A157" s="28"/>
      <c r="B157" s="29"/>
      <c r="C157" s="30"/>
      <c r="D157" s="216" t="s">
        <v>135</v>
      </c>
      <c r="E157" s="30"/>
      <c r="F157" s="217" t="s">
        <v>235</v>
      </c>
      <c r="G157" s="30"/>
      <c r="H157" s="30"/>
      <c r="I157" s="30"/>
      <c r="J157" s="30"/>
      <c r="K157" s="30"/>
      <c r="L157" s="30"/>
      <c r="M157" s="34"/>
      <c r="N157" s="218"/>
      <c r="O157" s="219"/>
      <c r="P157" s="80"/>
      <c r="Q157" s="80"/>
      <c r="R157" s="80"/>
      <c r="S157" s="80"/>
      <c r="T157" s="80"/>
      <c r="U157" s="80"/>
      <c r="V157" s="80"/>
      <c r="W157" s="80"/>
      <c r="X157" s="81"/>
      <c r="Y157" s="28"/>
      <c r="Z157" s="28"/>
      <c r="AA157" s="28"/>
      <c r="AB157" s="28"/>
      <c r="AC157" s="28"/>
      <c r="AD157" s="28"/>
      <c r="AE157" s="28"/>
      <c r="AT157" s="13" t="s">
        <v>135</v>
      </c>
      <c r="AU157" s="13" t="s">
        <v>81</v>
      </c>
    </row>
    <row r="158" s="2" customFormat="1" ht="21.75" customHeight="1">
      <c r="A158" s="28"/>
      <c r="B158" s="29"/>
      <c r="C158" s="220" t="s">
        <v>8</v>
      </c>
      <c r="D158" s="220" t="s">
        <v>151</v>
      </c>
      <c r="E158" s="221" t="s">
        <v>236</v>
      </c>
      <c r="F158" s="222" t="s">
        <v>237</v>
      </c>
      <c r="G158" s="223" t="s">
        <v>209</v>
      </c>
      <c r="H158" s="224">
        <v>2</v>
      </c>
      <c r="I158" s="225">
        <v>185</v>
      </c>
      <c r="J158" s="226"/>
      <c r="K158" s="225">
        <f>ROUND(P158*H158,2)</f>
        <v>370</v>
      </c>
      <c r="L158" s="226"/>
      <c r="M158" s="227"/>
      <c r="N158" s="228" t="s">
        <v>1</v>
      </c>
      <c r="O158" s="210" t="s">
        <v>37</v>
      </c>
      <c r="P158" s="211">
        <f>I158+J158</f>
        <v>185</v>
      </c>
      <c r="Q158" s="211">
        <f>ROUND(I158*H158,2)</f>
        <v>370</v>
      </c>
      <c r="R158" s="211">
        <f>ROUND(J158*H158,2)</f>
        <v>0</v>
      </c>
      <c r="S158" s="212">
        <v>0</v>
      </c>
      <c r="T158" s="212">
        <f>S158*H158</f>
        <v>0</v>
      </c>
      <c r="U158" s="212">
        <v>0</v>
      </c>
      <c r="V158" s="212">
        <f>U158*H158</f>
        <v>0</v>
      </c>
      <c r="W158" s="212">
        <v>0</v>
      </c>
      <c r="X158" s="213">
        <f>W158*H158</f>
        <v>0</v>
      </c>
      <c r="Y158" s="28"/>
      <c r="Z158" s="28"/>
      <c r="AA158" s="28"/>
      <c r="AB158" s="28"/>
      <c r="AC158" s="28"/>
      <c r="AD158" s="28"/>
      <c r="AE158" s="28"/>
      <c r="AR158" s="214" t="s">
        <v>174</v>
      </c>
      <c r="AT158" s="214" t="s">
        <v>151</v>
      </c>
      <c r="AU158" s="214" t="s">
        <v>81</v>
      </c>
      <c r="AY158" s="13" t="s">
        <v>129</v>
      </c>
      <c r="BE158" s="215">
        <f>IF(O158="základní",K158,0)</f>
        <v>370</v>
      </c>
      <c r="BF158" s="215">
        <f>IF(O158="snížená",K158,0)</f>
        <v>0</v>
      </c>
      <c r="BG158" s="215">
        <f>IF(O158="zákl. přenesená",K158,0)</f>
        <v>0</v>
      </c>
      <c r="BH158" s="215">
        <f>IF(O158="sníž. přenesená",K158,0)</f>
        <v>0</v>
      </c>
      <c r="BI158" s="215">
        <f>IF(O158="nulová",K158,0)</f>
        <v>0</v>
      </c>
      <c r="BJ158" s="13" t="s">
        <v>81</v>
      </c>
      <c r="BK158" s="215">
        <f>ROUND(P158*H158,2)</f>
        <v>370</v>
      </c>
      <c r="BL158" s="13" t="s">
        <v>168</v>
      </c>
      <c r="BM158" s="214" t="s">
        <v>238</v>
      </c>
    </row>
    <row r="159" s="2" customFormat="1" ht="24.15" customHeight="1">
      <c r="A159" s="28"/>
      <c r="B159" s="29"/>
      <c r="C159" s="202" t="s">
        <v>239</v>
      </c>
      <c r="D159" s="202" t="s">
        <v>130</v>
      </c>
      <c r="E159" s="203" t="s">
        <v>240</v>
      </c>
      <c r="F159" s="204" t="s">
        <v>241</v>
      </c>
      <c r="G159" s="205" t="s">
        <v>133</v>
      </c>
      <c r="H159" s="206">
        <v>2</v>
      </c>
      <c r="I159" s="207">
        <v>0</v>
      </c>
      <c r="J159" s="207">
        <v>147</v>
      </c>
      <c r="K159" s="207">
        <f>ROUND(P159*H159,2)</f>
        <v>294</v>
      </c>
      <c r="L159" s="208"/>
      <c r="M159" s="34"/>
      <c r="N159" s="209" t="s">
        <v>1</v>
      </c>
      <c r="O159" s="210" t="s">
        <v>37</v>
      </c>
      <c r="P159" s="211">
        <f>I159+J159</f>
        <v>147</v>
      </c>
      <c r="Q159" s="211">
        <f>ROUND(I159*H159,2)</f>
        <v>0</v>
      </c>
      <c r="R159" s="211">
        <f>ROUND(J159*H159,2)</f>
        <v>294</v>
      </c>
      <c r="S159" s="212">
        <v>0.317</v>
      </c>
      <c r="T159" s="212">
        <f>S159*H159</f>
        <v>0.63400000000000001</v>
      </c>
      <c r="U159" s="212">
        <v>0</v>
      </c>
      <c r="V159" s="212">
        <f>U159*H159</f>
        <v>0</v>
      </c>
      <c r="W159" s="212">
        <v>0</v>
      </c>
      <c r="X159" s="213">
        <f>W159*H159</f>
        <v>0</v>
      </c>
      <c r="Y159" s="28"/>
      <c r="Z159" s="28"/>
      <c r="AA159" s="28"/>
      <c r="AB159" s="28"/>
      <c r="AC159" s="28"/>
      <c r="AD159" s="28"/>
      <c r="AE159" s="28"/>
      <c r="AR159" s="214" t="s">
        <v>168</v>
      </c>
      <c r="AT159" s="214" t="s">
        <v>130</v>
      </c>
      <c r="AU159" s="214" t="s">
        <v>81</v>
      </c>
      <c r="AY159" s="13" t="s">
        <v>129</v>
      </c>
      <c r="BE159" s="215">
        <f>IF(O159="základní",K159,0)</f>
        <v>294</v>
      </c>
      <c r="BF159" s="215">
        <f>IF(O159="snížená",K159,0)</f>
        <v>0</v>
      </c>
      <c r="BG159" s="215">
        <f>IF(O159="zákl. přenesená",K159,0)</f>
        <v>0</v>
      </c>
      <c r="BH159" s="215">
        <f>IF(O159="sníž. přenesená",K159,0)</f>
        <v>0</v>
      </c>
      <c r="BI159" s="215">
        <f>IF(O159="nulová",K159,0)</f>
        <v>0</v>
      </c>
      <c r="BJ159" s="13" t="s">
        <v>81</v>
      </c>
      <c r="BK159" s="215">
        <f>ROUND(P159*H159,2)</f>
        <v>294</v>
      </c>
      <c r="BL159" s="13" t="s">
        <v>168</v>
      </c>
      <c r="BM159" s="214" t="s">
        <v>242</v>
      </c>
    </row>
    <row r="160" s="2" customFormat="1">
      <c r="A160" s="28"/>
      <c r="B160" s="29"/>
      <c r="C160" s="30"/>
      <c r="D160" s="216" t="s">
        <v>135</v>
      </c>
      <c r="E160" s="30"/>
      <c r="F160" s="217" t="s">
        <v>243</v>
      </c>
      <c r="G160" s="30"/>
      <c r="H160" s="30"/>
      <c r="I160" s="30"/>
      <c r="J160" s="30"/>
      <c r="K160" s="30"/>
      <c r="L160" s="30"/>
      <c r="M160" s="34"/>
      <c r="N160" s="218"/>
      <c r="O160" s="219"/>
      <c r="P160" s="80"/>
      <c r="Q160" s="80"/>
      <c r="R160" s="80"/>
      <c r="S160" s="80"/>
      <c r="T160" s="80"/>
      <c r="U160" s="80"/>
      <c r="V160" s="80"/>
      <c r="W160" s="80"/>
      <c r="X160" s="81"/>
      <c r="Y160" s="28"/>
      <c r="Z160" s="28"/>
      <c r="AA160" s="28"/>
      <c r="AB160" s="28"/>
      <c r="AC160" s="28"/>
      <c r="AD160" s="28"/>
      <c r="AE160" s="28"/>
      <c r="AT160" s="13" t="s">
        <v>135</v>
      </c>
      <c r="AU160" s="13" t="s">
        <v>81</v>
      </c>
    </row>
    <row r="161" s="2" customFormat="1" ht="24.15" customHeight="1">
      <c r="A161" s="28"/>
      <c r="B161" s="29"/>
      <c r="C161" s="220" t="s">
        <v>244</v>
      </c>
      <c r="D161" s="220" t="s">
        <v>151</v>
      </c>
      <c r="E161" s="221" t="s">
        <v>245</v>
      </c>
      <c r="F161" s="222" t="s">
        <v>246</v>
      </c>
      <c r="G161" s="223" t="s">
        <v>209</v>
      </c>
      <c r="H161" s="224">
        <v>2</v>
      </c>
      <c r="I161" s="225">
        <v>260</v>
      </c>
      <c r="J161" s="226"/>
      <c r="K161" s="225">
        <f>ROUND(P161*H161,2)</f>
        <v>520</v>
      </c>
      <c r="L161" s="226"/>
      <c r="M161" s="227"/>
      <c r="N161" s="228" t="s">
        <v>1</v>
      </c>
      <c r="O161" s="210" t="s">
        <v>37</v>
      </c>
      <c r="P161" s="211">
        <f>I161+J161</f>
        <v>260</v>
      </c>
      <c r="Q161" s="211">
        <f>ROUND(I161*H161,2)</f>
        <v>520</v>
      </c>
      <c r="R161" s="211">
        <f>ROUND(J161*H161,2)</f>
        <v>0</v>
      </c>
      <c r="S161" s="212">
        <v>0</v>
      </c>
      <c r="T161" s="212">
        <f>S161*H161</f>
        <v>0</v>
      </c>
      <c r="U161" s="212">
        <v>0</v>
      </c>
      <c r="V161" s="212">
        <f>U161*H161</f>
        <v>0</v>
      </c>
      <c r="W161" s="212">
        <v>0</v>
      </c>
      <c r="X161" s="213">
        <f>W161*H161</f>
        <v>0</v>
      </c>
      <c r="Y161" s="28"/>
      <c r="Z161" s="28"/>
      <c r="AA161" s="28"/>
      <c r="AB161" s="28"/>
      <c r="AC161" s="28"/>
      <c r="AD161" s="28"/>
      <c r="AE161" s="28"/>
      <c r="AR161" s="214" t="s">
        <v>174</v>
      </c>
      <c r="AT161" s="214" t="s">
        <v>151</v>
      </c>
      <c r="AU161" s="214" t="s">
        <v>81</v>
      </c>
      <c r="AY161" s="13" t="s">
        <v>129</v>
      </c>
      <c r="BE161" s="215">
        <f>IF(O161="základní",K161,0)</f>
        <v>520</v>
      </c>
      <c r="BF161" s="215">
        <f>IF(O161="snížená",K161,0)</f>
        <v>0</v>
      </c>
      <c r="BG161" s="215">
        <f>IF(O161="zákl. přenesená",K161,0)</f>
        <v>0</v>
      </c>
      <c r="BH161" s="215">
        <f>IF(O161="sníž. přenesená",K161,0)</f>
        <v>0</v>
      </c>
      <c r="BI161" s="215">
        <f>IF(O161="nulová",K161,0)</f>
        <v>0</v>
      </c>
      <c r="BJ161" s="13" t="s">
        <v>81</v>
      </c>
      <c r="BK161" s="215">
        <f>ROUND(P161*H161,2)</f>
        <v>520</v>
      </c>
      <c r="BL161" s="13" t="s">
        <v>168</v>
      </c>
      <c r="BM161" s="214" t="s">
        <v>247</v>
      </c>
    </row>
    <row r="162" s="2" customFormat="1" ht="16.5" customHeight="1">
      <c r="A162" s="28"/>
      <c r="B162" s="29"/>
      <c r="C162" s="220" t="s">
        <v>248</v>
      </c>
      <c r="D162" s="220" t="s">
        <v>151</v>
      </c>
      <c r="E162" s="221" t="s">
        <v>249</v>
      </c>
      <c r="F162" s="222" t="s">
        <v>250</v>
      </c>
      <c r="G162" s="223" t="s">
        <v>229</v>
      </c>
      <c r="H162" s="224">
        <v>2</v>
      </c>
      <c r="I162" s="225">
        <v>53</v>
      </c>
      <c r="J162" s="226"/>
      <c r="K162" s="225">
        <f>ROUND(P162*H162,2)</f>
        <v>106</v>
      </c>
      <c r="L162" s="226"/>
      <c r="M162" s="227"/>
      <c r="N162" s="228" t="s">
        <v>1</v>
      </c>
      <c r="O162" s="210" t="s">
        <v>37</v>
      </c>
      <c r="P162" s="211">
        <f>I162+J162</f>
        <v>53</v>
      </c>
      <c r="Q162" s="211">
        <f>ROUND(I162*H162,2)</f>
        <v>106</v>
      </c>
      <c r="R162" s="211">
        <f>ROUND(J162*H162,2)</f>
        <v>0</v>
      </c>
      <c r="S162" s="212">
        <v>0</v>
      </c>
      <c r="T162" s="212">
        <f>S162*H162</f>
        <v>0</v>
      </c>
      <c r="U162" s="212">
        <v>0</v>
      </c>
      <c r="V162" s="212">
        <f>U162*H162</f>
        <v>0</v>
      </c>
      <c r="W162" s="212">
        <v>0</v>
      </c>
      <c r="X162" s="213">
        <f>W162*H162</f>
        <v>0</v>
      </c>
      <c r="Y162" s="28"/>
      <c r="Z162" s="28"/>
      <c r="AA162" s="28"/>
      <c r="AB162" s="28"/>
      <c r="AC162" s="28"/>
      <c r="AD162" s="28"/>
      <c r="AE162" s="28"/>
      <c r="AR162" s="214" t="s">
        <v>174</v>
      </c>
      <c r="AT162" s="214" t="s">
        <v>151</v>
      </c>
      <c r="AU162" s="214" t="s">
        <v>81</v>
      </c>
      <c r="AY162" s="13" t="s">
        <v>129</v>
      </c>
      <c r="BE162" s="215">
        <f>IF(O162="základní",K162,0)</f>
        <v>106</v>
      </c>
      <c r="BF162" s="215">
        <f>IF(O162="snížená",K162,0)</f>
        <v>0</v>
      </c>
      <c r="BG162" s="215">
        <f>IF(O162="zákl. přenesená",K162,0)</f>
        <v>0</v>
      </c>
      <c r="BH162" s="215">
        <f>IF(O162="sníž. přenesená",K162,0)</f>
        <v>0</v>
      </c>
      <c r="BI162" s="215">
        <f>IF(O162="nulová",K162,0)</f>
        <v>0</v>
      </c>
      <c r="BJ162" s="13" t="s">
        <v>81</v>
      </c>
      <c r="BK162" s="215">
        <f>ROUND(P162*H162,2)</f>
        <v>106</v>
      </c>
      <c r="BL162" s="13" t="s">
        <v>168</v>
      </c>
      <c r="BM162" s="214" t="s">
        <v>251</v>
      </c>
    </row>
    <row r="163" s="2" customFormat="1" ht="24.15" customHeight="1">
      <c r="A163" s="28"/>
      <c r="B163" s="29"/>
      <c r="C163" s="202" t="s">
        <v>252</v>
      </c>
      <c r="D163" s="202" t="s">
        <v>130</v>
      </c>
      <c r="E163" s="203" t="s">
        <v>253</v>
      </c>
      <c r="F163" s="204" t="s">
        <v>254</v>
      </c>
      <c r="G163" s="205" t="s">
        <v>133</v>
      </c>
      <c r="H163" s="206">
        <v>24</v>
      </c>
      <c r="I163" s="207">
        <v>0</v>
      </c>
      <c r="J163" s="207">
        <v>152</v>
      </c>
      <c r="K163" s="207">
        <f>ROUND(P163*H163,2)</f>
        <v>3648</v>
      </c>
      <c r="L163" s="208"/>
      <c r="M163" s="34"/>
      <c r="N163" s="209" t="s">
        <v>1</v>
      </c>
      <c r="O163" s="210" t="s">
        <v>37</v>
      </c>
      <c r="P163" s="211">
        <f>I163+J163</f>
        <v>152</v>
      </c>
      <c r="Q163" s="211">
        <f>ROUND(I163*H163,2)</f>
        <v>0</v>
      </c>
      <c r="R163" s="211">
        <f>ROUND(J163*H163,2)</f>
        <v>3648</v>
      </c>
      <c r="S163" s="212">
        <v>0.32700000000000001</v>
      </c>
      <c r="T163" s="212">
        <f>S163*H163</f>
        <v>7.8480000000000008</v>
      </c>
      <c r="U163" s="212">
        <v>0</v>
      </c>
      <c r="V163" s="212">
        <f>U163*H163</f>
        <v>0</v>
      </c>
      <c r="W163" s="212">
        <v>0</v>
      </c>
      <c r="X163" s="213">
        <f>W163*H163</f>
        <v>0</v>
      </c>
      <c r="Y163" s="28"/>
      <c r="Z163" s="28"/>
      <c r="AA163" s="28"/>
      <c r="AB163" s="28"/>
      <c r="AC163" s="28"/>
      <c r="AD163" s="28"/>
      <c r="AE163" s="28"/>
      <c r="AR163" s="214" t="s">
        <v>168</v>
      </c>
      <c r="AT163" s="214" t="s">
        <v>130</v>
      </c>
      <c r="AU163" s="214" t="s">
        <v>81</v>
      </c>
      <c r="AY163" s="13" t="s">
        <v>129</v>
      </c>
      <c r="BE163" s="215">
        <f>IF(O163="základní",K163,0)</f>
        <v>3648</v>
      </c>
      <c r="BF163" s="215">
        <f>IF(O163="snížená",K163,0)</f>
        <v>0</v>
      </c>
      <c r="BG163" s="215">
        <f>IF(O163="zákl. přenesená",K163,0)</f>
        <v>0</v>
      </c>
      <c r="BH163" s="215">
        <f>IF(O163="sníž. přenesená",K163,0)</f>
        <v>0</v>
      </c>
      <c r="BI163" s="215">
        <f>IF(O163="nulová",K163,0)</f>
        <v>0</v>
      </c>
      <c r="BJ163" s="13" t="s">
        <v>81</v>
      </c>
      <c r="BK163" s="215">
        <f>ROUND(P163*H163,2)</f>
        <v>3648</v>
      </c>
      <c r="BL163" s="13" t="s">
        <v>168</v>
      </c>
      <c r="BM163" s="214" t="s">
        <v>255</v>
      </c>
    </row>
    <row r="164" s="2" customFormat="1">
      <c r="A164" s="28"/>
      <c r="B164" s="29"/>
      <c r="C164" s="30"/>
      <c r="D164" s="216" t="s">
        <v>135</v>
      </c>
      <c r="E164" s="30"/>
      <c r="F164" s="217" t="s">
        <v>256</v>
      </c>
      <c r="G164" s="30"/>
      <c r="H164" s="30"/>
      <c r="I164" s="30"/>
      <c r="J164" s="30"/>
      <c r="K164" s="30"/>
      <c r="L164" s="30"/>
      <c r="M164" s="34"/>
      <c r="N164" s="218"/>
      <c r="O164" s="219"/>
      <c r="P164" s="80"/>
      <c r="Q164" s="80"/>
      <c r="R164" s="80"/>
      <c r="S164" s="80"/>
      <c r="T164" s="80"/>
      <c r="U164" s="80"/>
      <c r="V164" s="80"/>
      <c r="W164" s="80"/>
      <c r="X164" s="81"/>
      <c r="Y164" s="28"/>
      <c r="Z164" s="28"/>
      <c r="AA164" s="28"/>
      <c r="AB164" s="28"/>
      <c r="AC164" s="28"/>
      <c r="AD164" s="28"/>
      <c r="AE164" s="28"/>
      <c r="AT164" s="13" t="s">
        <v>135</v>
      </c>
      <c r="AU164" s="13" t="s">
        <v>81</v>
      </c>
    </row>
    <row r="165" s="2" customFormat="1" ht="16.5" customHeight="1">
      <c r="A165" s="28"/>
      <c r="B165" s="29"/>
      <c r="C165" s="220" t="s">
        <v>257</v>
      </c>
      <c r="D165" s="220" t="s">
        <v>151</v>
      </c>
      <c r="E165" s="221" t="s">
        <v>258</v>
      </c>
      <c r="F165" s="222" t="s">
        <v>259</v>
      </c>
      <c r="G165" s="223" t="s">
        <v>209</v>
      </c>
      <c r="H165" s="224">
        <v>24</v>
      </c>
      <c r="I165" s="225">
        <v>140</v>
      </c>
      <c r="J165" s="226"/>
      <c r="K165" s="225">
        <f>ROUND(P165*H165,2)</f>
        <v>3360</v>
      </c>
      <c r="L165" s="226"/>
      <c r="M165" s="227"/>
      <c r="N165" s="228" t="s">
        <v>1</v>
      </c>
      <c r="O165" s="210" t="s">
        <v>37</v>
      </c>
      <c r="P165" s="211">
        <f>I165+J165</f>
        <v>140</v>
      </c>
      <c r="Q165" s="211">
        <f>ROUND(I165*H165,2)</f>
        <v>3360</v>
      </c>
      <c r="R165" s="211">
        <f>ROUND(J165*H165,2)</f>
        <v>0</v>
      </c>
      <c r="S165" s="212">
        <v>0</v>
      </c>
      <c r="T165" s="212">
        <f>S165*H165</f>
        <v>0</v>
      </c>
      <c r="U165" s="212">
        <v>0</v>
      </c>
      <c r="V165" s="212">
        <f>U165*H165</f>
        <v>0</v>
      </c>
      <c r="W165" s="212">
        <v>0</v>
      </c>
      <c r="X165" s="213">
        <f>W165*H165</f>
        <v>0</v>
      </c>
      <c r="Y165" s="28"/>
      <c r="Z165" s="28"/>
      <c r="AA165" s="28"/>
      <c r="AB165" s="28"/>
      <c r="AC165" s="28"/>
      <c r="AD165" s="28"/>
      <c r="AE165" s="28"/>
      <c r="AR165" s="214" t="s">
        <v>174</v>
      </c>
      <c r="AT165" s="214" t="s">
        <v>151</v>
      </c>
      <c r="AU165" s="214" t="s">
        <v>81</v>
      </c>
      <c r="AY165" s="13" t="s">
        <v>129</v>
      </c>
      <c r="BE165" s="215">
        <f>IF(O165="základní",K165,0)</f>
        <v>3360</v>
      </c>
      <c r="BF165" s="215">
        <f>IF(O165="snížená",K165,0)</f>
        <v>0</v>
      </c>
      <c r="BG165" s="215">
        <f>IF(O165="zákl. přenesená",K165,0)</f>
        <v>0</v>
      </c>
      <c r="BH165" s="215">
        <f>IF(O165="sníž. přenesená",K165,0)</f>
        <v>0</v>
      </c>
      <c r="BI165" s="215">
        <f>IF(O165="nulová",K165,0)</f>
        <v>0</v>
      </c>
      <c r="BJ165" s="13" t="s">
        <v>81</v>
      </c>
      <c r="BK165" s="215">
        <f>ROUND(P165*H165,2)</f>
        <v>3360</v>
      </c>
      <c r="BL165" s="13" t="s">
        <v>168</v>
      </c>
      <c r="BM165" s="214" t="s">
        <v>260</v>
      </c>
    </row>
    <row r="166" s="2" customFormat="1" ht="33" customHeight="1">
      <c r="A166" s="28"/>
      <c r="B166" s="29"/>
      <c r="C166" s="202" t="s">
        <v>261</v>
      </c>
      <c r="D166" s="202" t="s">
        <v>130</v>
      </c>
      <c r="E166" s="203" t="s">
        <v>262</v>
      </c>
      <c r="F166" s="204" t="s">
        <v>263</v>
      </c>
      <c r="G166" s="205" t="s">
        <v>133</v>
      </c>
      <c r="H166" s="206">
        <v>2</v>
      </c>
      <c r="I166" s="207">
        <v>0</v>
      </c>
      <c r="J166" s="207">
        <v>215</v>
      </c>
      <c r="K166" s="207">
        <f>ROUND(P166*H166,2)</f>
        <v>430</v>
      </c>
      <c r="L166" s="208"/>
      <c r="M166" s="34"/>
      <c r="N166" s="209" t="s">
        <v>1</v>
      </c>
      <c r="O166" s="210" t="s">
        <v>37</v>
      </c>
      <c r="P166" s="211">
        <f>I166+J166</f>
        <v>215</v>
      </c>
      <c r="Q166" s="211">
        <f>ROUND(I166*H166,2)</f>
        <v>0</v>
      </c>
      <c r="R166" s="211">
        <f>ROUND(J166*H166,2)</f>
        <v>430</v>
      </c>
      <c r="S166" s="212">
        <v>0.46400000000000002</v>
      </c>
      <c r="T166" s="212">
        <f>S166*H166</f>
        <v>0.92800000000000005</v>
      </c>
      <c r="U166" s="212">
        <v>0</v>
      </c>
      <c r="V166" s="212">
        <f>U166*H166</f>
        <v>0</v>
      </c>
      <c r="W166" s="212">
        <v>0</v>
      </c>
      <c r="X166" s="213">
        <f>W166*H166</f>
        <v>0</v>
      </c>
      <c r="Y166" s="28"/>
      <c r="Z166" s="28"/>
      <c r="AA166" s="28"/>
      <c r="AB166" s="28"/>
      <c r="AC166" s="28"/>
      <c r="AD166" s="28"/>
      <c r="AE166" s="28"/>
      <c r="AR166" s="214" t="s">
        <v>144</v>
      </c>
      <c r="AT166" s="214" t="s">
        <v>130</v>
      </c>
      <c r="AU166" s="214" t="s">
        <v>81</v>
      </c>
      <c r="AY166" s="13" t="s">
        <v>129</v>
      </c>
      <c r="BE166" s="215">
        <f>IF(O166="základní",K166,0)</f>
        <v>430</v>
      </c>
      <c r="BF166" s="215">
        <f>IF(O166="snížená",K166,0)</f>
        <v>0</v>
      </c>
      <c r="BG166" s="215">
        <f>IF(O166="zákl. přenesená",K166,0)</f>
        <v>0</v>
      </c>
      <c r="BH166" s="215">
        <f>IF(O166="sníž. přenesená",K166,0)</f>
        <v>0</v>
      </c>
      <c r="BI166" s="215">
        <f>IF(O166="nulová",K166,0)</f>
        <v>0</v>
      </c>
      <c r="BJ166" s="13" t="s">
        <v>81</v>
      </c>
      <c r="BK166" s="215">
        <f>ROUND(P166*H166,2)</f>
        <v>430</v>
      </c>
      <c r="BL166" s="13" t="s">
        <v>144</v>
      </c>
      <c r="BM166" s="214" t="s">
        <v>264</v>
      </c>
    </row>
    <row r="167" s="2" customFormat="1">
      <c r="A167" s="28"/>
      <c r="B167" s="29"/>
      <c r="C167" s="30"/>
      <c r="D167" s="216" t="s">
        <v>135</v>
      </c>
      <c r="E167" s="30"/>
      <c r="F167" s="217" t="s">
        <v>265</v>
      </c>
      <c r="G167" s="30"/>
      <c r="H167" s="30"/>
      <c r="I167" s="30"/>
      <c r="J167" s="30"/>
      <c r="K167" s="30"/>
      <c r="L167" s="30"/>
      <c r="M167" s="34"/>
      <c r="N167" s="218"/>
      <c r="O167" s="219"/>
      <c r="P167" s="80"/>
      <c r="Q167" s="80"/>
      <c r="R167" s="80"/>
      <c r="S167" s="80"/>
      <c r="T167" s="80"/>
      <c r="U167" s="80"/>
      <c r="V167" s="80"/>
      <c r="W167" s="80"/>
      <c r="X167" s="81"/>
      <c r="Y167" s="28"/>
      <c r="Z167" s="28"/>
      <c r="AA167" s="28"/>
      <c r="AB167" s="28"/>
      <c r="AC167" s="28"/>
      <c r="AD167" s="28"/>
      <c r="AE167" s="28"/>
      <c r="AT167" s="13" t="s">
        <v>135</v>
      </c>
      <c r="AU167" s="13" t="s">
        <v>81</v>
      </c>
    </row>
    <row r="168" s="2" customFormat="1" ht="24.15" customHeight="1">
      <c r="A168" s="28"/>
      <c r="B168" s="29"/>
      <c r="C168" s="220" t="s">
        <v>266</v>
      </c>
      <c r="D168" s="220" t="s">
        <v>151</v>
      </c>
      <c r="E168" s="221" t="s">
        <v>267</v>
      </c>
      <c r="F168" s="222" t="s">
        <v>268</v>
      </c>
      <c r="G168" s="223" t="s">
        <v>133</v>
      </c>
      <c r="H168" s="224">
        <v>2</v>
      </c>
      <c r="I168" s="225">
        <v>252</v>
      </c>
      <c r="J168" s="226"/>
      <c r="K168" s="225">
        <f>ROUND(P168*H168,2)</f>
        <v>504</v>
      </c>
      <c r="L168" s="226"/>
      <c r="M168" s="227"/>
      <c r="N168" s="228" t="s">
        <v>1</v>
      </c>
      <c r="O168" s="210" t="s">
        <v>37</v>
      </c>
      <c r="P168" s="211">
        <f>I168+J168</f>
        <v>252</v>
      </c>
      <c r="Q168" s="211">
        <f>ROUND(I168*H168,2)</f>
        <v>504</v>
      </c>
      <c r="R168" s="211">
        <f>ROUND(J168*H168,2)</f>
        <v>0</v>
      </c>
      <c r="S168" s="212">
        <v>0</v>
      </c>
      <c r="T168" s="212">
        <f>S168*H168</f>
        <v>0</v>
      </c>
      <c r="U168" s="212">
        <v>8.0000000000000007E-05</v>
      </c>
      <c r="V168" s="212">
        <f>U168*H168</f>
        <v>0.00016000000000000001</v>
      </c>
      <c r="W168" s="212">
        <v>0</v>
      </c>
      <c r="X168" s="213">
        <f>W168*H168</f>
        <v>0</v>
      </c>
      <c r="Y168" s="28"/>
      <c r="Z168" s="28"/>
      <c r="AA168" s="28"/>
      <c r="AB168" s="28"/>
      <c r="AC168" s="28"/>
      <c r="AD168" s="28"/>
      <c r="AE168" s="28"/>
      <c r="AR168" s="214" t="s">
        <v>154</v>
      </c>
      <c r="AT168" s="214" t="s">
        <v>151</v>
      </c>
      <c r="AU168" s="214" t="s">
        <v>81</v>
      </c>
      <c r="AY168" s="13" t="s">
        <v>129</v>
      </c>
      <c r="BE168" s="215">
        <f>IF(O168="základní",K168,0)</f>
        <v>504</v>
      </c>
      <c r="BF168" s="215">
        <f>IF(O168="snížená",K168,0)</f>
        <v>0</v>
      </c>
      <c r="BG168" s="215">
        <f>IF(O168="zákl. přenesená",K168,0)</f>
        <v>0</v>
      </c>
      <c r="BH168" s="215">
        <f>IF(O168="sníž. přenesená",K168,0)</f>
        <v>0</v>
      </c>
      <c r="BI168" s="215">
        <f>IF(O168="nulová",K168,0)</f>
        <v>0</v>
      </c>
      <c r="BJ168" s="13" t="s">
        <v>81</v>
      </c>
      <c r="BK168" s="215">
        <f>ROUND(P168*H168,2)</f>
        <v>504</v>
      </c>
      <c r="BL168" s="13" t="s">
        <v>144</v>
      </c>
      <c r="BM168" s="214" t="s">
        <v>269</v>
      </c>
    </row>
    <row r="169" s="2" customFormat="1" ht="21.75" customHeight="1">
      <c r="A169" s="28"/>
      <c r="B169" s="29"/>
      <c r="C169" s="220" t="s">
        <v>270</v>
      </c>
      <c r="D169" s="220" t="s">
        <v>151</v>
      </c>
      <c r="E169" s="221" t="s">
        <v>271</v>
      </c>
      <c r="F169" s="222" t="s">
        <v>272</v>
      </c>
      <c r="G169" s="223" t="s">
        <v>133</v>
      </c>
      <c r="H169" s="224">
        <v>2</v>
      </c>
      <c r="I169" s="225">
        <v>65</v>
      </c>
      <c r="J169" s="226"/>
      <c r="K169" s="225">
        <f>ROUND(P169*H169,2)</f>
        <v>130</v>
      </c>
      <c r="L169" s="226"/>
      <c r="M169" s="227"/>
      <c r="N169" s="228" t="s">
        <v>1</v>
      </c>
      <c r="O169" s="210" t="s">
        <v>37</v>
      </c>
      <c r="P169" s="211">
        <f>I169+J169</f>
        <v>65</v>
      </c>
      <c r="Q169" s="211">
        <f>ROUND(I169*H169,2)</f>
        <v>130</v>
      </c>
      <c r="R169" s="211">
        <f>ROUND(J169*H169,2)</f>
        <v>0</v>
      </c>
      <c r="S169" s="212">
        <v>0</v>
      </c>
      <c r="T169" s="212">
        <f>S169*H169</f>
        <v>0</v>
      </c>
      <c r="U169" s="212">
        <v>2.0000000000000002E-05</v>
      </c>
      <c r="V169" s="212">
        <f>U169*H169</f>
        <v>4.0000000000000003E-05</v>
      </c>
      <c r="W169" s="212">
        <v>0</v>
      </c>
      <c r="X169" s="213">
        <f>W169*H169</f>
        <v>0</v>
      </c>
      <c r="Y169" s="28"/>
      <c r="Z169" s="28"/>
      <c r="AA169" s="28"/>
      <c r="AB169" s="28"/>
      <c r="AC169" s="28"/>
      <c r="AD169" s="28"/>
      <c r="AE169" s="28"/>
      <c r="AR169" s="214" t="s">
        <v>154</v>
      </c>
      <c r="AT169" s="214" t="s">
        <v>151</v>
      </c>
      <c r="AU169" s="214" t="s">
        <v>81</v>
      </c>
      <c r="AY169" s="13" t="s">
        <v>129</v>
      </c>
      <c r="BE169" s="215">
        <f>IF(O169="základní",K169,0)</f>
        <v>130</v>
      </c>
      <c r="BF169" s="215">
        <f>IF(O169="snížená",K169,0)</f>
        <v>0</v>
      </c>
      <c r="BG169" s="215">
        <f>IF(O169="zákl. přenesená",K169,0)</f>
        <v>0</v>
      </c>
      <c r="BH169" s="215">
        <f>IF(O169="sníž. přenesená",K169,0)</f>
        <v>0</v>
      </c>
      <c r="BI169" s="215">
        <f>IF(O169="nulová",K169,0)</f>
        <v>0</v>
      </c>
      <c r="BJ169" s="13" t="s">
        <v>81</v>
      </c>
      <c r="BK169" s="215">
        <f>ROUND(P169*H169,2)</f>
        <v>130</v>
      </c>
      <c r="BL169" s="13" t="s">
        <v>144</v>
      </c>
      <c r="BM169" s="214" t="s">
        <v>273</v>
      </c>
    </row>
    <row r="170" s="2" customFormat="1" ht="21.75" customHeight="1">
      <c r="A170" s="28"/>
      <c r="B170" s="29"/>
      <c r="C170" s="202" t="s">
        <v>274</v>
      </c>
      <c r="D170" s="202" t="s">
        <v>130</v>
      </c>
      <c r="E170" s="203" t="s">
        <v>275</v>
      </c>
      <c r="F170" s="204" t="s">
        <v>276</v>
      </c>
      <c r="G170" s="205" t="s">
        <v>133</v>
      </c>
      <c r="H170" s="206">
        <v>1</v>
      </c>
      <c r="I170" s="207">
        <v>0</v>
      </c>
      <c r="J170" s="207">
        <v>372</v>
      </c>
      <c r="K170" s="207">
        <f>ROUND(P170*H170,2)</f>
        <v>372</v>
      </c>
      <c r="L170" s="208"/>
      <c r="M170" s="34"/>
      <c r="N170" s="209" t="s">
        <v>1</v>
      </c>
      <c r="O170" s="210" t="s">
        <v>37</v>
      </c>
      <c r="P170" s="211">
        <f>I170+J170</f>
        <v>372</v>
      </c>
      <c r="Q170" s="211">
        <f>ROUND(I170*H170,2)</f>
        <v>0</v>
      </c>
      <c r="R170" s="211">
        <f>ROUND(J170*H170,2)</f>
        <v>372</v>
      </c>
      <c r="S170" s="212">
        <v>0.80200000000000005</v>
      </c>
      <c r="T170" s="212">
        <f>S170*H170</f>
        <v>0.80200000000000005</v>
      </c>
      <c r="U170" s="212">
        <v>0</v>
      </c>
      <c r="V170" s="212">
        <f>U170*H170</f>
        <v>0</v>
      </c>
      <c r="W170" s="212">
        <v>0</v>
      </c>
      <c r="X170" s="213">
        <f>W170*H170</f>
        <v>0</v>
      </c>
      <c r="Y170" s="28"/>
      <c r="Z170" s="28"/>
      <c r="AA170" s="28"/>
      <c r="AB170" s="28"/>
      <c r="AC170" s="28"/>
      <c r="AD170" s="28"/>
      <c r="AE170" s="28"/>
      <c r="AR170" s="214" t="s">
        <v>214</v>
      </c>
      <c r="AT170" s="214" t="s">
        <v>130</v>
      </c>
      <c r="AU170" s="214" t="s">
        <v>81</v>
      </c>
      <c r="AY170" s="13" t="s">
        <v>129</v>
      </c>
      <c r="BE170" s="215">
        <f>IF(O170="základní",K170,0)</f>
        <v>372</v>
      </c>
      <c r="BF170" s="215">
        <f>IF(O170="snížená",K170,0)</f>
        <v>0</v>
      </c>
      <c r="BG170" s="215">
        <f>IF(O170="zákl. přenesená",K170,0)</f>
        <v>0</v>
      </c>
      <c r="BH170" s="215">
        <f>IF(O170="sníž. přenesená",K170,0)</f>
        <v>0</v>
      </c>
      <c r="BI170" s="215">
        <f>IF(O170="nulová",K170,0)</f>
        <v>0</v>
      </c>
      <c r="BJ170" s="13" t="s">
        <v>81</v>
      </c>
      <c r="BK170" s="215">
        <f>ROUND(P170*H170,2)</f>
        <v>372</v>
      </c>
      <c r="BL170" s="13" t="s">
        <v>214</v>
      </c>
      <c r="BM170" s="214" t="s">
        <v>277</v>
      </c>
    </row>
    <row r="171" s="2" customFormat="1">
      <c r="A171" s="28"/>
      <c r="B171" s="29"/>
      <c r="C171" s="30"/>
      <c r="D171" s="216" t="s">
        <v>135</v>
      </c>
      <c r="E171" s="30"/>
      <c r="F171" s="217" t="s">
        <v>278</v>
      </c>
      <c r="G171" s="30"/>
      <c r="H171" s="30"/>
      <c r="I171" s="30"/>
      <c r="J171" s="30"/>
      <c r="K171" s="30"/>
      <c r="L171" s="30"/>
      <c r="M171" s="34"/>
      <c r="N171" s="218"/>
      <c r="O171" s="219"/>
      <c r="P171" s="80"/>
      <c r="Q171" s="80"/>
      <c r="R171" s="80"/>
      <c r="S171" s="80"/>
      <c r="T171" s="80"/>
      <c r="U171" s="80"/>
      <c r="V171" s="80"/>
      <c r="W171" s="80"/>
      <c r="X171" s="81"/>
      <c r="Y171" s="28"/>
      <c r="Z171" s="28"/>
      <c r="AA171" s="28"/>
      <c r="AB171" s="28"/>
      <c r="AC171" s="28"/>
      <c r="AD171" s="28"/>
      <c r="AE171" s="28"/>
      <c r="AT171" s="13" t="s">
        <v>135</v>
      </c>
      <c r="AU171" s="13" t="s">
        <v>81</v>
      </c>
    </row>
    <row r="172" s="2" customFormat="1" ht="24.15" customHeight="1">
      <c r="A172" s="28"/>
      <c r="B172" s="29"/>
      <c r="C172" s="220" t="s">
        <v>279</v>
      </c>
      <c r="D172" s="220" t="s">
        <v>151</v>
      </c>
      <c r="E172" s="221" t="s">
        <v>280</v>
      </c>
      <c r="F172" s="222" t="s">
        <v>281</v>
      </c>
      <c r="G172" s="223" t="s">
        <v>209</v>
      </c>
      <c r="H172" s="224">
        <v>1</v>
      </c>
      <c r="I172" s="225">
        <v>1250</v>
      </c>
      <c r="J172" s="226"/>
      <c r="K172" s="225">
        <f>ROUND(P172*H172,2)</f>
        <v>1250</v>
      </c>
      <c r="L172" s="226"/>
      <c r="M172" s="227"/>
      <c r="N172" s="228" t="s">
        <v>1</v>
      </c>
      <c r="O172" s="210" t="s">
        <v>37</v>
      </c>
      <c r="P172" s="211">
        <f>I172+J172</f>
        <v>1250</v>
      </c>
      <c r="Q172" s="211">
        <f>ROUND(I172*H172,2)</f>
        <v>1250</v>
      </c>
      <c r="R172" s="211">
        <f>ROUND(J172*H172,2)</f>
        <v>0</v>
      </c>
      <c r="S172" s="212">
        <v>0</v>
      </c>
      <c r="T172" s="212">
        <f>S172*H172</f>
        <v>0</v>
      </c>
      <c r="U172" s="212">
        <v>0</v>
      </c>
      <c r="V172" s="212">
        <f>U172*H172</f>
        <v>0</v>
      </c>
      <c r="W172" s="212">
        <v>0</v>
      </c>
      <c r="X172" s="213">
        <f>W172*H172</f>
        <v>0</v>
      </c>
      <c r="Y172" s="28"/>
      <c r="Z172" s="28"/>
      <c r="AA172" s="28"/>
      <c r="AB172" s="28"/>
      <c r="AC172" s="28"/>
      <c r="AD172" s="28"/>
      <c r="AE172" s="28"/>
      <c r="AR172" s="214" t="s">
        <v>214</v>
      </c>
      <c r="AT172" s="214" t="s">
        <v>151</v>
      </c>
      <c r="AU172" s="214" t="s">
        <v>81</v>
      </c>
      <c r="AY172" s="13" t="s">
        <v>129</v>
      </c>
      <c r="BE172" s="215">
        <f>IF(O172="základní",K172,0)</f>
        <v>1250</v>
      </c>
      <c r="BF172" s="215">
        <f>IF(O172="snížená",K172,0)</f>
        <v>0</v>
      </c>
      <c r="BG172" s="215">
        <f>IF(O172="zákl. přenesená",K172,0)</f>
        <v>0</v>
      </c>
      <c r="BH172" s="215">
        <f>IF(O172="sníž. přenesená",K172,0)</f>
        <v>0</v>
      </c>
      <c r="BI172" s="215">
        <f>IF(O172="nulová",K172,0)</f>
        <v>0</v>
      </c>
      <c r="BJ172" s="13" t="s">
        <v>81</v>
      </c>
      <c r="BK172" s="215">
        <f>ROUND(P172*H172,2)</f>
        <v>1250</v>
      </c>
      <c r="BL172" s="13" t="s">
        <v>214</v>
      </c>
      <c r="BM172" s="214" t="s">
        <v>282</v>
      </c>
    </row>
    <row r="173" s="2" customFormat="1" ht="16.5" customHeight="1">
      <c r="A173" s="28"/>
      <c r="B173" s="29"/>
      <c r="C173" s="202" t="s">
        <v>283</v>
      </c>
      <c r="D173" s="202" t="s">
        <v>130</v>
      </c>
      <c r="E173" s="203" t="s">
        <v>284</v>
      </c>
      <c r="F173" s="204" t="s">
        <v>285</v>
      </c>
      <c r="G173" s="205" t="s">
        <v>133</v>
      </c>
      <c r="H173" s="206">
        <v>1</v>
      </c>
      <c r="I173" s="207">
        <v>0</v>
      </c>
      <c r="J173" s="207">
        <v>91</v>
      </c>
      <c r="K173" s="207">
        <f>ROUND(P173*H173,2)</f>
        <v>91</v>
      </c>
      <c r="L173" s="208"/>
      <c r="M173" s="34"/>
      <c r="N173" s="209" t="s">
        <v>1</v>
      </c>
      <c r="O173" s="210" t="s">
        <v>37</v>
      </c>
      <c r="P173" s="211">
        <f>I173+J173</f>
        <v>91</v>
      </c>
      <c r="Q173" s="211">
        <f>ROUND(I173*H173,2)</f>
        <v>0</v>
      </c>
      <c r="R173" s="211">
        <f>ROUND(J173*H173,2)</f>
        <v>91</v>
      </c>
      <c r="S173" s="212">
        <v>0.097000000000000003</v>
      </c>
      <c r="T173" s="212">
        <f>S173*H173</f>
        <v>0.097000000000000003</v>
      </c>
      <c r="U173" s="212">
        <v>0</v>
      </c>
      <c r="V173" s="212">
        <f>U173*H173</f>
        <v>0</v>
      </c>
      <c r="W173" s="212">
        <v>0</v>
      </c>
      <c r="X173" s="213">
        <f>W173*H173</f>
        <v>0</v>
      </c>
      <c r="Y173" s="28"/>
      <c r="Z173" s="28"/>
      <c r="AA173" s="28"/>
      <c r="AB173" s="28"/>
      <c r="AC173" s="28"/>
      <c r="AD173" s="28"/>
      <c r="AE173" s="28"/>
      <c r="AR173" s="214" t="s">
        <v>214</v>
      </c>
      <c r="AT173" s="214" t="s">
        <v>130</v>
      </c>
      <c r="AU173" s="214" t="s">
        <v>81</v>
      </c>
      <c r="AY173" s="13" t="s">
        <v>129</v>
      </c>
      <c r="BE173" s="215">
        <f>IF(O173="základní",K173,0)</f>
        <v>91</v>
      </c>
      <c r="BF173" s="215">
        <f>IF(O173="snížená",K173,0)</f>
        <v>0</v>
      </c>
      <c r="BG173" s="215">
        <f>IF(O173="zákl. přenesená",K173,0)</f>
        <v>0</v>
      </c>
      <c r="BH173" s="215">
        <f>IF(O173="sníž. přenesená",K173,0)</f>
        <v>0</v>
      </c>
      <c r="BI173" s="215">
        <f>IF(O173="nulová",K173,0)</f>
        <v>0</v>
      </c>
      <c r="BJ173" s="13" t="s">
        <v>81</v>
      </c>
      <c r="BK173" s="215">
        <f>ROUND(P173*H173,2)</f>
        <v>91</v>
      </c>
      <c r="BL173" s="13" t="s">
        <v>214</v>
      </c>
      <c r="BM173" s="214" t="s">
        <v>286</v>
      </c>
    </row>
    <row r="174" s="2" customFormat="1">
      <c r="A174" s="28"/>
      <c r="B174" s="29"/>
      <c r="C174" s="30"/>
      <c r="D174" s="216" t="s">
        <v>135</v>
      </c>
      <c r="E174" s="30"/>
      <c r="F174" s="217" t="s">
        <v>287</v>
      </c>
      <c r="G174" s="30"/>
      <c r="H174" s="30"/>
      <c r="I174" s="30"/>
      <c r="J174" s="30"/>
      <c r="K174" s="30"/>
      <c r="L174" s="30"/>
      <c r="M174" s="34"/>
      <c r="N174" s="218"/>
      <c r="O174" s="219"/>
      <c r="P174" s="80"/>
      <c r="Q174" s="80"/>
      <c r="R174" s="80"/>
      <c r="S174" s="80"/>
      <c r="T174" s="80"/>
      <c r="U174" s="80"/>
      <c r="V174" s="80"/>
      <c r="W174" s="80"/>
      <c r="X174" s="81"/>
      <c r="Y174" s="28"/>
      <c r="Z174" s="28"/>
      <c r="AA174" s="28"/>
      <c r="AB174" s="28"/>
      <c r="AC174" s="28"/>
      <c r="AD174" s="28"/>
      <c r="AE174" s="28"/>
      <c r="AT174" s="13" t="s">
        <v>135</v>
      </c>
      <c r="AU174" s="13" t="s">
        <v>81</v>
      </c>
    </row>
    <row r="175" s="2" customFormat="1" ht="24.15" customHeight="1">
      <c r="A175" s="28"/>
      <c r="B175" s="29"/>
      <c r="C175" s="220" t="s">
        <v>288</v>
      </c>
      <c r="D175" s="220" t="s">
        <v>151</v>
      </c>
      <c r="E175" s="221" t="s">
        <v>289</v>
      </c>
      <c r="F175" s="222" t="s">
        <v>290</v>
      </c>
      <c r="G175" s="223" t="s">
        <v>209</v>
      </c>
      <c r="H175" s="224">
        <v>1</v>
      </c>
      <c r="I175" s="225">
        <v>1140</v>
      </c>
      <c r="J175" s="226"/>
      <c r="K175" s="225">
        <f>ROUND(P175*H175,2)</f>
        <v>1140</v>
      </c>
      <c r="L175" s="226"/>
      <c r="M175" s="227"/>
      <c r="N175" s="228" t="s">
        <v>1</v>
      </c>
      <c r="O175" s="210" t="s">
        <v>37</v>
      </c>
      <c r="P175" s="211">
        <f>I175+J175</f>
        <v>1140</v>
      </c>
      <c r="Q175" s="211">
        <f>ROUND(I175*H175,2)</f>
        <v>1140</v>
      </c>
      <c r="R175" s="211">
        <f>ROUND(J175*H175,2)</f>
        <v>0</v>
      </c>
      <c r="S175" s="212">
        <v>0</v>
      </c>
      <c r="T175" s="212">
        <f>S175*H175</f>
        <v>0</v>
      </c>
      <c r="U175" s="212">
        <v>0</v>
      </c>
      <c r="V175" s="212">
        <f>U175*H175</f>
        <v>0</v>
      </c>
      <c r="W175" s="212">
        <v>0</v>
      </c>
      <c r="X175" s="213">
        <f>W175*H175</f>
        <v>0</v>
      </c>
      <c r="Y175" s="28"/>
      <c r="Z175" s="28"/>
      <c r="AA175" s="28"/>
      <c r="AB175" s="28"/>
      <c r="AC175" s="28"/>
      <c r="AD175" s="28"/>
      <c r="AE175" s="28"/>
      <c r="AR175" s="214" t="s">
        <v>214</v>
      </c>
      <c r="AT175" s="214" t="s">
        <v>151</v>
      </c>
      <c r="AU175" s="214" t="s">
        <v>81</v>
      </c>
      <c r="AY175" s="13" t="s">
        <v>129</v>
      </c>
      <c r="BE175" s="215">
        <f>IF(O175="základní",K175,0)</f>
        <v>1140</v>
      </c>
      <c r="BF175" s="215">
        <f>IF(O175="snížená",K175,0)</f>
        <v>0</v>
      </c>
      <c r="BG175" s="215">
        <f>IF(O175="zákl. přenesená",K175,0)</f>
        <v>0</v>
      </c>
      <c r="BH175" s="215">
        <f>IF(O175="sníž. přenesená",K175,0)</f>
        <v>0</v>
      </c>
      <c r="BI175" s="215">
        <f>IF(O175="nulová",K175,0)</f>
        <v>0</v>
      </c>
      <c r="BJ175" s="13" t="s">
        <v>81</v>
      </c>
      <c r="BK175" s="215">
        <f>ROUND(P175*H175,2)</f>
        <v>1140</v>
      </c>
      <c r="BL175" s="13" t="s">
        <v>214</v>
      </c>
      <c r="BM175" s="214" t="s">
        <v>291</v>
      </c>
    </row>
    <row r="176" s="2" customFormat="1" ht="16.5" customHeight="1">
      <c r="A176" s="28"/>
      <c r="B176" s="29"/>
      <c r="C176" s="202" t="s">
        <v>292</v>
      </c>
      <c r="D176" s="202" t="s">
        <v>130</v>
      </c>
      <c r="E176" s="203" t="s">
        <v>293</v>
      </c>
      <c r="F176" s="204" t="s">
        <v>294</v>
      </c>
      <c r="G176" s="205" t="s">
        <v>295</v>
      </c>
      <c r="H176" s="206">
        <v>1</v>
      </c>
      <c r="I176" s="207">
        <v>0</v>
      </c>
      <c r="J176" s="207">
        <v>363.30000000000001</v>
      </c>
      <c r="K176" s="207">
        <f>ROUND(P176*H176,2)</f>
        <v>363.30000000000001</v>
      </c>
      <c r="L176" s="208"/>
      <c r="M176" s="34"/>
      <c r="N176" s="209" t="s">
        <v>1</v>
      </c>
      <c r="O176" s="210" t="s">
        <v>37</v>
      </c>
      <c r="P176" s="211">
        <f>I176+J176</f>
        <v>363.30000000000001</v>
      </c>
      <c r="Q176" s="211">
        <f>ROUND(I176*H176,2)</f>
        <v>0</v>
      </c>
      <c r="R176" s="211">
        <f>ROUND(J176*H176,2)</f>
        <v>363.30000000000001</v>
      </c>
      <c r="S176" s="212">
        <v>1</v>
      </c>
      <c r="T176" s="212">
        <f>S176*H176</f>
        <v>1</v>
      </c>
      <c r="U176" s="212">
        <v>0</v>
      </c>
      <c r="V176" s="212">
        <f>U176*H176</f>
        <v>0</v>
      </c>
      <c r="W176" s="212">
        <v>0</v>
      </c>
      <c r="X176" s="213">
        <f>W176*H176</f>
        <v>0</v>
      </c>
      <c r="Y176" s="28"/>
      <c r="Z176" s="28"/>
      <c r="AA176" s="28"/>
      <c r="AB176" s="28"/>
      <c r="AC176" s="28"/>
      <c r="AD176" s="28"/>
      <c r="AE176" s="28"/>
      <c r="AR176" s="214" t="s">
        <v>144</v>
      </c>
      <c r="AT176" s="214" t="s">
        <v>130</v>
      </c>
      <c r="AU176" s="214" t="s">
        <v>81</v>
      </c>
      <c r="AY176" s="13" t="s">
        <v>129</v>
      </c>
      <c r="BE176" s="215">
        <f>IF(O176="základní",K176,0)</f>
        <v>363.30000000000001</v>
      </c>
      <c r="BF176" s="215">
        <f>IF(O176="snížená",K176,0)</f>
        <v>0</v>
      </c>
      <c r="BG176" s="215">
        <f>IF(O176="zákl. přenesená",K176,0)</f>
        <v>0</v>
      </c>
      <c r="BH176" s="215">
        <f>IF(O176="sníž. přenesená",K176,0)</f>
        <v>0</v>
      </c>
      <c r="BI176" s="215">
        <f>IF(O176="nulová",K176,0)</f>
        <v>0</v>
      </c>
      <c r="BJ176" s="13" t="s">
        <v>81</v>
      </c>
      <c r="BK176" s="215">
        <f>ROUND(P176*H176,2)</f>
        <v>363.30000000000001</v>
      </c>
      <c r="BL176" s="13" t="s">
        <v>144</v>
      </c>
      <c r="BM176" s="214" t="s">
        <v>296</v>
      </c>
    </row>
    <row r="177" s="2" customFormat="1">
      <c r="A177" s="28"/>
      <c r="B177" s="29"/>
      <c r="C177" s="30"/>
      <c r="D177" s="216" t="s">
        <v>135</v>
      </c>
      <c r="E177" s="30"/>
      <c r="F177" s="217" t="s">
        <v>297</v>
      </c>
      <c r="G177" s="30"/>
      <c r="H177" s="30"/>
      <c r="I177" s="30"/>
      <c r="J177" s="30"/>
      <c r="K177" s="30"/>
      <c r="L177" s="30"/>
      <c r="M177" s="34"/>
      <c r="N177" s="218"/>
      <c r="O177" s="219"/>
      <c r="P177" s="80"/>
      <c r="Q177" s="80"/>
      <c r="R177" s="80"/>
      <c r="S177" s="80"/>
      <c r="T177" s="80"/>
      <c r="U177" s="80"/>
      <c r="V177" s="80"/>
      <c r="W177" s="80"/>
      <c r="X177" s="81"/>
      <c r="Y177" s="28"/>
      <c r="Z177" s="28"/>
      <c r="AA177" s="28"/>
      <c r="AB177" s="28"/>
      <c r="AC177" s="28"/>
      <c r="AD177" s="28"/>
      <c r="AE177" s="28"/>
      <c r="AT177" s="13" t="s">
        <v>135</v>
      </c>
      <c r="AU177" s="13" t="s">
        <v>81</v>
      </c>
    </row>
    <row r="178" s="2" customFormat="1" ht="44.25" customHeight="1">
      <c r="A178" s="28"/>
      <c r="B178" s="29"/>
      <c r="C178" s="220" t="s">
        <v>298</v>
      </c>
      <c r="D178" s="220" t="s">
        <v>151</v>
      </c>
      <c r="E178" s="221" t="s">
        <v>299</v>
      </c>
      <c r="F178" s="222" t="s">
        <v>300</v>
      </c>
      <c r="G178" s="223" t="s">
        <v>209</v>
      </c>
      <c r="H178" s="224">
        <v>1</v>
      </c>
      <c r="I178" s="225">
        <v>2600</v>
      </c>
      <c r="J178" s="226"/>
      <c r="K178" s="225">
        <f>ROUND(P178*H178,2)</f>
        <v>2600</v>
      </c>
      <c r="L178" s="226"/>
      <c r="M178" s="227"/>
      <c r="N178" s="228" t="s">
        <v>1</v>
      </c>
      <c r="O178" s="210" t="s">
        <v>37</v>
      </c>
      <c r="P178" s="211">
        <f>I178+J178</f>
        <v>2600</v>
      </c>
      <c r="Q178" s="211">
        <f>ROUND(I178*H178,2)</f>
        <v>2600</v>
      </c>
      <c r="R178" s="211">
        <f>ROUND(J178*H178,2)</f>
        <v>0</v>
      </c>
      <c r="S178" s="212">
        <v>0</v>
      </c>
      <c r="T178" s="212">
        <f>S178*H178</f>
        <v>0</v>
      </c>
      <c r="U178" s="212">
        <v>0</v>
      </c>
      <c r="V178" s="212">
        <f>U178*H178</f>
        <v>0</v>
      </c>
      <c r="W178" s="212">
        <v>0</v>
      </c>
      <c r="X178" s="213">
        <f>W178*H178</f>
        <v>0</v>
      </c>
      <c r="Y178" s="28"/>
      <c r="Z178" s="28"/>
      <c r="AA178" s="28"/>
      <c r="AB178" s="28"/>
      <c r="AC178" s="28"/>
      <c r="AD178" s="28"/>
      <c r="AE178" s="28"/>
      <c r="AR178" s="214" t="s">
        <v>154</v>
      </c>
      <c r="AT178" s="214" t="s">
        <v>151</v>
      </c>
      <c r="AU178" s="214" t="s">
        <v>81</v>
      </c>
      <c r="AY178" s="13" t="s">
        <v>129</v>
      </c>
      <c r="BE178" s="215">
        <f>IF(O178="základní",K178,0)</f>
        <v>2600</v>
      </c>
      <c r="BF178" s="215">
        <f>IF(O178="snížená",K178,0)</f>
        <v>0</v>
      </c>
      <c r="BG178" s="215">
        <f>IF(O178="zákl. přenesená",K178,0)</f>
        <v>0</v>
      </c>
      <c r="BH178" s="215">
        <f>IF(O178="sníž. přenesená",K178,0)</f>
        <v>0</v>
      </c>
      <c r="BI178" s="215">
        <f>IF(O178="nulová",K178,0)</f>
        <v>0</v>
      </c>
      <c r="BJ178" s="13" t="s">
        <v>81</v>
      </c>
      <c r="BK178" s="215">
        <f>ROUND(P178*H178,2)</f>
        <v>2600</v>
      </c>
      <c r="BL178" s="13" t="s">
        <v>144</v>
      </c>
      <c r="BM178" s="214" t="s">
        <v>301</v>
      </c>
    </row>
    <row r="179" s="2" customFormat="1" ht="24.15" customHeight="1">
      <c r="A179" s="28"/>
      <c r="B179" s="29"/>
      <c r="C179" s="220" t="s">
        <v>302</v>
      </c>
      <c r="D179" s="220" t="s">
        <v>151</v>
      </c>
      <c r="E179" s="221" t="s">
        <v>303</v>
      </c>
      <c r="F179" s="222" t="s">
        <v>304</v>
      </c>
      <c r="G179" s="223" t="s">
        <v>305</v>
      </c>
      <c r="H179" s="224">
        <v>40</v>
      </c>
      <c r="I179" s="225">
        <v>35</v>
      </c>
      <c r="J179" s="226"/>
      <c r="K179" s="225">
        <f>ROUND(P179*H179,2)</f>
        <v>1400</v>
      </c>
      <c r="L179" s="226"/>
      <c r="M179" s="227"/>
      <c r="N179" s="228" t="s">
        <v>1</v>
      </c>
      <c r="O179" s="210" t="s">
        <v>37</v>
      </c>
      <c r="P179" s="211">
        <f>I179+J179</f>
        <v>35</v>
      </c>
      <c r="Q179" s="211">
        <f>ROUND(I179*H179,2)</f>
        <v>1400</v>
      </c>
      <c r="R179" s="211">
        <f>ROUND(J179*H179,2)</f>
        <v>0</v>
      </c>
      <c r="S179" s="212">
        <v>0</v>
      </c>
      <c r="T179" s="212">
        <f>S179*H179</f>
        <v>0</v>
      </c>
      <c r="U179" s="212">
        <v>0</v>
      </c>
      <c r="V179" s="212">
        <f>U179*H179</f>
        <v>0</v>
      </c>
      <c r="W179" s="212">
        <v>0</v>
      </c>
      <c r="X179" s="213">
        <f>W179*H179</f>
        <v>0</v>
      </c>
      <c r="Y179" s="28"/>
      <c r="Z179" s="28"/>
      <c r="AA179" s="28"/>
      <c r="AB179" s="28"/>
      <c r="AC179" s="28"/>
      <c r="AD179" s="28"/>
      <c r="AE179" s="28"/>
      <c r="AR179" s="214" t="s">
        <v>214</v>
      </c>
      <c r="AT179" s="214" t="s">
        <v>151</v>
      </c>
      <c r="AU179" s="214" t="s">
        <v>81</v>
      </c>
      <c r="AY179" s="13" t="s">
        <v>129</v>
      </c>
      <c r="BE179" s="215">
        <f>IF(O179="základní",K179,0)</f>
        <v>1400</v>
      </c>
      <c r="BF179" s="215">
        <f>IF(O179="snížená",K179,0)</f>
        <v>0</v>
      </c>
      <c r="BG179" s="215">
        <f>IF(O179="zákl. přenesená",K179,0)</f>
        <v>0</v>
      </c>
      <c r="BH179" s="215">
        <f>IF(O179="sníž. přenesená",K179,0)</f>
        <v>0</v>
      </c>
      <c r="BI179" s="215">
        <f>IF(O179="nulová",K179,0)</f>
        <v>0</v>
      </c>
      <c r="BJ179" s="13" t="s">
        <v>81</v>
      </c>
      <c r="BK179" s="215">
        <f>ROUND(P179*H179,2)</f>
        <v>1400</v>
      </c>
      <c r="BL179" s="13" t="s">
        <v>214</v>
      </c>
      <c r="BM179" s="214" t="s">
        <v>306</v>
      </c>
    </row>
    <row r="180" s="11" customFormat="1" ht="25.92" customHeight="1">
      <c r="A180" s="11"/>
      <c r="B180" s="188"/>
      <c r="C180" s="189"/>
      <c r="D180" s="190" t="s">
        <v>73</v>
      </c>
      <c r="E180" s="191" t="s">
        <v>307</v>
      </c>
      <c r="F180" s="191" t="s">
        <v>308</v>
      </c>
      <c r="G180" s="189"/>
      <c r="H180" s="189"/>
      <c r="I180" s="189"/>
      <c r="J180" s="189"/>
      <c r="K180" s="192">
        <f>BK180</f>
        <v>5406.8999999999996</v>
      </c>
      <c r="L180" s="189"/>
      <c r="M180" s="193"/>
      <c r="N180" s="194"/>
      <c r="O180" s="195"/>
      <c r="P180" s="195"/>
      <c r="Q180" s="196">
        <f>SUM(Q181:Q189)</f>
        <v>1473</v>
      </c>
      <c r="R180" s="196">
        <f>SUM(R181:R189)</f>
        <v>3933.8999999999996</v>
      </c>
      <c r="S180" s="195"/>
      <c r="T180" s="197">
        <f>SUM(T181:T189)</f>
        <v>8.463000000000001</v>
      </c>
      <c r="U180" s="195"/>
      <c r="V180" s="197">
        <f>SUM(V181:V189)</f>
        <v>0</v>
      </c>
      <c r="W180" s="195"/>
      <c r="X180" s="198">
        <f>SUM(X181:X189)</f>
        <v>0</v>
      </c>
      <c r="Y180" s="11"/>
      <c r="Z180" s="11"/>
      <c r="AA180" s="11"/>
      <c r="AB180" s="11"/>
      <c r="AC180" s="11"/>
      <c r="AD180" s="11"/>
      <c r="AE180" s="11"/>
      <c r="AR180" s="199" t="s">
        <v>81</v>
      </c>
      <c r="AT180" s="200" t="s">
        <v>73</v>
      </c>
      <c r="AU180" s="200" t="s">
        <v>9</v>
      </c>
      <c r="AY180" s="199" t="s">
        <v>129</v>
      </c>
      <c r="BK180" s="201">
        <f>SUM(BK181:BK189)</f>
        <v>5406.8999999999996</v>
      </c>
    </row>
    <row r="181" s="2" customFormat="1" ht="21.75" customHeight="1">
      <c r="A181" s="28"/>
      <c r="B181" s="29"/>
      <c r="C181" s="202" t="s">
        <v>309</v>
      </c>
      <c r="D181" s="202" t="s">
        <v>130</v>
      </c>
      <c r="E181" s="203" t="s">
        <v>310</v>
      </c>
      <c r="F181" s="204" t="s">
        <v>311</v>
      </c>
      <c r="G181" s="205" t="s">
        <v>133</v>
      </c>
      <c r="H181" s="206">
        <v>42</v>
      </c>
      <c r="I181" s="207">
        <v>0</v>
      </c>
      <c r="J181" s="207">
        <v>42.299999999999997</v>
      </c>
      <c r="K181" s="207">
        <f>ROUND(P181*H181,2)</f>
        <v>1776.5999999999999</v>
      </c>
      <c r="L181" s="208"/>
      <c r="M181" s="34"/>
      <c r="N181" s="209" t="s">
        <v>1</v>
      </c>
      <c r="O181" s="210" t="s">
        <v>37</v>
      </c>
      <c r="P181" s="211">
        <f>I181+J181</f>
        <v>42.299999999999997</v>
      </c>
      <c r="Q181" s="211">
        <f>ROUND(I181*H181,2)</f>
        <v>0</v>
      </c>
      <c r="R181" s="211">
        <f>ROUND(J181*H181,2)</f>
        <v>1776.5999999999999</v>
      </c>
      <c r="S181" s="212">
        <v>0.090999999999999998</v>
      </c>
      <c r="T181" s="212">
        <f>S181*H181</f>
        <v>3.8220000000000001</v>
      </c>
      <c r="U181" s="212">
        <v>0</v>
      </c>
      <c r="V181" s="212">
        <f>U181*H181</f>
        <v>0</v>
      </c>
      <c r="W181" s="212">
        <v>0</v>
      </c>
      <c r="X181" s="213">
        <f>W181*H181</f>
        <v>0</v>
      </c>
      <c r="Y181" s="28"/>
      <c r="Z181" s="28"/>
      <c r="AA181" s="28"/>
      <c r="AB181" s="28"/>
      <c r="AC181" s="28"/>
      <c r="AD181" s="28"/>
      <c r="AE181" s="28"/>
      <c r="AR181" s="214" t="s">
        <v>168</v>
      </c>
      <c r="AT181" s="214" t="s">
        <v>130</v>
      </c>
      <c r="AU181" s="214" t="s">
        <v>81</v>
      </c>
      <c r="AY181" s="13" t="s">
        <v>129</v>
      </c>
      <c r="BE181" s="215">
        <f>IF(O181="základní",K181,0)</f>
        <v>1776.5999999999999</v>
      </c>
      <c r="BF181" s="215">
        <f>IF(O181="snížená",K181,0)</f>
        <v>0</v>
      </c>
      <c r="BG181" s="215">
        <f>IF(O181="zákl. přenesená",K181,0)</f>
        <v>0</v>
      </c>
      <c r="BH181" s="215">
        <f>IF(O181="sníž. přenesená",K181,0)</f>
        <v>0</v>
      </c>
      <c r="BI181" s="215">
        <f>IF(O181="nulová",K181,0)</f>
        <v>0</v>
      </c>
      <c r="BJ181" s="13" t="s">
        <v>81</v>
      </c>
      <c r="BK181" s="215">
        <f>ROUND(P181*H181,2)</f>
        <v>1776.5999999999999</v>
      </c>
      <c r="BL181" s="13" t="s">
        <v>168</v>
      </c>
      <c r="BM181" s="214" t="s">
        <v>312</v>
      </c>
    </row>
    <row r="182" s="2" customFormat="1">
      <c r="A182" s="28"/>
      <c r="B182" s="29"/>
      <c r="C182" s="30"/>
      <c r="D182" s="216" t="s">
        <v>135</v>
      </c>
      <c r="E182" s="30"/>
      <c r="F182" s="217" t="s">
        <v>313</v>
      </c>
      <c r="G182" s="30"/>
      <c r="H182" s="30"/>
      <c r="I182" s="30"/>
      <c r="J182" s="30"/>
      <c r="K182" s="30"/>
      <c r="L182" s="30"/>
      <c r="M182" s="34"/>
      <c r="N182" s="218"/>
      <c r="O182" s="219"/>
      <c r="P182" s="80"/>
      <c r="Q182" s="80"/>
      <c r="R182" s="80"/>
      <c r="S182" s="80"/>
      <c r="T182" s="80"/>
      <c r="U182" s="80"/>
      <c r="V182" s="80"/>
      <c r="W182" s="80"/>
      <c r="X182" s="81"/>
      <c r="Y182" s="28"/>
      <c r="Z182" s="28"/>
      <c r="AA182" s="28"/>
      <c r="AB182" s="28"/>
      <c r="AC182" s="28"/>
      <c r="AD182" s="28"/>
      <c r="AE182" s="28"/>
      <c r="AT182" s="13" t="s">
        <v>135</v>
      </c>
      <c r="AU182" s="13" t="s">
        <v>81</v>
      </c>
    </row>
    <row r="183" s="2" customFormat="1" ht="37.8" customHeight="1">
      <c r="A183" s="28"/>
      <c r="B183" s="29"/>
      <c r="C183" s="220" t="s">
        <v>174</v>
      </c>
      <c r="D183" s="220" t="s">
        <v>151</v>
      </c>
      <c r="E183" s="221" t="s">
        <v>314</v>
      </c>
      <c r="F183" s="222" t="s">
        <v>315</v>
      </c>
      <c r="G183" s="223" t="s">
        <v>229</v>
      </c>
      <c r="H183" s="224">
        <v>42</v>
      </c>
      <c r="I183" s="225">
        <v>15</v>
      </c>
      <c r="J183" s="226"/>
      <c r="K183" s="225">
        <f>ROUND(P183*H183,2)</f>
        <v>630</v>
      </c>
      <c r="L183" s="226"/>
      <c r="M183" s="227"/>
      <c r="N183" s="228" t="s">
        <v>1</v>
      </c>
      <c r="O183" s="210" t="s">
        <v>37</v>
      </c>
      <c r="P183" s="211">
        <f>I183+J183</f>
        <v>15</v>
      </c>
      <c r="Q183" s="211">
        <f>ROUND(I183*H183,2)</f>
        <v>630</v>
      </c>
      <c r="R183" s="211">
        <f>ROUND(J183*H183,2)</f>
        <v>0</v>
      </c>
      <c r="S183" s="212">
        <v>0</v>
      </c>
      <c r="T183" s="212">
        <f>S183*H183</f>
        <v>0</v>
      </c>
      <c r="U183" s="212">
        <v>0</v>
      </c>
      <c r="V183" s="212">
        <f>U183*H183</f>
        <v>0</v>
      </c>
      <c r="W183" s="212">
        <v>0</v>
      </c>
      <c r="X183" s="213">
        <f>W183*H183</f>
        <v>0</v>
      </c>
      <c r="Y183" s="28"/>
      <c r="Z183" s="28"/>
      <c r="AA183" s="28"/>
      <c r="AB183" s="28"/>
      <c r="AC183" s="28"/>
      <c r="AD183" s="28"/>
      <c r="AE183" s="28"/>
      <c r="AR183" s="214" t="s">
        <v>174</v>
      </c>
      <c r="AT183" s="214" t="s">
        <v>151</v>
      </c>
      <c r="AU183" s="214" t="s">
        <v>81</v>
      </c>
      <c r="AY183" s="13" t="s">
        <v>129</v>
      </c>
      <c r="BE183" s="215">
        <f>IF(O183="základní",K183,0)</f>
        <v>630</v>
      </c>
      <c r="BF183" s="215">
        <f>IF(O183="snížená",K183,0)</f>
        <v>0</v>
      </c>
      <c r="BG183" s="215">
        <f>IF(O183="zákl. přenesená",K183,0)</f>
        <v>0</v>
      </c>
      <c r="BH183" s="215">
        <f>IF(O183="sníž. přenesená",K183,0)</f>
        <v>0</v>
      </c>
      <c r="BI183" s="215">
        <f>IF(O183="nulová",K183,0)</f>
        <v>0</v>
      </c>
      <c r="BJ183" s="13" t="s">
        <v>81</v>
      </c>
      <c r="BK183" s="215">
        <f>ROUND(P183*H183,2)</f>
        <v>630</v>
      </c>
      <c r="BL183" s="13" t="s">
        <v>168</v>
      </c>
      <c r="BM183" s="214" t="s">
        <v>316</v>
      </c>
    </row>
    <row r="184" s="2" customFormat="1" ht="21.75" customHeight="1">
      <c r="A184" s="28"/>
      <c r="B184" s="29"/>
      <c r="C184" s="202" t="s">
        <v>317</v>
      </c>
      <c r="D184" s="202" t="s">
        <v>130</v>
      </c>
      <c r="E184" s="203" t="s">
        <v>318</v>
      </c>
      <c r="F184" s="204" t="s">
        <v>311</v>
      </c>
      <c r="G184" s="205" t="s">
        <v>133</v>
      </c>
      <c r="H184" s="206">
        <v>6</v>
      </c>
      <c r="I184" s="207">
        <v>0</v>
      </c>
      <c r="J184" s="207">
        <v>42.299999999999997</v>
      </c>
      <c r="K184" s="207">
        <f>ROUND(P184*H184,2)</f>
        <v>253.80000000000001</v>
      </c>
      <c r="L184" s="208"/>
      <c r="M184" s="34"/>
      <c r="N184" s="209" t="s">
        <v>1</v>
      </c>
      <c r="O184" s="210" t="s">
        <v>37</v>
      </c>
      <c r="P184" s="211">
        <f>I184+J184</f>
        <v>42.299999999999997</v>
      </c>
      <c r="Q184" s="211">
        <f>ROUND(I184*H184,2)</f>
        <v>0</v>
      </c>
      <c r="R184" s="211">
        <f>ROUND(J184*H184,2)</f>
        <v>253.80000000000001</v>
      </c>
      <c r="S184" s="212">
        <v>0.090999999999999998</v>
      </c>
      <c r="T184" s="212">
        <f>S184*H184</f>
        <v>0.54600000000000004</v>
      </c>
      <c r="U184" s="212">
        <v>0</v>
      </c>
      <c r="V184" s="212">
        <f>U184*H184</f>
        <v>0</v>
      </c>
      <c r="W184" s="212">
        <v>0</v>
      </c>
      <c r="X184" s="213">
        <f>W184*H184</f>
        <v>0</v>
      </c>
      <c r="Y184" s="28"/>
      <c r="Z184" s="28"/>
      <c r="AA184" s="28"/>
      <c r="AB184" s="28"/>
      <c r="AC184" s="28"/>
      <c r="AD184" s="28"/>
      <c r="AE184" s="28"/>
      <c r="AR184" s="214" t="s">
        <v>168</v>
      </c>
      <c r="AT184" s="214" t="s">
        <v>130</v>
      </c>
      <c r="AU184" s="214" t="s">
        <v>81</v>
      </c>
      <c r="AY184" s="13" t="s">
        <v>129</v>
      </c>
      <c r="BE184" s="215">
        <f>IF(O184="základní",K184,0)</f>
        <v>253.80000000000001</v>
      </c>
      <c r="BF184" s="215">
        <f>IF(O184="snížená",K184,0)</f>
        <v>0</v>
      </c>
      <c r="BG184" s="215">
        <f>IF(O184="zákl. přenesená",K184,0)</f>
        <v>0</v>
      </c>
      <c r="BH184" s="215">
        <f>IF(O184="sníž. přenesená",K184,0)</f>
        <v>0</v>
      </c>
      <c r="BI184" s="215">
        <f>IF(O184="nulová",K184,0)</f>
        <v>0</v>
      </c>
      <c r="BJ184" s="13" t="s">
        <v>81</v>
      </c>
      <c r="BK184" s="215">
        <f>ROUND(P184*H184,2)</f>
        <v>253.80000000000001</v>
      </c>
      <c r="BL184" s="13" t="s">
        <v>168</v>
      </c>
      <c r="BM184" s="214" t="s">
        <v>319</v>
      </c>
    </row>
    <row r="185" s="2" customFormat="1">
      <c r="A185" s="28"/>
      <c r="B185" s="29"/>
      <c r="C185" s="30"/>
      <c r="D185" s="216" t="s">
        <v>135</v>
      </c>
      <c r="E185" s="30"/>
      <c r="F185" s="217" t="s">
        <v>320</v>
      </c>
      <c r="G185" s="30"/>
      <c r="H185" s="30"/>
      <c r="I185" s="30"/>
      <c r="J185" s="30"/>
      <c r="K185" s="30"/>
      <c r="L185" s="30"/>
      <c r="M185" s="34"/>
      <c r="N185" s="218"/>
      <c r="O185" s="219"/>
      <c r="P185" s="80"/>
      <c r="Q185" s="80"/>
      <c r="R185" s="80"/>
      <c r="S185" s="80"/>
      <c r="T185" s="80"/>
      <c r="U185" s="80"/>
      <c r="V185" s="80"/>
      <c r="W185" s="80"/>
      <c r="X185" s="81"/>
      <c r="Y185" s="28"/>
      <c r="Z185" s="28"/>
      <c r="AA185" s="28"/>
      <c r="AB185" s="28"/>
      <c r="AC185" s="28"/>
      <c r="AD185" s="28"/>
      <c r="AE185" s="28"/>
      <c r="AT185" s="13" t="s">
        <v>135</v>
      </c>
      <c r="AU185" s="13" t="s">
        <v>81</v>
      </c>
    </row>
    <row r="186" s="2" customFormat="1" ht="33" customHeight="1">
      <c r="A186" s="28"/>
      <c r="B186" s="29"/>
      <c r="C186" s="220" t="s">
        <v>321</v>
      </c>
      <c r="D186" s="220" t="s">
        <v>151</v>
      </c>
      <c r="E186" s="221" t="s">
        <v>322</v>
      </c>
      <c r="F186" s="222" t="s">
        <v>323</v>
      </c>
      <c r="G186" s="223" t="s">
        <v>229</v>
      </c>
      <c r="H186" s="224">
        <v>6</v>
      </c>
      <c r="I186" s="225">
        <v>28</v>
      </c>
      <c r="J186" s="226"/>
      <c r="K186" s="225">
        <f>ROUND(P186*H186,2)</f>
        <v>168</v>
      </c>
      <c r="L186" s="226"/>
      <c r="M186" s="227"/>
      <c r="N186" s="228" t="s">
        <v>1</v>
      </c>
      <c r="O186" s="210" t="s">
        <v>37</v>
      </c>
      <c r="P186" s="211">
        <f>I186+J186</f>
        <v>28</v>
      </c>
      <c r="Q186" s="211">
        <f>ROUND(I186*H186,2)</f>
        <v>168</v>
      </c>
      <c r="R186" s="211">
        <f>ROUND(J186*H186,2)</f>
        <v>0</v>
      </c>
      <c r="S186" s="212">
        <v>0</v>
      </c>
      <c r="T186" s="212">
        <f>S186*H186</f>
        <v>0</v>
      </c>
      <c r="U186" s="212">
        <v>0</v>
      </c>
      <c r="V186" s="212">
        <f>U186*H186</f>
        <v>0</v>
      </c>
      <c r="W186" s="212">
        <v>0</v>
      </c>
      <c r="X186" s="213">
        <f>W186*H186</f>
        <v>0</v>
      </c>
      <c r="Y186" s="28"/>
      <c r="Z186" s="28"/>
      <c r="AA186" s="28"/>
      <c r="AB186" s="28"/>
      <c r="AC186" s="28"/>
      <c r="AD186" s="28"/>
      <c r="AE186" s="28"/>
      <c r="AR186" s="214" t="s">
        <v>174</v>
      </c>
      <c r="AT186" s="214" t="s">
        <v>151</v>
      </c>
      <c r="AU186" s="214" t="s">
        <v>81</v>
      </c>
      <c r="AY186" s="13" t="s">
        <v>129</v>
      </c>
      <c r="BE186" s="215">
        <f>IF(O186="základní",K186,0)</f>
        <v>168</v>
      </c>
      <c r="BF186" s="215">
        <f>IF(O186="snížená",K186,0)</f>
        <v>0</v>
      </c>
      <c r="BG186" s="215">
        <f>IF(O186="zákl. přenesená",K186,0)</f>
        <v>0</v>
      </c>
      <c r="BH186" s="215">
        <f>IF(O186="sníž. přenesená",K186,0)</f>
        <v>0</v>
      </c>
      <c r="BI186" s="215">
        <f>IF(O186="nulová",K186,0)</f>
        <v>0</v>
      </c>
      <c r="BJ186" s="13" t="s">
        <v>81</v>
      </c>
      <c r="BK186" s="215">
        <f>ROUND(P186*H186,2)</f>
        <v>168</v>
      </c>
      <c r="BL186" s="13" t="s">
        <v>168</v>
      </c>
      <c r="BM186" s="214" t="s">
        <v>324</v>
      </c>
    </row>
    <row r="187" s="2" customFormat="1" ht="24.15" customHeight="1">
      <c r="A187" s="28"/>
      <c r="B187" s="29"/>
      <c r="C187" s="202" t="s">
        <v>325</v>
      </c>
      <c r="D187" s="202" t="s">
        <v>130</v>
      </c>
      <c r="E187" s="203" t="s">
        <v>326</v>
      </c>
      <c r="F187" s="204" t="s">
        <v>327</v>
      </c>
      <c r="G187" s="205" t="s">
        <v>147</v>
      </c>
      <c r="H187" s="206">
        <v>45</v>
      </c>
      <c r="I187" s="207">
        <v>0</v>
      </c>
      <c r="J187" s="207">
        <v>42.299999999999997</v>
      </c>
      <c r="K187" s="207">
        <f>ROUND(P187*H187,2)</f>
        <v>1903.5</v>
      </c>
      <c r="L187" s="208"/>
      <c r="M187" s="34"/>
      <c r="N187" s="209" t="s">
        <v>1</v>
      </c>
      <c r="O187" s="210" t="s">
        <v>37</v>
      </c>
      <c r="P187" s="211">
        <f>I187+J187</f>
        <v>42.299999999999997</v>
      </c>
      <c r="Q187" s="211">
        <f>ROUND(I187*H187,2)</f>
        <v>0</v>
      </c>
      <c r="R187" s="211">
        <f>ROUND(J187*H187,2)</f>
        <v>1903.5</v>
      </c>
      <c r="S187" s="212">
        <v>0.090999999999999998</v>
      </c>
      <c r="T187" s="212">
        <f>S187*H187</f>
        <v>4.0949999999999998</v>
      </c>
      <c r="U187" s="212">
        <v>0</v>
      </c>
      <c r="V187" s="212">
        <f>U187*H187</f>
        <v>0</v>
      </c>
      <c r="W187" s="212">
        <v>0</v>
      </c>
      <c r="X187" s="213">
        <f>W187*H187</f>
        <v>0</v>
      </c>
      <c r="Y187" s="28"/>
      <c r="Z187" s="28"/>
      <c r="AA187" s="28"/>
      <c r="AB187" s="28"/>
      <c r="AC187" s="28"/>
      <c r="AD187" s="28"/>
      <c r="AE187" s="28"/>
      <c r="AR187" s="214" t="s">
        <v>168</v>
      </c>
      <c r="AT187" s="214" t="s">
        <v>130</v>
      </c>
      <c r="AU187" s="214" t="s">
        <v>81</v>
      </c>
      <c r="AY187" s="13" t="s">
        <v>129</v>
      </c>
      <c r="BE187" s="215">
        <f>IF(O187="základní",K187,0)</f>
        <v>1903.5</v>
      </c>
      <c r="BF187" s="215">
        <f>IF(O187="snížená",K187,0)</f>
        <v>0</v>
      </c>
      <c r="BG187" s="215">
        <f>IF(O187="zákl. přenesená",K187,0)</f>
        <v>0</v>
      </c>
      <c r="BH187" s="215">
        <f>IF(O187="sníž. přenesená",K187,0)</f>
        <v>0</v>
      </c>
      <c r="BI187" s="215">
        <f>IF(O187="nulová",K187,0)</f>
        <v>0</v>
      </c>
      <c r="BJ187" s="13" t="s">
        <v>81</v>
      </c>
      <c r="BK187" s="215">
        <f>ROUND(P187*H187,2)</f>
        <v>1903.5</v>
      </c>
      <c r="BL187" s="13" t="s">
        <v>168</v>
      </c>
      <c r="BM187" s="214" t="s">
        <v>328</v>
      </c>
    </row>
    <row r="188" s="2" customFormat="1">
      <c r="A188" s="28"/>
      <c r="B188" s="29"/>
      <c r="C188" s="30"/>
      <c r="D188" s="216" t="s">
        <v>135</v>
      </c>
      <c r="E188" s="30"/>
      <c r="F188" s="217" t="s">
        <v>329</v>
      </c>
      <c r="G188" s="30"/>
      <c r="H188" s="30"/>
      <c r="I188" s="30"/>
      <c r="J188" s="30"/>
      <c r="K188" s="30"/>
      <c r="L188" s="30"/>
      <c r="M188" s="34"/>
      <c r="N188" s="218"/>
      <c r="O188" s="219"/>
      <c r="P188" s="80"/>
      <c r="Q188" s="80"/>
      <c r="R188" s="80"/>
      <c r="S188" s="80"/>
      <c r="T188" s="80"/>
      <c r="U188" s="80"/>
      <c r="V188" s="80"/>
      <c r="W188" s="80"/>
      <c r="X188" s="81"/>
      <c r="Y188" s="28"/>
      <c r="Z188" s="28"/>
      <c r="AA188" s="28"/>
      <c r="AB188" s="28"/>
      <c r="AC188" s="28"/>
      <c r="AD188" s="28"/>
      <c r="AE188" s="28"/>
      <c r="AT188" s="13" t="s">
        <v>135</v>
      </c>
      <c r="AU188" s="13" t="s">
        <v>81</v>
      </c>
    </row>
    <row r="189" s="2" customFormat="1" ht="49.05" customHeight="1">
      <c r="A189" s="28"/>
      <c r="B189" s="29"/>
      <c r="C189" s="220" t="s">
        <v>330</v>
      </c>
      <c r="D189" s="220" t="s">
        <v>151</v>
      </c>
      <c r="E189" s="221" t="s">
        <v>331</v>
      </c>
      <c r="F189" s="222" t="s">
        <v>332</v>
      </c>
      <c r="G189" s="223" t="s">
        <v>147</v>
      </c>
      <c r="H189" s="224">
        <v>45</v>
      </c>
      <c r="I189" s="225">
        <v>15</v>
      </c>
      <c r="J189" s="226"/>
      <c r="K189" s="225">
        <f>ROUND(P189*H189,2)</f>
        <v>675</v>
      </c>
      <c r="L189" s="226"/>
      <c r="M189" s="227"/>
      <c r="N189" s="228" t="s">
        <v>1</v>
      </c>
      <c r="O189" s="210" t="s">
        <v>37</v>
      </c>
      <c r="P189" s="211">
        <f>I189+J189</f>
        <v>15</v>
      </c>
      <c r="Q189" s="211">
        <f>ROUND(I189*H189,2)</f>
        <v>675</v>
      </c>
      <c r="R189" s="211">
        <f>ROUND(J189*H189,2)</f>
        <v>0</v>
      </c>
      <c r="S189" s="212">
        <v>0</v>
      </c>
      <c r="T189" s="212">
        <f>S189*H189</f>
        <v>0</v>
      </c>
      <c r="U189" s="212">
        <v>0</v>
      </c>
      <c r="V189" s="212">
        <f>U189*H189</f>
        <v>0</v>
      </c>
      <c r="W189" s="212">
        <v>0</v>
      </c>
      <c r="X189" s="213">
        <f>W189*H189</f>
        <v>0</v>
      </c>
      <c r="Y189" s="28"/>
      <c r="Z189" s="28"/>
      <c r="AA189" s="28"/>
      <c r="AB189" s="28"/>
      <c r="AC189" s="28"/>
      <c r="AD189" s="28"/>
      <c r="AE189" s="28"/>
      <c r="AR189" s="214" t="s">
        <v>174</v>
      </c>
      <c r="AT189" s="214" t="s">
        <v>151</v>
      </c>
      <c r="AU189" s="214" t="s">
        <v>81</v>
      </c>
      <c r="AY189" s="13" t="s">
        <v>129</v>
      </c>
      <c r="BE189" s="215">
        <f>IF(O189="základní",K189,0)</f>
        <v>675</v>
      </c>
      <c r="BF189" s="215">
        <f>IF(O189="snížená",K189,0)</f>
        <v>0</v>
      </c>
      <c r="BG189" s="215">
        <f>IF(O189="zákl. přenesená",K189,0)</f>
        <v>0</v>
      </c>
      <c r="BH189" s="215">
        <f>IF(O189="sníž. přenesená",K189,0)</f>
        <v>0</v>
      </c>
      <c r="BI189" s="215">
        <f>IF(O189="nulová",K189,0)</f>
        <v>0</v>
      </c>
      <c r="BJ189" s="13" t="s">
        <v>81</v>
      </c>
      <c r="BK189" s="215">
        <f>ROUND(P189*H189,2)</f>
        <v>675</v>
      </c>
      <c r="BL189" s="13" t="s">
        <v>168</v>
      </c>
      <c r="BM189" s="214" t="s">
        <v>333</v>
      </c>
    </row>
    <row r="190" s="11" customFormat="1" ht="25.92" customHeight="1">
      <c r="A190" s="11"/>
      <c r="B190" s="188"/>
      <c r="C190" s="189"/>
      <c r="D190" s="190" t="s">
        <v>73</v>
      </c>
      <c r="E190" s="191" t="s">
        <v>334</v>
      </c>
      <c r="F190" s="191" t="s">
        <v>335</v>
      </c>
      <c r="G190" s="189"/>
      <c r="H190" s="189"/>
      <c r="I190" s="189"/>
      <c r="J190" s="189"/>
      <c r="K190" s="192">
        <f>BK190</f>
        <v>30866</v>
      </c>
      <c r="L190" s="189"/>
      <c r="M190" s="193"/>
      <c r="N190" s="194"/>
      <c r="O190" s="195"/>
      <c r="P190" s="195"/>
      <c r="Q190" s="196">
        <f>SUM(Q191:Q204)</f>
        <v>27348</v>
      </c>
      <c r="R190" s="196">
        <f>SUM(R191:R204)</f>
        <v>3518</v>
      </c>
      <c r="S190" s="195"/>
      <c r="T190" s="197">
        <f>SUM(T191:T204)</f>
        <v>7.1520000000000001</v>
      </c>
      <c r="U190" s="195"/>
      <c r="V190" s="197">
        <f>SUM(V191:V204)</f>
        <v>0</v>
      </c>
      <c r="W190" s="195"/>
      <c r="X190" s="198">
        <f>SUM(X191:X204)</f>
        <v>0</v>
      </c>
      <c r="Y190" s="11"/>
      <c r="Z190" s="11"/>
      <c r="AA190" s="11"/>
      <c r="AB190" s="11"/>
      <c r="AC190" s="11"/>
      <c r="AD190" s="11"/>
      <c r="AE190" s="11"/>
      <c r="AR190" s="199" t="s">
        <v>81</v>
      </c>
      <c r="AT190" s="200" t="s">
        <v>73</v>
      </c>
      <c r="AU190" s="200" t="s">
        <v>9</v>
      </c>
      <c r="AY190" s="199" t="s">
        <v>129</v>
      </c>
      <c r="BK190" s="201">
        <f>SUM(BK191:BK204)</f>
        <v>30866</v>
      </c>
    </row>
    <row r="191" s="2" customFormat="1" ht="24.15" customHeight="1">
      <c r="A191" s="28"/>
      <c r="B191" s="29"/>
      <c r="C191" s="202" t="s">
        <v>336</v>
      </c>
      <c r="D191" s="202" t="s">
        <v>130</v>
      </c>
      <c r="E191" s="203" t="s">
        <v>337</v>
      </c>
      <c r="F191" s="204" t="s">
        <v>338</v>
      </c>
      <c r="G191" s="205" t="s">
        <v>133</v>
      </c>
      <c r="H191" s="206">
        <v>4</v>
      </c>
      <c r="I191" s="207">
        <v>0</v>
      </c>
      <c r="J191" s="207">
        <v>239</v>
      </c>
      <c r="K191" s="207">
        <f>ROUND(P191*H191,2)</f>
        <v>956</v>
      </c>
      <c r="L191" s="208"/>
      <c r="M191" s="34"/>
      <c r="N191" s="209" t="s">
        <v>1</v>
      </c>
      <c r="O191" s="210" t="s">
        <v>37</v>
      </c>
      <c r="P191" s="211">
        <f>I191+J191</f>
        <v>239</v>
      </c>
      <c r="Q191" s="211">
        <f>ROUND(I191*H191,2)</f>
        <v>0</v>
      </c>
      <c r="R191" s="211">
        <f>ROUND(J191*H191,2)</f>
        <v>956</v>
      </c>
      <c r="S191" s="212">
        <v>0.48599999999999999</v>
      </c>
      <c r="T191" s="212">
        <f>S191*H191</f>
        <v>1.944</v>
      </c>
      <c r="U191" s="212">
        <v>0</v>
      </c>
      <c r="V191" s="212">
        <f>U191*H191</f>
        <v>0</v>
      </c>
      <c r="W191" s="212">
        <v>0</v>
      </c>
      <c r="X191" s="213">
        <f>W191*H191</f>
        <v>0</v>
      </c>
      <c r="Y191" s="28"/>
      <c r="Z191" s="28"/>
      <c r="AA191" s="28"/>
      <c r="AB191" s="28"/>
      <c r="AC191" s="28"/>
      <c r="AD191" s="28"/>
      <c r="AE191" s="28"/>
      <c r="AR191" s="214" t="s">
        <v>214</v>
      </c>
      <c r="AT191" s="214" t="s">
        <v>130</v>
      </c>
      <c r="AU191" s="214" t="s">
        <v>81</v>
      </c>
      <c r="AY191" s="13" t="s">
        <v>129</v>
      </c>
      <c r="BE191" s="215">
        <f>IF(O191="základní",K191,0)</f>
        <v>956</v>
      </c>
      <c r="BF191" s="215">
        <f>IF(O191="snížená",K191,0)</f>
        <v>0</v>
      </c>
      <c r="BG191" s="215">
        <f>IF(O191="zákl. přenesená",K191,0)</f>
        <v>0</v>
      </c>
      <c r="BH191" s="215">
        <f>IF(O191="sníž. přenesená",K191,0)</f>
        <v>0</v>
      </c>
      <c r="BI191" s="215">
        <f>IF(O191="nulová",K191,0)</f>
        <v>0</v>
      </c>
      <c r="BJ191" s="13" t="s">
        <v>81</v>
      </c>
      <c r="BK191" s="215">
        <f>ROUND(P191*H191,2)</f>
        <v>956</v>
      </c>
      <c r="BL191" s="13" t="s">
        <v>214</v>
      </c>
      <c r="BM191" s="214" t="s">
        <v>339</v>
      </c>
    </row>
    <row r="192" s="2" customFormat="1">
      <c r="A192" s="28"/>
      <c r="B192" s="29"/>
      <c r="C192" s="30"/>
      <c r="D192" s="216" t="s">
        <v>135</v>
      </c>
      <c r="E192" s="30"/>
      <c r="F192" s="217" t="s">
        <v>340</v>
      </c>
      <c r="G192" s="30"/>
      <c r="H192" s="30"/>
      <c r="I192" s="30"/>
      <c r="J192" s="30"/>
      <c r="K192" s="30"/>
      <c r="L192" s="30"/>
      <c r="M192" s="34"/>
      <c r="N192" s="218"/>
      <c r="O192" s="219"/>
      <c r="P192" s="80"/>
      <c r="Q192" s="80"/>
      <c r="R192" s="80"/>
      <c r="S192" s="80"/>
      <c r="T192" s="80"/>
      <c r="U192" s="80"/>
      <c r="V192" s="80"/>
      <c r="W192" s="80"/>
      <c r="X192" s="81"/>
      <c r="Y192" s="28"/>
      <c r="Z192" s="28"/>
      <c r="AA192" s="28"/>
      <c r="AB192" s="28"/>
      <c r="AC192" s="28"/>
      <c r="AD192" s="28"/>
      <c r="AE192" s="28"/>
      <c r="AT192" s="13" t="s">
        <v>135</v>
      </c>
      <c r="AU192" s="13" t="s">
        <v>81</v>
      </c>
    </row>
    <row r="193" s="2" customFormat="1" ht="37.8" customHeight="1">
      <c r="A193" s="28"/>
      <c r="B193" s="29"/>
      <c r="C193" s="220" t="s">
        <v>341</v>
      </c>
      <c r="D193" s="220" t="s">
        <v>151</v>
      </c>
      <c r="E193" s="221" t="s">
        <v>342</v>
      </c>
      <c r="F193" s="222" t="s">
        <v>343</v>
      </c>
      <c r="G193" s="223" t="s">
        <v>209</v>
      </c>
      <c r="H193" s="224">
        <v>4</v>
      </c>
      <c r="I193" s="225">
        <v>3250</v>
      </c>
      <c r="J193" s="226"/>
      <c r="K193" s="225">
        <f>ROUND(P193*H193,2)</f>
        <v>13000</v>
      </c>
      <c r="L193" s="226"/>
      <c r="M193" s="227"/>
      <c r="N193" s="228" t="s">
        <v>1</v>
      </c>
      <c r="O193" s="210" t="s">
        <v>37</v>
      </c>
      <c r="P193" s="211">
        <f>I193+J193</f>
        <v>3250</v>
      </c>
      <c r="Q193" s="211">
        <f>ROUND(I193*H193,2)</f>
        <v>13000</v>
      </c>
      <c r="R193" s="211">
        <f>ROUND(J193*H193,2)</f>
        <v>0</v>
      </c>
      <c r="S193" s="212">
        <v>0</v>
      </c>
      <c r="T193" s="212">
        <f>S193*H193</f>
        <v>0</v>
      </c>
      <c r="U193" s="212">
        <v>0</v>
      </c>
      <c r="V193" s="212">
        <f>U193*H193</f>
        <v>0</v>
      </c>
      <c r="W193" s="212">
        <v>0</v>
      </c>
      <c r="X193" s="213">
        <f>W193*H193</f>
        <v>0</v>
      </c>
      <c r="Y193" s="28"/>
      <c r="Z193" s="28"/>
      <c r="AA193" s="28"/>
      <c r="AB193" s="28"/>
      <c r="AC193" s="28"/>
      <c r="AD193" s="28"/>
      <c r="AE193" s="28"/>
      <c r="AR193" s="214" t="s">
        <v>214</v>
      </c>
      <c r="AT193" s="214" t="s">
        <v>151</v>
      </c>
      <c r="AU193" s="214" t="s">
        <v>81</v>
      </c>
      <c r="AY193" s="13" t="s">
        <v>129</v>
      </c>
      <c r="BE193" s="215">
        <f>IF(O193="základní",K193,0)</f>
        <v>13000</v>
      </c>
      <c r="BF193" s="215">
        <f>IF(O193="snížená",K193,0)</f>
        <v>0</v>
      </c>
      <c r="BG193" s="215">
        <f>IF(O193="zákl. přenesená",K193,0)</f>
        <v>0</v>
      </c>
      <c r="BH193" s="215">
        <f>IF(O193="sníž. přenesená",K193,0)</f>
        <v>0</v>
      </c>
      <c r="BI193" s="215">
        <f>IF(O193="nulová",K193,0)</f>
        <v>0</v>
      </c>
      <c r="BJ193" s="13" t="s">
        <v>81</v>
      </c>
      <c r="BK193" s="215">
        <f>ROUND(P193*H193,2)</f>
        <v>13000</v>
      </c>
      <c r="BL193" s="13" t="s">
        <v>214</v>
      </c>
      <c r="BM193" s="214" t="s">
        <v>344</v>
      </c>
    </row>
    <row r="194" s="2" customFormat="1">
      <c r="A194" s="28"/>
      <c r="B194" s="29"/>
      <c r="C194" s="30"/>
      <c r="D194" s="229" t="s">
        <v>345</v>
      </c>
      <c r="E194" s="30"/>
      <c r="F194" s="230" t="s">
        <v>346</v>
      </c>
      <c r="G194" s="30"/>
      <c r="H194" s="30"/>
      <c r="I194" s="30"/>
      <c r="J194" s="30"/>
      <c r="K194" s="30"/>
      <c r="L194" s="30"/>
      <c r="M194" s="34"/>
      <c r="N194" s="218"/>
      <c r="O194" s="219"/>
      <c r="P194" s="80"/>
      <c r="Q194" s="80"/>
      <c r="R194" s="80"/>
      <c r="S194" s="80"/>
      <c r="T194" s="80"/>
      <c r="U194" s="80"/>
      <c r="V194" s="80"/>
      <c r="W194" s="80"/>
      <c r="X194" s="81"/>
      <c r="Y194" s="28"/>
      <c r="Z194" s="28"/>
      <c r="AA194" s="28"/>
      <c r="AB194" s="28"/>
      <c r="AC194" s="28"/>
      <c r="AD194" s="28"/>
      <c r="AE194" s="28"/>
      <c r="AT194" s="13" t="s">
        <v>345</v>
      </c>
      <c r="AU194" s="13" t="s">
        <v>81</v>
      </c>
    </row>
    <row r="195" s="2" customFormat="1" ht="16.5" customHeight="1">
      <c r="A195" s="28"/>
      <c r="B195" s="29"/>
      <c r="C195" s="220" t="s">
        <v>347</v>
      </c>
      <c r="D195" s="220" t="s">
        <v>151</v>
      </c>
      <c r="E195" s="221" t="s">
        <v>348</v>
      </c>
      <c r="F195" s="222" t="s">
        <v>349</v>
      </c>
      <c r="G195" s="223" t="s">
        <v>209</v>
      </c>
      <c r="H195" s="224">
        <v>8</v>
      </c>
      <c r="I195" s="225">
        <v>82</v>
      </c>
      <c r="J195" s="226"/>
      <c r="K195" s="225">
        <f>ROUND(P195*H195,2)</f>
        <v>656</v>
      </c>
      <c r="L195" s="226"/>
      <c r="M195" s="227"/>
      <c r="N195" s="228" t="s">
        <v>1</v>
      </c>
      <c r="O195" s="210" t="s">
        <v>37</v>
      </c>
      <c r="P195" s="211">
        <f>I195+J195</f>
        <v>82</v>
      </c>
      <c r="Q195" s="211">
        <f>ROUND(I195*H195,2)</f>
        <v>656</v>
      </c>
      <c r="R195" s="211">
        <f>ROUND(J195*H195,2)</f>
        <v>0</v>
      </c>
      <c r="S195" s="212">
        <v>0</v>
      </c>
      <c r="T195" s="212">
        <f>S195*H195</f>
        <v>0</v>
      </c>
      <c r="U195" s="212">
        <v>0</v>
      </c>
      <c r="V195" s="212">
        <f>U195*H195</f>
        <v>0</v>
      </c>
      <c r="W195" s="212">
        <v>0</v>
      </c>
      <c r="X195" s="213">
        <f>W195*H195</f>
        <v>0</v>
      </c>
      <c r="Y195" s="28"/>
      <c r="Z195" s="28"/>
      <c r="AA195" s="28"/>
      <c r="AB195" s="28"/>
      <c r="AC195" s="28"/>
      <c r="AD195" s="28"/>
      <c r="AE195" s="28"/>
      <c r="AR195" s="214" t="s">
        <v>214</v>
      </c>
      <c r="AT195" s="214" t="s">
        <v>151</v>
      </c>
      <c r="AU195" s="214" t="s">
        <v>81</v>
      </c>
      <c r="AY195" s="13" t="s">
        <v>129</v>
      </c>
      <c r="BE195" s="215">
        <f>IF(O195="základní",K195,0)</f>
        <v>656</v>
      </c>
      <c r="BF195" s="215">
        <f>IF(O195="snížená",K195,0)</f>
        <v>0</v>
      </c>
      <c r="BG195" s="215">
        <f>IF(O195="zákl. přenesená",K195,0)</f>
        <v>0</v>
      </c>
      <c r="BH195" s="215">
        <f>IF(O195="sníž. přenesená",K195,0)</f>
        <v>0</v>
      </c>
      <c r="BI195" s="215">
        <f>IF(O195="nulová",K195,0)</f>
        <v>0</v>
      </c>
      <c r="BJ195" s="13" t="s">
        <v>81</v>
      </c>
      <c r="BK195" s="215">
        <f>ROUND(P195*H195,2)</f>
        <v>656</v>
      </c>
      <c r="BL195" s="13" t="s">
        <v>214</v>
      </c>
      <c r="BM195" s="214" t="s">
        <v>350</v>
      </c>
    </row>
    <row r="196" s="2" customFormat="1" ht="24.15" customHeight="1">
      <c r="A196" s="28"/>
      <c r="B196" s="29"/>
      <c r="C196" s="202" t="s">
        <v>351</v>
      </c>
      <c r="D196" s="202" t="s">
        <v>130</v>
      </c>
      <c r="E196" s="203" t="s">
        <v>352</v>
      </c>
      <c r="F196" s="204" t="s">
        <v>353</v>
      </c>
      <c r="G196" s="205" t="s">
        <v>133</v>
      </c>
      <c r="H196" s="206">
        <v>6</v>
      </c>
      <c r="I196" s="207">
        <v>0</v>
      </c>
      <c r="J196" s="207">
        <v>187</v>
      </c>
      <c r="K196" s="207">
        <f>ROUND(P196*H196,2)</f>
        <v>1122</v>
      </c>
      <c r="L196" s="208"/>
      <c r="M196" s="34"/>
      <c r="N196" s="209" t="s">
        <v>1</v>
      </c>
      <c r="O196" s="210" t="s">
        <v>37</v>
      </c>
      <c r="P196" s="211">
        <f>I196+J196</f>
        <v>187</v>
      </c>
      <c r="Q196" s="211">
        <f>ROUND(I196*H196,2)</f>
        <v>0</v>
      </c>
      <c r="R196" s="211">
        <f>ROUND(J196*H196,2)</f>
        <v>1122</v>
      </c>
      <c r="S196" s="212">
        <v>0.38</v>
      </c>
      <c r="T196" s="212">
        <f>S196*H196</f>
        <v>2.2800000000000002</v>
      </c>
      <c r="U196" s="212">
        <v>0</v>
      </c>
      <c r="V196" s="212">
        <f>U196*H196</f>
        <v>0</v>
      </c>
      <c r="W196" s="212">
        <v>0</v>
      </c>
      <c r="X196" s="213">
        <f>W196*H196</f>
        <v>0</v>
      </c>
      <c r="Y196" s="28"/>
      <c r="Z196" s="28"/>
      <c r="AA196" s="28"/>
      <c r="AB196" s="28"/>
      <c r="AC196" s="28"/>
      <c r="AD196" s="28"/>
      <c r="AE196" s="28"/>
      <c r="AR196" s="214" t="s">
        <v>214</v>
      </c>
      <c r="AT196" s="214" t="s">
        <v>130</v>
      </c>
      <c r="AU196" s="214" t="s">
        <v>81</v>
      </c>
      <c r="AY196" s="13" t="s">
        <v>129</v>
      </c>
      <c r="BE196" s="215">
        <f>IF(O196="základní",K196,0)</f>
        <v>1122</v>
      </c>
      <c r="BF196" s="215">
        <f>IF(O196="snížená",K196,0)</f>
        <v>0</v>
      </c>
      <c r="BG196" s="215">
        <f>IF(O196="zákl. přenesená",K196,0)</f>
        <v>0</v>
      </c>
      <c r="BH196" s="215">
        <f>IF(O196="sníž. přenesená",K196,0)</f>
        <v>0</v>
      </c>
      <c r="BI196" s="215">
        <f>IF(O196="nulová",K196,0)</f>
        <v>0</v>
      </c>
      <c r="BJ196" s="13" t="s">
        <v>81</v>
      </c>
      <c r="BK196" s="215">
        <f>ROUND(P196*H196,2)</f>
        <v>1122</v>
      </c>
      <c r="BL196" s="13" t="s">
        <v>214</v>
      </c>
      <c r="BM196" s="214" t="s">
        <v>354</v>
      </c>
    </row>
    <row r="197" s="2" customFormat="1">
      <c r="A197" s="28"/>
      <c r="B197" s="29"/>
      <c r="C197" s="30"/>
      <c r="D197" s="216" t="s">
        <v>135</v>
      </c>
      <c r="E197" s="30"/>
      <c r="F197" s="217" t="s">
        <v>355</v>
      </c>
      <c r="G197" s="30"/>
      <c r="H197" s="30"/>
      <c r="I197" s="30"/>
      <c r="J197" s="30"/>
      <c r="K197" s="30"/>
      <c r="L197" s="30"/>
      <c r="M197" s="34"/>
      <c r="N197" s="218"/>
      <c r="O197" s="219"/>
      <c r="P197" s="80"/>
      <c r="Q197" s="80"/>
      <c r="R197" s="80"/>
      <c r="S197" s="80"/>
      <c r="T197" s="80"/>
      <c r="U197" s="80"/>
      <c r="V197" s="80"/>
      <c r="W197" s="80"/>
      <c r="X197" s="81"/>
      <c r="Y197" s="28"/>
      <c r="Z197" s="28"/>
      <c r="AA197" s="28"/>
      <c r="AB197" s="28"/>
      <c r="AC197" s="28"/>
      <c r="AD197" s="28"/>
      <c r="AE197" s="28"/>
      <c r="AT197" s="13" t="s">
        <v>135</v>
      </c>
      <c r="AU197" s="13" t="s">
        <v>81</v>
      </c>
    </row>
    <row r="198" s="2" customFormat="1" ht="37.8" customHeight="1">
      <c r="A198" s="28"/>
      <c r="B198" s="29"/>
      <c r="C198" s="220" t="s">
        <v>356</v>
      </c>
      <c r="D198" s="220" t="s">
        <v>151</v>
      </c>
      <c r="E198" s="221" t="s">
        <v>357</v>
      </c>
      <c r="F198" s="222" t="s">
        <v>358</v>
      </c>
      <c r="G198" s="223" t="s">
        <v>209</v>
      </c>
      <c r="H198" s="224">
        <v>6</v>
      </c>
      <c r="I198" s="225">
        <v>1400</v>
      </c>
      <c r="J198" s="226"/>
      <c r="K198" s="225">
        <f>ROUND(P198*H198,2)</f>
        <v>8400</v>
      </c>
      <c r="L198" s="226"/>
      <c r="M198" s="227"/>
      <c r="N198" s="228" t="s">
        <v>1</v>
      </c>
      <c r="O198" s="210" t="s">
        <v>37</v>
      </c>
      <c r="P198" s="211">
        <f>I198+J198</f>
        <v>1400</v>
      </c>
      <c r="Q198" s="211">
        <f>ROUND(I198*H198,2)</f>
        <v>8400</v>
      </c>
      <c r="R198" s="211">
        <f>ROUND(J198*H198,2)</f>
        <v>0</v>
      </c>
      <c r="S198" s="212">
        <v>0</v>
      </c>
      <c r="T198" s="212">
        <f>S198*H198</f>
        <v>0</v>
      </c>
      <c r="U198" s="212">
        <v>0</v>
      </c>
      <c r="V198" s="212">
        <f>U198*H198</f>
        <v>0</v>
      </c>
      <c r="W198" s="212">
        <v>0</v>
      </c>
      <c r="X198" s="213">
        <f>W198*H198</f>
        <v>0</v>
      </c>
      <c r="Y198" s="28"/>
      <c r="Z198" s="28"/>
      <c r="AA198" s="28"/>
      <c r="AB198" s="28"/>
      <c r="AC198" s="28"/>
      <c r="AD198" s="28"/>
      <c r="AE198" s="28"/>
      <c r="AR198" s="214" t="s">
        <v>214</v>
      </c>
      <c r="AT198" s="214" t="s">
        <v>151</v>
      </c>
      <c r="AU198" s="214" t="s">
        <v>81</v>
      </c>
      <c r="AY198" s="13" t="s">
        <v>129</v>
      </c>
      <c r="BE198" s="215">
        <f>IF(O198="základní",K198,0)</f>
        <v>8400</v>
      </c>
      <c r="BF198" s="215">
        <f>IF(O198="snížená",K198,0)</f>
        <v>0</v>
      </c>
      <c r="BG198" s="215">
        <f>IF(O198="zákl. přenesená",K198,0)</f>
        <v>0</v>
      </c>
      <c r="BH198" s="215">
        <f>IF(O198="sníž. přenesená",K198,0)</f>
        <v>0</v>
      </c>
      <c r="BI198" s="215">
        <f>IF(O198="nulová",K198,0)</f>
        <v>0</v>
      </c>
      <c r="BJ198" s="13" t="s">
        <v>81</v>
      </c>
      <c r="BK198" s="215">
        <f>ROUND(P198*H198,2)</f>
        <v>8400</v>
      </c>
      <c r="BL198" s="13" t="s">
        <v>214</v>
      </c>
      <c r="BM198" s="214" t="s">
        <v>359</v>
      </c>
    </row>
    <row r="199" s="2" customFormat="1">
      <c r="A199" s="28"/>
      <c r="B199" s="29"/>
      <c r="C199" s="30"/>
      <c r="D199" s="229" t="s">
        <v>345</v>
      </c>
      <c r="E199" s="30"/>
      <c r="F199" s="230" t="s">
        <v>360</v>
      </c>
      <c r="G199" s="30"/>
      <c r="H199" s="30"/>
      <c r="I199" s="30"/>
      <c r="J199" s="30"/>
      <c r="K199" s="30"/>
      <c r="L199" s="30"/>
      <c r="M199" s="34"/>
      <c r="N199" s="218"/>
      <c r="O199" s="219"/>
      <c r="P199" s="80"/>
      <c r="Q199" s="80"/>
      <c r="R199" s="80"/>
      <c r="S199" s="80"/>
      <c r="T199" s="80"/>
      <c r="U199" s="80"/>
      <c r="V199" s="80"/>
      <c r="W199" s="80"/>
      <c r="X199" s="81"/>
      <c r="Y199" s="28"/>
      <c r="Z199" s="28"/>
      <c r="AA199" s="28"/>
      <c r="AB199" s="28"/>
      <c r="AC199" s="28"/>
      <c r="AD199" s="28"/>
      <c r="AE199" s="28"/>
      <c r="AT199" s="13" t="s">
        <v>345</v>
      </c>
      <c r="AU199" s="13" t="s">
        <v>81</v>
      </c>
    </row>
    <row r="200" s="2" customFormat="1" ht="16.5" customHeight="1">
      <c r="A200" s="28"/>
      <c r="B200" s="29"/>
      <c r="C200" s="220" t="s">
        <v>361</v>
      </c>
      <c r="D200" s="220" t="s">
        <v>151</v>
      </c>
      <c r="E200" s="221" t="s">
        <v>348</v>
      </c>
      <c r="F200" s="222" t="s">
        <v>349</v>
      </c>
      <c r="G200" s="223" t="s">
        <v>209</v>
      </c>
      <c r="H200" s="224">
        <v>6</v>
      </c>
      <c r="I200" s="225">
        <v>82</v>
      </c>
      <c r="J200" s="226"/>
      <c r="K200" s="225">
        <f>ROUND(P200*H200,2)</f>
        <v>492</v>
      </c>
      <c r="L200" s="226"/>
      <c r="M200" s="227"/>
      <c r="N200" s="228" t="s">
        <v>1</v>
      </c>
      <c r="O200" s="210" t="s">
        <v>37</v>
      </c>
      <c r="P200" s="211">
        <f>I200+J200</f>
        <v>82</v>
      </c>
      <c r="Q200" s="211">
        <f>ROUND(I200*H200,2)</f>
        <v>492</v>
      </c>
      <c r="R200" s="211">
        <f>ROUND(J200*H200,2)</f>
        <v>0</v>
      </c>
      <c r="S200" s="212">
        <v>0</v>
      </c>
      <c r="T200" s="212">
        <f>S200*H200</f>
        <v>0</v>
      </c>
      <c r="U200" s="212">
        <v>0</v>
      </c>
      <c r="V200" s="212">
        <f>U200*H200</f>
        <v>0</v>
      </c>
      <c r="W200" s="212">
        <v>0</v>
      </c>
      <c r="X200" s="213">
        <f>W200*H200</f>
        <v>0</v>
      </c>
      <c r="Y200" s="28"/>
      <c r="Z200" s="28"/>
      <c r="AA200" s="28"/>
      <c r="AB200" s="28"/>
      <c r="AC200" s="28"/>
      <c r="AD200" s="28"/>
      <c r="AE200" s="28"/>
      <c r="AR200" s="214" t="s">
        <v>214</v>
      </c>
      <c r="AT200" s="214" t="s">
        <v>151</v>
      </c>
      <c r="AU200" s="214" t="s">
        <v>81</v>
      </c>
      <c r="AY200" s="13" t="s">
        <v>129</v>
      </c>
      <c r="BE200" s="215">
        <f>IF(O200="základní",K200,0)</f>
        <v>492</v>
      </c>
      <c r="BF200" s="215">
        <f>IF(O200="snížená",K200,0)</f>
        <v>0</v>
      </c>
      <c r="BG200" s="215">
        <f>IF(O200="zákl. přenesená",K200,0)</f>
        <v>0</v>
      </c>
      <c r="BH200" s="215">
        <f>IF(O200="sníž. přenesená",K200,0)</f>
        <v>0</v>
      </c>
      <c r="BI200" s="215">
        <f>IF(O200="nulová",K200,0)</f>
        <v>0</v>
      </c>
      <c r="BJ200" s="13" t="s">
        <v>81</v>
      </c>
      <c r="BK200" s="215">
        <f>ROUND(P200*H200,2)</f>
        <v>492</v>
      </c>
      <c r="BL200" s="13" t="s">
        <v>214</v>
      </c>
      <c r="BM200" s="214" t="s">
        <v>362</v>
      </c>
    </row>
    <row r="201" s="2" customFormat="1" ht="33" customHeight="1">
      <c r="A201" s="28"/>
      <c r="B201" s="29"/>
      <c r="C201" s="202" t="s">
        <v>363</v>
      </c>
      <c r="D201" s="202" t="s">
        <v>130</v>
      </c>
      <c r="E201" s="203" t="s">
        <v>364</v>
      </c>
      <c r="F201" s="204" t="s">
        <v>365</v>
      </c>
      <c r="G201" s="205" t="s">
        <v>133</v>
      </c>
      <c r="H201" s="206">
        <v>4</v>
      </c>
      <c r="I201" s="207">
        <v>0</v>
      </c>
      <c r="J201" s="207">
        <v>360</v>
      </c>
      <c r="K201" s="207">
        <f>ROUND(P201*H201,2)</f>
        <v>1440</v>
      </c>
      <c r="L201" s="208"/>
      <c r="M201" s="34"/>
      <c r="N201" s="209" t="s">
        <v>1</v>
      </c>
      <c r="O201" s="210" t="s">
        <v>37</v>
      </c>
      <c r="P201" s="211">
        <f>I201+J201</f>
        <v>360</v>
      </c>
      <c r="Q201" s="211">
        <f>ROUND(I201*H201,2)</f>
        <v>0</v>
      </c>
      <c r="R201" s="211">
        <f>ROUND(J201*H201,2)</f>
        <v>1440</v>
      </c>
      <c r="S201" s="212">
        <v>0.73199999999999998</v>
      </c>
      <c r="T201" s="212">
        <f>S201*H201</f>
        <v>2.9279999999999999</v>
      </c>
      <c r="U201" s="212">
        <v>0</v>
      </c>
      <c r="V201" s="212">
        <f>U201*H201</f>
        <v>0</v>
      </c>
      <c r="W201" s="212">
        <v>0</v>
      </c>
      <c r="X201" s="213">
        <f>W201*H201</f>
        <v>0</v>
      </c>
      <c r="Y201" s="28"/>
      <c r="Z201" s="28"/>
      <c r="AA201" s="28"/>
      <c r="AB201" s="28"/>
      <c r="AC201" s="28"/>
      <c r="AD201" s="28"/>
      <c r="AE201" s="28"/>
      <c r="AR201" s="214" t="s">
        <v>214</v>
      </c>
      <c r="AT201" s="214" t="s">
        <v>130</v>
      </c>
      <c r="AU201" s="214" t="s">
        <v>81</v>
      </c>
      <c r="AY201" s="13" t="s">
        <v>129</v>
      </c>
      <c r="BE201" s="215">
        <f>IF(O201="základní",K201,0)</f>
        <v>1440</v>
      </c>
      <c r="BF201" s="215">
        <f>IF(O201="snížená",K201,0)</f>
        <v>0</v>
      </c>
      <c r="BG201" s="215">
        <f>IF(O201="zákl. přenesená",K201,0)</f>
        <v>0</v>
      </c>
      <c r="BH201" s="215">
        <f>IF(O201="sníž. přenesená",K201,0)</f>
        <v>0</v>
      </c>
      <c r="BI201" s="215">
        <f>IF(O201="nulová",K201,0)</f>
        <v>0</v>
      </c>
      <c r="BJ201" s="13" t="s">
        <v>81</v>
      </c>
      <c r="BK201" s="215">
        <f>ROUND(P201*H201,2)</f>
        <v>1440</v>
      </c>
      <c r="BL201" s="13" t="s">
        <v>214</v>
      </c>
      <c r="BM201" s="214" t="s">
        <v>366</v>
      </c>
    </row>
    <row r="202" s="2" customFormat="1">
      <c r="A202" s="28"/>
      <c r="B202" s="29"/>
      <c r="C202" s="30"/>
      <c r="D202" s="216" t="s">
        <v>135</v>
      </c>
      <c r="E202" s="30"/>
      <c r="F202" s="217" t="s">
        <v>367</v>
      </c>
      <c r="G202" s="30"/>
      <c r="H202" s="30"/>
      <c r="I202" s="30"/>
      <c r="J202" s="30"/>
      <c r="K202" s="30"/>
      <c r="L202" s="30"/>
      <c r="M202" s="34"/>
      <c r="N202" s="218"/>
      <c r="O202" s="219"/>
      <c r="P202" s="80"/>
      <c r="Q202" s="80"/>
      <c r="R202" s="80"/>
      <c r="S202" s="80"/>
      <c r="T202" s="80"/>
      <c r="U202" s="80"/>
      <c r="V202" s="80"/>
      <c r="W202" s="80"/>
      <c r="X202" s="81"/>
      <c r="Y202" s="28"/>
      <c r="Z202" s="28"/>
      <c r="AA202" s="28"/>
      <c r="AB202" s="28"/>
      <c r="AC202" s="28"/>
      <c r="AD202" s="28"/>
      <c r="AE202" s="28"/>
      <c r="AT202" s="13" t="s">
        <v>135</v>
      </c>
      <c r="AU202" s="13" t="s">
        <v>81</v>
      </c>
    </row>
    <row r="203" s="2" customFormat="1" ht="49.05" customHeight="1">
      <c r="A203" s="28"/>
      <c r="B203" s="29"/>
      <c r="C203" s="220" t="s">
        <v>368</v>
      </c>
      <c r="D203" s="220" t="s">
        <v>151</v>
      </c>
      <c r="E203" s="221" t="s">
        <v>369</v>
      </c>
      <c r="F203" s="222" t="s">
        <v>370</v>
      </c>
      <c r="G203" s="223" t="s">
        <v>209</v>
      </c>
      <c r="H203" s="224">
        <v>4</v>
      </c>
      <c r="I203" s="225">
        <v>1200</v>
      </c>
      <c r="J203" s="226"/>
      <c r="K203" s="225">
        <f>ROUND(P203*H203,2)</f>
        <v>4800</v>
      </c>
      <c r="L203" s="226"/>
      <c r="M203" s="227"/>
      <c r="N203" s="228" t="s">
        <v>1</v>
      </c>
      <c r="O203" s="210" t="s">
        <v>37</v>
      </c>
      <c r="P203" s="211">
        <f>I203+J203</f>
        <v>1200</v>
      </c>
      <c r="Q203" s="211">
        <f>ROUND(I203*H203,2)</f>
        <v>4800</v>
      </c>
      <c r="R203" s="211">
        <f>ROUND(J203*H203,2)</f>
        <v>0</v>
      </c>
      <c r="S203" s="212">
        <v>0</v>
      </c>
      <c r="T203" s="212">
        <f>S203*H203</f>
        <v>0</v>
      </c>
      <c r="U203" s="212">
        <v>0</v>
      </c>
      <c r="V203" s="212">
        <f>U203*H203</f>
        <v>0</v>
      </c>
      <c r="W203" s="212">
        <v>0</v>
      </c>
      <c r="X203" s="213">
        <f>W203*H203</f>
        <v>0</v>
      </c>
      <c r="Y203" s="28"/>
      <c r="Z203" s="28"/>
      <c r="AA203" s="28"/>
      <c r="AB203" s="28"/>
      <c r="AC203" s="28"/>
      <c r="AD203" s="28"/>
      <c r="AE203" s="28"/>
      <c r="AR203" s="214" t="s">
        <v>214</v>
      </c>
      <c r="AT203" s="214" t="s">
        <v>151</v>
      </c>
      <c r="AU203" s="214" t="s">
        <v>81</v>
      </c>
      <c r="AY203" s="13" t="s">
        <v>129</v>
      </c>
      <c r="BE203" s="215">
        <f>IF(O203="základní",K203,0)</f>
        <v>4800</v>
      </c>
      <c r="BF203" s="215">
        <f>IF(O203="snížená",K203,0)</f>
        <v>0</v>
      </c>
      <c r="BG203" s="215">
        <f>IF(O203="zákl. přenesená",K203,0)</f>
        <v>0</v>
      </c>
      <c r="BH203" s="215">
        <f>IF(O203="sníž. přenesená",K203,0)</f>
        <v>0</v>
      </c>
      <c r="BI203" s="215">
        <f>IF(O203="nulová",K203,0)</f>
        <v>0</v>
      </c>
      <c r="BJ203" s="13" t="s">
        <v>81</v>
      </c>
      <c r="BK203" s="215">
        <f>ROUND(P203*H203,2)</f>
        <v>4800</v>
      </c>
      <c r="BL203" s="13" t="s">
        <v>214</v>
      </c>
      <c r="BM203" s="214" t="s">
        <v>371</v>
      </c>
    </row>
    <row r="204" s="2" customFormat="1">
      <c r="A204" s="28"/>
      <c r="B204" s="29"/>
      <c r="C204" s="30"/>
      <c r="D204" s="229" t="s">
        <v>345</v>
      </c>
      <c r="E204" s="30"/>
      <c r="F204" s="230" t="s">
        <v>372</v>
      </c>
      <c r="G204" s="30"/>
      <c r="H204" s="30"/>
      <c r="I204" s="30"/>
      <c r="J204" s="30"/>
      <c r="K204" s="30"/>
      <c r="L204" s="30"/>
      <c r="M204" s="34"/>
      <c r="N204" s="231"/>
      <c r="O204" s="232"/>
      <c r="P204" s="233"/>
      <c r="Q204" s="233"/>
      <c r="R204" s="233"/>
      <c r="S204" s="233"/>
      <c r="T204" s="233"/>
      <c r="U204" s="233"/>
      <c r="V204" s="233"/>
      <c r="W204" s="233"/>
      <c r="X204" s="234"/>
      <c r="Y204" s="28"/>
      <c r="Z204" s="28"/>
      <c r="AA204" s="28"/>
      <c r="AB204" s="28"/>
      <c r="AC204" s="28"/>
      <c r="AD204" s="28"/>
      <c r="AE204" s="28"/>
      <c r="AT204" s="13" t="s">
        <v>345</v>
      </c>
      <c r="AU204" s="13" t="s">
        <v>81</v>
      </c>
    </row>
    <row r="205" s="2" customFormat="1" ht="6.96" customHeight="1">
      <c r="A205" s="28"/>
      <c r="B205" s="55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34"/>
      <c r="N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</row>
  </sheetData>
  <sheetProtection sheet="1" autoFilter="0" formatColumns="0" formatRows="0" objects="1" scenarios="1" spinCount="100000" saltValue="wOYuUI9TC2yST0HcSNKWi+c+Go5Ce96dpDzU2Zp7STRfnbnPDkOiQ/ajGpq22qRTILhtYgVRpk7Wsrf+a0Dt5w==" hashValue="IYu4PpBukondt4Rv2a9Bkl/rXPB5rOYUY9TKjq5JSiyLmcUDiti43jSLzfQ0h/WafmXLzxcTFo0jVYv2xN+d9g==" algorithmName="SHA-512" password="CC35"/>
  <autoFilter ref="C120:L20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4" r:id="rId1" display="https://podminky.urs.cz/item/CS_URS_2023_02/741130001"/>
    <hyperlink ref="F126" r:id="rId2" display="https://podminky.urs.cz/item/CS_URS_2023_02/741130005"/>
    <hyperlink ref="F129" r:id="rId3" display="https://podminky.urs.cz/item/CS_URS_2023_02/210801311"/>
    <hyperlink ref="F132" r:id="rId4" display="https://podminky.urs.cz/item/CS_URS_2023_02/741120303"/>
    <hyperlink ref="F135" r:id="rId5" display="https://podminky.urs.cz/item/CS_URS_2023_02/741122032"/>
    <hyperlink ref="F138" r:id="rId6" display="https://podminky.urs.cz/item/CS_URS_2023_02/741122016"/>
    <hyperlink ref="F141" r:id="rId7" display="https://podminky.urs.cz/item/CS_URS_2023_02/741122015"/>
    <hyperlink ref="F144" r:id="rId8" display="https://podminky.urs.cz/item/CS_URS_2023_02/741122015"/>
    <hyperlink ref="F148" r:id="rId9" display="https://podminky.urs.cz/item/CS_URS_2023_02/741310212"/>
    <hyperlink ref="F151" r:id="rId10" display="https://podminky.urs.cz/item/CS_URS_2023_02/741310101"/>
    <hyperlink ref="F154" r:id="rId11" display="https://podminky.urs.cz/item/CS_URS_2023_02/741310206"/>
    <hyperlink ref="F157" r:id="rId12" display="https://podminky.urs.cz/item/CS_URS_2023_02/741310231"/>
    <hyperlink ref="F160" r:id="rId13" display="https://podminky.urs.cz/item/CS_URS_2023_02/741310125"/>
    <hyperlink ref="F164" r:id="rId14" display="https://podminky.urs.cz/item/CS_URS_2023_02/741313042"/>
    <hyperlink ref="F167" r:id="rId15" display="https://podminky.urs.cz/item/CS_URS_2023_02/741313082"/>
    <hyperlink ref="F171" r:id="rId16" display="https://podminky.urs.cz/item/CS_URS_2023_02/741311004"/>
    <hyperlink ref="F174" r:id="rId17" display="https://podminky.urs.cz/item/CS_URS_2023_02/742210121"/>
    <hyperlink ref="F177" r:id="rId18" display="https://podminky.urs.cz/item/CS_URS_2023_02/HZS2221"/>
    <hyperlink ref="F182" r:id="rId19" display="https://podminky.urs.cz/item/CS_URS_2023_02/741112061"/>
    <hyperlink ref="F185" r:id="rId20" display="https://podminky.urs.cz/item/CS_URS_2023_02/741112061.1"/>
    <hyperlink ref="F188" r:id="rId21" display="https://podminky.urs.cz/item/CS_URS_2023_02/741110062"/>
    <hyperlink ref="F192" r:id="rId22" display="https://podminky.urs.cz/item/CS_URS_2023_02/741370003"/>
    <hyperlink ref="F197" r:id="rId23" display="https://podminky.urs.cz/item/CS_URS_2023_02/741370002"/>
    <hyperlink ref="F202" r:id="rId24" display="https://podminky.urs.cz/item/CS_URS_2023_02/741372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6"/>
      <c r="AT3" s="13" t="s">
        <v>83</v>
      </c>
    </row>
    <row r="4" s="1" customFormat="1" ht="24.96" customHeight="1">
      <c r="B4" s="16"/>
      <c r="D4" s="128" t="s">
        <v>93</v>
      </c>
      <c r="M4" s="16"/>
      <c r="N4" s="129" t="s">
        <v>11</v>
      </c>
      <c r="AT4" s="13" t="s">
        <v>4</v>
      </c>
    </row>
    <row r="5" s="1" customFormat="1" ht="6.96" customHeight="1">
      <c r="B5" s="16"/>
      <c r="M5" s="16"/>
    </row>
    <row r="6" s="1" customFormat="1" ht="12" customHeight="1">
      <c r="B6" s="16"/>
      <c r="D6" s="130" t="s">
        <v>15</v>
      </c>
      <c r="M6" s="16"/>
    </row>
    <row r="7" s="1" customFormat="1" ht="16.5" customHeight="1">
      <c r="B7" s="16"/>
      <c r="E7" s="131" t="str">
        <f>'Rekapitulace stavby'!K6</f>
        <v>Stavební úpravy bytu č.3 v objektu na p.č. st. 1361 k.ú. Šumperk</v>
      </c>
      <c r="F7" s="130"/>
      <c r="G7" s="130"/>
      <c r="H7" s="130"/>
      <c r="M7" s="16"/>
    </row>
    <row r="8" s="2" customFormat="1" ht="12" customHeight="1">
      <c r="A8" s="28"/>
      <c r="B8" s="34"/>
      <c r="C8" s="28"/>
      <c r="D8" s="130" t="s">
        <v>94</v>
      </c>
      <c r="E8" s="28"/>
      <c r="F8" s="28"/>
      <c r="G8" s="28"/>
      <c r="H8" s="28"/>
      <c r="I8" s="28"/>
      <c r="J8" s="28"/>
      <c r="K8" s="28"/>
      <c r="L8" s="28"/>
      <c r="M8" s="52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34"/>
      <c r="C9" s="28"/>
      <c r="D9" s="28"/>
      <c r="E9" s="132" t="s">
        <v>373</v>
      </c>
      <c r="F9" s="28"/>
      <c r="G9" s="28"/>
      <c r="H9" s="28"/>
      <c r="I9" s="28"/>
      <c r="J9" s="28"/>
      <c r="K9" s="28"/>
      <c r="L9" s="28"/>
      <c r="M9" s="52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5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34"/>
      <c r="C11" s="28"/>
      <c r="D11" s="130" t="s">
        <v>17</v>
      </c>
      <c r="E11" s="28"/>
      <c r="F11" s="133" t="s">
        <v>1</v>
      </c>
      <c r="G11" s="28"/>
      <c r="H11" s="28"/>
      <c r="I11" s="130" t="s">
        <v>18</v>
      </c>
      <c r="J11" s="133" t="s">
        <v>1</v>
      </c>
      <c r="K11" s="28"/>
      <c r="L11" s="28"/>
      <c r="M11" s="52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34"/>
      <c r="C12" s="28"/>
      <c r="D12" s="130" t="s">
        <v>19</v>
      </c>
      <c r="E12" s="28"/>
      <c r="F12" s="133" t="s">
        <v>20</v>
      </c>
      <c r="G12" s="28"/>
      <c r="H12" s="28"/>
      <c r="I12" s="130" t="s">
        <v>21</v>
      </c>
      <c r="J12" s="134" t="str">
        <f>'Rekapitulace stavby'!AN8</f>
        <v>6. 12. 2023</v>
      </c>
      <c r="K12" s="28"/>
      <c r="L12" s="28"/>
      <c r="M12" s="52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52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34"/>
      <c r="C14" s="28"/>
      <c r="D14" s="130" t="s">
        <v>23</v>
      </c>
      <c r="E14" s="28"/>
      <c r="F14" s="28"/>
      <c r="G14" s="28"/>
      <c r="H14" s="28"/>
      <c r="I14" s="130" t="s">
        <v>24</v>
      </c>
      <c r="J14" s="133" t="str">
        <f>IF('Rekapitulace stavby'!AN10="","",'Rekapitulace stavby'!AN10)</f>
        <v/>
      </c>
      <c r="K14" s="28"/>
      <c r="L14" s="28"/>
      <c r="M14" s="52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34"/>
      <c r="C15" s="28"/>
      <c r="D15" s="28"/>
      <c r="E15" s="133" t="str">
        <f>IF('Rekapitulace stavby'!E11="","",'Rekapitulace stavby'!E11)</f>
        <v xml:space="preserve"> </v>
      </c>
      <c r="F15" s="28"/>
      <c r="G15" s="28"/>
      <c r="H15" s="28"/>
      <c r="I15" s="130" t="s">
        <v>26</v>
      </c>
      <c r="J15" s="133" t="str">
        <f>IF('Rekapitulace stavby'!AN11="","",'Rekapitulace stavby'!AN11)</f>
        <v/>
      </c>
      <c r="K15" s="28"/>
      <c r="L15" s="28"/>
      <c r="M15" s="52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52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34"/>
      <c r="C17" s="28"/>
      <c r="D17" s="130" t="s">
        <v>27</v>
      </c>
      <c r="E17" s="28"/>
      <c r="F17" s="28"/>
      <c r="G17" s="28"/>
      <c r="H17" s="28"/>
      <c r="I17" s="130" t="s">
        <v>24</v>
      </c>
      <c r="J17" s="133" t="str">
        <f>'Rekapitulace stavby'!AN13</f>
        <v/>
      </c>
      <c r="K17" s="28"/>
      <c r="L17" s="28"/>
      <c r="M17" s="52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34"/>
      <c r="C18" s="28"/>
      <c r="D18" s="28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8"/>
      <c r="L18" s="28"/>
      <c r="M18" s="52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5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34"/>
      <c r="C20" s="28"/>
      <c r="D20" s="130" t="s">
        <v>28</v>
      </c>
      <c r="E20" s="28"/>
      <c r="F20" s="28"/>
      <c r="G20" s="28"/>
      <c r="H20" s="28"/>
      <c r="I20" s="130" t="s">
        <v>24</v>
      </c>
      <c r="J20" s="133" t="s">
        <v>1</v>
      </c>
      <c r="K20" s="28"/>
      <c r="L20" s="28"/>
      <c r="M20" s="52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34"/>
      <c r="C21" s="28"/>
      <c r="D21" s="28"/>
      <c r="E21" s="133" t="s">
        <v>29</v>
      </c>
      <c r="F21" s="28"/>
      <c r="G21" s="28"/>
      <c r="H21" s="28"/>
      <c r="I21" s="130" t="s">
        <v>26</v>
      </c>
      <c r="J21" s="133" t="s">
        <v>1</v>
      </c>
      <c r="K21" s="28"/>
      <c r="L21" s="28"/>
      <c r="M21" s="52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5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34"/>
      <c r="C23" s="28"/>
      <c r="D23" s="130" t="s">
        <v>30</v>
      </c>
      <c r="E23" s="28"/>
      <c r="F23" s="28"/>
      <c r="G23" s="28"/>
      <c r="H23" s="28"/>
      <c r="I23" s="130" t="s">
        <v>24</v>
      </c>
      <c r="J23" s="133" t="str">
        <f>IF('Rekapitulace stavby'!AN19="","",'Rekapitulace stavby'!AN19)</f>
        <v/>
      </c>
      <c r="K23" s="28"/>
      <c r="L23" s="28"/>
      <c r="M23" s="52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34"/>
      <c r="C24" s="28"/>
      <c r="D24" s="28"/>
      <c r="E24" s="133" t="str">
        <f>IF('Rekapitulace stavby'!E20="","",'Rekapitulace stavby'!E20)</f>
        <v xml:space="preserve"> </v>
      </c>
      <c r="F24" s="28"/>
      <c r="G24" s="28"/>
      <c r="H24" s="28"/>
      <c r="I24" s="130" t="s">
        <v>26</v>
      </c>
      <c r="J24" s="133" t="str">
        <f>IF('Rekapitulace stavby'!AN20="","",'Rekapitulace stavby'!AN20)</f>
        <v/>
      </c>
      <c r="K24" s="28"/>
      <c r="L24" s="28"/>
      <c r="M24" s="52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52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34"/>
      <c r="C26" s="28"/>
      <c r="D26" s="130" t="s">
        <v>31</v>
      </c>
      <c r="E26" s="28"/>
      <c r="F26" s="28"/>
      <c r="G26" s="28"/>
      <c r="H26" s="28"/>
      <c r="I26" s="28"/>
      <c r="J26" s="28"/>
      <c r="K26" s="28"/>
      <c r="L26" s="28"/>
      <c r="M26" s="52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5"/>
      <c r="M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5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34"/>
      <c r="C29" s="28"/>
      <c r="D29" s="139"/>
      <c r="E29" s="139"/>
      <c r="F29" s="139"/>
      <c r="G29" s="139"/>
      <c r="H29" s="139"/>
      <c r="I29" s="139"/>
      <c r="J29" s="139"/>
      <c r="K29" s="139"/>
      <c r="L29" s="139"/>
      <c r="M29" s="52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>
      <c r="A30" s="28"/>
      <c r="B30" s="34"/>
      <c r="C30" s="28"/>
      <c r="D30" s="28"/>
      <c r="E30" s="130" t="s">
        <v>96</v>
      </c>
      <c r="F30" s="28"/>
      <c r="G30" s="28"/>
      <c r="H30" s="28"/>
      <c r="I30" s="28"/>
      <c r="J30" s="28"/>
      <c r="K30" s="140">
        <f>I96</f>
        <v>800</v>
      </c>
      <c r="L30" s="28"/>
      <c r="M30" s="52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>
      <c r="A31" s="28"/>
      <c r="B31" s="34"/>
      <c r="C31" s="28"/>
      <c r="D31" s="28"/>
      <c r="E31" s="130" t="s">
        <v>97</v>
      </c>
      <c r="F31" s="28"/>
      <c r="G31" s="28"/>
      <c r="H31" s="28"/>
      <c r="I31" s="28"/>
      <c r="J31" s="28"/>
      <c r="K31" s="140">
        <f>J96</f>
        <v>328.19999999999999</v>
      </c>
      <c r="L31" s="28"/>
      <c r="M31" s="52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25.44" customHeight="1">
      <c r="A32" s="28"/>
      <c r="B32" s="34"/>
      <c r="C32" s="28"/>
      <c r="D32" s="141" t="s">
        <v>32</v>
      </c>
      <c r="E32" s="28"/>
      <c r="F32" s="28"/>
      <c r="G32" s="28"/>
      <c r="H32" s="28"/>
      <c r="I32" s="28"/>
      <c r="J32" s="28"/>
      <c r="K32" s="142">
        <f>ROUND(K117, 2)</f>
        <v>1128.2000000000001</v>
      </c>
      <c r="L32" s="28"/>
      <c r="M32" s="52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6.96" customHeight="1">
      <c r="A33" s="28"/>
      <c r="B33" s="34"/>
      <c r="C33" s="28"/>
      <c r="D33" s="139"/>
      <c r="E33" s="139"/>
      <c r="F33" s="139"/>
      <c r="G33" s="139"/>
      <c r="H33" s="139"/>
      <c r="I33" s="139"/>
      <c r="J33" s="139"/>
      <c r="K33" s="139"/>
      <c r="L33" s="139"/>
      <c r="M33" s="52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34"/>
      <c r="C34" s="28"/>
      <c r="D34" s="28"/>
      <c r="E34" s="28"/>
      <c r="F34" s="143" t="s">
        <v>34</v>
      </c>
      <c r="G34" s="28"/>
      <c r="H34" s="28"/>
      <c r="I34" s="143" t="s">
        <v>33</v>
      </c>
      <c r="J34" s="28"/>
      <c r="K34" s="143" t="s">
        <v>35</v>
      </c>
      <c r="L34" s="28"/>
      <c r="M34" s="5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="2" customFormat="1" ht="14.4" customHeight="1">
      <c r="A35" s="28"/>
      <c r="B35" s="34"/>
      <c r="C35" s="28"/>
      <c r="D35" s="144" t="s">
        <v>36</v>
      </c>
      <c r="E35" s="130" t="s">
        <v>37</v>
      </c>
      <c r="F35" s="140">
        <f>ROUND((SUM(BE117:BE124)),  2)</f>
        <v>1128.2000000000001</v>
      </c>
      <c r="G35" s="28"/>
      <c r="H35" s="28"/>
      <c r="I35" s="145">
        <v>0.20999999999999999</v>
      </c>
      <c r="J35" s="28"/>
      <c r="K35" s="140">
        <f>ROUND(((SUM(BE117:BE124))*I35),  2)</f>
        <v>236.91999999999999</v>
      </c>
      <c r="L35" s="28"/>
      <c r="M35" s="52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="2" customFormat="1" ht="14.4" customHeight="1">
      <c r="A36" s="28"/>
      <c r="B36" s="34"/>
      <c r="C36" s="28"/>
      <c r="D36" s="28"/>
      <c r="E36" s="130" t="s">
        <v>38</v>
      </c>
      <c r="F36" s="140">
        <f>ROUND((SUM(BF117:BF124)),  2)</f>
        <v>0</v>
      </c>
      <c r="G36" s="28"/>
      <c r="H36" s="28"/>
      <c r="I36" s="145">
        <v>0</v>
      </c>
      <c r="J36" s="28"/>
      <c r="K36" s="140">
        <f>ROUND(((SUM(BF117:BF124))*I36),  2)</f>
        <v>0</v>
      </c>
      <c r="L36" s="28"/>
      <c r="M36" s="52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30" t="s">
        <v>39</v>
      </c>
      <c r="F37" s="140">
        <f>ROUND((SUM(BG117:BG124)),  2)</f>
        <v>0</v>
      </c>
      <c r="G37" s="28"/>
      <c r="H37" s="28"/>
      <c r="I37" s="145">
        <v>0.20999999999999999</v>
      </c>
      <c r="J37" s="28"/>
      <c r="K37" s="140">
        <f>0</f>
        <v>0</v>
      </c>
      <c r="L37" s="28"/>
      <c r="M37" s="52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14.4" customHeight="1">
      <c r="A38" s="28"/>
      <c r="B38" s="34"/>
      <c r="C38" s="28"/>
      <c r="D38" s="28"/>
      <c r="E38" s="130" t="s">
        <v>40</v>
      </c>
      <c r="F38" s="140">
        <f>ROUND((SUM(BH117:BH124)),  2)</f>
        <v>0</v>
      </c>
      <c r="G38" s="28"/>
      <c r="H38" s="28"/>
      <c r="I38" s="145">
        <v>0</v>
      </c>
      <c r="J38" s="28"/>
      <c r="K38" s="140">
        <f>0</f>
        <v>0</v>
      </c>
      <c r="L38" s="28"/>
      <c r="M38" s="52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14.4" customHeight="1">
      <c r="A39" s="28"/>
      <c r="B39" s="34"/>
      <c r="C39" s="28"/>
      <c r="D39" s="28"/>
      <c r="E39" s="130" t="s">
        <v>41</v>
      </c>
      <c r="F39" s="140">
        <f>ROUND((SUM(BI117:BI124)),  2)</f>
        <v>0</v>
      </c>
      <c r="G39" s="28"/>
      <c r="H39" s="28"/>
      <c r="I39" s="145">
        <v>0</v>
      </c>
      <c r="J39" s="28"/>
      <c r="K39" s="140">
        <f>0</f>
        <v>0</v>
      </c>
      <c r="L39" s="28"/>
      <c r="M39" s="52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6.96" customHeight="1">
      <c r="A40" s="28"/>
      <c r="B40" s="3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52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2" customFormat="1" ht="25.44" customHeight="1">
      <c r="A41" s="28"/>
      <c r="B41" s="34"/>
      <c r="C41" s="146"/>
      <c r="D41" s="147" t="s">
        <v>42</v>
      </c>
      <c r="E41" s="148"/>
      <c r="F41" s="148"/>
      <c r="G41" s="149" t="s">
        <v>43</v>
      </c>
      <c r="H41" s="150" t="s">
        <v>44</v>
      </c>
      <c r="I41" s="148"/>
      <c r="J41" s="148"/>
      <c r="K41" s="151">
        <f>SUM(K32:K39)</f>
        <v>1365.1200000000001</v>
      </c>
      <c r="L41" s="152"/>
      <c r="M41" s="52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="2" customFormat="1" ht="14.4" customHeight="1">
      <c r="A42" s="28"/>
      <c r="B42" s="3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52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="1" customFormat="1" ht="14.4" customHeight="1">
      <c r="B43" s="16"/>
      <c r="M43" s="16"/>
    </row>
    <row r="44" s="1" customFormat="1" ht="14.4" customHeight="1">
      <c r="B44" s="16"/>
      <c r="M44" s="16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2"/>
      <c r="D50" s="153" t="s">
        <v>45</v>
      </c>
      <c r="E50" s="154"/>
      <c r="F50" s="154"/>
      <c r="G50" s="153" t="s">
        <v>46</v>
      </c>
      <c r="H50" s="154"/>
      <c r="I50" s="154"/>
      <c r="J50" s="154"/>
      <c r="K50" s="154"/>
      <c r="L50" s="154"/>
      <c r="M50" s="52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28"/>
      <c r="B61" s="34"/>
      <c r="C61" s="28"/>
      <c r="D61" s="155" t="s">
        <v>47</v>
      </c>
      <c r="E61" s="156"/>
      <c r="F61" s="157" t="s">
        <v>48</v>
      </c>
      <c r="G61" s="155" t="s">
        <v>47</v>
      </c>
      <c r="H61" s="156"/>
      <c r="I61" s="156"/>
      <c r="J61" s="158" t="s">
        <v>48</v>
      </c>
      <c r="K61" s="156"/>
      <c r="L61" s="156"/>
      <c r="M61" s="52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28"/>
      <c r="B65" s="34"/>
      <c r="C65" s="28"/>
      <c r="D65" s="153" t="s">
        <v>49</v>
      </c>
      <c r="E65" s="159"/>
      <c r="F65" s="159"/>
      <c r="G65" s="153" t="s">
        <v>50</v>
      </c>
      <c r="H65" s="159"/>
      <c r="I65" s="159"/>
      <c r="J65" s="159"/>
      <c r="K65" s="159"/>
      <c r="L65" s="159"/>
      <c r="M65" s="52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28"/>
      <c r="B76" s="34"/>
      <c r="C76" s="28"/>
      <c r="D76" s="155" t="s">
        <v>47</v>
      </c>
      <c r="E76" s="156"/>
      <c r="F76" s="157" t="s">
        <v>48</v>
      </c>
      <c r="G76" s="155" t="s">
        <v>47</v>
      </c>
      <c r="H76" s="156"/>
      <c r="I76" s="156"/>
      <c r="J76" s="158" t="s">
        <v>48</v>
      </c>
      <c r="K76" s="156"/>
      <c r="L76" s="156"/>
      <c r="M76" s="52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161"/>
      <c r="M77" s="52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52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98</v>
      </c>
      <c r="D82" s="30"/>
      <c r="E82" s="30"/>
      <c r="F82" s="30"/>
      <c r="G82" s="30"/>
      <c r="H82" s="30"/>
      <c r="I82" s="30"/>
      <c r="J82" s="30"/>
      <c r="K82" s="30"/>
      <c r="L82" s="30"/>
      <c r="M82" s="52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52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30"/>
      <c r="M84" s="52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30"/>
      <c r="D85" s="30"/>
      <c r="E85" s="164" t="str">
        <f>E7</f>
        <v>Stavební úpravy bytu č.3 v objektu na p.č. st. 1361 k.ú. Šumperk</v>
      </c>
      <c r="F85" s="25"/>
      <c r="G85" s="25"/>
      <c r="H85" s="25"/>
      <c r="I85" s="30"/>
      <c r="J85" s="30"/>
      <c r="K85" s="30"/>
      <c r="L85" s="30"/>
      <c r="M85" s="52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94</v>
      </c>
      <c r="D86" s="30"/>
      <c r="E86" s="30"/>
      <c r="F86" s="30"/>
      <c r="G86" s="30"/>
      <c r="H86" s="30"/>
      <c r="I86" s="30"/>
      <c r="J86" s="30"/>
      <c r="K86" s="30"/>
      <c r="L86" s="30"/>
      <c r="M86" s="52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30"/>
      <c r="D87" s="30"/>
      <c r="E87" s="65" t="str">
        <f>E9</f>
        <v>02 - Slaboproudá elektroinstalace</v>
      </c>
      <c r="F87" s="30"/>
      <c r="G87" s="30"/>
      <c r="H87" s="30"/>
      <c r="I87" s="30"/>
      <c r="J87" s="30"/>
      <c r="K87" s="30"/>
      <c r="L87" s="30"/>
      <c r="M87" s="52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52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19</v>
      </c>
      <c r="D89" s="30"/>
      <c r="E89" s="30"/>
      <c r="F89" s="22" t="str">
        <f>F12</f>
        <v>Šumperk</v>
      </c>
      <c r="G89" s="30"/>
      <c r="H89" s="30"/>
      <c r="I89" s="25" t="s">
        <v>21</v>
      </c>
      <c r="J89" s="68" t="str">
        <f>IF(J12="","",J12)</f>
        <v>6. 12. 2023</v>
      </c>
      <c r="K89" s="30"/>
      <c r="L89" s="30"/>
      <c r="M89" s="52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52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23</v>
      </c>
      <c r="D91" s="30"/>
      <c r="E91" s="30"/>
      <c r="F91" s="22" t="str">
        <f>E15</f>
        <v xml:space="preserve"> </v>
      </c>
      <c r="G91" s="30"/>
      <c r="H91" s="30"/>
      <c r="I91" s="25" t="s">
        <v>28</v>
      </c>
      <c r="J91" s="26" t="str">
        <f>E21</f>
        <v>Ing.Pavel Matura</v>
      </c>
      <c r="K91" s="30"/>
      <c r="L91" s="30"/>
      <c r="M91" s="52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27</v>
      </c>
      <c r="D92" s="30"/>
      <c r="E92" s="30"/>
      <c r="F92" s="22" t="str">
        <f>IF(E18="","",E18)</f>
        <v xml:space="preserve"> </v>
      </c>
      <c r="G92" s="30"/>
      <c r="H92" s="30"/>
      <c r="I92" s="25" t="s">
        <v>30</v>
      </c>
      <c r="J92" s="26" t="str">
        <f>E24</f>
        <v xml:space="preserve"> </v>
      </c>
      <c r="K92" s="30"/>
      <c r="L92" s="30"/>
      <c r="M92" s="52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52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65" t="s">
        <v>99</v>
      </c>
      <c r="D94" s="166"/>
      <c r="E94" s="166"/>
      <c r="F94" s="166"/>
      <c r="G94" s="166"/>
      <c r="H94" s="166"/>
      <c r="I94" s="167" t="s">
        <v>100</v>
      </c>
      <c r="J94" s="167" t="s">
        <v>101</v>
      </c>
      <c r="K94" s="167" t="s">
        <v>102</v>
      </c>
      <c r="L94" s="166"/>
      <c r="M94" s="52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52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68" t="s">
        <v>103</v>
      </c>
      <c r="D96" s="30"/>
      <c r="E96" s="30"/>
      <c r="F96" s="30"/>
      <c r="G96" s="30"/>
      <c r="H96" s="30"/>
      <c r="I96" s="99">
        <f>Q117</f>
        <v>800</v>
      </c>
      <c r="J96" s="99">
        <f>R117</f>
        <v>328.19999999999999</v>
      </c>
      <c r="K96" s="99">
        <f>K117</f>
        <v>1128.2000000000001</v>
      </c>
      <c r="L96" s="30"/>
      <c r="M96" s="52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104</v>
      </c>
    </row>
    <row r="97" s="9" customFormat="1" ht="24.96" customHeight="1">
      <c r="A97" s="9"/>
      <c r="B97" s="169"/>
      <c r="C97" s="170"/>
      <c r="D97" s="171" t="s">
        <v>374</v>
      </c>
      <c r="E97" s="172"/>
      <c r="F97" s="172"/>
      <c r="G97" s="172"/>
      <c r="H97" s="172"/>
      <c r="I97" s="173">
        <f>Q118</f>
        <v>800</v>
      </c>
      <c r="J97" s="173">
        <f>R118</f>
        <v>328.19999999999999</v>
      </c>
      <c r="K97" s="173">
        <f>K118</f>
        <v>1128.2000000000001</v>
      </c>
      <c r="L97" s="170"/>
      <c r="M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8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52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="2" customFormat="1" ht="6.96" customHeight="1">
      <c r="A99" s="28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2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="2" customFormat="1" ht="6.96" customHeight="1">
      <c r="A103" s="28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2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110</v>
      </c>
      <c r="D104" s="30"/>
      <c r="E104" s="30"/>
      <c r="F104" s="30"/>
      <c r="G104" s="30"/>
      <c r="H104" s="30"/>
      <c r="I104" s="30"/>
      <c r="J104" s="30"/>
      <c r="K104" s="30"/>
      <c r="L104" s="30"/>
      <c r="M104" s="52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52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15</v>
      </c>
      <c r="D106" s="30"/>
      <c r="E106" s="30"/>
      <c r="F106" s="30"/>
      <c r="G106" s="30"/>
      <c r="H106" s="30"/>
      <c r="I106" s="30"/>
      <c r="J106" s="30"/>
      <c r="K106" s="30"/>
      <c r="L106" s="30"/>
      <c r="M106" s="52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6.5" customHeight="1">
      <c r="A107" s="28"/>
      <c r="B107" s="29"/>
      <c r="C107" s="30"/>
      <c r="D107" s="30"/>
      <c r="E107" s="164" t="str">
        <f>E7</f>
        <v>Stavební úpravy bytu č.3 v objektu na p.č. st. 1361 k.ú. Šumperk</v>
      </c>
      <c r="F107" s="25"/>
      <c r="G107" s="25"/>
      <c r="H107" s="25"/>
      <c r="I107" s="30"/>
      <c r="J107" s="30"/>
      <c r="K107" s="30"/>
      <c r="L107" s="30"/>
      <c r="M107" s="52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94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52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30"/>
      <c r="D109" s="30"/>
      <c r="E109" s="65" t="str">
        <f>E9</f>
        <v>02 - Slaboproudá elektroinstalace</v>
      </c>
      <c r="F109" s="30"/>
      <c r="G109" s="30"/>
      <c r="H109" s="30"/>
      <c r="I109" s="30"/>
      <c r="J109" s="30"/>
      <c r="K109" s="30"/>
      <c r="L109" s="30"/>
      <c r="M109" s="52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52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19</v>
      </c>
      <c r="D111" s="30"/>
      <c r="E111" s="30"/>
      <c r="F111" s="22" t="str">
        <f>F12</f>
        <v>Šumperk</v>
      </c>
      <c r="G111" s="30"/>
      <c r="H111" s="30"/>
      <c r="I111" s="25" t="s">
        <v>21</v>
      </c>
      <c r="J111" s="68" t="str">
        <f>IF(J12="","",J12)</f>
        <v>6. 12. 2023</v>
      </c>
      <c r="K111" s="30"/>
      <c r="L111" s="30"/>
      <c r="M111" s="52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52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23</v>
      </c>
      <c r="D113" s="30"/>
      <c r="E113" s="30"/>
      <c r="F113" s="22" t="str">
        <f>E15</f>
        <v xml:space="preserve"> </v>
      </c>
      <c r="G113" s="30"/>
      <c r="H113" s="30"/>
      <c r="I113" s="25" t="s">
        <v>28</v>
      </c>
      <c r="J113" s="26" t="str">
        <f>E21</f>
        <v>Ing.Pavel Matura</v>
      </c>
      <c r="K113" s="30"/>
      <c r="L113" s="30"/>
      <c r="M113" s="52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27</v>
      </c>
      <c r="D114" s="30"/>
      <c r="E114" s="30"/>
      <c r="F114" s="22" t="str">
        <f>IF(E18="","",E18)</f>
        <v xml:space="preserve"> </v>
      </c>
      <c r="G114" s="30"/>
      <c r="H114" s="30"/>
      <c r="I114" s="25" t="s">
        <v>30</v>
      </c>
      <c r="J114" s="26" t="str">
        <f>E24</f>
        <v xml:space="preserve"> </v>
      </c>
      <c r="K114" s="30"/>
      <c r="L114" s="30"/>
      <c r="M114" s="52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52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0" customFormat="1" ht="29.28" customHeight="1">
      <c r="A116" s="175"/>
      <c r="B116" s="176"/>
      <c r="C116" s="177" t="s">
        <v>111</v>
      </c>
      <c r="D116" s="178" t="s">
        <v>57</v>
      </c>
      <c r="E116" s="178" t="s">
        <v>53</v>
      </c>
      <c r="F116" s="178" t="s">
        <v>54</v>
      </c>
      <c r="G116" s="178" t="s">
        <v>112</v>
      </c>
      <c r="H116" s="178" t="s">
        <v>113</v>
      </c>
      <c r="I116" s="178" t="s">
        <v>114</v>
      </c>
      <c r="J116" s="178" t="s">
        <v>115</v>
      </c>
      <c r="K116" s="179" t="s">
        <v>102</v>
      </c>
      <c r="L116" s="180" t="s">
        <v>116</v>
      </c>
      <c r="M116" s="181"/>
      <c r="N116" s="89" t="s">
        <v>1</v>
      </c>
      <c r="O116" s="90" t="s">
        <v>36</v>
      </c>
      <c r="P116" s="90" t="s">
        <v>117</v>
      </c>
      <c r="Q116" s="90" t="s">
        <v>118</v>
      </c>
      <c r="R116" s="90" t="s">
        <v>119</v>
      </c>
      <c r="S116" s="90" t="s">
        <v>120</v>
      </c>
      <c r="T116" s="90" t="s">
        <v>121</v>
      </c>
      <c r="U116" s="90" t="s">
        <v>122</v>
      </c>
      <c r="V116" s="90" t="s">
        <v>123</v>
      </c>
      <c r="W116" s="90" t="s">
        <v>124</v>
      </c>
      <c r="X116" s="91" t="s">
        <v>125</v>
      </c>
      <c r="Y116" s="175"/>
      <c r="Z116" s="175"/>
      <c r="AA116" s="175"/>
      <c r="AB116" s="175"/>
      <c r="AC116" s="175"/>
      <c r="AD116" s="175"/>
      <c r="AE116" s="175"/>
    </row>
    <row r="117" s="2" customFormat="1" ht="22.8" customHeight="1">
      <c r="A117" s="28"/>
      <c r="B117" s="29"/>
      <c r="C117" s="96" t="s">
        <v>126</v>
      </c>
      <c r="D117" s="30"/>
      <c r="E117" s="30"/>
      <c r="F117" s="30"/>
      <c r="G117" s="30"/>
      <c r="H117" s="30"/>
      <c r="I117" s="30"/>
      <c r="J117" s="30"/>
      <c r="K117" s="182">
        <f>BK117</f>
        <v>1128.2000000000001</v>
      </c>
      <c r="L117" s="30"/>
      <c r="M117" s="34"/>
      <c r="N117" s="92"/>
      <c r="O117" s="183"/>
      <c r="P117" s="93"/>
      <c r="Q117" s="184">
        <f>Q118</f>
        <v>800</v>
      </c>
      <c r="R117" s="184">
        <f>R118</f>
        <v>328.19999999999999</v>
      </c>
      <c r="S117" s="93"/>
      <c r="T117" s="185">
        <f>T118</f>
        <v>0.64800000000000002</v>
      </c>
      <c r="U117" s="93"/>
      <c r="V117" s="185">
        <f>V118</f>
        <v>0</v>
      </c>
      <c r="W117" s="93"/>
      <c r="X117" s="186">
        <f>X118</f>
        <v>0</v>
      </c>
      <c r="Y117" s="28"/>
      <c r="Z117" s="28"/>
      <c r="AA117" s="28"/>
      <c r="AB117" s="28"/>
      <c r="AC117" s="28"/>
      <c r="AD117" s="28"/>
      <c r="AE117" s="28"/>
      <c r="AT117" s="13" t="s">
        <v>73</v>
      </c>
      <c r="AU117" s="13" t="s">
        <v>104</v>
      </c>
      <c r="BK117" s="187">
        <f>BK118</f>
        <v>1128.2000000000001</v>
      </c>
    </row>
    <row r="118" s="11" customFormat="1" ht="25.92" customHeight="1">
      <c r="A118" s="11"/>
      <c r="B118" s="188"/>
      <c r="C118" s="189"/>
      <c r="D118" s="190" t="s">
        <v>73</v>
      </c>
      <c r="E118" s="191" t="s">
        <v>127</v>
      </c>
      <c r="F118" s="191" t="s">
        <v>375</v>
      </c>
      <c r="G118" s="189"/>
      <c r="H118" s="189"/>
      <c r="I118" s="189"/>
      <c r="J118" s="189"/>
      <c r="K118" s="192">
        <f>BK118</f>
        <v>1128.2000000000001</v>
      </c>
      <c r="L118" s="189"/>
      <c r="M118" s="193"/>
      <c r="N118" s="194"/>
      <c r="O118" s="195"/>
      <c r="P118" s="195"/>
      <c r="Q118" s="196">
        <f>SUM(Q119:Q124)</f>
        <v>800</v>
      </c>
      <c r="R118" s="196">
        <f>SUM(R119:R124)</f>
        <v>328.19999999999999</v>
      </c>
      <c r="S118" s="195"/>
      <c r="T118" s="197">
        <f>SUM(T119:T124)</f>
        <v>0.64800000000000002</v>
      </c>
      <c r="U118" s="195"/>
      <c r="V118" s="197">
        <f>SUM(V119:V124)</f>
        <v>0</v>
      </c>
      <c r="W118" s="195"/>
      <c r="X118" s="198">
        <f>SUM(X119:X124)</f>
        <v>0</v>
      </c>
      <c r="Y118" s="11"/>
      <c r="Z118" s="11"/>
      <c r="AA118" s="11"/>
      <c r="AB118" s="11"/>
      <c r="AC118" s="11"/>
      <c r="AD118" s="11"/>
      <c r="AE118" s="11"/>
      <c r="AR118" s="199" t="s">
        <v>81</v>
      </c>
      <c r="AT118" s="200" t="s">
        <v>73</v>
      </c>
      <c r="AU118" s="200" t="s">
        <v>9</v>
      </c>
      <c r="AY118" s="199" t="s">
        <v>129</v>
      </c>
      <c r="BK118" s="201">
        <f>SUM(BK119:BK124)</f>
        <v>1128.2000000000001</v>
      </c>
    </row>
    <row r="119" s="2" customFormat="1" ht="24.15" customHeight="1">
      <c r="A119" s="28"/>
      <c r="B119" s="29"/>
      <c r="C119" s="202" t="s">
        <v>81</v>
      </c>
      <c r="D119" s="202" t="s">
        <v>130</v>
      </c>
      <c r="E119" s="203" t="s">
        <v>202</v>
      </c>
      <c r="F119" s="204" t="s">
        <v>203</v>
      </c>
      <c r="G119" s="205" t="s">
        <v>133</v>
      </c>
      <c r="H119" s="206">
        <v>1</v>
      </c>
      <c r="I119" s="207">
        <v>0</v>
      </c>
      <c r="J119" s="207">
        <v>68.700000000000003</v>
      </c>
      <c r="K119" s="207">
        <f>ROUND(P119*H119,2)</f>
        <v>68.700000000000003</v>
      </c>
      <c r="L119" s="208"/>
      <c r="M119" s="34"/>
      <c r="N119" s="209" t="s">
        <v>1</v>
      </c>
      <c r="O119" s="210" t="s">
        <v>37</v>
      </c>
      <c r="P119" s="211">
        <f>I119+J119</f>
        <v>68.700000000000003</v>
      </c>
      <c r="Q119" s="211">
        <f>ROUND(I119*H119,2)</f>
        <v>0</v>
      </c>
      <c r="R119" s="211">
        <f>ROUND(J119*H119,2)</f>
        <v>68.700000000000003</v>
      </c>
      <c r="S119" s="212">
        <v>0.14799999999999999</v>
      </c>
      <c r="T119" s="212">
        <f>S119*H119</f>
        <v>0.14799999999999999</v>
      </c>
      <c r="U119" s="212">
        <v>0</v>
      </c>
      <c r="V119" s="212">
        <f>U119*H119</f>
        <v>0</v>
      </c>
      <c r="W119" s="212">
        <v>0</v>
      </c>
      <c r="X119" s="213">
        <f>W119*H119</f>
        <v>0</v>
      </c>
      <c r="Y119" s="28"/>
      <c r="Z119" s="28"/>
      <c r="AA119" s="28"/>
      <c r="AB119" s="28"/>
      <c r="AC119" s="28"/>
      <c r="AD119" s="28"/>
      <c r="AE119" s="28"/>
      <c r="AR119" s="214" t="s">
        <v>168</v>
      </c>
      <c r="AT119" s="214" t="s">
        <v>130</v>
      </c>
      <c r="AU119" s="214" t="s">
        <v>81</v>
      </c>
      <c r="AY119" s="13" t="s">
        <v>129</v>
      </c>
      <c r="BE119" s="215">
        <f>IF(O119="základní",K119,0)</f>
        <v>68.700000000000003</v>
      </c>
      <c r="BF119" s="215">
        <f>IF(O119="snížená",K119,0)</f>
        <v>0</v>
      </c>
      <c r="BG119" s="215">
        <f>IF(O119="zákl. přenesená",K119,0)</f>
        <v>0</v>
      </c>
      <c r="BH119" s="215">
        <f>IF(O119="sníž. přenesená",K119,0)</f>
        <v>0</v>
      </c>
      <c r="BI119" s="215">
        <f>IF(O119="nulová",K119,0)</f>
        <v>0</v>
      </c>
      <c r="BJ119" s="13" t="s">
        <v>81</v>
      </c>
      <c r="BK119" s="215">
        <f>ROUND(P119*H119,2)</f>
        <v>68.700000000000003</v>
      </c>
      <c r="BL119" s="13" t="s">
        <v>168</v>
      </c>
      <c r="BM119" s="214" t="s">
        <v>376</v>
      </c>
    </row>
    <row r="120" s="2" customFormat="1">
      <c r="A120" s="28"/>
      <c r="B120" s="29"/>
      <c r="C120" s="30"/>
      <c r="D120" s="216" t="s">
        <v>135</v>
      </c>
      <c r="E120" s="30"/>
      <c r="F120" s="217" t="s">
        <v>205</v>
      </c>
      <c r="G120" s="30"/>
      <c r="H120" s="30"/>
      <c r="I120" s="30"/>
      <c r="J120" s="30"/>
      <c r="K120" s="30"/>
      <c r="L120" s="30"/>
      <c r="M120" s="34"/>
      <c r="N120" s="218"/>
      <c r="O120" s="219"/>
      <c r="P120" s="80"/>
      <c r="Q120" s="80"/>
      <c r="R120" s="80"/>
      <c r="S120" s="80"/>
      <c r="T120" s="80"/>
      <c r="U120" s="80"/>
      <c r="V120" s="80"/>
      <c r="W120" s="80"/>
      <c r="X120" s="81"/>
      <c r="Y120" s="28"/>
      <c r="Z120" s="28"/>
      <c r="AA120" s="28"/>
      <c r="AB120" s="28"/>
      <c r="AC120" s="28"/>
      <c r="AD120" s="28"/>
      <c r="AE120" s="28"/>
      <c r="AT120" s="13" t="s">
        <v>135</v>
      </c>
      <c r="AU120" s="13" t="s">
        <v>81</v>
      </c>
    </row>
    <row r="121" s="2" customFormat="1" ht="24.15" customHeight="1">
      <c r="A121" s="28"/>
      <c r="B121" s="29"/>
      <c r="C121" s="220" t="s">
        <v>83</v>
      </c>
      <c r="D121" s="220" t="s">
        <v>151</v>
      </c>
      <c r="E121" s="221" t="s">
        <v>207</v>
      </c>
      <c r="F121" s="222" t="s">
        <v>208</v>
      </c>
      <c r="G121" s="223" t="s">
        <v>209</v>
      </c>
      <c r="H121" s="224">
        <v>1</v>
      </c>
      <c r="I121" s="225">
        <v>150</v>
      </c>
      <c r="J121" s="226"/>
      <c r="K121" s="225">
        <f>ROUND(P121*H121,2)</f>
        <v>150</v>
      </c>
      <c r="L121" s="226"/>
      <c r="M121" s="227"/>
      <c r="N121" s="228" t="s">
        <v>1</v>
      </c>
      <c r="O121" s="210" t="s">
        <v>37</v>
      </c>
      <c r="P121" s="211">
        <f>I121+J121</f>
        <v>150</v>
      </c>
      <c r="Q121" s="211">
        <f>ROUND(I121*H121,2)</f>
        <v>150</v>
      </c>
      <c r="R121" s="211">
        <f>ROUND(J121*H121,2)</f>
        <v>0</v>
      </c>
      <c r="S121" s="212">
        <v>0</v>
      </c>
      <c r="T121" s="212">
        <f>S121*H121</f>
        <v>0</v>
      </c>
      <c r="U121" s="212">
        <v>0</v>
      </c>
      <c r="V121" s="212">
        <f>U121*H121</f>
        <v>0</v>
      </c>
      <c r="W121" s="212">
        <v>0</v>
      </c>
      <c r="X121" s="213">
        <f>W121*H121</f>
        <v>0</v>
      </c>
      <c r="Y121" s="28"/>
      <c r="Z121" s="28"/>
      <c r="AA121" s="28"/>
      <c r="AB121" s="28"/>
      <c r="AC121" s="28"/>
      <c r="AD121" s="28"/>
      <c r="AE121" s="28"/>
      <c r="AR121" s="214" t="s">
        <v>154</v>
      </c>
      <c r="AT121" s="214" t="s">
        <v>151</v>
      </c>
      <c r="AU121" s="214" t="s">
        <v>81</v>
      </c>
      <c r="AY121" s="13" t="s">
        <v>129</v>
      </c>
      <c r="BE121" s="215">
        <f>IF(O121="základní",K121,0)</f>
        <v>150</v>
      </c>
      <c r="BF121" s="215">
        <f>IF(O121="snížená",K121,0)</f>
        <v>0</v>
      </c>
      <c r="BG121" s="215">
        <f>IF(O121="zákl. přenesená",K121,0)</f>
        <v>0</v>
      </c>
      <c r="BH121" s="215">
        <f>IF(O121="sníž. přenesená",K121,0)</f>
        <v>0</v>
      </c>
      <c r="BI121" s="215">
        <f>IF(O121="nulová",K121,0)</f>
        <v>0</v>
      </c>
      <c r="BJ121" s="13" t="s">
        <v>81</v>
      </c>
      <c r="BK121" s="215">
        <f>ROUND(P121*H121,2)</f>
        <v>150</v>
      </c>
      <c r="BL121" s="13" t="s">
        <v>144</v>
      </c>
      <c r="BM121" s="214" t="s">
        <v>377</v>
      </c>
    </row>
    <row r="122" s="2" customFormat="1" ht="16.5" customHeight="1">
      <c r="A122" s="28"/>
      <c r="B122" s="29"/>
      <c r="C122" s="202" t="s">
        <v>137</v>
      </c>
      <c r="D122" s="202" t="s">
        <v>130</v>
      </c>
      <c r="E122" s="203" t="s">
        <v>378</v>
      </c>
      <c r="F122" s="204" t="s">
        <v>294</v>
      </c>
      <c r="G122" s="205" t="s">
        <v>295</v>
      </c>
      <c r="H122" s="206">
        <v>0.5</v>
      </c>
      <c r="I122" s="207">
        <v>0</v>
      </c>
      <c r="J122" s="207">
        <v>519</v>
      </c>
      <c r="K122" s="207">
        <f>ROUND(P122*H122,2)</f>
        <v>259.5</v>
      </c>
      <c r="L122" s="208"/>
      <c r="M122" s="34"/>
      <c r="N122" s="209" t="s">
        <v>1</v>
      </c>
      <c r="O122" s="210" t="s">
        <v>37</v>
      </c>
      <c r="P122" s="211">
        <f>I122+J122</f>
        <v>519</v>
      </c>
      <c r="Q122" s="211">
        <f>ROUND(I122*H122,2)</f>
        <v>0</v>
      </c>
      <c r="R122" s="211">
        <f>ROUND(J122*H122,2)</f>
        <v>259.5</v>
      </c>
      <c r="S122" s="212">
        <v>1</v>
      </c>
      <c r="T122" s="212">
        <f>S122*H122</f>
        <v>0.5</v>
      </c>
      <c r="U122" s="212">
        <v>0</v>
      </c>
      <c r="V122" s="212">
        <f>U122*H122</f>
        <v>0</v>
      </c>
      <c r="W122" s="212">
        <v>0</v>
      </c>
      <c r="X122" s="213">
        <f>W122*H122</f>
        <v>0</v>
      </c>
      <c r="Y122" s="28"/>
      <c r="Z122" s="28"/>
      <c r="AA122" s="28"/>
      <c r="AB122" s="28"/>
      <c r="AC122" s="28"/>
      <c r="AD122" s="28"/>
      <c r="AE122" s="28"/>
      <c r="AR122" s="214" t="s">
        <v>144</v>
      </c>
      <c r="AT122" s="214" t="s">
        <v>130</v>
      </c>
      <c r="AU122" s="214" t="s">
        <v>81</v>
      </c>
      <c r="AY122" s="13" t="s">
        <v>129</v>
      </c>
      <c r="BE122" s="215">
        <f>IF(O122="základní",K122,0)</f>
        <v>259.5</v>
      </c>
      <c r="BF122" s="215">
        <f>IF(O122="snížená",K122,0)</f>
        <v>0</v>
      </c>
      <c r="BG122" s="215">
        <f>IF(O122="zákl. přenesená",K122,0)</f>
        <v>0</v>
      </c>
      <c r="BH122" s="215">
        <f>IF(O122="sníž. přenesená",K122,0)</f>
        <v>0</v>
      </c>
      <c r="BI122" s="215">
        <f>IF(O122="nulová",K122,0)</f>
        <v>0</v>
      </c>
      <c r="BJ122" s="13" t="s">
        <v>81</v>
      </c>
      <c r="BK122" s="215">
        <f>ROUND(P122*H122,2)</f>
        <v>259.5</v>
      </c>
      <c r="BL122" s="13" t="s">
        <v>144</v>
      </c>
      <c r="BM122" s="214" t="s">
        <v>379</v>
      </c>
    </row>
    <row r="123" s="2" customFormat="1">
      <c r="A123" s="28"/>
      <c r="B123" s="29"/>
      <c r="C123" s="30"/>
      <c r="D123" s="216" t="s">
        <v>135</v>
      </c>
      <c r="E123" s="30"/>
      <c r="F123" s="217" t="s">
        <v>380</v>
      </c>
      <c r="G123" s="30"/>
      <c r="H123" s="30"/>
      <c r="I123" s="30"/>
      <c r="J123" s="30"/>
      <c r="K123" s="30"/>
      <c r="L123" s="30"/>
      <c r="M123" s="34"/>
      <c r="N123" s="218"/>
      <c r="O123" s="219"/>
      <c r="P123" s="80"/>
      <c r="Q123" s="80"/>
      <c r="R123" s="80"/>
      <c r="S123" s="80"/>
      <c r="T123" s="80"/>
      <c r="U123" s="80"/>
      <c r="V123" s="80"/>
      <c r="W123" s="80"/>
      <c r="X123" s="81"/>
      <c r="Y123" s="28"/>
      <c r="Z123" s="28"/>
      <c r="AA123" s="28"/>
      <c r="AB123" s="28"/>
      <c r="AC123" s="28"/>
      <c r="AD123" s="28"/>
      <c r="AE123" s="28"/>
      <c r="AT123" s="13" t="s">
        <v>135</v>
      </c>
      <c r="AU123" s="13" t="s">
        <v>81</v>
      </c>
    </row>
    <row r="124" s="2" customFormat="1" ht="33" customHeight="1">
      <c r="A124" s="28"/>
      <c r="B124" s="29"/>
      <c r="C124" s="220" t="s">
        <v>144</v>
      </c>
      <c r="D124" s="220" t="s">
        <v>151</v>
      </c>
      <c r="E124" s="221" t="s">
        <v>381</v>
      </c>
      <c r="F124" s="222" t="s">
        <v>382</v>
      </c>
      <c r="G124" s="223" t="s">
        <v>209</v>
      </c>
      <c r="H124" s="224">
        <v>1</v>
      </c>
      <c r="I124" s="225">
        <v>650</v>
      </c>
      <c r="J124" s="226"/>
      <c r="K124" s="225">
        <f>ROUND(P124*H124,2)</f>
        <v>650</v>
      </c>
      <c r="L124" s="226"/>
      <c r="M124" s="227"/>
      <c r="N124" s="235" t="s">
        <v>1</v>
      </c>
      <c r="O124" s="236" t="s">
        <v>37</v>
      </c>
      <c r="P124" s="237">
        <f>I124+J124</f>
        <v>650</v>
      </c>
      <c r="Q124" s="237">
        <f>ROUND(I124*H124,2)</f>
        <v>650</v>
      </c>
      <c r="R124" s="237">
        <f>ROUND(J124*H124,2)</f>
        <v>0</v>
      </c>
      <c r="S124" s="238">
        <v>0</v>
      </c>
      <c r="T124" s="238">
        <f>S124*H124</f>
        <v>0</v>
      </c>
      <c r="U124" s="238">
        <v>0</v>
      </c>
      <c r="V124" s="238">
        <f>U124*H124</f>
        <v>0</v>
      </c>
      <c r="W124" s="238">
        <v>0</v>
      </c>
      <c r="X124" s="239">
        <f>W124*H124</f>
        <v>0</v>
      </c>
      <c r="Y124" s="28"/>
      <c r="Z124" s="28"/>
      <c r="AA124" s="28"/>
      <c r="AB124" s="28"/>
      <c r="AC124" s="28"/>
      <c r="AD124" s="28"/>
      <c r="AE124" s="28"/>
      <c r="AR124" s="214" t="s">
        <v>154</v>
      </c>
      <c r="AT124" s="214" t="s">
        <v>151</v>
      </c>
      <c r="AU124" s="214" t="s">
        <v>81</v>
      </c>
      <c r="AY124" s="13" t="s">
        <v>129</v>
      </c>
      <c r="BE124" s="215">
        <f>IF(O124="základní",K124,0)</f>
        <v>650</v>
      </c>
      <c r="BF124" s="215">
        <f>IF(O124="snížená",K124,0)</f>
        <v>0</v>
      </c>
      <c r="BG124" s="215">
        <f>IF(O124="zákl. přenesená",K124,0)</f>
        <v>0</v>
      </c>
      <c r="BH124" s="215">
        <f>IF(O124="sníž. přenesená",K124,0)</f>
        <v>0</v>
      </c>
      <c r="BI124" s="215">
        <f>IF(O124="nulová",K124,0)</f>
        <v>0</v>
      </c>
      <c r="BJ124" s="13" t="s">
        <v>81</v>
      </c>
      <c r="BK124" s="215">
        <f>ROUND(P124*H124,2)</f>
        <v>650</v>
      </c>
      <c r="BL124" s="13" t="s">
        <v>144</v>
      </c>
      <c r="BM124" s="214" t="s">
        <v>383</v>
      </c>
    </row>
    <row r="125" s="2" customFormat="1" ht="6.96" customHeight="1">
      <c r="A125" s="28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34"/>
      <c r="N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</sheetData>
  <sheetProtection sheet="1" autoFilter="0" formatColumns="0" formatRows="0" objects="1" scenarios="1" spinCount="100000" saltValue="WqGwbCtleR8g+uU9HK5A1JLlhmQPLv5SuxAErPbz5yTp2aa4IVhh28F3S53zmIC08qfX/gx/R/hTs0vI+WjddQ==" hashValue="2CLyTNjilwiKQdq1JiGrJLa94qjoSpD0Qxi9vn3LZfOdphrBObr9indXwx4in2ouO4SW6TB41dbfSpK9Mns7xw==" algorithmName="SHA-512" password="CC35"/>
  <autoFilter ref="C116:L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hyperlinks>
    <hyperlink ref="F120" r:id="rId1" display="https://podminky.urs.cz/item/CS_URS_2023_02/741310212"/>
    <hyperlink ref="F123" r:id="rId2" display="https://podminky.urs.cz/item/CS_URS_2023_02/HZS2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6"/>
      <c r="AT3" s="13" t="s">
        <v>83</v>
      </c>
    </row>
    <row r="4" s="1" customFormat="1" ht="24.96" customHeight="1">
      <c r="B4" s="16"/>
      <c r="D4" s="128" t="s">
        <v>93</v>
      </c>
      <c r="M4" s="16"/>
      <c r="N4" s="129" t="s">
        <v>11</v>
      </c>
      <c r="AT4" s="13" t="s">
        <v>4</v>
      </c>
    </row>
    <row r="5" s="1" customFormat="1" ht="6.96" customHeight="1">
      <c r="B5" s="16"/>
      <c r="M5" s="16"/>
    </row>
    <row r="6" s="1" customFormat="1" ht="12" customHeight="1">
      <c r="B6" s="16"/>
      <c r="D6" s="130" t="s">
        <v>15</v>
      </c>
      <c r="M6" s="16"/>
    </row>
    <row r="7" s="1" customFormat="1" ht="16.5" customHeight="1">
      <c r="B7" s="16"/>
      <c r="E7" s="131" t="str">
        <f>'Rekapitulace stavby'!K6</f>
        <v>Stavební úpravy bytu č.3 v objektu na p.č. st. 1361 k.ú. Šumperk</v>
      </c>
      <c r="F7" s="130"/>
      <c r="G7" s="130"/>
      <c r="H7" s="130"/>
      <c r="M7" s="16"/>
    </row>
    <row r="8" s="2" customFormat="1" ht="12" customHeight="1">
      <c r="A8" s="28"/>
      <c r="B8" s="34"/>
      <c r="C8" s="28"/>
      <c r="D8" s="130" t="s">
        <v>94</v>
      </c>
      <c r="E8" s="28"/>
      <c r="F8" s="28"/>
      <c r="G8" s="28"/>
      <c r="H8" s="28"/>
      <c r="I8" s="28"/>
      <c r="J8" s="28"/>
      <c r="K8" s="28"/>
      <c r="L8" s="28"/>
      <c r="M8" s="52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34"/>
      <c r="C9" s="28"/>
      <c r="D9" s="28"/>
      <c r="E9" s="132" t="s">
        <v>384</v>
      </c>
      <c r="F9" s="28"/>
      <c r="G9" s="28"/>
      <c r="H9" s="28"/>
      <c r="I9" s="28"/>
      <c r="J9" s="28"/>
      <c r="K9" s="28"/>
      <c r="L9" s="28"/>
      <c r="M9" s="52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5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34"/>
      <c r="C11" s="28"/>
      <c r="D11" s="130" t="s">
        <v>17</v>
      </c>
      <c r="E11" s="28"/>
      <c r="F11" s="133" t="s">
        <v>1</v>
      </c>
      <c r="G11" s="28"/>
      <c r="H11" s="28"/>
      <c r="I11" s="130" t="s">
        <v>18</v>
      </c>
      <c r="J11" s="133" t="s">
        <v>1</v>
      </c>
      <c r="K11" s="28"/>
      <c r="L11" s="28"/>
      <c r="M11" s="52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34"/>
      <c r="C12" s="28"/>
      <c r="D12" s="130" t="s">
        <v>19</v>
      </c>
      <c r="E12" s="28"/>
      <c r="F12" s="133" t="s">
        <v>20</v>
      </c>
      <c r="G12" s="28"/>
      <c r="H12" s="28"/>
      <c r="I12" s="130" t="s">
        <v>21</v>
      </c>
      <c r="J12" s="134" t="str">
        <f>'Rekapitulace stavby'!AN8</f>
        <v>6. 12. 2023</v>
      </c>
      <c r="K12" s="28"/>
      <c r="L12" s="28"/>
      <c r="M12" s="52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52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34"/>
      <c r="C14" s="28"/>
      <c r="D14" s="130" t="s">
        <v>23</v>
      </c>
      <c r="E14" s="28"/>
      <c r="F14" s="28"/>
      <c r="G14" s="28"/>
      <c r="H14" s="28"/>
      <c r="I14" s="130" t="s">
        <v>24</v>
      </c>
      <c r="J14" s="133" t="str">
        <f>IF('Rekapitulace stavby'!AN10="","",'Rekapitulace stavby'!AN10)</f>
        <v/>
      </c>
      <c r="K14" s="28"/>
      <c r="L14" s="28"/>
      <c r="M14" s="52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34"/>
      <c r="C15" s="28"/>
      <c r="D15" s="28"/>
      <c r="E15" s="133" t="str">
        <f>IF('Rekapitulace stavby'!E11="","",'Rekapitulace stavby'!E11)</f>
        <v xml:space="preserve"> </v>
      </c>
      <c r="F15" s="28"/>
      <c r="G15" s="28"/>
      <c r="H15" s="28"/>
      <c r="I15" s="130" t="s">
        <v>26</v>
      </c>
      <c r="J15" s="133" t="str">
        <f>IF('Rekapitulace stavby'!AN11="","",'Rekapitulace stavby'!AN11)</f>
        <v/>
      </c>
      <c r="K15" s="28"/>
      <c r="L15" s="28"/>
      <c r="M15" s="52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52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34"/>
      <c r="C17" s="28"/>
      <c r="D17" s="130" t="s">
        <v>27</v>
      </c>
      <c r="E17" s="28"/>
      <c r="F17" s="28"/>
      <c r="G17" s="28"/>
      <c r="H17" s="28"/>
      <c r="I17" s="130" t="s">
        <v>24</v>
      </c>
      <c r="J17" s="133" t="str">
        <f>'Rekapitulace stavby'!AN13</f>
        <v/>
      </c>
      <c r="K17" s="28"/>
      <c r="L17" s="28"/>
      <c r="M17" s="52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34"/>
      <c r="C18" s="28"/>
      <c r="D18" s="28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8"/>
      <c r="L18" s="28"/>
      <c r="M18" s="52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5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34"/>
      <c r="C20" s="28"/>
      <c r="D20" s="130" t="s">
        <v>28</v>
      </c>
      <c r="E20" s="28"/>
      <c r="F20" s="28"/>
      <c r="G20" s="28"/>
      <c r="H20" s="28"/>
      <c r="I20" s="130" t="s">
        <v>24</v>
      </c>
      <c r="J20" s="133" t="s">
        <v>1</v>
      </c>
      <c r="K20" s="28"/>
      <c r="L20" s="28"/>
      <c r="M20" s="52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34"/>
      <c r="C21" s="28"/>
      <c r="D21" s="28"/>
      <c r="E21" s="133" t="s">
        <v>29</v>
      </c>
      <c r="F21" s="28"/>
      <c r="G21" s="28"/>
      <c r="H21" s="28"/>
      <c r="I21" s="130" t="s">
        <v>26</v>
      </c>
      <c r="J21" s="133" t="s">
        <v>1</v>
      </c>
      <c r="K21" s="28"/>
      <c r="L21" s="28"/>
      <c r="M21" s="52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5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34"/>
      <c r="C23" s="28"/>
      <c r="D23" s="130" t="s">
        <v>30</v>
      </c>
      <c r="E23" s="28"/>
      <c r="F23" s="28"/>
      <c r="G23" s="28"/>
      <c r="H23" s="28"/>
      <c r="I23" s="130" t="s">
        <v>24</v>
      </c>
      <c r="J23" s="133" t="str">
        <f>IF('Rekapitulace stavby'!AN19="","",'Rekapitulace stavby'!AN19)</f>
        <v/>
      </c>
      <c r="K23" s="28"/>
      <c r="L23" s="28"/>
      <c r="M23" s="52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34"/>
      <c r="C24" s="28"/>
      <c r="D24" s="28"/>
      <c r="E24" s="133" t="str">
        <f>IF('Rekapitulace stavby'!E20="","",'Rekapitulace stavby'!E20)</f>
        <v xml:space="preserve"> </v>
      </c>
      <c r="F24" s="28"/>
      <c r="G24" s="28"/>
      <c r="H24" s="28"/>
      <c r="I24" s="130" t="s">
        <v>26</v>
      </c>
      <c r="J24" s="133" t="str">
        <f>IF('Rekapitulace stavby'!AN20="","",'Rekapitulace stavby'!AN20)</f>
        <v/>
      </c>
      <c r="K24" s="28"/>
      <c r="L24" s="28"/>
      <c r="M24" s="52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52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34"/>
      <c r="C26" s="28"/>
      <c r="D26" s="130" t="s">
        <v>31</v>
      </c>
      <c r="E26" s="28"/>
      <c r="F26" s="28"/>
      <c r="G26" s="28"/>
      <c r="H26" s="28"/>
      <c r="I26" s="28"/>
      <c r="J26" s="28"/>
      <c r="K26" s="28"/>
      <c r="L26" s="28"/>
      <c r="M26" s="52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5"/>
      <c r="M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5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34"/>
      <c r="C29" s="28"/>
      <c r="D29" s="139"/>
      <c r="E29" s="139"/>
      <c r="F29" s="139"/>
      <c r="G29" s="139"/>
      <c r="H29" s="139"/>
      <c r="I29" s="139"/>
      <c r="J29" s="139"/>
      <c r="K29" s="139"/>
      <c r="L29" s="139"/>
      <c r="M29" s="52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>
      <c r="A30" s="28"/>
      <c r="B30" s="34"/>
      <c r="C30" s="28"/>
      <c r="D30" s="28"/>
      <c r="E30" s="130" t="s">
        <v>96</v>
      </c>
      <c r="F30" s="28"/>
      <c r="G30" s="28"/>
      <c r="H30" s="28"/>
      <c r="I30" s="28"/>
      <c r="J30" s="28"/>
      <c r="K30" s="140">
        <f>I96</f>
        <v>44900</v>
      </c>
      <c r="L30" s="28"/>
      <c r="M30" s="52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>
      <c r="A31" s="28"/>
      <c r="B31" s="34"/>
      <c r="C31" s="28"/>
      <c r="D31" s="28"/>
      <c r="E31" s="130" t="s">
        <v>97</v>
      </c>
      <c r="F31" s="28"/>
      <c r="G31" s="28"/>
      <c r="H31" s="28"/>
      <c r="I31" s="28"/>
      <c r="J31" s="28"/>
      <c r="K31" s="140">
        <f>J96</f>
        <v>4663</v>
      </c>
      <c r="L31" s="28"/>
      <c r="M31" s="52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25.44" customHeight="1">
      <c r="A32" s="28"/>
      <c r="B32" s="34"/>
      <c r="C32" s="28"/>
      <c r="D32" s="141" t="s">
        <v>32</v>
      </c>
      <c r="E32" s="28"/>
      <c r="F32" s="28"/>
      <c r="G32" s="28"/>
      <c r="H32" s="28"/>
      <c r="I32" s="28"/>
      <c r="J32" s="28"/>
      <c r="K32" s="142">
        <f>ROUND(K117, 2)</f>
        <v>49563</v>
      </c>
      <c r="L32" s="28"/>
      <c r="M32" s="52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6.96" customHeight="1">
      <c r="A33" s="28"/>
      <c r="B33" s="34"/>
      <c r="C33" s="28"/>
      <c r="D33" s="139"/>
      <c r="E33" s="139"/>
      <c r="F33" s="139"/>
      <c r="G33" s="139"/>
      <c r="H33" s="139"/>
      <c r="I33" s="139"/>
      <c r="J33" s="139"/>
      <c r="K33" s="139"/>
      <c r="L33" s="139"/>
      <c r="M33" s="52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34"/>
      <c r="C34" s="28"/>
      <c r="D34" s="28"/>
      <c r="E34" s="28"/>
      <c r="F34" s="143" t="s">
        <v>34</v>
      </c>
      <c r="G34" s="28"/>
      <c r="H34" s="28"/>
      <c r="I34" s="143" t="s">
        <v>33</v>
      </c>
      <c r="J34" s="28"/>
      <c r="K34" s="143" t="s">
        <v>35</v>
      </c>
      <c r="L34" s="28"/>
      <c r="M34" s="5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="2" customFormat="1" ht="14.4" customHeight="1">
      <c r="A35" s="28"/>
      <c r="B35" s="34"/>
      <c r="C35" s="28"/>
      <c r="D35" s="144" t="s">
        <v>36</v>
      </c>
      <c r="E35" s="130" t="s">
        <v>37</v>
      </c>
      <c r="F35" s="140">
        <f>ROUND((SUM(BE117:BE126)),  2)</f>
        <v>49563</v>
      </c>
      <c r="G35" s="28"/>
      <c r="H35" s="28"/>
      <c r="I35" s="145">
        <v>0.20999999999999999</v>
      </c>
      <c r="J35" s="28"/>
      <c r="K35" s="140">
        <f>ROUND(((SUM(BE117:BE126))*I35),  2)</f>
        <v>10408.23</v>
      </c>
      <c r="L35" s="28"/>
      <c r="M35" s="52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="2" customFormat="1" ht="14.4" customHeight="1">
      <c r="A36" s="28"/>
      <c r="B36" s="34"/>
      <c r="C36" s="28"/>
      <c r="D36" s="28"/>
      <c r="E36" s="130" t="s">
        <v>38</v>
      </c>
      <c r="F36" s="140">
        <f>ROUND((SUM(BF117:BF126)),  2)</f>
        <v>0</v>
      </c>
      <c r="G36" s="28"/>
      <c r="H36" s="28"/>
      <c r="I36" s="145">
        <v>0</v>
      </c>
      <c r="J36" s="28"/>
      <c r="K36" s="140">
        <f>ROUND(((SUM(BF117:BF126))*I36),  2)</f>
        <v>0</v>
      </c>
      <c r="L36" s="28"/>
      <c r="M36" s="52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30" t="s">
        <v>39</v>
      </c>
      <c r="F37" s="140">
        <f>ROUND((SUM(BG117:BG126)),  2)</f>
        <v>0</v>
      </c>
      <c r="G37" s="28"/>
      <c r="H37" s="28"/>
      <c r="I37" s="145">
        <v>0.20999999999999999</v>
      </c>
      <c r="J37" s="28"/>
      <c r="K37" s="140">
        <f>0</f>
        <v>0</v>
      </c>
      <c r="L37" s="28"/>
      <c r="M37" s="52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14.4" customHeight="1">
      <c r="A38" s="28"/>
      <c r="B38" s="34"/>
      <c r="C38" s="28"/>
      <c r="D38" s="28"/>
      <c r="E38" s="130" t="s">
        <v>40</v>
      </c>
      <c r="F38" s="140">
        <f>ROUND((SUM(BH117:BH126)),  2)</f>
        <v>0</v>
      </c>
      <c r="G38" s="28"/>
      <c r="H38" s="28"/>
      <c r="I38" s="145">
        <v>0</v>
      </c>
      <c r="J38" s="28"/>
      <c r="K38" s="140">
        <f>0</f>
        <v>0</v>
      </c>
      <c r="L38" s="28"/>
      <c r="M38" s="52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14.4" customHeight="1">
      <c r="A39" s="28"/>
      <c r="B39" s="34"/>
      <c r="C39" s="28"/>
      <c r="D39" s="28"/>
      <c r="E39" s="130" t="s">
        <v>41</v>
      </c>
      <c r="F39" s="140">
        <f>ROUND((SUM(BI117:BI126)),  2)</f>
        <v>0</v>
      </c>
      <c r="G39" s="28"/>
      <c r="H39" s="28"/>
      <c r="I39" s="145">
        <v>0</v>
      </c>
      <c r="J39" s="28"/>
      <c r="K39" s="140">
        <f>0</f>
        <v>0</v>
      </c>
      <c r="L39" s="28"/>
      <c r="M39" s="52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6.96" customHeight="1">
      <c r="A40" s="28"/>
      <c r="B40" s="3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52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2" customFormat="1" ht="25.44" customHeight="1">
      <c r="A41" s="28"/>
      <c r="B41" s="34"/>
      <c r="C41" s="146"/>
      <c r="D41" s="147" t="s">
        <v>42</v>
      </c>
      <c r="E41" s="148"/>
      <c r="F41" s="148"/>
      <c r="G41" s="149" t="s">
        <v>43</v>
      </c>
      <c r="H41" s="150" t="s">
        <v>44</v>
      </c>
      <c r="I41" s="148"/>
      <c r="J41" s="148"/>
      <c r="K41" s="151">
        <f>SUM(K32:K39)</f>
        <v>59971.229999999996</v>
      </c>
      <c r="L41" s="152"/>
      <c r="M41" s="52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="2" customFormat="1" ht="14.4" customHeight="1">
      <c r="A42" s="28"/>
      <c r="B42" s="3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52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="1" customFormat="1" ht="14.4" customHeight="1">
      <c r="B43" s="16"/>
      <c r="M43" s="16"/>
    </row>
    <row r="44" s="1" customFormat="1" ht="14.4" customHeight="1">
      <c r="B44" s="16"/>
      <c r="M44" s="16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2"/>
      <c r="D50" s="153" t="s">
        <v>45</v>
      </c>
      <c r="E50" s="154"/>
      <c r="F50" s="154"/>
      <c r="G50" s="153" t="s">
        <v>46</v>
      </c>
      <c r="H50" s="154"/>
      <c r="I50" s="154"/>
      <c r="J50" s="154"/>
      <c r="K50" s="154"/>
      <c r="L50" s="154"/>
      <c r="M50" s="52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28"/>
      <c r="B61" s="34"/>
      <c r="C61" s="28"/>
      <c r="D61" s="155" t="s">
        <v>47</v>
      </c>
      <c r="E61" s="156"/>
      <c r="F61" s="157" t="s">
        <v>48</v>
      </c>
      <c r="G61" s="155" t="s">
        <v>47</v>
      </c>
      <c r="H61" s="156"/>
      <c r="I61" s="156"/>
      <c r="J61" s="158" t="s">
        <v>48</v>
      </c>
      <c r="K61" s="156"/>
      <c r="L61" s="156"/>
      <c r="M61" s="52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28"/>
      <c r="B65" s="34"/>
      <c r="C65" s="28"/>
      <c r="D65" s="153" t="s">
        <v>49</v>
      </c>
      <c r="E65" s="159"/>
      <c r="F65" s="159"/>
      <c r="G65" s="153" t="s">
        <v>50</v>
      </c>
      <c r="H65" s="159"/>
      <c r="I65" s="159"/>
      <c r="J65" s="159"/>
      <c r="K65" s="159"/>
      <c r="L65" s="159"/>
      <c r="M65" s="52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28"/>
      <c r="B76" s="34"/>
      <c r="C76" s="28"/>
      <c r="D76" s="155" t="s">
        <v>47</v>
      </c>
      <c r="E76" s="156"/>
      <c r="F76" s="157" t="s">
        <v>48</v>
      </c>
      <c r="G76" s="155" t="s">
        <v>47</v>
      </c>
      <c r="H76" s="156"/>
      <c r="I76" s="156"/>
      <c r="J76" s="158" t="s">
        <v>48</v>
      </c>
      <c r="K76" s="156"/>
      <c r="L76" s="156"/>
      <c r="M76" s="52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161"/>
      <c r="M77" s="52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52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98</v>
      </c>
      <c r="D82" s="30"/>
      <c r="E82" s="30"/>
      <c r="F82" s="30"/>
      <c r="G82" s="30"/>
      <c r="H82" s="30"/>
      <c r="I82" s="30"/>
      <c r="J82" s="30"/>
      <c r="K82" s="30"/>
      <c r="L82" s="30"/>
      <c r="M82" s="52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52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30"/>
      <c r="M84" s="52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30"/>
      <c r="D85" s="30"/>
      <c r="E85" s="164" t="str">
        <f>E7</f>
        <v>Stavební úpravy bytu č.3 v objektu na p.č. st. 1361 k.ú. Šumperk</v>
      </c>
      <c r="F85" s="25"/>
      <c r="G85" s="25"/>
      <c r="H85" s="25"/>
      <c r="I85" s="30"/>
      <c r="J85" s="30"/>
      <c r="K85" s="30"/>
      <c r="L85" s="30"/>
      <c r="M85" s="52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94</v>
      </c>
      <c r="D86" s="30"/>
      <c r="E86" s="30"/>
      <c r="F86" s="30"/>
      <c r="G86" s="30"/>
      <c r="H86" s="30"/>
      <c r="I86" s="30"/>
      <c r="J86" s="30"/>
      <c r="K86" s="30"/>
      <c r="L86" s="30"/>
      <c r="M86" s="52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30"/>
      <c r="D87" s="30"/>
      <c r="E87" s="65" t="str">
        <f>E9</f>
        <v>03 - Dodávky - Rozvaděč RB</v>
      </c>
      <c r="F87" s="30"/>
      <c r="G87" s="30"/>
      <c r="H87" s="30"/>
      <c r="I87" s="30"/>
      <c r="J87" s="30"/>
      <c r="K87" s="30"/>
      <c r="L87" s="30"/>
      <c r="M87" s="52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52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19</v>
      </c>
      <c r="D89" s="30"/>
      <c r="E89" s="30"/>
      <c r="F89" s="22" t="str">
        <f>F12</f>
        <v>Šumperk</v>
      </c>
      <c r="G89" s="30"/>
      <c r="H89" s="30"/>
      <c r="I89" s="25" t="s">
        <v>21</v>
      </c>
      <c r="J89" s="68" t="str">
        <f>IF(J12="","",J12)</f>
        <v>6. 12. 2023</v>
      </c>
      <c r="K89" s="30"/>
      <c r="L89" s="30"/>
      <c r="M89" s="52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52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23</v>
      </c>
      <c r="D91" s="30"/>
      <c r="E91" s="30"/>
      <c r="F91" s="22" t="str">
        <f>E15</f>
        <v xml:space="preserve"> </v>
      </c>
      <c r="G91" s="30"/>
      <c r="H91" s="30"/>
      <c r="I91" s="25" t="s">
        <v>28</v>
      </c>
      <c r="J91" s="26" t="str">
        <f>E21</f>
        <v>Ing.Pavel Matura</v>
      </c>
      <c r="K91" s="30"/>
      <c r="L91" s="30"/>
      <c r="M91" s="52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27</v>
      </c>
      <c r="D92" s="30"/>
      <c r="E92" s="30"/>
      <c r="F92" s="22" t="str">
        <f>IF(E18="","",E18)</f>
        <v xml:space="preserve"> </v>
      </c>
      <c r="G92" s="30"/>
      <c r="H92" s="30"/>
      <c r="I92" s="25" t="s">
        <v>30</v>
      </c>
      <c r="J92" s="26" t="str">
        <f>E24</f>
        <v xml:space="preserve"> </v>
      </c>
      <c r="K92" s="30"/>
      <c r="L92" s="30"/>
      <c r="M92" s="52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52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65" t="s">
        <v>99</v>
      </c>
      <c r="D94" s="166"/>
      <c r="E94" s="166"/>
      <c r="F94" s="166"/>
      <c r="G94" s="166"/>
      <c r="H94" s="166"/>
      <c r="I94" s="167" t="s">
        <v>100</v>
      </c>
      <c r="J94" s="167" t="s">
        <v>101</v>
      </c>
      <c r="K94" s="167" t="s">
        <v>102</v>
      </c>
      <c r="L94" s="166"/>
      <c r="M94" s="52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52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68" t="s">
        <v>103</v>
      </c>
      <c r="D96" s="30"/>
      <c r="E96" s="30"/>
      <c r="F96" s="30"/>
      <c r="G96" s="30"/>
      <c r="H96" s="30"/>
      <c r="I96" s="99">
        <f>Q117</f>
        <v>44900</v>
      </c>
      <c r="J96" s="99">
        <f>R117</f>
        <v>4663</v>
      </c>
      <c r="K96" s="99">
        <f>K117</f>
        <v>49563</v>
      </c>
      <c r="L96" s="30"/>
      <c r="M96" s="52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104</v>
      </c>
    </row>
    <row r="97" s="9" customFormat="1" ht="24.96" customHeight="1">
      <c r="A97" s="9"/>
      <c r="B97" s="169"/>
      <c r="C97" s="170"/>
      <c r="D97" s="171" t="s">
        <v>385</v>
      </c>
      <c r="E97" s="172"/>
      <c r="F97" s="172"/>
      <c r="G97" s="172"/>
      <c r="H97" s="172"/>
      <c r="I97" s="173">
        <f>Q118</f>
        <v>44900</v>
      </c>
      <c r="J97" s="173">
        <f>R118</f>
        <v>4663</v>
      </c>
      <c r="K97" s="173">
        <f>K118</f>
        <v>49563</v>
      </c>
      <c r="L97" s="170"/>
      <c r="M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8"/>
      <c r="B98" s="29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52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="2" customFormat="1" ht="6.96" customHeight="1">
      <c r="A99" s="28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2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="2" customFormat="1" ht="6.96" customHeight="1">
      <c r="A103" s="28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2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110</v>
      </c>
      <c r="D104" s="30"/>
      <c r="E104" s="30"/>
      <c r="F104" s="30"/>
      <c r="G104" s="30"/>
      <c r="H104" s="30"/>
      <c r="I104" s="30"/>
      <c r="J104" s="30"/>
      <c r="K104" s="30"/>
      <c r="L104" s="30"/>
      <c r="M104" s="52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52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15</v>
      </c>
      <c r="D106" s="30"/>
      <c r="E106" s="30"/>
      <c r="F106" s="30"/>
      <c r="G106" s="30"/>
      <c r="H106" s="30"/>
      <c r="I106" s="30"/>
      <c r="J106" s="30"/>
      <c r="K106" s="30"/>
      <c r="L106" s="30"/>
      <c r="M106" s="52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6.5" customHeight="1">
      <c r="A107" s="28"/>
      <c r="B107" s="29"/>
      <c r="C107" s="30"/>
      <c r="D107" s="30"/>
      <c r="E107" s="164" t="str">
        <f>E7</f>
        <v>Stavební úpravy bytu č.3 v objektu na p.č. st. 1361 k.ú. Šumperk</v>
      </c>
      <c r="F107" s="25"/>
      <c r="G107" s="25"/>
      <c r="H107" s="25"/>
      <c r="I107" s="30"/>
      <c r="J107" s="30"/>
      <c r="K107" s="30"/>
      <c r="L107" s="30"/>
      <c r="M107" s="52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94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52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30"/>
      <c r="D109" s="30"/>
      <c r="E109" s="65" t="str">
        <f>E9</f>
        <v>03 - Dodávky - Rozvaděč RB</v>
      </c>
      <c r="F109" s="30"/>
      <c r="G109" s="30"/>
      <c r="H109" s="30"/>
      <c r="I109" s="30"/>
      <c r="J109" s="30"/>
      <c r="K109" s="30"/>
      <c r="L109" s="30"/>
      <c r="M109" s="52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52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19</v>
      </c>
      <c r="D111" s="30"/>
      <c r="E111" s="30"/>
      <c r="F111" s="22" t="str">
        <f>F12</f>
        <v>Šumperk</v>
      </c>
      <c r="G111" s="30"/>
      <c r="H111" s="30"/>
      <c r="I111" s="25" t="s">
        <v>21</v>
      </c>
      <c r="J111" s="68" t="str">
        <f>IF(J12="","",J12)</f>
        <v>6. 12. 2023</v>
      </c>
      <c r="K111" s="30"/>
      <c r="L111" s="30"/>
      <c r="M111" s="52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52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23</v>
      </c>
      <c r="D113" s="30"/>
      <c r="E113" s="30"/>
      <c r="F113" s="22" t="str">
        <f>E15</f>
        <v xml:space="preserve"> </v>
      </c>
      <c r="G113" s="30"/>
      <c r="H113" s="30"/>
      <c r="I113" s="25" t="s">
        <v>28</v>
      </c>
      <c r="J113" s="26" t="str">
        <f>E21</f>
        <v>Ing.Pavel Matura</v>
      </c>
      <c r="K113" s="30"/>
      <c r="L113" s="30"/>
      <c r="M113" s="52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27</v>
      </c>
      <c r="D114" s="30"/>
      <c r="E114" s="30"/>
      <c r="F114" s="22" t="str">
        <f>IF(E18="","",E18)</f>
        <v xml:space="preserve"> </v>
      </c>
      <c r="G114" s="30"/>
      <c r="H114" s="30"/>
      <c r="I114" s="25" t="s">
        <v>30</v>
      </c>
      <c r="J114" s="26" t="str">
        <f>E24</f>
        <v xml:space="preserve"> </v>
      </c>
      <c r="K114" s="30"/>
      <c r="L114" s="30"/>
      <c r="M114" s="52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52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0" customFormat="1" ht="29.28" customHeight="1">
      <c r="A116" s="175"/>
      <c r="B116" s="176"/>
      <c r="C116" s="177" t="s">
        <v>111</v>
      </c>
      <c r="D116" s="178" t="s">
        <v>57</v>
      </c>
      <c r="E116" s="178" t="s">
        <v>53</v>
      </c>
      <c r="F116" s="178" t="s">
        <v>54</v>
      </c>
      <c r="G116" s="178" t="s">
        <v>112</v>
      </c>
      <c r="H116" s="178" t="s">
        <v>113</v>
      </c>
      <c r="I116" s="178" t="s">
        <v>114</v>
      </c>
      <c r="J116" s="178" t="s">
        <v>115</v>
      </c>
      <c r="K116" s="179" t="s">
        <v>102</v>
      </c>
      <c r="L116" s="180" t="s">
        <v>116</v>
      </c>
      <c r="M116" s="181"/>
      <c r="N116" s="89" t="s">
        <v>1</v>
      </c>
      <c r="O116" s="90" t="s">
        <v>36</v>
      </c>
      <c r="P116" s="90" t="s">
        <v>117</v>
      </c>
      <c r="Q116" s="90" t="s">
        <v>118</v>
      </c>
      <c r="R116" s="90" t="s">
        <v>119</v>
      </c>
      <c r="S116" s="90" t="s">
        <v>120</v>
      </c>
      <c r="T116" s="90" t="s">
        <v>121</v>
      </c>
      <c r="U116" s="90" t="s">
        <v>122</v>
      </c>
      <c r="V116" s="90" t="s">
        <v>123</v>
      </c>
      <c r="W116" s="90" t="s">
        <v>124</v>
      </c>
      <c r="X116" s="91" t="s">
        <v>125</v>
      </c>
      <c r="Y116" s="175"/>
      <c r="Z116" s="175"/>
      <c r="AA116" s="175"/>
      <c r="AB116" s="175"/>
      <c r="AC116" s="175"/>
      <c r="AD116" s="175"/>
      <c r="AE116" s="175"/>
    </row>
    <row r="117" s="2" customFormat="1" ht="22.8" customHeight="1">
      <c r="A117" s="28"/>
      <c r="B117" s="29"/>
      <c r="C117" s="96" t="s">
        <v>126</v>
      </c>
      <c r="D117" s="30"/>
      <c r="E117" s="30"/>
      <c r="F117" s="30"/>
      <c r="G117" s="30"/>
      <c r="H117" s="30"/>
      <c r="I117" s="30"/>
      <c r="J117" s="30"/>
      <c r="K117" s="182">
        <f>BK117</f>
        <v>49563</v>
      </c>
      <c r="L117" s="30"/>
      <c r="M117" s="34"/>
      <c r="N117" s="92"/>
      <c r="O117" s="183"/>
      <c r="P117" s="93"/>
      <c r="Q117" s="184">
        <f>Q118</f>
        <v>44900</v>
      </c>
      <c r="R117" s="184">
        <f>R118</f>
        <v>4663</v>
      </c>
      <c r="S117" s="93"/>
      <c r="T117" s="185">
        <f>T118</f>
        <v>8.8650000000000002</v>
      </c>
      <c r="U117" s="93"/>
      <c r="V117" s="185">
        <f>V118</f>
        <v>0</v>
      </c>
      <c r="W117" s="93"/>
      <c r="X117" s="186">
        <f>X118</f>
        <v>0</v>
      </c>
      <c r="Y117" s="28"/>
      <c r="Z117" s="28"/>
      <c r="AA117" s="28"/>
      <c r="AB117" s="28"/>
      <c r="AC117" s="28"/>
      <c r="AD117" s="28"/>
      <c r="AE117" s="28"/>
      <c r="AT117" s="13" t="s">
        <v>73</v>
      </c>
      <c r="AU117" s="13" t="s">
        <v>104</v>
      </c>
      <c r="BK117" s="187">
        <f>BK118</f>
        <v>49563</v>
      </c>
    </row>
    <row r="118" s="11" customFormat="1" ht="25.92" customHeight="1">
      <c r="A118" s="11"/>
      <c r="B118" s="188"/>
      <c r="C118" s="189"/>
      <c r="D118" s="190" t="s">
        <v>73</v>
      </c>
      <c r="E118" s="191" t="s">
        <v>127</v>
      </c>
      <c r="F118" s="191" t="s">
        <v>386</v>
      </c>
      <c r="G118" s="189"/>
      <c r="H118" s="189"/>
      <c r="I118" s="189"/>
      <c r="J118" s="189"/>
      <c r="K118" s="192">
        <f>BK118</f>
        <v>49563</v>
      </c>
      <c r="L118" s="189"/>
      <c r="M118" s="193"/>
      <c r="N118" s="194"/>
      <c r="O118" s="195"/>
      <c r="P118" s="195"/>
      <c r="Q118" s="196">
        <f>SUM(Q119:Q126)</f>
        <v>44900</v>
      </c>
      <c r="R118" s="196">
        <f>SUM(R119:R126)</f>
        <v>4663</v>
      </c>
      <c r="S118" s="195"/>
      <c r="T118" s="197">
        <f>SUM(T119:T126)</f>
        <v>8.8650000000000002</v>
      </c>
      <c r="U118" s="195"/>
      <c r="V118" s="197">
        <f>SUM(V119:V126)</f>
        <v>0</v>
      </c>
      <c r="W118" s="195"/>
      <c r="X118" s="198">
        <f>SUM(X119:X126)</f>
        <v>0</v>
      </c>
      <c r="Y118" s="11"/>
      <c r="Z118" s="11"/>
      <c r="AA118" s="11"/>
      <c r="AB118" s="11"/>
      <c r="AC118" s="11"/>
      <c r="AD118" s="11"/>
      <c r="AE118" s="11"/>
      <c r="AR118" s="199" t="s">
        <v>81</v>
      </c>
      <c r="AT118" s="200" t="s">
        <v>73</v>
      </c>
      <c r="AU118" s="200" t="s">
        <v>9</v>
      </c>
      <c r="AY118" s="199" t="s">
        <v>129</v>
      </c>
      <c r="BK118" s="201">
        <f>SUM(BK119:BK126)</f>
        <v>49563</v>
      </c>
    </row>
    <row r="119" s="2" customFormat="1" ht="24.15" customHeight="1">
      <c r="A119" s="28"/>
      <c r="B119" s="29"/>
      <c r="C119" s="202" t="s">
        <v>81</v>
      </c>
      <c r="D119" s="202" t="s">
        <v>130</v>
      </c>
      <c r="E119" s="203" t="s">
        <v>387</v>
      </c>
      <c r="F119" s="204" t="s">
        <v>388</v>
      </c>
      <c r="G119" s="205" t="s">
        <v>133</v>
      </c>
      <c r="H119" s="206">
        <v>1</v>
      </c>
      <c r="I119" s="207">
        <v>0</v>
      </c>
      <c r="J119" s="207">
        <v>511</v>
      </c>
      <c r="K119" s="207">
        <f>ROUND(P119*H119,2)</f>
        <v>511</v>
      </c>
      <c r="L119" s="208"/>
      <c r="M119" s="34"/>
      <c r="N119" s="209" t="s">
        <v>1</v>
      </c>
      <c r="O119" s="210" t="s">
        <v>37</v>
      </c>
      <c r="P119" s="211">
        <f>I119+J119</f>
        <v>511</v>
      </c>
      <c r="Q119" s="211">
        <f>ROUND(I119*H119,2)</f>
        <v>0</v>
      </c>
      <c r="R119" s="211">
        <f>ROUND(J119*H119,2)</f>
        <v>511</v>
      </c>
      <c r="S119" s="212">
        <v>0.86499999999999999</v>
      </c>
      <c r="T119" s="212">
        <f>S119*H119</f>
        <v>0.86499999999999999</v>
      </c>
      <c r="U119" s="212">
        <v>0</v>
      </c>
      <c r="V119" s="212">
        <f>U119*H119</f>
        <v>0</v>
      </c>
      <c r="W119" s="212">
        <v>0</v>
      </c>
      <c r="X119" s="213">
        <f>W119*H119</f>
        <v>0</v>
      </c>
      <c r="Y119" s="28"/>
      <c r="Z119" s="28"/>
      <c r="AA119" s="28"/>
      <c r="AB119" s="28"/>
      <c r="AC119" s="28"/>
      <c r="AD119" s="28"/>
      <c r="AE119" s="28"/>
      <c r="AR119" s="214" t="s">
        <v>144</v>
      </c>
      <c r="AT119" s="214" t="s">
        <v>130</v>
      </c>
      <c r="AU119" s="214" t="s">
        <v>81</v>
      </c>
      <c r="AY119" s="13" t="s">
        <v>129</v>
      </c>
      <c r="BE119" s="215">
        <f>IF(O119="základní",K119,0)</f>
        <v>511</v>
      </c>
      <c r="BF119" s="215">
        <f>IF(O119="snížená",K119,0)</f>
        <v>0</v>
      </c>
      <c r="BG119" s="215">
        <f>IF(O119="zákl. přenesená",K119,0)</f>
        <v>0</v>
      </c>
      <c r="BH119" s="215">
        <f>IF(O119="sníž. přenesená",K119,0)</f>
        <v>0</v>
      </c>
      <c r="BI119" s="215">
        <f>IF(O119="nulová",K119,0)</f>
        <v>0</v>
      </c>
      <c r="BJ119" s="13" t="s">
        <v>81</v>
      </c>
      <c r="BK119" s="215">
        <f>ROUND(P119*H119,2)</f>
        <v>511</v>
      </c>
      <c r="BL119" s="13" t="s">
        <v>144</v>
      </c>
      <c r="BM119" s="214" t="s">
        <v>389</v>
      </c>
    </row>
    <row r="120" s="2" customFormat="1">
      <c r="A120" s="28"/>
      <c r="B120" s="29"/>
      <c r="C120" s="30"/>
      <c r="D120" s="216" t="s">
        <v>135</v>
      </c>
      <c r="E120" s="30"/>
      <c r="F120" s="217" t="s">
        <v>390</v>
      </c>
      <c r="G120" s="30"/>
      <c r="H120" s="30"/>
      <c r="I120" s="30"/>
      <c r="J120" s="30"/>
      <c r="K120" s="30"/>
      <c r="L120" s="30"/>
      <c r="M120" s="34"/>
      <c r="N120" s="218"/>
      <c r="O120" s="219"/>
      <c r="P120" s="80"/>
      <c r="Q120" s="80"/>
      <c r="R120" s="80"/>
      <c r="S120" s="80"/>
      <c r="T120" s="80"/>
      <c r="U120" s="80"/>
      <c r="V120" s="80"/>
      <c r="W120" s="80"/>
      <c r="X120" s="81"/>
      <c r="Y120" s="28"/>
      <c r="Z120" s="28"/>
      <c r="AA120" s="28"/>
      <c r="AB120" s="28"/>
      <c r="AC120" s="28"/>
      <c r="AD120" s="28"/>
      <c r="AE120" s="28"/>
      <c r="AT120" s="13" t="s">
        <v>135</v>
      </c>
      <c r="AU120" s="13" t="s">
        <v>81</v>
      </c>
    </row>
    <row r="121" s="2" customFormat="1" ht="24.15" customHeight="1">
      <c r="A121" s="28"/>
      <c r="B121" s="29"/>
      <c r="C121" s="220" t="s">
        <v>83</v>
      </c>
      <c r="D121" s="220" t="s">
        <v>151</v>
      </c>
      <c r="E121" s="221" t="s">
        <v>391</v>
      </c>
      <c r="F121" s="222" t="s">
        <v>392</v>
      </c>
      <c r="G121" s="223" t="s">
        <v>229</v>
      </c>
      <c r="H121" s="224">
        <v>1</v>
      </c>
      <c r="I121" s="225">
        <v>400</v>
      </c>
      <c r="J121" s="226"/>
      <c r="K121" s="225">
        <f>ROUND(P121*H121,2)</f>
        <v>400</v>
      </c>
      <c r="L121" s="226"/>
      <c r="M121" s="227"/>
      <c r="N121" s="228" t="s">
        <v>1</v>
      </c>
      <c r="O121" s="210" t="s">
        <v>37</v>
      </c>
      <c r="P121" s="211">
        <f>I121+J121</f>
        <v>400</v>
      </c>
      <c r="Q121" s="211">
        <f>ROUND(I121*H121,2)</f>
        <v>400</v>
      </c>
      <c r="R121" s="211">
        <f>ROUND(J121*H121,2)</f>
        <v>0</v>
      </c>
      <c r="S121" s="212">
        <v>0</v>
      </c>
      <c r="T121" s="212">
        <f>S121*H121</f>
        <v>0</v>
      </c>
      <c r="U121" s="212">
        <v>0</v>
      </c>
      <c r="V121" s="212">
        <f>U121*H121</f>
        <v>0</v>
      </c>
      <c r="W121" s="212">
        <v>0</v>
      </c>
      <c r="X121" s="213">
        <f>W121*H121</f>
        <v>0</v>
      </c>
      <c r="Y121" s="28"/>
      <c r="Z121" s="28"/>
      <c r="AA121" s="28"/>
      <c r="AB121" s="28"/>
      <c r="AC121" s="28"/>
      <c r="AD121" s="28"/>
      <c r="AE121" s="28"/>
      <c r="AR121" s="214" t="s">
        <v>174</v>
      </c>
      <c r="AT121" s="214" t="s">
        <v>151</v>
      </c>
      <c r="AU121" s="214" t="s">
        <v>81</v>
      </c>
      <c r="AY121" s="13" t="s">
        <v>129</v>
      </c>
      <c r="BE121" s="215">
        <f>IF(O121="základní",K121,0)</f>
        <v>400</v>
      </c>
      <c r="BF121" s="215">
        <f>IF(O121="snížená",K121,0)</f>
        <v>0</v>
      </c>
      <c r="BG121" s="215">
        <f>IF(O121="zákl. přenesená",K121,0)</f>
        <v>0</v>
      </c>
      <c r="BH121" s="215">
        <f>IF(O121="sníž. přenesená",K121,0)</f>
        <v>0</v>
      </c>
      <c r="BI121" s="215">
        <f>IF(O121="nulová",K121,0)</f>
        <v>0</v>
      </c>
      <c r="BJ121" s="13" t="s">
        <v>81</v>
      </c>
      <c r="BK121" s="215">
        <f>ROUND(P121*H121,2)</f>
        <v>400</v>
      </c>
      <c r="BL121" s="13" t="s">
        <v>168</v>
      </c>
      <c r="BM121" s="214" t="s">
        <v>393</v>
      </c>
    </row>
    <row r="122" s="2" customFormat="1" ht="16.5" customHeight="1">
      <c r="A122" s="28"/>
      <c r="B122" s="29"/>
      <c r="C122" s="202" t="s">
        <v>137</v>
      </c>
      <c r="D122" s="202" t="s">
        <v>130</v>
      </c>
      <c r="E122" s="203" t="s">
        <v>293</v>
      </c>
      <c r="F122" s="204" t="s">
        <v>294</v>
      </c>
      <c r="G122" s="205" t="s">
        <v>295</v>
      </c>
      <c r="H122" s="206">
        <v>8</v>
      </c>
      <c r="I122" s="207">
        <v>0</v>
      </c>
      <c r="J122" s="207">
        <v>519</v>
      </c>
      <c r="K122" s="207">
        <f>ROUND(P122*H122,2)</f>
        <v>4152</v>
      </c>
      <c r="L122" s="208"/>
      <c r="M122" s="34"/>
      <c r="N122" s="209" t="s">
        <v>1</v>
      </c>
      <c r="O122" s="210" t="s">
        <v>37</v>
      </c>
      <c r="P122" s="211">
        <f>I122+J122</f>
        <v>519</v>
      </c>
      <c r="Q122" s="211">
        <f>ROUND(I122*H122,2)</f>
        <v>0</v>
      </c>
      <c r="R122" s="211">
        <f>ROUND(J122*H122,2)</f>
        <v>4152</v>
      </c>
      <c r="S122" s="212">
        <v>1</v>
      </c>
      <c r="T122" s="212">
        <f>S122*H122</f>
        <v>8</v>
      </c>
      <c r="U122" s="212">
        <v>0</v>
      </c>
      <c r="V122" s="212">
        <f>U122*H122</f>
        <v>0</v>
      </c>
      <c r="W122" s="212">
        <v>0</v>
      </c>
      <c r="X122" s="213">
        <f>W122*H122</f>
        <v>0</v>
      </c>
      <c r="Y122" s="28"/>
      <c r="Z122" s="28"/>
      <c r="AA122" s="28"/>
      <c r="AB122" s="28"/>
      <c r="AC122" s="28"/>
      <c r="AD122" s="28"/>
      <c r="AE122" s="28"/>
      <c r="AR122" s="214" t="s">
        <v>214</v>
      </c>
      <c r="AT122" s="214" t="s">
        <v>130</v>
      </c>
      <c r="AU122" s="214" t="s">
        <v>81</v>
      </c>
      <c r="AY122" s="13" t="s">
        <v>129</v>
      </c>
      <c r="BE122" s="215">
        <f>IF(O122="základní",K122,0)</f>
        <v>4152</v>
      </c>
      <c r="BF122" s="215">
        <f>IF(O122="snížená",K122,0)</f>
        <v>0</v>
      </c>
      <c r="BG122" s="215">
        <f>IF(O122="zákl. přenesená",K122,0)</f>
        <v>0</v>
      </c>
      <c r="BH122" s="215">
        <f>IF(O122="sníž. přenesená",K122,0)</f>
        <v>0</v>
      </c>
      <c r="BI122" s="215">
        <f>IF(O122="nulová",K122,0)</f>
        <v>0</v>
      </c>
      <c r="BJ122" s="13" t="s">
        <v>81</v>
      </c>
      <c r="BK122" s="215">
        <f>ROUND(P122*H122,2)</f>
        <v>4152</v>
      </c>
      <c r="BL122" s="13" t="s">
        <v>214</v>
      </c>
      <c r="BM122" s="214" t="s">
        <v>394</v>
      </c>
    </row>
    <row r="123" s="2" customFormat="1">
      <c r="A123" s="28"/>
      <c r="B123" s="29"/>
      <c r="C123" s="30"/>
      <c r="D123" s="216" t="s">
        <v>135</v>
      </c>
      <c r="E123" s="30"/>
      <c r="F123" s="217" t="s">
        <v>297</v>
      </c>
      <c r="G123" s="30"/>
      <c r="H123" s="30"/>
      <c r="I123" s="30"/>
      <c r="J123" s="30"/>
      <c r="K123" s="30"/>
      <c r="L123" s="30"/>
      <c r="M123" s="34"/>
      <c r="N123" s="218"/>
      <c r="O123" s="219"/>
      <c r="P123" s="80"/>
      <c r="Q123" s="80"/>
      <c r="R123" s="80"/>
      <c r="S123" s="80"/>
      <c r="T123" s="80"/>
      <c r="U123" s="80"/>
      <c r="V123" s="80"/>
      <c r="W123" s="80"/>
      <c r="X123" s="81"/>
      <c r="Y123" s="28"/>
      <c r="Z123" s="28"/>
      <c r="AA123" s="28"/>
      <c r="AB123" s="28"/>
      <c r="AC123" s="28"/>
      <c r="AD123" s="28"/>
      <c r="AE123" s="28"/>
      <c r="AT123" s="13" t="s">
        <v>135</v>
      </c>
      <c r="AU123" s="13" t="s">
        <v>81</v>
      </c>
    </row>
    <row r="124" s="2" customFormat="1">
      <c r="A124" s="28"/>
      <c r="B124" s="29"/>
      <c r="C124" s="30"/>
      <c r="D124" s="229" t="s">
        <v>345</v>
      </c>
      <c r="E124" s="30"/>
      <c r="F124" s="230" t="s">
        <v>395</v>
      </c>
      <c r="G124" s="30"/>
      <c r="H124" s="30"/>
      <c r="I124" s="30"/>
      <c r="J124" s="30"/>
      <c r="K124" s="30"/>
      <c r="L124" s="30"/>
      <c r="M124" s="34"/>
      <c r="N124" s="218"/>
      <c r="O124" s="219"/>
      <c r="P124" s="80"/>
      <c r="Q124" s="80"/>
      <c r="R124" s="80"/>
      <c r="S124" s="80"/>
      <c r="T124" s="80"/>
      <c r="U124" s="80"/>
      <c r="V124" s="80"/>
      <c r="W124" s="80"/>
      <c r="X124" s="81"/>
      <c r="Y124" s="28"/>
      <c r="Z124" s="28"/>
      <c r="AA124" s="28"/>
      <c r="AB124" s="28"/>
      <c r="AC124" s="28"/>
      <c r="AD124" s="28"/>
      <c r="AE124" s="28"/>
      <c r="AT124" s="13" t="s">
        <v>345</v>
      </c>
      <c r="AU124" s="13" t="s">
        <v>81</v>
      </c>
    </row>
    <row r="125" s="2" customFormat="1" ht="24.15" customHeight="1">
      <c r="A125" s="28"/>
      <c r="B125" s="29"/>
      <c r="C125" s="220" t="s">
        <v>144</v>
      </c>
      <c r="D125" s="220" t="s">
        <v>151</v>
      </c>
      <c r="E125" s="221" t="s">
        <v>396</v>
      </c>
      <c r="F125" s="222" t="s">
        <v>397</v>
      </c>
      <c r="G125" s="223" t="s">
        <v>229</v>
      </c>
      <c r="H125" s="224">
        <v>1</v>
      </c>
      <c r="I125" s="225">
        <v>500</v>
      </c>
      <c r="J125" s="226"/>
      <c r="K125" s="225">
        <f>ROUND(P125*H125,2)</f>
        <v>500</v>
      </c>
      <c r="L125" s="226"/>
      <c r="M125" s="227"/>
      <c r="N125" s="228" t="s">
        <v>1</v>
      </c>
      <c r="O125" s="210" t="s">
        <v>37</v>
      </c>
      <c r="P125" s="211">
        <f>I125+J125</f>
        <v>500</v>
      </c>
      <c r="Q125" s="211">
        <f>ROUND(I125*H125,2)</f>
        <v>500</v>
      </c>
      <c r="R125" s="211">
        <f>ROUND(J125*H125,2)</f>
        <v>0</v>
      </c>
      <c r="S125" s="212">
        <v>0</v>
      </c>
      <c r="T125" s="212">
        <f>S125*H125</f>
        <v>0</v>
      </c>
      <c r="U125" s="212">
        <v>0</v>
      </c>
      <c r="V125" s="212">
        <f>U125*H125</f>
        <v>0</v>
      </c>
      <c r="W125" s="212">
        <v>0</v>
      </c>
      <c r="X125" s="213">
        <f>W125*H125</f>
        <v>0</v>
      </c>
      <c r="Y125" s="28"/>
      <c r="Z125" s="28"/>
      <c r="AA125" s="28"/>
      <c r="AB125" s="28"/>
      <c r="AC125" s="28"/>
      <c r="AD125" s="28"/>
      <c r="AE125" s="28"/>
      <c r="AR125" s="214" t="s">
        <v>174</v>
      </c>
      <c r="AT125" s="214" t="s">
        <v>151</v>
      </c>
      <c r="AU125" s="214" t="s">
        <v>81</v>
      </c>
      <c r="AY125" s="13" t="s">
        <v>129</v>
      </c>
      <c r="BE125" s="215">
        <f>IF(O125="základní",K125,0)</f>
        <v>500</v>
      </c>
      <c r="BF125" s="215">
        <f>IF(O125="snížená",K125,0)</f>
        <v>0</v>
      </c>
      <c r="BG125" s="215">
        <f>IF(O125="zákl. přenesená",K125,0)</f>
        <v>0</v>
      </c>
      <c r="BH125" s="215">
        <f>IF(O125="sníž. přenesená",K125,0)</f>
        <v>0</v>
      </c>
      <c r="BI125" s="215">
        <f>IF(O125="nulová",K125,0)</f>
        <v>0</v>
      </c>
      <c r="BJ125" s="13" t="s">
        <v>81</v>
      </c>
      <c r="BK125" s="215">
        <f>ROUND(P125*H125,2)</f>
        <v>500</v>
      </c>
      <c r="BL125" s="13" t="s">
        <v>168</v>
      </c>
      <c r="BM125" s="214" t="s">
        <v>398</v>
      </c>
    </row>
    <row r="126" s="2" customFormat="1" ht="33" customHeight="1">
      <c r="A126" s="28"/>
      <c r="B126" s="29"/>
      <c r="C126" s="220" t="s">
        <v>150</v>
      </c>
      <c r="D126" s="220" t="s">
        <v>151</v>
      </c>
      <c r="E126" s="221" t="s">
        <v>399</v>
      </c>
      <c r="F126" s="222" t="s">
        <v>400</v>
      </c>
      <c r="G126" s="223" t="s">
        <v>209</v>
      </c>
      <c r="H126" s="224">
        <v>1</v>
      </c>
      <c r="I126" s="225">
        <v>44000</v>
      </c>
      <c r="J126" s="226"/>
      <c r="K126" s="225">
        <f>ROUND(P126*H126,2)</f>
        <v>44000</v>
      </c>
      <c r="L126" s="226"/>
      <c r="M126" s="227"/>
      <c r="N126" s="235" t="s">
        <v>1</v>
      </c>
      <c r="O126" s="236" t="s">
        <v>37</v>
      </c>
      <c r="P126" s="237">
        <f>I126+J126</f>
        <v>44000</v>
      </c>
      <c r="Q126" s="237">
        <f>ROUND(I126*H126,2)</f>
        <v>44000</v>
      </c>
      <c r="R126" s="237">
        <f>ROUND(J126*H126,2)</f>
        <v>0</v>
      </c>
      <c r="S126" s="238">
        <v>0</v>
      </c>
      <c r="T126" s="238">
        <f>S126*H126</f>
        <v>0</v>
      </c>
      <c r="U126" s="238">
        <v>0</v>
      </c>
      <c r="V126" s="238">
        <f>U126*H126</f>
        <v>0</v>
      </c>
      <c r="W126" s="238">
        <v>0</v>
      </c>
      <c r="X126" s="239">
        <f>W126*H126</f>
        <v>0</v>
      </c>
      <c r="Y126" s="28"/>
      <c r="Z126" s="28"/>
      <c r="AA126" s="28"/>
      <c r="AB126" s="28"/>
      <c r="AC126" s="28"/>
      <c r="AD126" s="28"/>
      <c r="AE126" s="28"/>
      <c r="AR126" s="214" t="s">
        <v>154</v>
      </c>
      <c r="AT126" s="214" t="s">
        <v>151</v>
      </c>
      <c r="AU126" s="214" t="s">
        <v>81</v>
      </c>
      <c r="AY126" s="13" t="s">
        <v>129</v>
      </c>
      <c r="BE126" s="215">
        <f>IF(O126="základní",K126,0)</f>
        <v>44000</v>
      </c>
      <c r="BF126" s="215">
        <f>IF(O126="snížená",K126,0)</f>
        <v>0</v>
      </c>
      <c r="BG126" s="215">
        <f>IF(O126="zákl. přenesená",K126,0)</f>
        <v>0</v>
      </c>
      <c r="BH126" s="215">
        <f>IF(O126="sníž. přenesená",K126,0)</f>
        <v>0</v>
      </c>
      <c r="BI126" s="215">
        <f>IF(O126="nulová",K126,0)</f>
        <v>0</v>
      </c>
      <c r="BJ126" s="13" t="s">
        <v>81</v>
      </c>
      <c r="BK126" s="215">
        <f>ROUND(P126*H126,2)</f>
        <v>44000</v>
      </c>
      <c r="BL126" s="13" t="s">
        <v>144</v>
      </c>
      <c r="BM126" s="214" t="s">
        <v>401</v>
      </c>
    </row>
    <row r="127" s="2" customFormat="1" ht="6.96" customHeight="1">
      <c r="A127" s="28"/>
      <c r="B127" s="55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34"/>
      <c r="N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</sheetData>
  <sheetProtection sheet="1" autoFilter="0" formatColumns="0" formatRows="0" objects="1" scenarios="1" spinCount="100000" saltValue="ZPgEipNZ/pQ+H+peB7Usd6DGwua28xZiIWrvPkhMqVQfS8C5NRQ2x08GAd73MPaF3HN9ExMXjUfnSy1IHYujSg==" hashValue="i0jYFvXgFJJV4339wH9TaBwJ8aPn5mlNZO+obhc9G3npLSMvulX2dwGnRYWm9LeFaKLyQn5egKaOVDHtvkLKBA==" algorithmName="SHA-512" password="CC35"/>
  <autoFilter ref="C116:L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hyperlinks>
    <hyperlink ref="F120" r:id="rId1" display="https://podminky.urs.cz/item/CS_URS_2023_02/741210002"/>
    <hyperlink ref="F123" r:id="rId2" display="https://podminky.urs.cz/item/CS_URS_2023_02/HZS22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92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6"/>
      <c r="AT3" s="13" t="s">
        <v>83</v>
      </c>
    </row>
    <row r="4" s="1" customFormat="1" ht="24.96" customHeight="1">
      <c r="B4" s="16"/>
      <c r="D4" s="128" t="s">
        <v>93</v>
      </c>
      <c r="M4" s="16"/>
      <c r="N4" s="129" t="s">
        <v>11</v>
      </c>
      <c r="AT4" s="13" t="s">
        <v>4</v>
      </c>
    </row>
    <row r="5" s="1" customFormat="1" ht="6.96" customHeight="1">
      <c r="B5" s="16"/>
      <c r="M5" s="16"/>
    </row>
    <row r="6" s="1" customFormat="1" ht="12" customHeight="1">
      <c r="B6" s="16"/>
      <c r="D6" s="130" t="s">
        <v>15</v>
      </c>
      <c r="M6" s="16"/>
    </row>
    <row r="7" s="1" customFormat="1" ht="16.5" customHeight="1">
      <c r="B7" s="16"/>
      <c r="E7" s="131" t="str">
        <f>'Rekapitulace stavby'!K6</f>
        <v>Stavební úpravy bytu č.3 v objektu na p.č. st. 1361 k.ú. Šumperk</v>
      </c>
      <c r="F7" s="130"/>
      <c r="G7" s="130"/>
      <c r="H7" s="130"/>
      <c r="M7" s="16"/>
    </row>
    <row r="8" s="2" customFormat="1" ht="12" customHeight="1">
      <c r="A8" s="28"/>
      <c r="B8" s="34"/>
      <c r="C8" s="28"/>
      <c r="D8" s="130" t="s">
        <v>94</v>
      </c>
      <c r="E8" s="28"/>
      <c r="F8" s="28"/>
      <c r="G8" s="28"/>
      <c r="H8" s="28"/>
      <c r="I8" s="28"/>
      <c r="J8" s="28"/>
      <c r="K8" s="28"/>
      <c r="L8" s="28"/>
      <c r="M8" s="52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34"/>
      <c r="C9" s="28"/>
      <c r="D9" s="28"/>
      <c r="E9" s="132" t="s">
        <v>402</v>
      </c>
      <c r="F9" s="28"/>
      <c r="G9" s="28"/>
      <c r="H9" s="28"/>
      <c r="I9" s="28"/>
      <c r="J9" s="28"/>
      <c r="K9" s="28"/>
      <c r="L9" s="28"/>
      <c r="M9" s="52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5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34"/>
      <c r="C11" s="28"/>
      <c r="D11" s="130" t="s">
        <v>17</v>
      </c>
      <c r="E11" s="28"/>
      <c r="F11" s="133" t="s">
        <v>1</v>
      </c>
      <c r="G11" s="28"/>
      <c r="H11" s="28"/>
      <c r="I11" s="130" t="s">
        <v>18</v>
      </c>
      <c r="J11" s="133" t="s">
        <v>1</v>
      </c>
      <c r="K11" s="28"/>
      <c r="L11" s="28"/>
      <c r="M11" s="52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34"/>
      <c r="C12" s="28"/>
      <c r="D12" s="130" t="s">
        <v>19</v>
      </c>
      <c r="E12" s="28"/>
      <c r="F12" s="133" t="s">
        <v>20</v>
      </c>
      <c r="G12" s="28"/>
      <c r="H12" s="28"/>
      <c r="I12" s="130" t="s">
        <v>21</v>
      </c>
      <c r="J12" s="134" t="str">
        <f>'Rekapitulace stavby'!AN8</f>
        <v>6. 12. 2023</v>
      </c>
      <c r="K12" s="28"/>
      <c r="L12" s="28"/>
      <c r="M12" s="52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52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34"/>
      <c r="C14" s="28"/>
      <c r="D14" s="130" t="s">
        <v>23</v>
      </c>
      <c r="E14" s="28"/>
      <c r="F14" s="28"/>
      <c r="G14" s="28"/>
      <c r="H14" s="28"/>
      <c r="I14" s="130" t="s">
        <v>24</v>
      </c>
      <c r="J14" s="133" t="str">
        <f>IF('Rekapitulace stavby'!AN10="","",'Rekapitulace stavby'!AN10)</f>
        <v/>
      </c>
      <c r="K14" s="28"/>
      <c r="L14" s="28"/>
      <c r="M14" s="52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34"/>
      <c r="C15" s="28"/>
      <c r="D15" s="28"/>
      <c r="E15" s="133" t="str">
        <f>IF('Rekapitulace stavby'!E11="","",'Rekapitulace stavby'!E11)</f>
        <v xml:space="preserve"> </v>
      </c>
      <c r="F15" s="28"/>
      <c r="G15" s="28"/>
      <c r="H15" s="28"/>
      <c r="I15" s="130" t="s">
        <v>26</v>
      </c>
      <c r="J15" s="133" t="str">
        <f>IF('Rekapitulace stavby'!AN11="","",'Rekapitulace stavby'!AN11)</f>
        <v/>
      </c>
      <c r="K15" s="28"/>
      <c r="L15" s="28"/>
      <c r="M15" s="52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52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34"/>
      <c r="C17" s="28"/>
      <c r="D17" s="130" t="s">
        <v>27</v>
      </c>
      <c r="E17" s="28"/>
      <c r="F17" s="28"/>
      <c r="G17" s="28"/>
      <c r="H17" s="28"/>
      <c r="I17" s="130" t="s">
        <v>24</v>
      </c>
      <c r="J17" s="133" t="str">
        <f>'Rekapitulace stavby'!AN13</f>
        <v/>
      </c>
      <c r="K17" s="28"/>
      <c r="L17" s="28"/>
      <c r="M17" s="52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34"/>
      <c r="C18" s="28"/>
      <c r="D18" s="28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8"/>
      <c r="L18" s="28"/>
      <c r="M18" s="52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5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34"/>
      <c r="C20" s="28"/>
      <c r="D20" s="130" t="s">
        <v>28</v>
      </c>
      <c r="E20" s="28"/>
      <c r="F20" s="28"/>
      <c r="G20" s="28"/>
      <c r="H20" s="28"/>
      <c r="I20" s="130" t="s">
        <v>24</v>
      </c>
      <c r="J20" s="133" t="s">
        <v>1</v>
      </c>
      <c r="K20" s="28"/>
      <c r="L20" s="28"/>
      <c r="M20" s="52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34"/>
      <c r="C21" s="28"/>
      <c r="D21" s="28"/>
      <c r="E21" s="133" t="s">
        <v>29</v>
      </c>
      <c r="F21" s="28"/>
      <c r="G21" s="28"/>
      <c r="H21" s="28"/>
      <c r="I21" s="130" t="s">
        <v>26</v>
      </c>
      <c r="J21" s="133" t="s">
        <v>1</v>
      </c>
      <c r="K21" s="28"/>
      <c r="L21" s="28"/>
      <c r="M21" s="52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5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34"/>
      <c r="C23" s="28"/>
      <c r="D23" s="130" t="s">
        <v>30</v>
      </c>
      <c r="E23" s="28"/>
      <c r="F23" s="28"/>
      <c r="G23" s="28"/>
      <c r="H23" s="28"/>
      <c r="I23" s="130" t="s">
        <v>24</v>
      </c>
      <c r="J23" s="133" t="str">
        <f>IF('Rekapitulace stavby'!AN19="","",'Rekapitulace stavby'!AN19)</f>
        <v/>
      </c>
      <c r="K23" s="28"/>
      <c r="L23" s="28"/>
      <c r="M23" s="52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34"/>
      <c r="C24" s="28"/>
      <c r="D24" s="28"/>
      <c r="E24" s="133" t="str">
        <f>IF('Rekapitulace stavby'!E20="","",'Rekapitulace stavby'!E20)</f>
        <v xml:space="preserve"> </v>
      </c>
      <c r="F24" s="28"/>
      <c r="G24" s="28"/>
      <c r="H24" s="28"/>
      <c r="I24" s="130" t="s">
        <v>26</v>
      </c>
      <c r="J24" s="133" t="str">
        <f>IF('Rekapitulace stavby'!AN20="","",'Rekapitulace stavby'!AN20)</f>
        <v/>
      </c>
      <c r="K24" s="28"/>
      <c r="L24" s="28"/>
      <c r="M24" s="52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52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34"/>
      <c r="C26" s="28"/>
      <c r="D26" s="130" t="s">
        <v>31</v>
      </c>
      <c r="E26" s="28"/>
      <c r="F26" s="28"/>
      <c r="G26" s="28"/>
      <c r="H26" s="28"/>
      <c r="I26" s="28"/>
      <c r="J26" s="28"/>
      <c r="K26" s="28"/>
      <c r="L26" s="28"/>
      <c r="M26" s="52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5"/>
      <c r="M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5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34"/>
      <c r="C29" s="28"/>
      <c r="D29" s="139"/>
      <c r="E29" s="139"/>
      <c r="F29" s="139"/>
      <c r="G29" s="139"/>
      <c r="H29" s="139"/>
      <c r="I29" s="139"/>
      <c r="J29" s="139"/>
      <c r="K29" s="139"/>
      <c r="L29" s="139"/>
      <c r="M29" s="52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>
      <c r="A30" s="28"/>
      <c r="B30" s="34"/>
      <c r="C30" s="28"/>
      <c r="D30" s="28"/>
      <c r="E30" s="130" t="s">
        <v>96</v>
      </c>
      <c r="F30" s="28"/>
      <c r="G30" s="28"/>
      <c r="H30" s="28"/>
      <c r="I30" s="28"/>
      <c r="J30" s="28"/>
      <c r="K30" s="140">
        <f>I96</f>
        <v>88.799999999999997</v>
      </c>
      <c r="L30" s="28"/>
      <c r="M30" s="52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>
      <c r="A31" s="28"/>
      <c r="B31" s="34"/>
      <c r="C31" s="28"/>
      <c r="D31" s="28"/>
      <c r="E31" s="130" t="s">
        <v>97</v>
      </c>
      <c r="F31" s="28"/>
      <c r="G31" s="28"/>
      <c r="H31" s="28"/>
      <c r="I31" s="28"/>
      <c r="J31" s="28"/>
      <c r="K31" s="140">
        <f>J96</f>
        <v>30187.200000000001</v>
      </c>
      <c r="L31" s="28"/>
      <c r="M31" s="52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25.44" customHeight="1">
      <c r="A32" s="28"/>
      <c r="B32" s="34"/>
      <c r="C32" s="28"/>
      <c r="D32" s="141" t="s">
        <v>32</v>
      </c>
      <c r="E32" s="28"/>
      <c r="F32" s="28"/>
      <c r="G32" s="28"/>
      <c r="H32" s="28"/>
      <c r="I32" s="28"/>
      <c r="J32" s="28"/>
      <c r="K32" s="142">
        <f>ROUND(K121, 2)</f>
        <v>30276</v>
      </c>
      <c r="L32" s="28"/>
      <c r="M32" s="52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6.96" customHeight="1">
      <c r="A33" s="28"/>
      <c r="B33" s="34"/>
      <c r="C33" s="28"/>
      <c r="D33" s="139"/>
      <c r="E33" s="139"/>
      <c r="F33" s="139"/>
      <c r="G33" s="139"/>
      <c r="H33" s="139"/>
      <c r="I33" s="139"/>
      <c r="J33" s="139"/>
      <c r="K33" s="139"/>
      <c r="L33" s="139"/>
      <c r="M33" s="52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34"/>
      <c r="C34" s="28"/>
      <c r="D34" s="28"/>
      <c r="E34" s="28"/>
      <c r="F34" s="143" t="s">
        <v>34</v>
      </c>
      <c r="G34" s="28"/>
      <c r="H34" s="28"/>
      <c r="I34" s="143" t="s">
        <v>33</v>
      </c>
      <c r="J34" s="28"/>
      <c r="K34" s="143" t="s">
        <v>35</v>
      </c>
      <c r="L34" s="28"/>
      <c r="M34" s="5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="2" customFormat="1" ht="14.4" customHeight="1">
      <c r="A35" s="28"/>
      <c r="B35" s="34"/>
      <c r="C35" s="28"/>
      <c r="D35" s="144" t="s">
        <v>36</v>
      </c>
      <c r="E35" s="130" t="s">
        <v>37</v>
      </c>
      <c r="F35" s="140">
        <f>ROUND((SUM(BE121:BE149)),  2)</f>
        <v>30276</v>
      </c>
      <c r="G35" s="28"/>
      <c r="H35" s="28"/>
      <c r="I35" s="145">
        <v>0.20999999999999999</v>
      </c>
      <c r="J35" s="28"/>
      <c r="K35" s="140">
        <f>ROUND(((SUM(BE121:BE149))*I35),  2)</f>
        <v>6357.96</v>
      </c>
      <c r="L35" s="28"/>
      <c r="M35" s="52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="2" customFormat="1" ht="14.4" customHeight="1">
      <c r="A36" s="28"/>
      <c r="B36" s="34"/>
      <c r="C36" s="28"/>
      <c r="D36" s="28"/>
      <c r="E36" s="130" t="s">
        <v>38</v>
      </c>
      <c r="F36" s="140">
        <f>ROUND((SUM(BF121:BF149)),  2)</f>
        <v>0</v>
      </c>
      <c r="G36" s="28"/>
      <c r="H36" s="28"/>
      <c r="I36" s="145">
        <v>0</v>
      </c>
      <c r="J36" s="28"/>
      <c r="K36" s="140">
        <f>ROUND(((SUM(BF121:BF149))*I36),  2)</f>
        <v>0</v>
      </c>
      <c r="L36" s="28"/>
      <c r="M36" s="52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30" t="s">
        <v>39</v>
      </c>
      <c r="F37" s="140">
        <f>ROUND((SUM(BG121:BG149)),  2)</f>
        <v>0</v>
      </c>
      <c r="G37" s="28"/>
      <c r="H37" s="28"/>
      <c r="I37" s="145">
        <v>0.20999999999999999</v>
      </c>
      <c r="J37" s="28"/>
      <c r="K37" s="140">
        <f>0</f>
        <v>0</v>
      </c>
      <c r="L37" s="28"/>
      <c r="M37" s="52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14.4" customHeight="1">
      <c r="A38" s="28"/>
      <c r="B38" s="34"/>
      <c r="C38" s="28"/>
      <c r="D38" s="28"/>
      <c r="E38" s="130" t="s">
        <v>40</v>
      </c>
      <c r="F38" s="140">
        <f>ROUND((SUM(BH121:BH149)),  2)</f>
        <v>0</v>
      </c>
      <c r="G38" s="28"/>
      <c r="H38" s="28"/>
      <c r="I38" s="145">
        <v>0</v>
      </c>
      <c r="J38" s="28"/>
      <c r="K38" s="140">
        <f>0</f>
        <v>0</v>
      </c>
      <c r="L38" s="28"/>
      <c r="M38" s="52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14.4" customHeight="1">
      <c r="A39" s="28"/>
      <c r="B39" s="34"/>
      <c r="C39" s="28"/>
      <c r="D39" s="28"/>
      <c r="E39" s="130" t="s">
        <v>41</v>
      </c>
      <c r="F39" s="140">
        <f>ROUND((SUM(BI121:BI149)),  2)</f>
        <v>0</v>
      </c>
      <c r="G39" s="28"/>
      <c r="H39" s="28"/>
      <c r="I39" s="145">
        <v>0</v>
      </c>
      <c r="J39" s="28"/>
      <c r="K39" s="140">
        <f>0</f>
        <v>0</v>
      </c>
      <c r="L39" s="28"/>
      <c r="M39" s="52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6.96" customHeight="1">
      <c r="A40" s="28"/>
      <c r="B40" s="3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52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2" customFormat="1" ht="25.44" customHeight="1">
      <c r="A41" s="28"/>
      <c r="B41" s="34"/>
      <c r="C41" s="146"/>
      <c r="D41" s="147" t="s">
        <v>42</v>
      </c>
      <c r="E41" s="148"/>
      <c r="F41" s="148"/>
      <c r="G41" s="149" t="s">
        <v>43</v>
      </c>
      <c r="H41" s="150" t="s">
        <v>44</v>
      </c>
      <c r="I41" s="148"/>
      <c r="J41" s="148"/>
      <c r="K41" s="151">
        <f>SUM(K32:K39)</f>
        <v>36633.959999999999</v>
      </c>
      <c r="L41" s="152"/>
      <c r="M41" s="52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="2" customFormat="1" ht="14.4" customHeight="1">
      <c r="A42" s="28"/>
      <c r="B42" s="3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52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="1" customFormat="1" ht="14.4" customHeight="1">
      <c r="B43" s="16"/>
      <c r="M43" s="16"/>
    </row>
    <row r="44" s="1" customFormat="1" ht="14.4" customHeight="1">
      <c r="B44" s="16"/>
      <c r="M44" s="16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2"/>
      <c r="D50" s="153" t="s">
        <v>45</v>
      </c>
      <c r="E50" s="154"/>
      <c r="F50" s="154"/>
      <c r="G50" s="153" t="s">
        <v>46</v>
      </c>
      <c r="H50" s="154"/>
      <c r="I50" s="154"/>
      <c r="J50" s="154"/>
      <c r="K50" s="154"/>
      <c r="L50" s="154"/>
      <c r="M50" s="52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28"/>
      <c r="B61" s="34"/>
      <c r="C61" s="28"/>
      <c r="D61" s="155" t="s">
        <v>47</v>
      </c>
      <c r="E61" s="156"/>
      <c r="F61" s="157" t="s">
        <v>48</v>
      </c>
      <c r="G61" s="155" t="s">
        <v>47</v>
      </c>
      <c r="H61" s="156"/>
      <c r="I61" s="156"/>
      <c r="J61" s="158" t="s">
        <v>48</v>
      </c>
      <c r="K61" s="156"/>
      <c r="L61" s="156"/>
      <c r="M61" s="52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28"/>
      <c r="B65" s="34"/>
      <c r="C65" s="28"/>
      <c r="D65" s="153" t="s">
        <v>49</v>
      </c>
      <c r="E65" s="159"/>
      <c r="F65" s="159"/>
      <c r="G65" s="153" t="s">
        <v>50</v>
      </c>
      <c r="H65" s="159"/>
      <c r="I65" s="159"/>
      <c r="J65" s="159"/>
      <c r="K65" s="159"/>
      <c r="L65" s="159"/>
      <c r="M65" s="52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28"/>
      <c r="B76" s="34"/>
      <c r="C76" s="28"/>
      <c r="D76" s="155" t="s">
        <v>47</v>
      </c>
      <c r="E76" s="156"/>
      <c r="F76" s="157" t="s">
        <v>48</v>
      </c>
      <c r="G76" s="155" t="s">
        <v>47</v>
      </c>
      <c r="H76" s="156"/>
      <c r="I76" s="156"/>
      <c r="J76" s="158" t="s">
        <v>48</v>
      </c>
      <c r="K76" s="156"/>
      <c r="L76" s="156"/>
      <c r="M76" s="52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161"/>
      <c r="M77" s="52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52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98</v>
      </c>
      <c r="D82" s="30"/>
      <c r="E82" s="30"/>
      <c r="F82" s="30"/>
      <c r="G82" s="30"/>
      <c r="H82" s="30"/>
      <c r="I82" s="30"/>
      <c r="J82" s="30"/>
      <c r="K82" s="30"/>
      <c r="L82" s="30"/>
      <c r="M82" s="52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52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30"/>
      <c r="M84" s="52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30"/>
      <c r="D85" s="30"/>
      <c r="E85" s="164" t="str">
        <f>E7</f>
        <v>Stavební úpravy bytu č.3 v objektu na p.č. st. 1361 k.ú. Šumperk</v>
      </c>
      <c r="F85" s="25"/>
      <c r="G85" s="25"/>
      <c r="H85" s="25"/>
      <c r="I85" s="30"/>
      <c r="J85" s="30"/>
      <c r="K85" s="30"/>
      <c r="L85" s="30"/>
      <c r="M85" s="52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94</v>
      </c>
      <c r="D86" s="30"/>
      <c r="E86" s="30"/>
      <c r="F86" s="30"/>
      <c r="G86" s="30"/>
      <c r="H86" s="30"/>
      <c r="I86" s="30"/>
      <c r="J86" s="30"/>
      <c r="K86" s="30"/>
      <c r="L86" s="30"/>
      <c r="M86" s="52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30"/>
      <c r="D87" s="30"/>
      <c r="E87" s="65" t="str">
        <f>E9</f>
        <v>04 - VRN - Vedlejší rozpočtové náklady</v>
      </c>
      <c r="F87" s="30"/>
      <c r="G87" s="30"/>
      <c r="H87" s="30"/>
      <c r="I87" s="30"/>
      <c r="J87" s="30"/>
      <c r="K87" s="30"/>
      <c r="L87" s="30"/>
      <c r="M87" s="52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52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19</v>
      </c>
      <c r="D89" s="30"/>
      <c r="E89" s="30"/>
      <c r="F89" s="22" t="str">
        <f>F12</f>
        <v>Šumperk</v>
      </c>
      <c r="G89" s="30"/>
      <c r="H89" s="30"/>
      <c r="I89" s="25" t="s">
        <v>21</v>
      </c>
      <c r="J89" s="68" t="str">
        <f>IF(J12="","",J12)</f>
        <v>6. 12. 2023</v>
      </c>
      <c r="K89" s="30"/>
      <c r="L89" s="30"/>
      <c r="M89" s="52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52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23</v>
      </c>
      <c r="D91" s="30"/>
      <c r="E91" s="30"/>
      <c r="F91" s="22" t="str">
        <f>E15</f>
        <v xml:space="preserve"> </v>
      </c>
      <c r="G91" s="30"/>
      <c r="H91" s="30"/>
      <c r="I91" s="25" t="s">
        <v>28</v>
      </c>
      <c r="J91" s="26" t="str">
        <f>E21</f>
        <v>Ing.Pavel Matura</v>
      </c>
      <c r="K91" s="30"/>
      <c r="L91" s="30"/>
      <c r="M91" s="52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27</v>
      </c>
      <c r="D92" s="30"/>
      <c r="E92" s="30"/>
      <c r="F92" s="22" t="str">
        <f>IF(E18="","",E18)</f>
        <v xml:space="preserve"> </v>
      </c>
      <c r="G92" s="30"/>
      <c r="H92" s="30"/>
      <c r="I92" s="25" t="s">
        <v>30</v>
      </c>
      <c r="J92" s="26" t="str">
        <f>E24</f>
        <v xml:space="preserve"> </v>
      </c>
      <c r="K92" s="30"/>
      <c r="L92" s="30"/>
      <c r="M92" s="52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52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65" t="s">
        <v>99</v>
      </c>
      <c r="D94" s="166"/>
      <c r="E94" s="166"/>
      <c r="F94" s="166"/>
      <c r="G94" s="166"/>
      <c r="H94" s="166"/>
      <c r="I94" s="167" t="s">
        <v>100</v>
      </c>
      <c r="J94" s="167" t="s">
        <v>101</v>
      </c>
      <c r="K94" s="167" t="s">
        <v>102</v>
      </c>
      <c r="L94" s="166"/>
      <c r="M94" s="52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52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68" t="s">
        <v>103</v>
      </c>
      <c r="D96" s="30"/>
      <c r="E96" s="30"/>
      <c r="F96" s="30"/>
      <c r="G96" s="30"/>
      <c r="H96" s="30"/>
      <c r="I96" s="99">
        <f>Q121</f>
        <v>88.799999999999997</v>
      </c>
      <c r="J96" s="99">
        <f>R121</f>
        <v>30187.200000000001</v>
      </c>
      <c r="K96" s="99">
        <f>K121</f>
        <v>30276</v>
      </c>
      <c r="L96" s="30"/>
      <c r="M96" s="52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104</v>
      </c>
    </row>
    <row r="97" s="9" customFormat="1" ht="24.96" customHeight="1">
      <c r="A97" s="9"/>
      <c r="B97" s="169"/>
      <c r="C97" s="170"/>
      <c r="D97" s="171" t="s">
        <v>403</v>
      </c>
      <c r="E97" s="172"/>
      <c r="F97" s="172"/>
      <c r="G97" s="172"/>
      <c r="H97" s="172"/>
      <c r="I97" s="173">
        <f>Q122</f>
        <v>0</v>
      </c>
      <c r="J97" s="173">
        <f>R122</f>
        <v>7320</v>
      </c>
      <c r="K97" s="173">
        <f>K122</f>
        <v>7320</v>
      </c>
      <c r="L97" s="170"/>
      <c r="M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9"/>
      <c r="C98" s="170"/>
      <c r="D98" s="171" t="s">
        <v>404</v>
      </c>
      <c r="E98" s="172"/>
      <c r="F98" s="172"/>
      <c r="G98" s="172"/>
      <c r="H98" s="172"/>
      <c r="I98" s="173">
        <f>Q126</f>
        <v>88.799999999999997</v>
      </c>
      <c r="J98" s="173">
        <f>R126</f>
        <v>13063.200000000001</v>
      </c>
      <c r="K98" s="173">
        <f>K126</f>
        <v>13152</v>
      </c>
      <c r="L98" s="170"/>
      <c r="M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69"/>
      <c r="C99" s="170"/>
      <c r="D99" s="171" t="s">
        <v>405</v>
      </c>
      <c r="E99" s="172"/>
      <c r="F99" s="172"/>
      <c r="G99" s="172"/>
      <c r="H99" s="172"/>
      <c r="I99" s="173">
        <f>Q141</f>
        <v>0</v>
      </c>
      <c r="J99" s="173">
        <f>R141</f>
        <v>1500</v>
      </c>
      <c r="K99" s="173">
        <f>K141</f>
        <v>1500</v>
      </c>
      <c r="L99" s="170"/>
      <c r="M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69"/>
      <c r="C100" s="170"/>
      <c r="D100" s="171" t="s">
        <v>406</v>
      </c>
      <c r="E100" s="172"/>
      <c r="F100" s="172"/>
      <c r="G100" s="172"/>
      <c r="H100" s="172"/>
      <c r="I100" s="173">
        <f>Q144</f>
        <v>0</v>
      </c>
      <c r="J100" s="173">
        <f>R144</f>
        <v>4152</v>
      </c>
      <c r="K100" s="173">
        <f>K144</f>
        <v>4152</v>
      </c>
      <c r="L100" s="170"/>
      <c r="M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69"/>
      <c r="C101" s="170"/>
      <c r="D101" s="171" t="s">
        <v>407</v>
      </c>
      <c r="E101" s="172"/>
      <c r="F101" s="172"/>
      <c r="G101" s="172"/>
      <c r="H101" s="172"/>
      <c r="I101" s="173">
        <f>Q147</f>
        <v>0</v>
      </c>
      <c r="J101" s="173">
        <f>R147</f>
        <v>4152</v>
      </c>
      <c r="K101" s="173">
        <f>K147</f>
        <v>4152</v>
      </c>
      <c r="L101" s="170"/>
      <c r="M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28"/>
      <c r="B102" s="29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52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="2" customFormat="1" ht="6.96" customHeight="1">
      <c r="A103" s="28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2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7" s="2" customFormat="1" ht="6.96" customHeight="1">
      <c r="A107" s="28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2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24.96" customHeight="1">
      <c r="A108" s="28"/>
      <c r="B108" s="29"/>
      <c r="C108" s="19" t="s">
        <v>110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52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6.96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52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2" customHeight="1">
      <c r="A110" s="28"/>
      <c r="B110" s="29"/>
      <c r="C110" s="25" t="s">
        <v>15</v>
      </c>
      <c r="D110" s="30"/>
      <c r="E110" s="30"/>
      <c r="F110" s="30"/>
      <c r="G110" s="30"/>
      <c r="H110" s="30"/>
      <c r="I110" s="30"/>
      <c r="J110" s="30"/>
      <c r="K110" s="30"/>
      <c r="L110" s="30"/>
      <c r="M110" s="52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6.5" customHeight="1">
      <c r="A111" s="28"/>
      <c r="B111" s="29"/>
      <c r="C111" s="30"/>
      <c r="D111" s="30"/>
      <c r="E111" s="164" t="str">
        <f>E7</f>
        <v>Stavební úpravy bytu č.3 v objektu na p.č. st. 1361 k.ú. Šumperk</v>
      </c>
      <c r="F111" s="25"/>
      <c r="G111" s="25"/>
      <c r="H111" s="25"/>
      <c r="I111" s="30"/>
      <c r="J111" s="30"/>
      <c r="K111" s="30"/>
      <c r="L111" s="30"/>
      <c r="M111" s="52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94</v>
      </c>
      <c r="D112" s="30"/>
      <c r="E112" s="30"/>
      <c r="F112" s="30"/>
      <c r="G112" s="30"/>
      <c r="H112" s="30"/>
      <c r="I112" s="30"/>
      <c r="J112" s="30"/>
      <c r="K112" s="30"/>
      <c r="L112" s="30"/>
      <c r="M112" s="52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6.5" customHeight="1">
      <c r="A113" s="28"/>
      <c r="B113" s="29"/>
      <c r="C113" s="30"/>
      <c r="D113" s="30"/>
      <c r="E113" s="65" t="str">
        <f>E9</f>
        <v>04 - VRN - Vedlejší rozpočtové náklady</v>
      </c>
      <c r="F113" s="30"/>
      <c r="G113" s="30"/>
      <c r="H113" s="30"/>
      <c r="I113" s="30"/>
      <c r="J113" s="30"/>
      <c r="K113" s="30"/>
      <c r="L113" s="30"/>
      <c r="M113" s="52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6.96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52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19</v>
      </c>
      <c r="D115" s="30"/>
      <c r="E115" s="30"/>
      <c r="F115" s="22" t="str">
        <f>F12</f>
        <v>Šumperk</v>
      </c>
      <c r="G115" s="30"/>
      <c r="H115" s="30"/>
      <c r="I115" s="25" t="s">
        <v>21</v>
      </c>
      <c r="J115" s="68" t="str">
        <f>IF(J12="","",J12)</f>
        <v>6. 12. 2023</v>
      </c>
      <c r="K115" s="30"/>
      <c r="L115" s="30"/>
      <c r="M115" s="52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6.96" customHeight="1">
      <c r="A116" s="28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52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23</v>
      </c>
      <c r="D117" s="30"/>
      <c r="E117" s="30"/>
      <c r="F117" s="22" t="str">
        <f>E15</f>
        <v xml:space="preserve"> </v>
      </c>
      <c r="G117" s="30"/>
      <c r="H117" s="30"/>
      <c r="I117" s="25" t="s">
        <v>28</v>
      </c>
      <c r="J117" s="26" t="str">
        <f>E21</f>
        <v>Ing.Pavel Matura</v>
      </c>
      <c r="K117" s="30"/>
      <c r="L117" s="30"/>
      <c r="M117" s="52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5.15" customHeight="1">
      <c r="A118" s="28"/>
      <c r="B118" s="29"/>
      <c r="C118" s="25" t="s">
        <v>27</v>
      </c>
      <c r="D118" s="30"/>
      <c r="E118" s="30"/>
      <c r="F118" s="22" t="str">
        <f>IF(E18="","",E18)</f>
        <v xml:space="preserve"> </v>
      </c>
      <c r="G118" s="30"/>
      <c r="H118" s="30"/>
      <c r="I118" s="25" t="s">
        <v>30</v>
      </c>
      <c r="J118" s="26" t="str">
        <f>E24</f>
        <v xml:space="preserve"> </v>
      </c>
      <c r="K118" s="30"/>
      <c r="L118" s="30"/>
      <c r="M118" s="52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0.32" customHeight="1">
      <c r="A119" s="28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52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10" customFormat="1" ht="29.28" customHeight="1">
      <c r="A120" s="175"/>
      <c r="B120" s="176"/>
      <c r="C120" s="177" t="s">
        <v>111</v>
      </c>
      <c r="D120" s="178" t="s">
        <v>57</v>
      </c>
      <c r="E120" s="178" t="s">
        <v>53</v>
      </c>
      <c r="F120" s="178" t="s">
        <v>54</v>
      </c>
      <c r="G120" s="178" t="s">
        <v>112</v>
      </c>
      <c r="H120" s="178" t="s">
        <v>113</v>
      </c>
      <c r="I120" s="178" t="s">
        <v>114</v>
      </c>
      <c r="J120" s="178" t="s">
        <v>115</v>
      </c>
      <c r="K120" s="179" t="s">
        <v>102</v>
      </c>
      <c r="L120" s="180" t="s">
        <v>116</v>
      </c>
      <c r="M120" s="181"/>
      <c r="N120" s="89" t="s">
        <v>1</v>
      </c>
      <c r="O120" s="90" t="s">
        <v>36</v>
      </c>
      <c r="P120" s="90" t="s">
        <v>117</v>
      </c>
      <c r="Q120" s="90" t="s">
        <v>118</v>
      </c>
      <c r="R120" s="90" t="s">
        <v>119</v>
      </c>
      <c r="S120" s="90" t="s">
        <v>120</v>
      </c>
      <c r="T120" s="90" t="s">
        <v>121</v>
      </c>
      <c r="U120" s="90" t="s">
        <v>122</v>
      </c>
      <c r="V120" s="90" t="s">
        <v>123</v>
      </c>
      <c r="W120" s="90" t="s">
        <v>124</v>
      </c>
      <c r="X120" s="91" t="s">
        <v>125</v>
      </c>
      <c r="Y120" s="175"/>
      <c r="Z120" s="175"/>
      <c r="AA120" s="175"/>
      <c r="AB120" s="175"/>
      <c r="AC120" s="175"/>
      <c r="AD120" s="175"/>
      <c r="AE120" s="175"/>
    </row>
    <row r="121" s="2" customFormat="1" ht="22.8" customHeight="1">
      <c r="A121" s="28"/>
      <c r="B121" s="29"/>
      <c r="C121" s="96" t="s">
        <v>126</v>
      </c>
      <c r="D121" s="30"/>
      <c r="E121" s="30"/>
      <c r="F121" s="30"/>
      <c r="G121" s="30"/>
      <c r="H121" s="30"/>
      <c r="I121" s="30"/>
      <c r="J121" s="30"/>
      <c r="K121" s="182">
        <f>BK121</f>
        <v>30276</v>
      </c>
      <c r="L121" s="30"/>
      <c r="M121" s="34"/>
      <c r="N121" s="92"/>
      <c r="O121" s="183"/>
      <c r="P121" s="93"/>
      <c r="Q121" s="184">
        <f>Q122+Q126+Q141+Q144+Q147</f>
        <v>88.799999999999997</v>
      </c>
      <c r="R121" s="184">
        <f>R122+R126+R141+R144+R147</f>
        <v>30187.200000000001</v>
      </c>
      <c r="S121" s="93"/>
      <c r="T121" s="185">
        <f>T122+T126+T141+T144+T147</f>
        <v>66.700999999999993</v>
      </c>
      <c r="U121" s="93"/>
      <c r="V121" s="185">
        <f>V122+V126+V141+V144+V147</f>
        <v>0</v>
      </c>
      <c r="W121" s="93"/>
      <c r="X121" s="186">
        <f>X122+X126+X141+X144+X147</f>
        <v>0.19266</v>
      </c>
      <c r="Y121" s="28"/>
      <c r="Z121" s="28"/>
      <c r="AA121" s="28"/>
      <c r="AB121" s="28"/>
      <c r="AC121" s="28"/>
      <c r="AD121" s="28"/>
      <c r="AE121" s="28"/>
      <c r="AT121" s="13" t="s">
        <v>73</v>
      </c>
      <c r="AU121" s="13" t="s">
        <v>104</v>
      </c>
      <c r="BK121" s="187">
        <f>BK122+BK126+BK141+BK144+BK147</f>
        <v>30276</v>
      </c>
    </row>
    <row r="122" s="11" customFormat="1" ht="25.92" customHeight="1">
      <c r="A122" s="11"/>
      <c r="B122" s="188"/>
      <c r="C122" s="189"/>
      <c r="D122" s="190" t="s">
        <v>73</v>
      </c>
      <c r="E122" s="191" t="s">
        <v>127</v>
      </c>
      <c r="F122" s="191" t="s">
        <v>408</v>
      </c>
      <c r="G122" s="189"/>
      <c r="H122" s="189"/>
      <c r="I122" s="189"/>
      <c r="J122" s="189"/>
      <c r="K122" s="192">
        <f>BK122</f>
        <v>7320</v>
      </c>
      <c r="L122" s="189"/>
      <c r="M122" s="193"/>
      <c r="N122" s="194"/>
      <c r="O122" s="195"/>
      <c r="P122" s="195"/>
      <c r="Q122" s="196">
        <f>SUM(Q123:Q125)</f>
        <v>0</v>
      </c>
      <c r="R122" s="196">
        <f>SUM(R123:R125)</f>
        <v>7320</v>
      </c>
      <c r="S122" s="195"/>
      <c r="T122" s="197">
        <f>SUM(T123:T125)</f>
        <v>12.398</v>
      </c>
      <c r="U122" s="195"/>
      <c r="V122" s="197">
        <f>SUM(V123:V125)</f>
        <v>0</v>
      </c>
      <c r="W122" s="195"/>
      <c r="X122" s="198">
        <f>SUM(X123:X125)</f>
        <v>0</v>
      </c>
      <c r="Y122" s="11"/>
      <c r="Z122" s="11"/>
      <c r="AA122" s="11"/>
      <c r="AB122" s="11"/>
      <c r="AC122" s="11"/>
      <c r="AD122" s="11"/>
      <c r="AE122" s="11"/>
      <c r="AR122" s="199" t="s">
        <v>81</v>
      </c>
      <c r="AT122" s="200" t="s">
        <v>73</v>
      </c>
      <c r="AU122" s="200" t="s">
        <v>9</v>
      </c>
      <c r="AY122" s="199" t="s">
        <v>129</v>
      </c>
      <c r="BK122" s="201">
        <f>SUM(BK123:BK125)</f>
        <v>7320</v>
      </c>
    </row>
    <row r="123" s="2" customFormat="1" ht="24.15" customHeight="1">
      <c r="A123" s="28"/>
      <c r="B123" s="29"/>
      <c r="C123" s="202" t="s">
        <v>81</v>
      </c>
      <c r="D123" s="202" t="s">
        <v>130</v>
      </c>
      <c r="E123" s="203" t="s">
        <v>409</v>
      </c>
      <c r="F123" s="204" t="s">
        <v>410</v>
      </c>
      <c r="G123" s="205" t="s">
        <v>133</v>
      </c>
      <c r="H123" s="206">
        <v>1</v>
      </c>
      <c r="I123" s="207">
        <v>0</v>
      </c>
      <c r="J123" s="207">
        <v>7320</v>
      </c>
      <c r="K123" s="207">
        <f>ROUND(P123*H123,2)</f>
        <v>7320</v>
      </c>
      <c r="L123" s="208"/>
      <c r="M123" s="34"/>
      <c r="N123" s="209" t="s">
        <v>1</v>
      </c>
      <c r="O123" s="210" t="s">
        <v>37</v>
      </c>
      <c r="P123" s="211">
        <f>I123+J123</f>
        <v>7320</v>
      </c>
      <c r="Q123" s="211">
        <f>ROUND(I123*H123,2)</f>
        <v>0</v>
      </c>
      <c r="R123" s="211">
        <f>ROUND(J123*H123,2)</f>
        <v>7320</v>
      </c>
      <c r="S123" s="212">
        <v>12.398</v>
      </c>
      <c r="T123" s="212">
        <f>S123*H123</f>
        <v>12.398</v>
      </c>
      <c r="U123" s="212">
        <v>0</v>
      </c>
      <c r="V123" s="212">
        <f>U123*H123</f>
        <v>0</v>
      </c>
      <c r="W123" s="212">
        <v>0</v>
      </c>
      <c r="X123" s="213">
        <f>W123*H123</f>
        <v>0</v>
      </c>
      <c r="Y123" s="28"/>
      <c r="Z123" s="28"/>
      <c r="AA123" s="28"/>
      <c r="AB123" s="28"/>
      <c r="AC123" s="28"/>
      <c r="AD123" s="28"/>
      <c r="AE123" s="28"/>
      <c r="AR123" s="214" t="s">
        <v>144</v>
      </c>
      <c r="AT123" s="214" t="s">
        <v>130</v>
      </c>
      <c r="AU123" s="214" t="s">
        <v>81</v>
      </c>
      <c r="AY123" s="13" t="s">
        <v>129</v>
      </c>
      <c r="BE123" s="215">
        <f>IF(O123="základní",K123,0)</f>
        <v>7320</v>
      </c>
      <c r="BF123" s="215">
        <f>IF(O123="snížená",K123,0)</f>
        <v>0</v>
      </c>
      <c r="BG123" s="215">
        <f>IF(O123="zákl. přenesená",K123,0)</f>
        <v>0</v>
      </c>
      <c r="BH123" s="215">
        <f>IF(O123="sníž. přenesená",K123,0)</f>
        <v>0</v>
      </c>
      <c r="BI123" s="215">
        <f>IF(O123="nulová",K123,0)</f>
        <v>0</v>
      </c>
      <c r="BJ123" s="13" t="s">
        <v>81</v>
      </c>
      <c r="BK123" s="215">
        <f>ROUND(P123*H123,2)</f>
        <v>7320</v>
      </c>
      <c r="BL123" s="13" t="s">
        <v>144</v>
      </c>
      <c r="BM123" s="214" t="s">
        <v>411</v>
      </c>
    </row>
    <row r="124" s="2" customFormat="1">
      <c r="A124" s="28"/>
      <c r="B124" s="29"/>
      <c r="C124" s="30"/>
      <c r="D124" s="216" t="s">
        <v>135</v>
      </c>
      <c r="E124" s="30"/>
      <c r="F124" s="217" t="s">
        <v>412</v>
      </c>
      <c r="G124" s="30"/>
      <c r="H124" s="30"/>
      <c r="I124" s="30"/>
      <c r="J124" s="30"/>
      <c r="K124" s="30"/>
      <c r="L124" s="30"/>
      <c r="M124" s="34"/>
      <c r="N124" s="218"/>
      <c r="O124" s="219"/>
      <c r="P124" s="80"/>
      <c r="Q124" s="80"/>
      <c r="R124" s="80"/>
      <c r="S124" s="80"/>
      <c r="T124" s="80"/>
      <c r="U124" s="80"/>
      <c r="V124" s="80"/>
      <c r="W124" s="80"/>
      <c r="X124" s="81"/>
      <c r="Y124" s="28"/>
      <c r="Z124" s="28"/>
      <c r="AA124" s="28"/>
      <c r="AB124" s="28"/>
      <c r="AC124" s="28"/>
      <c r="AD124" s="28"/>
      <c r="AE124" s="28"/>
      <c r="AT124" s="13" t="s">
        <v>135</v>
      </c>
      <c r="AU124" s="13" t="s">
        <v>81</v>
      </c>
    </row>
    <row r="125" s="2" customFormat="1">
      <c r="A125" s="28"/>
      <c r="B125" s="29"/>
      <c r="C125" s="30"/>
      <c r="D125" s="229" t="s">
        <v>413</v>
      </c>
      <c r="E125" s="30"/>
      <c r="F125" s="230" t="s">
        <v>414</v>
      </c>
      <c r="G125" s="30"/>
      <c r="H125" s="30"/>
      <c r="I125" s="30"/>
      <c r="J125" s="30"/>
      <c r="K125" s="30"/>
      <c r="L125" s="30"/>
      <c r="M125" s="34"/>
      <c r="N125" s="218"/>
      <c r="O125" s="219"/>
      <c r="P125" s="80"/>
      <c r="Q125" s="80"/>
      <c r="R125" s="80"/>
      <c r="S125" s="80"/>
      <c r="T125" s="80"/>
      <c r="U125" s="80"/>
      <c r="V125" s="80"/>
      <c r="W125" s="80"/>
      <c r="X125" s="81"/>
      <c r="Y125" s="28"/>
      <c r="Z125" s="28"/>
      <c r="AA125" s="28"/>
      <c r="AB125" s="28"/>
      <c r="AC125" s="28"/>
      <c r="AD125" s="28"/>
      <c r="AE125" s="28"/>
      <c r="AT125" s="13" t="s">
        <v>413</v>
      </c>
      <c r="AU125" s="13" t="s">
        <v>81</v>
      </c>
    </row>
    <row r="126" s="11" customFormat="1" ht="25.92" customHeight="1">
      <c r="A126" s="11"/>
      <c r="B126" s="188"/>
      <c r="C126" s="189"/>
      <c r="D126" s="190" t="s">
        <v>73</v>
      </c>
      <c r="E126" s="191" t="s">
        <v>142</v>
      </c>
      <c r="F126" s="191" t="s">
        <v>415</v>
      </c>
      <c r="G126" s="189"/>
      <c r="H126" s="189"/>
      <c r="I126" s="189"/>
      <c r="J126" s="189"/>
      <c r="K126" s="192">
        <f>BK126</f>
        <v>13152</v>
      </c>
      <c r="L126" s="189"/>
      <c r="M126" s="193"/>
      <c r="N126" s="194"/>
      <c r="O126" s="195"/>
      <c r="P126" s="195"/>
      <c r="Q126" s="196">
        <f>SUM(Q127:Q140)</f>
        <v>88.799999999999997</v>
      </c>
      <c r="R126" s="196">
        <f>SUM(R127:R140)</f>
        <v>13063.200000000001</v>
      </c>
      <c r="S126" s="195"/>
      <c r="T126" s="197">
        <f>SUM(T127:T140)</f>
        <v>38.302999999999997</v>
      </c>
      <c r="U126" s="195"/>
      <c r="V126" s="197">
        <f>SUM(V127:V140)</f>
        <v>0</v>
      </c>
      <c r="W126" s="195"/>
      <c r="X126" s="198">
        <f>SUM(X127:X140)</f>
        <v>0.19266</v>
      </c>
      <c r="Y126" s="11"/>
      <c r="Z126" s="11"/>
      <c r="AA126" s="11"/>
      <c r="AB126" s="11"/>
      <c r="AC126" s="11"/>
      <c r="AD126" s="11"/>
      <c r="AE126" s="11"/>
      <c r="AR126" s="199" t="s">
        <v>81</v>
      </c>
      <c r="AT126" s="200" t="s">
        <v>73</v>
      </c>
      <c r="AU126" s="200" t="s">
        <v>9</v>
      </c>
      <c r="AY126" s="199" t="s">
        <v>129</v>
      </c>
      <c r="BK126" s="201">
        <f>SUM(BK127:BK140)</f>
        <v>13152</v>
      </c>
    </row>
    <row r="127" s="2" customFormat="1" ht="24.15" customHeight="1">
      <c r="A127" s="28"/>
      <c r="B127" s="29"/>
      <c r="C127" s="202" t="s">
        <v>83</v>
      </c>
      <c r="D127" s="202" t="s">
        <v>130</v>
      </c>
      <c r="E127" s="203" t="s">
        <v>416</v>
      </c>
      <c r="F127" s="204" t="s">
        <v>417</v>
      </c>
      <c r="G127" s="205" t="s">
        <v>133</v>
      </c>
      <c r="H127" s="206">
        <v>38</v>
      </c>
      <c r="I127" s="207">
        <v>0</v>
      </c>
      <c r="J127" s="207">
        <v>84.5</v>
      </c>
      <c r="K127" s="207">
        <f>ROUND(P127*H127,2)</f>
        <v>3211</v>
      </c>
      <c r="L127" s="208"/>
      <c r="M127" s="34"/>
      <c r="N127" s="209" t="s">
        <v>1</v>
      </c>
      <c r="O127" s="210" t="s">
        <v>37</v>
      </c>
      <c r="P127" s="211">
        <f>I127+J127</f>
        <v>84.5</v>
      </c>
      <c r="Q127" s="211">
        <f>ROUND(I127*H127,2)</f>
        <v>0</v>
      </c>
      <c r="R127" s="211">
        <f>ROUND(J127*H127,2)</f>
        <v>3211</v>
      </c>
      <c r="S127" s="212">
        <v>0.20799999999999999</v>
      </c>
      <c r="T127" s="212">
        <f>S127*H127</f>
        <v>7.9039999999999999</v>
      </c>
      <c r="U127" s="212">
        <v>0</v>
      </c>
      <c r="V127" s="212">
        <f>U127*H127</f>
        <v>0</v>
      </c>
      <c r="W127" s="212">
        <v>6.9999999999999994E-05</v>
      </c>
      <c r="X127" s="213">
        <f>W127*H127</f>
        <v>0.0026599999999999996</v>
      </c>
      <c r="Y127" s="28"/>
      <c r="Z127" s="28"/>
      <c r="AA127" s="28"/>
      <c r="AB127" s="28"/>
      <c r="AC127" s="28"/>
      <c r="AD127" s="28"/>
      <c r="AE127" s="28"/>
      <c r="AR127" s="214" t="s">
        <v>144</v>
      </c>
      <c r="AT127" s="214" t="s">
        <v>130</v>
      </c>
      <c r="AU127" s="214" t="s">
        <v>81</v>
      </c>
      <c r="AY127" s="13" t="s">
        <v>129</v>
      </c>
      <c r="BE127" s="215">
        <f>IF(O127="základní",K127,0)</f>
        <v>3211</v>
      </c>
      <c r="BF127" s="215">
        <f>IF(O127="snížená",K127,0)</f>
        <v>0</v>
      </c>
      <c r="BG127" s="215">
        <f>IF(O127="zákl. přenesená",K127,0)</f>
        <v>0</v>
      </c>
      <c r="BH127" s="215">
        <f>IF(O127="sníž. přenesená",K127,0)</f>
        <v>0</v>
      </c>
      <c r="BI127" s="215">
        <f>IF(O127="nulová",K127,0)</f>
        <v>0</v>
      </c>
      <c r="BJ127" s="13" t="s">
        <v>81</v>
      </c>
      <c r="BK127" s="215">
        <f>ROUND(P127*H127,2)</f>
        <v>3211</v>
      </c>
      <c r="BL127" s="13" t="s">
        <v>144</v>
      </c>
      <c r="BM127" s="214" t="s">
        <v>418</v>
      </c>
    </row>
    <row r="128" s="2" customFormat="1">
      <c r="A128" s="28"/>
      <c r="B128" s="29"/>
      <c r="C128" s="30"/>
      <c r="D128" s="216" t="s">
        <v>135</v>
      </c>
      <c r="E128" s="30"/>
      <c r="F128" s="217" t="s">
        <v>419</v>
      </c>
      <c r="G128" s="30"/>
      <c r="H128" s="30"/>
      <c r="I128" s="30"/>
      <c r="J128" s="30"/>
      <c r="K128" s="30"/>
      <c r="L128" s="30"/>
      <c r="M128" s="34"/>
      <c r="N128" s="218"/>
      <c r="O128" s="219"/>
      <c r="P128" s="80"/>
      <c r="Q128" s="80"/>
      <c r="R128" s="80"/>
      <c r="S128" s="80"/>
      <c r="T128" s="80"/>
      <c r="U128" s="80"/>
      <c r="V128" s="80"/>
      <c r="W128" s="80"/>
      <c r="X128" s="81"/>
      <c r="Y128" s="28"/>
      <c r="Z128" s="28"/>
      <c r="AA128" s="28"/>
      <c r="AB128" s="28"/>
      <c r="AC128" s="28"/>
      <c r="AD128" s="28"/>
      <c r="AE128" s="28"/>
      <c r="AT128" s="13" t="s">
        <v>135</v>
      </c>
      <c r="AU128" s="13" t="s">
        <v>81</v>
      </c>
    </row>
    <row r="129" s="2" customFormat="1">
      <c r="A129" s="28"/>
      <c r="B129" s="29"/>
      <c r="C129" s="30"/>
      <c r="D129" s="229" t="s">
        <v>413</v>
      </c>
      <c r="E129" s="30"/>
      <c r="F129" s="230" t="s">
        <v>420</v>
      </c>
      <c r="G129" s="30"/>
      <c r="H129" s="30"/>
      <c r="I129" s="30"/>
      <c r="J129" s="30"/>
      <c r="K129" s="30"/>
      <c r="L129" s="30"/>
      <c r="M129" s="34"/>
      <c r="N129" s="218"/>
      <c r="O129" s="219"/>
      <c r="P129" s="80"/>
      <c r="Q129" s="80"/>
      <c r="R129" s="80"/>
      <c r="S129" s="80"/>
      <c r="T129" s="80"/>
      <c r="U129" s="80"/>
      <c r="V129" s="80"/>
      <c r="W129" s="80"/>
      <c r="X129" s="81"/>
      <c r="Y129" s="28"/>
      <c r="Z129" s="28"/>
      <c r="AA129" s="28"/>
      <c r="AB129" s="28"/>
      <c r="AC129" s="28"/>
      <c r="AD129" s="28"/>
      <c r="AE129" s="28"/>
      <c r="AT129" s="13" t="s">
        <v>413</v>
      </c>
      <c r="AU129" s="13" t="s">
        <v>81</v>
      </c>
    </row>
    <row r="130" s="2" customFormat="1" ht="33" customHeight="1">
      <c r="A130" s="28"/>
      <c r="B130" s="29"/>
      <c r="C130" s="202" t="s">
        <v>137</v>
      </c>
      <c r="D130" s="202" t="s">
        <v>130</v>
      </c>
      <c r="E130" s="203" t="s">
        <v>421</v>
      </c>
      <c r="F130" s="204" t="s">
        <v>422</v>
      </c>
      <c r="G130" s="205" t="s">
        <v>147</v>
      </c>
      <c r="H130" s="206">
        <v>35</v>
      </c>
      <c r="I130" s="207">
        <v>0</v>
      </c>
      <c r="J130" s="207">
        <v>131</v>
      </c>
      <c r="K130" s="207">
        <f>ROUND(P130*H130,2)</f>
        <v>4585</v>
      </c>
      <c r="L130" s="208"/>
      <c r="M130" s="34"/>
      <c r="N130" s="209" t="s">
        <v>1</v>
      </c>
      <c r="O130" s="210" t="s">
        <v>37</v>
      </c>
      <c r="P130" s="211">
        <f>I130+J130</f>
        <v>131</v>
      </c>
      <c r="Q130" s="211">
        <f>ROUND(I130*H130,2)</f>
        <v>0</v>
      </c>
      <c r="R130" s="211">
        <f>ROUND(J130*H130,2)</f>
        <v>4585</v>
      </c>
      <c r="S130" s="212">
        <v>0.40899999999999997</v>
      </c>
      <c r="T130" s="212">
        <f>S130*H130</f>
        <v>14.315</v>
      </c>
      <c r="U130" s="212">
        <v>0</v>
      </c>
      <c r="V130" s="212">
        <f>U130*H130</f>
        <v>0</v>
      </c>
      <c r="W130" s="212">
        <v>0.002</v>
      </c>
      <c r="X130" s="213">
        <f>W130*H130</f>
        <v>0.070000000000000007</v>
      </c>
      <c r="Y130" s="28"/>
      <c r="Z130" s="28"/>
      <c r="AA130" s="28"/>
      <c r="AB130" s="28"/>
      <c r="AC130" s="28"/>
      <c r="AD130" s="28"/>
      <c r="AE130" s="28"/>
      <c r="AR130" s="214" t="s">
        <v>144</v>
      </c>
      <c r="AT130" s="214" t="s">
        <v>130</v>
      </c>
      <c r="AU130" s="214" t="s">
        <v>81</v>
      </c>
      <c r="AY130" s="13" t="s">
        <v>129</v>
      </c>
      <c r="BE130" s="215">
        <f>IF(O130="základní",K130,0)</f>
        <v>4585</v>
      </c>
      <c r="BF130" s="215">
        <f>IF(O130="snížená",K130,0)</f>
        <v>0</v>
      </c>
      <c r="BG130" s="215">
        <f>IF(O130="zákl. přenesená",K130,0)</f>
        <v>0</v>
      </c>
      <c r="BH130" s="215">
        <f>IF(O130="sníž. přenesená",K130,0)</f>
        <v>0</v>
      </c>
      <c r="BI130" s="215">
        <f>IF(O130="nulová",K130,0)</f>
        <v>0</v>
      </c>
      <c r="BJ130" s="13" t="s">
        <v>81</v>
      </c>
      <c r="BK130" s="215">
        <f>ROUND(P130*H130,2)</f>
        <v>4585</v>
      </c>
      <c r="BL130" s="13" t="s">
        <v>144</v>
      </c>
      <c r="BM130" s="214" t="s">
        <v>423</v>
      </c>
    </row>
    <row r="131" s="2" customFormat="1">
      <c r="A131" s="28"/>
      <c r="B131" s="29"/>
      <c r="C131" s="30"/>
      <c r="D131" s="216" t="s">
        <v>135</v>
      </c>
      <c r="E131" s="30"/>
      <c r="F131" s="217" t="s">
        <v>424</v>
      </c>
      <c r="G131" s="30"/>
      <c r="H131" s="30"/>
      <c r="I131" s="30"/>
      <c r="J131" s="30"/>
      <c r="K131" s="30"/>
      <c r="L131" s="30"/>
      <c r="M131" s="34"/>
      <c r="N131" s="218"/>
      <c r="O131" s="219"/>
      <c r="P131" s="80"/>
      <c r="Q131" s="80"/>
      <c r="R131" s="80"/>
      <c r="S131" s="80"/>
      <c r="T131" s="80"/>
      <c r="U131" s="80"/>
      <c r="V131" s="80"/>
      <c r="W131" s="80"/>
      <c r="X131" s="81"/>
      <c r="Y131" s="28"/>
      <c r="Z131" s="28"/>
      <c r="AA131" s="28"/>
      <c r="AB131" s="28"/>
      <c r="AC131" s="28"/>
      <c r="AD131" s="28"/>
      <c r="AE131" s="28"/>
      <c r="AT131" s="13" t="s">
        <v>135</v>
      </c>
      <c r="AU131" s="13" t="s">
        <v>81</v>
      </c>
    </row>
    <row r="132" s="2" customFormat="1">
      <c r="A132" s="28"/>
      <c r="B132" s="29"/>
      <c r="C132" s="30"/>
      <c r="D132" s="229" t="s">
        <v>413</v>
      </c>
      <c r="E132" s="30"/>
      <c r="F132" s="230" t="s">
        <v>420</v>
      </c>
      <c r="G132" s="30"/>
      <c r="H132" s="30"/>
      <c r="I132" s="30"/>
      <c r="J132" s="30"/>
      <c r="K132" s="30"/>
      <c r="L132" s="30"/>
      <c r="M132" s="34"/>
      <c r="N132" s="218"/>
      <c r="O132" s="219"/>
      <c r="P132" s="80"/>
      <c r="Q132" s="80"/>
      <c r="R132" s="80"/>
      <c r="S132" s="80"/>
      <c r="T132" s="80"/>
      <c r="U132" s="80"/>
      <c r="V132" s="80"/>
      <c r="W132" s="80"/>
      <c r="X132" s="81"/>
      <c r="Y132" s="28"/>
      <c r="Z132" s="28"/>
      <c r="AA132" s="28"/>
      <c r="AB132" s="28"/>
      <c r="AC132" s="28"/>
      <c r="AD132" s="28"/>
      <c r="AE132" s="28"/>
      <c r="AT132" s="13" t="s">
        <v>413</v>
      </c>
      <c r="AU132" s="13" t="s">
        <v>81</v>
      </c>
    </row>
    <row r="133" s="2" customFormat="1" ht="33" customHeight="1">
      <c r="A133" s="28"/>
      <c r="B133" s="29"/>
      <c r="C133" s="202" t="s">
        <v>144</v>
      </c>
      <c r="D133" s="202" t="s">
        <v>130</v>
      </c>
      <c r="E133" s="203" t="s">
        <v>425</v>
      </c>
      <c r="F133" s="204" t="s">
        <v>426</v>
      </c>
      <c r="G133" s="205" t="s">
        <v>147</v>
      </c>
      <c r="H133" s="206">
        <v>20</v>
      </c>
      <c r="I133" s="207">
        <v>0</v>
      </c>
      <c r="J133" s="207">
        <v>215</v>
      </c>
      <c r="K133" s="207">
        <f>ROUND(P133*H133,2)</f>
        <v>4300</v>
      </c>
      <c r="L133" s="208"/>
      <c r="M133" s="34"/>
      <c r="N133" s="209" t="s">
        <v>1</v>
      </c>
      <c r="O133" s="210" t="s">
        <v>37</v>
      </c>
      <c r="P133" s="211">
        <f>I133+J133</f>
        <v>215</v>
      </c>
      <c r="Q133" s="211">
        <f>ROUND(I133*H133,2)</f>
        <v>0</v>
      </c>
      <c r="R133" s="211">
        <f>ROUND(J133*H133,2)</f>
        <v>4300</v>
      </c>
      <c r="S133" s="212">
        <v>0.67000000000000004</v>
      </c>
      <c r="T133" s="212">
        <f>S133*H133</f>
        <v>13.4</v>
      </c>
      <c r="U133" s="212">
        <v>0</v>
      </c>
      <c r="V133" s="212">
        <f>U133*H133</f>
        <v>0</v>
      </c>
      <c r="W133" s="212">
        <v>0.0050000000000000001</v>
      </c>
      <c r="X133" s="213">
        <f>W133*H133</f>
        <v>0.10000000000000001</v>
      </c>
      <c r="Y133" s="28"/>
      <c r="Z133" s="28"/>
      <c r="AA133" s="28"/>
      <c r="AB133" s="28"/>
      <c r="AC133" s="28"/>
      <c r="AD133" s="28"/>
      <c r="AE133" s="28"/>
      <c r="AR133" s="214" t="s">
        <v>144</v>
      </c>
      <c r="AT133" s="214" t="s">
        <v>130</v>
      </c>
      <c r="AU133" s="214" t="s">
        <v>81</v>
      </c>
      <c r="AY133" s="13" t="s">
        <v>129</v>
      </c>
      <c r="BE133" s="215">
        <f>IF(O133="základní",K133,0)</f>
        <v>4300</v>
      </c>
      <c r="BF133" s="215">
        <f>IF(O133="snížená",K133,0)</f>
        <v>0</v>
      </c>
      <c r="BG133" s="215">
        <f>IF(O133="zákl. přenesená",K133,0)</f>
        <v>0</v>
      </c>
      <c r="BH133" s="215">
        <f>IF(O133="sníž. přenesená",K133,0)</f>
        <v>0</v>
      </c>
      <c r="BI133" s="215">
        <f>IF(O133="nulová",K133,0)</f>
        <v>0</v>
      </c>
      <c r="BJ133" s="13" t="s">
        <v>81</v>
      </c>
      <c r="BK133" s="215">
        <f>ROUND(P133*H133,2)</f>
        <v>4300</v>
      </c>
      <c r="BL133" s="13" t="s">
        <v>144</v>
      </c>
      <c r="BM133" s="214" t="s">
        <v>427</v>
      </c>
    </row>
    <row r="134" s="2" customFormat="1">
      <c r="A134" s="28"/>
      <c r="B134" s="29"/>
      <c r="C134" s="30"/>
      <c r="D134" s="216" t="s">
        <v>135</v>
      </c>
      <c r="E134" s="30"/>
      <c r="F134" s="217" t="s">
        <v>428</v>
      </c>
      <c r="G134" s="30"/>
      <c r="H134" s="30"/>
      <c r="I134" s="30"/>
      <c r="J134" s="30"/>
      <c r="K134" s="30"/>
      <c r="L134" s="30"/>
      <c r="M134" s="34"/>
      <c r="N134" s="218"/>
      <c r="O134" s="219"/>
      <c r="P134" s="80"/>
      <c r="Q134" s="80"/>
      <c r="R134" s="80"/>
      <c r="S134" s="80"/>
      <c r="T134" s="80"/>
      <c r="U134" s="80"/>
      <c r="V134" s="80"/>
      <c r="W134" s="80"/>
      <c r="X134" s="81"/>
      <c r="Y134" s="28"/>
      <c r="Z134" s="28"/>
      <c r="AA134" s="28"/>
      <c r="AB134" s="28"/>
      <c r="AC134" s="28"/>
      <c r="AD134" s="28"/>
      <c r="AE134" s="28"/>
      <c r="AT134" s="13" t="s">
        <v>135</v>
      </c>
      <c r="AU134" s="13" t="s">
        <v>81</v>
      </c>
    </row>
    <row r="135" s="2" customFormat="1">
      <c r="A135" s="28"/>
      <c r="B135" s="29"/>
      <c r="C135" s="30"/>
      <c r="D135" s="229" t="s">
        <v>413</v>
      </c>
      <c r="E135" s="30"/>
      <c r="F135" s="230" t="s">
        <v>420</v>
      </c>
      <c r="G135" s="30"/>
      <c r="H135" s="30"/>
      <c r="I135" s="30"/>
      <c r="J135" s="30"/>
      <c r="K135" s="30"/>
      <c r="L135" s="30"/>
      <c r="M135" s="34"/>
      <c r="N135" s="218"/>
      <c r="O135" s="219"/>
      <c r="P135" s="80"/>
      <c r="Q135" s="80"/>
      <c r="R135" s="80"/>
      <c r="S135" s="80"/>
      <c r="T135" s="80"/>
      <c r="U135" s="80"/>
      <c r="V135" s="80"/>
      <c r="W135" s="80"/>
      <c r="X135" s="81"/>
      <c r="Y135" s="28"/>
      <c r="Z135" s="28"/>
      <c r="AA135" s="28"/>
      <c r="AB135" s="28"/>
      <c r="AC135" s="28"/>
      <c r="AD135" s="28"/>
      <c r="AE135" s="28"/>
      <c r="AT135" s="13" t="s">
        <v>413</v>
      </c>
      <c r="AU135" s="13" t="s">
        <v>81</v>
      </c>
    </row>
    <row r="136" s="2" customFormat="1" ht="24.15" customHeight="1">
      <c r="A136" s="28"/>
      <c r="B136" s="29"/>
      <c r="C136" s="202" t="s">
        <v>150</v>
      </c>
      <c r="D136" s="202" t="s">
        <v>130</v>
      </c>
      <c r="E136" s="203" t="s">
        <v>429</v>
      </c>
      <c r="F136" s="204" t="s">
        <v>430</v>
      </c>
      <c r="G136" s="205" t="s">
        <v>133</v>
      </c>
      <c r="H136" s="206">
        <v>15</v>
      </c>
      <c r="I136" s="207">
        <v>5.9199999999999999</v>
      </c>
      <c r="J136" s="207">
        <v>45.479999999999997</v>
      </c>
      <c r="K136" s="207">
        <f>ROUND(P136*H136,2)</f>
        <v>771</v>
      </c>
      <c r="L136" s="208"/>
      <c r="M136" s="34"/>
      <c r="N136" s="209" t="s">
        <v>1</v>
      </c>
      <c r="O136" s="210" t="s">
        <v>37</v>
      </c>
      <c r="P136" s="211">
        <f>I136+J136</f>
        <v>51.399999999999999</v>
      </c>
      <c r="Q136" s="211">
        <f>ROUND(I136*H136,2)</f>
        <v>88.799999999999997</v>
      </c>
      <c r="R136" s="211">
        <f>ROUND(J136*H136,2)</f>
        <v>682.20000000000005</v>
      </c>
      <c r="S136" s="212">
        <v>0.13800000000000001</v>
      </c>
      <c r="T136" s="212">
        <f>S136*H136</f>
        <v>2.0700000000000003</v>
      </c>
      <c r="U136" s="212">
        <v>0</v>
      </c>
      <c r="V136" s="212">
        <f>U136*H136</f>
        <v>0</v>
      </c>
      <c r="W136" s="212">
        <v>0</v>
      </c>
      <c r="X136" s="213">
        <f>W136*H136</f>
        <v>0</v>
      </c>
      <c r="Y136" s="28"/>
      <c r="Z136" s="28"/>
      <c r="AA136" s="28"/>
      <c r="AB136" s="28"/>
      <c r="AC136" s="28"/>
      <c r="AD136" s="28"/>
      <c r="AE136" s="28"/>
      <c r="AR136" s="214" t="s">
        <v>144</v>
      </c>
      <c r="AT136" s="214" t="s">
        <v>130</v>
      </c>
      <c r="AU136" s="214" t="s">
        <v>81</v>
      </c>
      <c r="AY136" s="13" t="s">
        <v>129</v>
      </c>
      <c r="BE136" s="215">
        <f>IF(O136="základní",K136,0)</f>
        <v>771</v>
      </c>
      <c r="BF136" s="215">
        <f>IF(O136="snížená",K136,0)</f>
        <v>0</v>
      </c>
      <c r="BG136" s="215">
        <f>IF(O136="zákl. přenesená",K136,0)</f>
        <v>0</v>
      </c>
      <c r="BH136" s="215">
        <f>IF(O136="sníž. přenesená",K136,0)</f>
        <v>0</v>
      </c>
      <c r="BI136" s="215">
        <f>IF(O136="nulová",K136,0)</f>
        <v>0</v>
      </c>
      <c r="BJ136" s="13" t="s">
        <v>81</v>
      </c>
      <c r="BK136" s="215">
        <f>ROUND(P136*H136,2)</f>
        <v>771</v>
      </c>
      <c r="BL136" s="13" t="s">
        <v>144</v>
      </c>
      <c r="BM136" s="214" t="s">
        <v>431</v>
      </c>
    </row>
    <row r="137" s="2" customFormat="1">
      <c r="A137" s="28"/>
      <c r="B137" s="29"/>
      <c r="C137" s="30"/>
      <c r="D137" s="216" t="s">
        <v>135</v>
      </c>
      <c r="E137" s="30"/>
      <c r="F137" s="217" t="s">
        <v>432</v>
      </c>
      <c r="G137" s="30"/>
      <c r="H137" s="30"/>
      <c r="I137" s="30"/>
      <c r="J137" s="30"/>
      <c r="K137" s="30"/>
      <c r="L137" s="30"/>
      <c r="M137" s="34"/>
      <c r="N137" s="218"/>
      <c r="O137" s="219"/>
      <c r="P137" s="80"/>
      <c r="Q137" s="80"/>
      <c r="R137" s="80"/>
      <c r="S137" s="80"/>
      <c r="T137" s="80"/>
      <c r="U137" s="80"/>
      <c r="V137" s="80"/>
      <c r="W137" s="80"/>
      <c r="X137" s="81"/>
      <c r="Y137" s="28"/>
      <c r="Z137" s="28"/>
      <c r="AA137" s="28"/>
      <c r="AB137" s="28"/>
      <c r="AC137" s="28"/>
      <c r="AD137" s="28"/>
      <c r="AE137" s="28"/>
      <c r="AT137" s="13" t="s">
        <v>135</v>
      </c>
      <c r="AU137" s="13" t="s">
        <v>81</v>
      </c>
    </row>
    <row r="138" s="2" customFormat="1">
      <c r="A138" s="28"/>
      <c r="B138" s="29"/>
      <c r="C138" s="30"/>
      <c r="D138" s="229" t="s">
        <v>413</v>
      </c>
      <c r="E138" s="30"/>
      <c r="F138" s="230" t="s">
        <v>433</v>
      </c>
      <c r="G138" s="30"/>
      <c r="H138" s="30"/>
      <c r="I138" s="30"/>
      <c r="J138" s="30"/>
      <c r="K138" s="30"/>
      <c r="L138" s="30"/>
      <c r="M138" s="34"/>
      <c r="N138" s="218"/>
      <c r="O138" s="219"/>
      <c r="P138" s="80"/>
      <c r="Q138" s="80"/>
      <c r="R138" s="80"/>
      <c r="S138" s="80"/>
      <c r="T138" s="80"/>
      <c r="U138" s="80"/>
      <c r="V138" s="80"/>
      <c r="W138" s="80"/>
      <c r="X138" s="81"/>
      <c r="Y138" s="28"/>
      <c r="Z138" s="28"/>
      <c r="AA138" s="28"/>
      <c r="AB138" s="28"/>
      <c r="AC138" s="28"/>
      <c r="AD138" s="28"/>
      <c r="AE138" s="28"/>
      <c r="AT138" s="13" t="s">
        <v>413</v>
      </c>
      <c r="AU138" s="13" t="s">
        <v>81</v>
      </c>
    </row>
    <row r="139" s="2" customFormat="1" ht="24.15" customHeight="1">
      <c r="A139" s="28"/>
      <c r="B139" s="29"/>
      <c r="C139" s="202" t="s">
        <v>434</v>
      </c>
      <c r="D139" s="202" t="s">
        <v>130</v>
      </c>
      <c r="E139" s="203" t="s">
        <v>435</v>
      </c>
      <c r="F139" s="204" t="s">
        <v>436</v>
      </c>
      <c r="G139" s="205" t="s">
        <v>133</v>
      </c>
      <c r="H139" s="206">
        <v>1</v>
      </c>
      <c r="I139" s="207">
        <v>0</v>
      </c>
      <c r="J139" s="207">
        <v>285</v>
      </c>
      <c r="K139" s="207">
        <f>ROUND(P139*H139,2)</f>
        <v>285</v>
      </c>
      <c r="L139" s="208"/>
      <c r="M139" s="34"/>
      <c r="N139" s="209" t="s">
        <v>1</v>
      </c>
      <c r="O139" s="210" t="s">
        <v>37</v>
      </c>
      <c r="P139" s="211">
        <f>I139+J139</f>
        <v>285</v>
      </c>
      <c r="Q139" s="211">
        <f>ROUND(I139*H139,2)</f>
        <v>0</v>
      </c>
      <c r="R139" s="211">
        <f>ROUND(J139*H139,2)</f>
        <v>285</v>
      </c>
      <c r="S139" s="212">
        <v>0.61399999999999999</v>
      </c>
      <c r="T139" s="212">
        <f>S139*H139</f>
        <v>0.61399999999999999</v>
      </c>
      <c r="U139" s="212">
        <v>0</v>
      </c>
      <c r="V139" s="212">
        <f>U139*H139</f>
        <v>0</v>
      </c>
      <c r="W139" s="212">
        <v>0.02</v>
      </c>
      <c r="X139" s="213">
        <f>W139*H139</f>
        <v>0.02</v>
      </c>
      <c r="Y139" s="28"/>
      <c r="Z139" s="28"/>
      <c r="AA139" s="28"/>
      <c r="AB139" s="28"/>
      <c r="AC139" s="28"/>
      <c r="AD139" s="28"/>
      <c r="AE139" s="28"/>
      <c r="AR139" s="214" t="s">
        <v>144</v>
      </c>
      <c r="AT139" s="214" t="s">
        <v>130</v>
      </c>
      <c r="AU139" s="214" t="s">
        <v>81</v>
      </c>
      <c r="AY139" s="13" t="s">
        <v>129</v>
      </c>
      <c r="BE139" s="215">
        <f>IF(O139="základní",K139,0)</f>
        <v>285</v>
      </c>
      <c r="BF139" s="215">
        <f>IF(O139="snížená",K139,0)</f>
        <v>0</v>
      </c>
      <c r="BG139" s="215">
        <f>IF(O139="zákl. přenesená",K139,0)</f>
        <v>0</v>
      </c>
      <c r="BH139" s="215">
        <f>IF(O139="sníž. přenesená",K139,0)</f>
        <v>0</v>
      </c>
      <c r="BI139" s="215">
        <f>IF(O139="nulová",K139,0)</f>
        <v>0</v>
      </c>
      <c r="BJ139" s="13" t="s">
        <v>81</v>
      </c>
      <c r="BK139" s="215">
        <f>ROUND(P139*H139,2)</f>
        <v>285</v>
      </c>
      <c r="BL139" s="13" t="s">
        <v>144</v>
      </c>
      <c r="BM139" s="214" t="s">
        <v>437</v>
      </c>
    </row>
    <row r="140" s="2" customFormat="1">
      <c r="A140" s="28"/>
      <c r="B140" s="29"/>
      <c r="C140" s="30"/>
      <c r="D140" s="216" t="s">
        <v>135</v>
      </c>
      <c r="E140" s="30"/>
      <c r="F140" s="217" t="s">
        <v>438</v>
      </c>
      <c r="G140" s="30"/>
      <c r="H140" s="30"/>
      <c r="I140" s="30"/>
      <c r="J140" s="30"/>
      <c r="K140" s="30"/>
      <c r="L140" s="30"/>
      <c r="M140" s="34"/>
      <c r="N140" s="218"/>
      <c r="O140" s="219"/>
      <c r="P140" s="80"/>
      <c r="Q140" s="80"/>
      <c r="R140" s="80"/>
      <c r="S140" s="80"/>
      <c r="T140" s="80"/>
      <c r="U140" s="80"/>
      <c r="V140" s="80"/>
      <c r="W140" s="80"/>
      <c r="X140" s="81"/>
      <c r="Y140" s="28"/>
      <c r="Z140" s="28"/>
      <c r="AA140" s="28"/>
      <c r="AB140" s="28"/>
      <c r="AC140" s="28"/>
      <c r="AD140" s="28"/>
      <c r="AE140" s="28"/>
      <c r="AT140" s="13" t="s">
        <v>135</v>
      </c>
      <c r="AU140" s="13" t="s">
        <v>81</v>
      </c>
    </row>
    <row r="141" s="11" customFormat="1" ht="25.92" customHeight="1">
      <c r="A141" s="11"/>
      <c r="B141" s="188"/>
      <c r="C141" s="189"/>
      <c r="D141" s="190" t="s">
        <v>73</v>
      </c>
      <c r="E141" s="191" t="s">
        <v>200</v>
      </c>
      <c r="F141" s="191" t="s">
        <v>439</v>
      </c>
      <c r="G141" s="189"/>
      <c r="H141" s="189"/>
      <c r="I141" s="189"/>
      <c r="J141" s="189"/>
      <c r="K141" s="192">
        <f>BK141</f>
        <v>1500</v>
      </c>
      <c r="L141" s="189"/>
      <c r="M141" s="193"/>
      <c r="N141" s="194"/>
      <c r="O141" s="195"/>
      <c r="P141" s="195"/>
      <c r="Q141" s="196">
        <f>SUM(Q142:Q143)</f>
        <v>0</v>
      </c>
      <c r="R141" s="196">
        <f>SUM(R142:R143)</f>
        <v>1500</v>
      </c>
      <c r="S141" s="195"/>
      <c r="T141" s="197">
        <f>SUM(T142:T143)</f>
        <v>0</v>
      </c>
      <c r="U141" s="195"/>
      <c r="V141" s="197">
        <f>SUM(V142:V143)</f>
        <v>0</v>
      </c>
      <c r="W141" s="195"/>
      <c r="X141" s="198">
        <f>SUM(X142:X143)</f>
        <v>0</v>
      </c>
      <c r="Y141" s="11"/>
      <c r="Z141" s="11"/>
      <c r="AA141" s="11"/>
      <c r="AB141" s="11"/>
      <c r="AC141" s="11"/>
      <c r="AD141" s="11"/>
      <c r="AE141" s="11"/>
      <c r="AR141" s="199" t="s">
        <v>81</v>
      </c>
      <c r="AT141" s="200" t="s">
        <v>73</v>
      </c>
      <c r="AU141" s="200" t="s">
        <v>9</v>
      </c>
      <c r="AY141" s="199" t="s">
        <v>129</v>
      </c>
      <c r="BK141" s="201">
        <f>SUM(BK142:BK143)</f>
        <v>1500</v>
      </c>
    </row>
    <row r="142" s="2" customFormat="1" ht="16.5" customHeight="1">
      <c r="A142" s="28"/>
      <c r="B142" s="29"/>
      <c r="C142" s="202" t="s">
        <v>440</v>
      </c>
      <c r="D142" s="202" t="s">
        <v>130</v>
      </c>
      <c r="E142" s="203" t="s">
        <v>441</v>
      </c>
      <c r="F142" s="204" t="s">
        <v>442</v>
      </c>
      <c r="G142" s="205" t="s">
        <v>443</v>
      </c>
      <c r="H142" s="206">
        <v>1</v>
      </c>
      <c r="I142" s="207">
        <v>0</v>
      </c>
      <c r="J142" s="207">
        <v>1500</v>
      </c>
      <c r="K142" s="207">
        <f>ROUND(P142*H142,2)</f>
        <v>1500</v>
      </c>
      <c r="L142" s="208"/>
      <c r="M142" s="34"/>
      <c r="N142" s="209" t="s">
        <v>1</v>
      </c>
      <c r="O142" s="210" t="s">
        <v>37</v>
      </c>
      <c r="P142" s="211">
        <f>I142+J142</f>
        <v>1500</v>
      </c>
      <c r="Q142" s="211">
        <f>ROUND(I142*H142,2)</f>
        <v>0</v>
      </c>
      <c r="R142" s="211">
        <f>ROUND(J142*H142,2)</f>
        <v>1500</v>
      </c>
      <c r="S142" s="212">
        <v>0</v>
      </c>
      <c r="T142" s="212">
        <f>S142*H142</f>
        <v>0</v>
      </c>
      <c r="U142" s="212">
        <v>0</v>
      </c>
      <c r="V142" s="212">
        <f>U142*H142</f>
        <v>0</v>
      </c>
      <c r="W142" s="212">
        <v>0</v>
      </c>
      <c r="X142" s="213">
        <f>W142*H142</f>
        <v>0</v>
      </c>
      <c r="Y142" s="28"/>
      <c r="Z142" s="28"/>
      <c r="AA142" s="28"/>
      <c r="AB142" s="28"/>
      <c r="AC142" s="28"/>
      <c r="AD142" s="28"/>
      <c r="AE142" s="28"/>
      <c r="AR142" s="214" t="s">
        <v>444</v>
      </c>
      <c r="AT142" s="214" t="s">
        <v>130</v>
      </c>
      <c r="AU142" s="214" t="s">
        <v>81</v>
      </c>
      <c r="AY142" s="13" t="s">
        <v>129</v>
      </c>
      <c r="BE142" s="215">
        <f>IF(O142="základní",K142,0)</f>
        <v>1500</v>
      </c>
      <c r="BF142" s="215">
        <f>IF(O142="snížená",K142,0)</f>
        <v>0</v>
      </c>
      <c r="BG142" s="215">
        <f>IF(O142="zákl. přenesená",K142,0)</f>
        <v>0</v>
      </c>
      <c r="BH142" s="215">
        <f>IF(O142="sníž. přenesená",K142,0)</f>
        <v>0</v>
      </c>
      <c r="BI142" s="215">
        <f>IF(O142="nulová",K142,0)</f>
        <v>0</v>
      </c>
      <c r="BJ142" s="13" t="s">
        <v>81</v>
      </c>
      <c r="BK142" s="215">
        <f>ROUND(P142*H142,2)</f>
        <v>1500</v>
      </c>
      <c r="BL142" s="13" t="s">
        <v>444</v>
      </c>
      <c r="BM142" s="214" t="s">
        <v>445</v>
      </c>
    </row>
    <row r="143" s="2" customFormat="1">
      <c r="A143" s="28"/>
      <c r="B143" s="29"/>
      <c r="C143" s="30"/>
      <c r="D143" s="216" t="s">
        <v>135</v>
      </c>
      <c r="E143" s="30"/>
      <c r="F143" s="217" t="s">
        <v>446</v>
      </c>
      <c r="G143" s="30"/>
      <c r="H143" s="30"/>
      <c r="I143" s="30"/>
      <c r="J143" s="30"/>
      <c r="K143" s="30"/>
      <c r="L143" s="30"/>
      <c r="M143" s="34"/>
      <c r="N143" s="218"/>
      <c r="O143" s="219"/>
      <c r="P143" s="80"/>
      <c r="Q143" s="80"/>
      <c r="R143" s="80"/>
      <c r="S143" s="80"/>
      <c r="T143" s="80"/>
      <c r="U143" s="80"/>
      <c r="V143" s="80"/>
      <c r="W143" s="80"/>
      <c r="X143" s="81"/>
      <c r="Y143" s="28"/>
      <c r="Z143" s="28"/>
      <c r="AA143" s="28"/>
      <c r="AB143" s="28"/>
      <c r="AC143" s="28"/>
      <c r="AD143" s="28"/>
      <c r="AE143" s="28"/>
      <c r="AT143" s="13" t="s">
        <v>135</v>
      </c>
      <c r="AU143" s="13" t="s">
        <v>81</v>
      </c>
    </row>
    <row r="144" s="11" customFormat="1" ht="25.92" customHeight="1">
      <c r="A144" s="11"/>
      <c r="B144" s="188"/>
      <c r="C144" s="189"/>
      <c r="D144" s="190" t="s">
        <v>73</v>
      </c>
      <c r="E144" s="191" t="s">
        <v>307</v>
      </c>
      <c r="F144" s="191" t="s">
        <v>447</v>
      </c>
      <c r="G144" s="189"/>
      <c r="H144" s="189"/>
      <c r="I144" s="189"/>
      <c r="J144" s="189"/>
      <c r="K144" s="192">
        <f>BK144</f>
        <v>4152</v>
      </c>
      <c r="L144" s="189"/>
      <c r="M144" s="193"/>
      <c r="N144" s="194"/>
      <c r="O144" s="195"/>
      <c r="P144" s="195"/>
      <c r="Q144" s="196">
        <f>SUM(Q145:Q146)</f>
        <v>0</v>
      </c>
      <c r="R144" s="196">
        <f>SUM(R145:R146)</f>
        <v>4152</v>
      </c>
      <c r="S144" s="195"/>
      <c r="T144" s="197">
        <f>SUM(T145:T146)</f>
        <v>8</v>
      </c>
      <c r="U144" s="195"/>
      <c r="V144" s="197">
        <f>SUM(V145:V146)</f>
        <v>0</v>
      </c>
      <c r="W144" s="195"/>
      <c r="X144" s="198">
        <f>SUM(X145:X146)</f>
        <v>0</v>
      </c>
      <c r="Y144" s="11"/>
      <c r="Z144" s="11"/>
      <c r="AA144" s="11"/>
      <c r="AB144" s="11"/>
      <c r="AC144" s="11"/>
      <c r="AD144" s="11"/>
      <c r="AE144" s="11"/>
      <c r="AR144" s="199" t="s">
        <v>81</v>
      </c>
      <c r="AT144" s="200" t="s">
        <v>73</v>
      </c>
      <c r="AU144" s="200" t="s">
        <v>9</v>
      </c>
      <c r="AY144" s="199" t="s">
        <v>129</v>
      </c>
      <c r="BK144" s="201">
        <f>SUM(BK145:BK146)</f>
        <v>4152</v>
      </c>
    </row>
    <row r="145" s="2" customFormat="1" ht="16.5" customHeight="1">
      <c r="A145" s="28"/>
      <c r="B145" s="29"/>
      <c r="C145" s="202" t="s">
        <v>154</v>
      </c>
      <c r="D145" s="202" t="s">
        <v>130</v>
      </c>
      <c r="E145" s="203" t="s">
        <v>378</v>
      </c>
      <c r="F145" s="204" t="s">
        <v>294</v>
      </c>
      <c r="G145" s="205" t="s">
        <v>295</v>
      </c>
      <c r="H145" s="206">
        <v>8</v>
      </c>
      <c r="I145" s="207">
        <v>0</v>
      </c>
      <c r="J145" s="207">
        <v>519</v>
      </c>
      <c r="K145" s="207">
        <f>ROUND(P145*H145,2)</f>
        <v>4152</v>
      </c>
      <c r="L145" s="208"/>
      <c r="M145" s="34"/>
      <c r="N145" s="209" t="s">
        <v>1</v>
      </c>
      <c r="O145" s="210" t="s">
        <v>37</v>
      </c>
      <c r="P145" s="211">
        <f>I145+J145</f>
        <v>519</v>
      </c>
      <c r="Q145" s="211">
        <f>ROUND(I145*H145,2)</f>
        <v>0</v>
      </c>
      <c r="R145" s="211">
        <f>ROUND(J145*H145,2)</f>
        <v>4152</v>
      </c>
      <c r="S145" s="212">
        <v>1</v>
      </c>
      <c r="T145" s="212">
        <f>S145*H145</f>
        <v>8</v>
      </c>
      <c r="U145" s="212">
        <v>0</v>
      </c>
      <c r="V145" s="212">
        <f>U145*H145</f>
        <v>0</v>
      </c>
      <c r="W145" s="212">
        <v>0</v>
      </c>
      <c r="X145" s="213">
        <f>W145*H145</f>
        <v>0</v>
      </c>
      <c r="Y145" s="28"/>
      <c r="Z145" s="28"/>
      <c r="AA145" s="28"/>
      <c r="AB145" s="28"/>
      <c r="AC145" s="28"/>
      <c r="AD145" s="28"/>
      <c r="AE145" s="28"/>
      <c r="AR145" s="214" t="s">
        <v>144</v>
      </c>
      <c r="AT145" s="214" t="s">
        <v>130</v>
      </c>
      <c r="AU145" s="214" t="s">
        <v>81</v>
      </c>
      <c r="AY145" s="13" t="s">
        <v>129</v>
      </c>
      <c r="BE145" s="215">
        <f>IF(O145="základní",K145,0)</f>
        <v>4152</v>
      </c>
      <c r="BF145" s="215">
        <f>IF(O145="snížená",K145,0)</f>
        <v>0</v>
      </c>
      <c r="BG145" s="215">
        <f>IF(O145="zákl. přenesená",K145,0)</f>
        <v>0</v>
      </c>
      <c r="BH145" s="215">
        <f>IF(O145="sníž. přenesená",K145,0)</f>
        <v>0</v>
      </c>
      <c r="BI145" s="215">
        <f>IF(O145="nulová",K145,0)</f>
        <v>0</v>
      </c>
      <c r="BJ145" s="13" t="s">
        <v>81</v>
      </c>
      <c r="BK145" s="215">
        <f>ROUND(P145*H145,2)</f>
        <v>4152</v>
      </c>
      <c r="BL145" s="13" t="s">
        <v>144</v>
      </c>
      <c r="BM145" s="214" t="s">
        <v>448</v>
      </c>
    </row>
    <row r="146" s="2" customFormat="1">
      <c r="A146" s="28"/>
      <c r="B146" s="29"/>
      <c r="C146" s="30"/>
      <c r="D146" s="216" t="s">
        <v>135</v>
      </c>
      <c r="E146" s="30"/>
      <c r="F146" s="217" t="s">
        <v>380</v>
      </c>
      <c r="G146" s="30"/>
      <c r="H146" s="30"/>
      <c r="I146" s="30"/>
      <c r="J146" s="30"/>
      <c r="K146" s="30"/>
      <c r="L146" s="30"/>
      <c r="M146" s="34"/>
      <c r="N146" s="218"/>
      <c r="O146" s="219"/>
      <c r="P146" s="80"/>
      <c r="Q146" s="80"/>
      <c r="R146" s="80"/>
      <c r="S146" s="80"/>
      <c r="T146" s="80"/>
      <c r="U146" s="80"/>
      <c r="V146" s="80"/>
      <c r="W146" s="80"/>
      <c r="X146" s="81"/>
      <c r="Y146" s="28"/>
      <c r="Z146" s="28"/>
      <c r="AA146" s="28"/>
      <c r="AB146" s="28"/>
      <c r="AC146" s="28"/>
      <c r="AD146" s="28"/>
      <c r="AE146" s="28"/>
      <c r="AT146" s="13" t="s">
        <v>135</v>
      </c>
      <c r="AU146" s="13" t="s">
        <v>81</v>
      </c>
    </row>
    <row r="147" s="11" customFormat="1" ht="25.92" customHeight="1">
      <c r="A147" s="11"/>
      <c r="B147" s="188"/>
      <c r="C147" s="189"/>
      <c r="D147" s="190" t="s">
        <v>73</v>
      </c>
      <c r="E147" s="191" t="s">
        <v>334</v>
      </c>
      <c r="F147" s="191" t="s">
        <v>449</v>
      </c>
      <c r="G147" s="189"/>
      <c r="H147" s="189"/>
      <c r="I147" s="189"/>
      <c r="J147" s="189"/>
      <c r="K147" s="192">
        <f>BK147</f>
        <v>4152</v>
      </c>
      <c r="L147" s="189"/>
      <c r="M147" s="193"/>
      <c r="N147" s="194"/>
      <c r="O147" s="195"/>
      <c r="P147" s="195"/>
      <c r="Q147" s="196">
        <f>SUM(Q148:Q149)</f>
        <v>0</v>
      </c>
      <c r="R147" s="196">
        <f>SUM(R148:R149)</f>
        <v>4152</v>
      </c>
      <c r="S147" s="195"/>
      <c r="T147" s="197">
        <f>SUM(T148:T149)</f>
        <v>8</v>
      </c>
      <c r="U147" s="195"/>
      <c r="V147" s="197">
        <f>SUM(V148:V149)</f>
        <v>0</v>
      </c>
      <c r="W147" s="195"/>
      <c r="X147" s="198">
        <f>SUM(X148:X149)</f>
        <v>0</v>
      </c>
      <c r="Y147" s="11"/>
      <c r="Z147" s="11"/>
      <c r="AA147" s="11"/>
      <c r="AB147" s="11"/>
      <c r="AC147" s="11"/>
      <c r="AD147" s="11"/>
      <c r="AE147" s="11"/>
      <c r="AR147" s="199" t="s">
        <v>81</v>
      </c>
      <c r="AT147" s="200" t="s">
        <v>73</v>
      </c>
      <c r="AU147" s="200" t="s">
        <v>9</v>
      </c>
      <c r="AY147" s="199" t="s">
        <v>129</v>
      </c>
      <c r="BK147" s="201">
        <f>SUM(BK148:BK149)</f>
        <v>4152</v>
      </c>
    </row>
    <row r="148" s="2" customFormat="1" ht="16.5" customHeight="1">
      <c r="A148" s="28"/>
      <c r="B148" s="29"/>
      <c r="C148" s="202" t="s">
        <v>450</v>
      </c>
      <c r="D148" s="202" t="s">
        <v>130</v>
      </c>
      <c r="E148" s="203" t="s">
        <v>378</v>
      </c>
      <c r="F148" s="204" t="s">
        <v>294</v>
      </c>
      <c r="G148" s="205" t="s">
        <v>295</v>
      </c>
      <c r="H148" s="206">
        <v>8</v>
      </c>
      <c r="I148" s="207">
        <v>0</v>
      </c>
      <c r="J148" s="207">
        <v>519</v>
      </c>
      <c r="K148" s="207">
        <f>ROUND(P148*H148,2)</f>
        <v>4152</v>
      </c>
      <c r="L148" s="208"/>
      <c r="M148" s="34"/>
      <c r="N148" s="209" t="s">
        <v>1</v>
      </c>
      <c r="O148" s="210" t="s">
        <v>37</v>
      </c>
      <c r="P148" s="211">
        <f>I148+J148</f>
        <v>519</v>
      </c>
      <c r="Q148" s="211">
        <f>ROUND(I148*H148,2)</f>
        <v>0</v>
      </c>
      <c r="R148" s="211">
        <f>ROUND(J148*H148,2)</f>
        <v>4152</v>
      </c>
      <c r="S148" s="212">
        <v>1</v>
      </c>
      <c r="T148" s="212">
        <f>S148*H148</f>
        <v>8</v>
      </c>
      <c r="U148" s="212">
        <v>0</v>
      </c>
      <c r="V148" s="212">
        <f>U148*H148</f>
        <v>0</v>
      </c>
      <c r="W148" s="212">
        <v>0</v>
      </c>
      <c r="X148" s="213">
        <f>W148*H148</f>
        <v>0</v>
      </c>
      <c r="Y148" s="28"/>
      <c r="Z148" s="28"/>
      <c r="AA148" s="28"/>
      <c r="AB148" s="28"/>
      <c r="AC148" s="28"/>
      <c r="AD148" s="28"/>
      <c r="AE148" s="28"/>
      <c r="AR148" s="214" t="s">
        <v>144</v>
      </c>
      <c r="AT148" s="214" t="s">
        <v>130</v>
      </c>
      <c r="AU148" s="214" t="s">
        <v>81</v>
      </c>
      <c r="AY148" s="13" t="s">
        <v>129</v>
      </c>
      <c r="BE148" s="215">
        <f>IF(O148="základní",K148,0)</f>
        <v>4152</v>
      </c>
      <c r="BF148" s="215">
        <f>IF(O148="snížená",K148,0)</f>
        <v>0</v>
      </c>
      <c r="BG148" s="215">
        <f>IF(O148="zákl. přenesená",K148,0)</f>
        <v>0</v>
      </c>
      <c r="BH148" s="215">
        <f>IF(O148="sníž. přenesená",K148,0)</f>
        <v>0</v>
      </c>
      <c r="BI148" s="215">
        <f>IF(O148="nulová",K148,0)</f>
        <v>0</v>
      </c>
      <c r="BJ148" s="13" t="s">
        <v>81</v>
      </c>
      <c r="BK148" s="215">
        <f>ROUND(P148*H148,2)</f>
        <v>4152</v>
      </c>
      <c r="BL148" s="13" t="s">
        <v>144</v>
      </c>
      <c r="BM148" s="214" t="s">
        <v>451</v>
      </c>
    </row>
    <row r="149" s="2" customFormat="1">
      <c r="A149" s="28"/>
      <c r="B149" s="29"/>
      <c r="C149" s="30"/>
      <c r="D149" s="216" t="s">
        <v>135</v>
      </c>
      <c r="E149" s="30"/>
      <c r="F149" s="217" t="s">
        <v>380</v>
      </c>
      <c r="G149" s="30"/>
      <c r="H149" s="30"/>
      <c r="I149" s="30"/>
      <c r="J149" s="30"/>
      <c r="K149" s="30"/>
      <c r="L149" s="30"/>
      <c r="M149" s="34"/>
      <c r="N149" s="231"/>
      <c r="O149" s="232"/>
      <c r="P149" s="233"/>
      <c r="Q149" s="233"/>
      <c r="R149" s="233"/>
      <c r="S149" s="233"/>
      <c r="T149" s="233"/>
      <c r="U149" s="233"/>
      <c r="V149" s="233"/>
      <c r="W149" s="233"/>
      <c r="X149" s="234"/>
      <c r="Y149" s="28"/>
      <c r="Z149" s="28"/>
      <c r="AA149" s="28"/>
      <c r="AB149" s="28"/>
      <c r="AC149" s="28"/>
      <c r="AD149" s="28"/>
      <c r="AE149" s="28"/>
      <c r="AT149" s="13" t="s">
        <v>135</v>
      </c>
      <c r="AU149" s="13" t="s">
        <v>81</v>
      </c>
    </row>
    <row r="150" s="2" customFormat="1" ht="6.96" customHeight="1">
      <c r="A150" s="28"/>
      <c r="B150" s="55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34"/>
      <c r="N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</row>
  </sheetData>
  <sheetProtection sheet="1" autoFilter="0" formatColumns="0" formatRows="0" objects="1" scenarios="1" spinCount="100000" saltValue="huNPYuHhRO7swLbbKzelEpHG72l4BRCm+/7eGmWHVQ+09OCdWtLrfqBo0yVoHF+ee7iUg9Z1xlj3MagPmfB4yA==" hashValue="LkNxFZjx71iJB9IRC2J1KMfd/91GIVDZeAGpyHzr2mkkUJRq5LVZvIV9byxCnn0ph+IuMEmCp3kX54bkZveIsQ==" algorithmName="SHA-512" password="CC35"/>
  <autoFilter ref="C120:L14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4" r:id="rId1" display="https://podminky.urs.cz/item/CS_URS_2023_02/741810001"/>
    <hyperlink ref="F128" r:id="rId2" display="https://podminky.urs.cz/item/CS_URS_2023_02/460680411"/>
    <hyperlink ref="F131" r:id="rId3" display="https://podminky.urs.cz/item/CS_URS_2021_01/460680501"/>
    <hyperlink ref="F134" r:id="rId4" display="https://podminky.urs.cz/item/CS_URS_2021_01/460680512"/>
    <hyperlink ref="F137" r:id="rId5" display="https://podminky.urs.cz/item/CS_URS_2021_01/460690071"/>
    <hyperlink ref="F140" r:id="rId6" display="https://podminky.urs.cz/item/CS_URS_2023_02/741211813"/>
    <hyperlink ref="F143" r:id="rId7" display="https://podminky.urs.cz/item/CS_URS_2023_02/013254000"/>
    <hyperlink ref="F146" r:id="rId8" display="https://podminky.urs.cz/item/CS_URS_2023_02/HZS2231"/>
    <hyperlink ref="F149" r:id="rId9" display="https://podminky.urs.cz/item/CS_URS_2023_02/HZS2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PRECISION-T3600\Pavel</dc:creator>
  <cp:lastModifiedBy>PRECISION-T3600\Pavel</cp:lastModifiedBy>
  <dcterms:created xsi:type="dcterms:W3CDTF">2023-12-06T09:50:18Z</dcterms:created>
  <dcterms:modified xsi:type="dcterms:W3CDTF">2023-12-06T09:50:27Z</dcterms:modified>
</cp:coreProperties>
</file>