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Veřejné zakázky\2024\2024-2025 - Oprava TUV K11 Vrchlického u č.p 1721\Zadávací dokumentace\"/>
    </mc:Choice>
  </mc:AlternateContent>
  <xr:revisionPtr revIDLastSave="0" documentId="13_ncr:1_{C0285295-E1AB-46AB-ABD3-2752575025CE}" xr6:coauthVersionLast="47" xr6:coauthVersionMax="47" xr10:uidLastSave="{00000000-0000-0000-0000-000000000000}"/>
  <bookViews>
    <workbookView xWindow="11355" yWindow="0" windowWidth="16170" windowHeight="15480" xr2:uid="{00000000-000D-0000-FFFF-FFFF00000000}"/>
  </bookViews>
  <sheets>
    <sheet name="Rekapitulace stavby" sheetId="1" r:id="rId1"/>
    <sheet name="SK24023-K11 - Rekonstrukc..." sheetId="2" r:id="rId2"/>
    <sheet name="T - Trubní vedení" sheetId="3" r:id="rId3"/>
    <sheet name="Seznam figur" sheetId="4" r:id="rId4"/>
  </sheets>
  <definedNames>
    <definedName name="_xlnm._FilterDatabase" localSheetId="1" hidden="1">'SK24023-K11 - Rekonstrukc...'!$C$127:$K$264</definedName>
    <definedName name="_xlnm._FilterDatabase" localSheetId="2" hidden="1">'T - Trubní vedení'!$C$119:$K$138</definedName>
    <definedName name="_xlnm.Print_Titles" localSheetId="0">'Rekapitulace stavby'!$92:$92</definedName>
    <definedName name="_xlnm.Print_Titles" localSheetId="3">'Seznam figur'!$9:$9</definedName>
    <definedName name="_xlnm.Print_Titles" localSheetId="1">'SK24023-K11 - Rekonstrukc...'!$127:$127</definedName>
    <definedName name="_xlnm.Print_Titles" localSheetId="2">'T - Trubní vedení'!$119:$119</definedName>
    <definedName name="_xlnm.Print_Area" localSheetId="0">'Rekapitulace stavby'!$D$4:$AO$76,'Rekapitulace stavby'!$C$82:$AQ$97</definedName>
    <definedName name="_xlnm.Print_Area" localSheetId="3">'Seznam figur'!$C$4:$G$62</definedName>
    <definedName name="_xlnm.Print_Area" localSheetId="1">'SK24023-K11 - Rekonstrukc...'!$C$4:$J$76,'SK24023-K11 - Rekonstrukc...'!$C$82:$J$111,'SK24023-K11 - Rekonstrukc...'!$C$117:$K$264</definedName>
    <definedName name="_xlnm.Print_Area" localSheetId="2">'T - Trubní vedení'!$C$4:$J$76,'T - Trubní vedení'!$C$82:$J$101,'T - Trubní vedení'!$C$107:$K$138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F114" i="3"/>
  <c r="E112" i="3"/>
  <c r="F89" i="3"/>
  <c r="E87" i="3"/>
  <c r="J24" i="3"/>
  <c r="E24" i="3"/>
  <c r="J117" i="3"/>
  <c r="J23" i="3"/>
  <c r="J21" i="3"/>
  <c r="E21" i="3"/>
  <c r="J91" i="3"/>
  <c r="J20" i="3"/>
  <c r="J18" i="3"/>
  <c r="E18" i="3"/>
  <c r="F117" i="3"/>
  <c r="J17" i="3"/>
  <c r="J15" i="3"/>
  <c r="E15" i="3"/>
  <c r="F91" i="3"/>
  <c r="J14" i="3"/>
  <c r="J12" i="3"/>
  <c r="J89" i="3"/>
  <c r="E7" i="3"/>
  <c r="E110" i="3"/>
  <c r="J35" i="2"/>
  <c r="J34" i="2"/>
  <c r="AY95" i="1" s="1"/>
  <c r="J33" i="2"/>
  <c r="AX95" i="1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T259" i="2"/>
  <c r="R260" i="2"/>
  <c r="R259" i="2"/>
  <c r="P260" i="2"/>
  <c r="P259" i="2"/>
  <c r="BI258" i="2"/>
  <c r="BH258" i="2"/>
  <c r="BG258" i="2"/>
  <c r="BF258" i="2"/>
  <c r="T258" i="2"/>
  <c r="T257" i="2"/>
  <c r="R258" i="2"/>
  <c r="R257" i="2"/>
  <c r="P258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T235" i="2"/>
  <c r="R236" i="2"/>
  <c r="R235" i="2"/>
  <c r="P236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T194" i="2"/>
  <c r="R195" i="2"/>
  <c r="R194" i="2"/>
  <c r="P195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0" i="2"/>
  <c r="J89" i="2"/>
  <c r="F89" i="2"/>
  <c r="F87" i="2"/>
  <c r="E85" i="2"/>
  <c r="J16" i="2"/>
  <c r="E16" i="2"/>
  <c r="F125" i="2"/>
  <c r="J15" i="2"/>
  <c r="J10" i="2"/>
  <c r="J87" i="2"/>
  <c r="L90" i="1"/>
  <c r="AM90" i="1"/>
  <c r="AM89" i="1"/>
  <c r="L89" i="1"/>
  <c r="AM87" i="1"/>
  <c r="L87" i="1"/>
  <c r="L85" i="1"/>
  <c r="L84" i="1"/>
  <c r="J186" i="2"/>
  <c r="J223" i="2"/>
  <c r="BK175" i="2"/>
  <c r="BK200" i="2"/>
  <c r="BK177" i="2"/>
  <c r="J211" i="2"/>
  <c r="J253" i="2"/>
  <c r="J195" i="2"/>
  <c r="BK236" i="2"/>
  <c r="BK258" i="2"/>
  <c r="J213" i="2"/>
  <c r="J123" i="3"/>
  <c r="BK131" i="3"/>
  <c r="BK132" i="3"/>
  <c r="BK214" i="2"/>
  <c r="BK213" i="2"/>
  <c r="BK218" i="2"/>
  <c r="BK205" i="2"/>
  <c r="J147" i="2"/>
  <c r="J143" i="2"/>
  <c r="J206" i="2"/>
  <c r="J152" i="2"/>
  <c r="J245" i="2"/>
  <c r="J125" i="3"/>
  <c r="J131" i="3"/>
  <c r="J132" i="3"/>
  <c r="J224" i="2"/>
  <c r="BK136" i="3"/>
  <c r="BK129" i="3"/>
  <c r="BK134" i="3"/>
  <c r="BK135" i="2"/>
  <c r="J177" i="2"/>
  <c r="BK232" i="2"/>
  <c r="BK201" i="2"/>
  <c r="J249" i="2"/>
  <c r="J165" i="2"/>
  <c r="BK262" i="2"/>
  <c r="J254" i="2"/>
  <c r="J171" i="2"/>
  <c r="J262" i="2"/>
  <c r="BK230" i="2"/>
  <c r="BK126" i="3"/>
  <c r="BK125" i="3"/>
  <c r="BK135" i="3"/>
  <c r="BK186" i="2"/>
  <c r="J218" i="2"/>
  <c r="J230" i="2"/>
  <c r="J139" i="2"/>
  <c r="J221" i="2"/>
  <c r="J131" i="2"/>
  <c r="J258" i="2"/>
  <c r="AS94" i="1"/>
  <c r="BK165" i="2"/>
  <c r="J239" i="2"/>
  <c r="J128" i="3"/>
  <c r="BK137" i="3"/>
  <c r="J122" i="3"/>
  <c r="J129" i="3"/>
  <c r="BK221" i="2"/>
  <c r="BK147" i="2"/>
  <c r="J201" i="2"/>
  <c r="BK223" i="2"/>
  <c r="J264" i="2"/>
  <c r="J160" i="2"/>
  <c r="BK239" i="2"/>
  <c r="J243" i="2"/>
  <c r="J156" i="2"/>
  <c r="J234" i="2"/>
  <c r="J126" i="3"/>
  <c r="J133" i="3"/>
  <c r="BK181" i="2"/>
  <c r="BK143" i="2"/>
  <c r="J205" i="2"/>
  <c r="J222" i="2"/>
  <c r="BK263" i="2"/>
  <c r="J169" i="2"/>
  <c r="J263" i="2"/>
  <c r="BK245" i="2"/>
  <c r="BK211" i="2"/>
  <c r="J175" i="2"/>
  <c r="BK243" i="2"/>
  <c r="BK138" i="3"/>
  <c r="BK133" i="3"/>
  <c r="J137" i="3"/>
  <c r="BK190" i="2"/>
  <c r="BK207" i="2"/>
  <c r="J231" i="2"/>
  <c r="BK131" i="2"/>
  <c r="BK255" i="2"/>
  <c r="BK156" i="2"/>
  <c r="BK254" i="2"/>
  <c r="J190" i="2"/>
  <c r="BK249" i="2"/>
  <c r="BK264" i="2"/>
  <c r="J236" i="2"/>
  <c r="BK169" i="2"/>
  <c r="J136" i="3"/>
  <c r="J134" i="3"/>
  <c r="J214" i="2"/>
  <c r="BK234" i="2"/>
  <c r="J200" i="2"/>
  <c r="J135" i="2"/>
  <c r="BK152" i="2"/>
  <c r="BK231" i="2"/>
  <c r="BK253" i="2"/>
  <c r="J181" i="2"/>
  <c r="BK260" i="2"/>
  <c r="BK206" i="2"/>
  <c r="BK123" i="3"/>
  <c r="J135" i="3"/>
  <c r="BK222" i="2"/>
  <c r="J232" i="2"/>
  <c r="BK195" i="2"/>
  <c r="BK160" i="2"/>
  <c r="J251" i="2"/>
  <c r="BK139" i="2"/>
  <c r="J260" i="2"/>
  <c r="BK224" i="2"/>
  <c r="J255" i="2"/>
  <c r="J207" i="2"/>
  <c r="BK251" i="2"/>
  <c r="BK171" i="2"/>
  <c r="J138" i="3"/>
  <c r="BK122" i="3"/>
  <c r="BK128" i="3"/>
  <c r="R130" i="2" l="1"/>
  <c r="P220" i="2"/>
  <c r="BK252" i="2"/>
  <c r="J252" i="2"/>
  <c r="J106" i="2"/>
  <c r="T130" i="2"/>
  <c r="P212" i="2"/>
  <c r="R238" i="2"/>
  <c r="R185" i="2"/>
  <c r="BK212" i="2"/>
  <c r="J212" i="2"/>
  <c r="J100" i="2"/>
  <c r="BK238" i="2"/>
  <c r="BK237" i="2"/>
  <c r="J237" i="2"/>
  <c r="J104" i="2"/>
  <c r="R261" i="2"/>
  <c r="R256" i="2"/>
  <c r="BK185" i="2"/>
  <c r="J185" i="2"/>
  <c r="J97" i="2"/>
  <c r="T212" i="2"/>
  <c r="R229" i="2"/>
  <c r="T252" i="2"/>
  <c r="BK130" i="2"/>
  <c r="T199" i="2"/>
  <c r="P238" i="2"/>
  <c r="BK261" i="2"/>
  <c r="J261" i="2"/>
  <c r="J110" i="2"/>
  <c r="R220" i="2"/>
  <c r="P229" i="2"/>
  <c r="R121" i="3"/>
  <c r="P130" i="2"/>
  <c r="T185" i="2"/>
  <c r="BK220" i="2"/>
  <c r="J220" i="2"/>
  <c r="J101" i="2"/>
  <c r="T229" i="2"/>
  <c r="P252" i="2"/>
  <c r="T261" i="2"/>
  <c r="T256" i="2"/>
  <c r="BK124" i="3"/>
  <c r="J124" i="3"/>
  <c r="J98" i="3"/>
  <c r="P185" i="2"/>
  <c r="R199" i="2"/>
  <c r="T238" i="2"/>
  <c r="T237" i="2"/>
  <c r="P261" i="2"/>
  <c r="P256" i="2"/>
  <c r="T124" i="3"/>
  <c r="P199" i="2"/>
  <c r="T220" i="2"/>
  <c r="BK121" i="3"/>
  <c r="J121" i="3"/>
  <c r="J97" i="3"/>
  <c r="P121" i="3"/>
  <c r="R124" i="3"/>
  <c r="T127" i="3"/>
  <c r="BK199" i="2"/>
  <c r="J199" i="2"/>
  <c r="J99" i="2"/>
  <c r="R212" i="2"/>
  <c r="BK229" i="2"/>
  <c r="J229" i="2"/>
  <c r="J102" i="2"/>
  <c r="R252" i="2"/>
  <c r="T121" i="3"/>
  <c r="P124" i="3"/>
  <c r="BK127" i="3"/>
  <c r="J127" i="3"/>
  <c r="J99" i="3"/>
  <c r="P127" i="3"/>
  <c r="R127" i="3"/>
  <c r="BK130" i="3"/>
  <c r="J130" i="3"/>
  <c r="J100" i="3"/>
  <c r="P130" i="3"/>
  <c r="R130" i="3"/>
  <c r="T130" i="3"/>
  <c r="BK194" i="2"/>
  <c r="J194" i="2"/>
  <c r="J98" i="2"/>
  <c r="BK257" i="2"/>
  <c r="J257" i="2"/>
  <c r="J108" i="2"/>
  <c r="BK259" i="2"/>
  <c r="J259" i="2"/>
  <c r="J109" i="2"/>
  <c r="BK235" i="2"/>
  <c r="J235" i="2"/>
  <c r="J103" i="2"/>
  <c r="J130" i="2"/>
  <c r="J96" i="2"/>
  <c r="J238" i="2"/>
  <c r="J105" i="2"/>
  <c r="J114" i="3"/>
  <c r="F92" i="3"/>
  <c r="BE122" i="3"/>
  <c r="BE126" i="3"/>
  <c r="BE129" i="3"/>
  <c r="F116" i="3"/>
  <c r="BE125" i="3"/>
  <c r="BE135" i="3"/>
  <c r="J92" i="3"/>
  <c r="BE134" i="3"/>
  <c r="E85" i="3"/>
  <c r="J116" i="3"/>
  <c r="BE123" i="3"/>
  <c r="BE128" i="3"/>
  <c r="BE132" i="3"/>
  <c r="BE136" i="3"/>
  <c r="BE131" i="3"/>
  <c r="BE138" i="3"/>
  <c r="BE133" i="3"/>
  <c r="BE137" i="3"/>
  <c r="BE231" i="2"/>
  <c r="BE245" i="2"/>
  <c r="BE251" i="2"/>
  <c r="BE255" i="2"/>
  <c r="BE260" i="2"/>
  <c r="BE264" i="2"/>
  <c r="BE135" i="2"/>
  <c r="BE186" i="2"/>
  <c r="BE224" i="2"/>
  <c r="BE230" i="2"/>
  <c r="BE243" i="2"/>
  <c r="BE249" i="2"/>
  <c r="BE131" i="2"/>
  <c r="BE171" i="2"/>
  <c r="BE175" i="2"/>
  <c r="BE200" i="2"/>
  <c r="BE214" i="2"/>
  <c r="BE232" i="2"/>
  <c r="J122" i="2"/>
  <c r="BE190" i="2"/>
  <c r="BE201" i="2"/>
  <c r="BE234" i="2"/>
  <c r="BE236" i="2"/>
  <c r="BE213" i="2"/>
  <c r="BE221" i="2"/>
  <c r="BE239" i="2"/>
  <c r="BE253" i="2"/>
  <c r="BE254" i="2"/>
  <c r="BE258" i="2"/>
  <c r="BE262" i="2"/>
  <c r="BE263" i="2"/>
  <c r="BE206" i="2"/>
  <c r="BE222" i="2"/>
  <c r="F90" i="2"/>
  <c r="BE143" i="2"/>
  <c r="BE169" i="2"/>
  <c r="BE205" i="2"/>
  <c r="BE207" i="2"/>
  <c r="BE177" i="2"/>
  <c r="BE181" i="2"/>
  <c r="BE147" i="2"/>
  <c r="BE152" i="2"/>
  <c r="BE223" i="2"/>
  <c r="BE156" i="2"/>
  <c r="BE160" i="2"/>
  <c r="BE195" i="2"/>
  <c r="BE139" i="2"/>
  <c r="BE165" i="2"/>
  <c r="BE211" i="2"/>
  <c r="BE218" i="2"/>
  <c r="F34" i="3"/>
  <c r="BA96" i="1"/>
  <c r="F32" i="2"/>
  <c r="BA95" i="1"/>
  <c r="F35" i="3"/>
  <c r="BB96" i="1"/>
  <c r="F34" i="2"/>
  <c r="BC95" i="1"/>
  <c r="F36" i="3"/>
  <c r="BC96" i="1"/>
  <c r="J32" i="2"/>
  <c r="AW95" i="1"/>
  <c r="F37" i="3"/>
  <c r="BD96" i="1"/>
  <c r="J34" i="3"/>
  <c r="AW96" i="1"/>
  <c r="F33" i="2"/>
  <c r="BB95" i="1"/>
  <c r="F35" i="2"/>
  <c r="BD95" i="1"/>
  <c r="P129" i="2" l="1"/>
  <c r="P120" i="3"/>
  <c r="AU96" i="1"/>
  <c r="P237" i="2"/>
  <c r="P128" i="2"/>
  <c r="AU95" i="1"/>
  <c r="T120" i="3"/>
  <c r="R120" i="3"/>
  <c r="R237" i="2"/>
  <c r="BK129" i="2"/>
  <c r="T129" i="2"/>
  <c r="T128" i="2"/>
  <c r="R129" i="2"/>
  <c r="R128" i="2"/>
  <c r="BK120" i="3"/>
  <c r="J120" i="3"/>
  <c r="J96" i="3"/>
  <c r="BK256" i="2"/>
  <c r="J256" i="2"/>
  <c r="J107" i="2"/>
  <c r="BC94" i="1"/>
  <c r="W32" i="1"/>
  <c r="J33" i="3"/>
  <c r="AV96" i="1"/>
  <c r="AT96" i="1"/>
  <c r="J31" i="2"/>
  <c r="AV95" i="1"/>
  <c r="AT95" i="1"/>
  <c r="BB94" i="1"/>
  <c r="W31" i="1"/>
  <c r="BA94" i="1"/>
  <c r="AW94" i="1"/>
  <c r="AK30" i="1"/>
  <c r="F31" i="2"/>
  <c r="AZ95" i="1"/>
  <c r="BD94" i="1"/>
  <c r="W33" i="1"/>
  <c r="F33" i="3"/>
  <c r="AZ96" i="1"/>
  <c r="BK128" i="2" l="1"/>
  <c r="J128" i="2"/>
  <c r="J94" i="2"/>
  <c r="J129" i="2"/>
  <c r="J95" i="2"/>
  <c r="AU94" i="1"/>
  <c r="AY94" i="1"/>
  <c r="AX94" i="1"/>
  <c r="J30" i="3"/>
  <c r="AG96" i="1"/>
  <c r="W30" i="1"/>
  <c r="AZ94" i="1"/>
  <c r="W29" i="1"/>
  <c r="J39" i="3" l="1"/>
  <c r="AN96" i="1"/>
  <c r="J28" i="2"/>
  <c r="AG95" i="1"/>
  <c r="AG94" i="1"/>
  <c r="AK26" i="1"/>
  <c r="AV94" i="1"/>
  <c r="AK29" i="1"/>
  <c r="AK35" i="1"/>
  <c r="J37" i="2" l="1"/>
  <c r="AN95" i="1"/>
  <c r="AT94" i="1"/>
  <c r="AN94" i="1"/>
</calcChain>
</file>

<file path=xl/sharedStrings.xml><?xml version="1.0" encoding="utf-8"?>
<sst xmlns="http://schemas.openxmlformats.org/spreadsheetml/2006/main" count="2308" uniqueCount="446">
  <si>
    <t>Export Komplet</t>
  </si>
  <si>
    <t/>
  </si>
  <si>
    <t>2.0</t>
  </si>
  <si>
    <t>ZAMOK</t>
  </si>
  <si>
    <t>False</t>
  </si>
  <si>
    <t>{6f6b7473-759f-49a3-a1d8-b66a12327a2c}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</si>
  <si>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</si>
  <si>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</si>
  <si>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</si>
  <si>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</si>
  <si>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</si>
  <si>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</si>
  <si>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</si>
  <si>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</si>
  <si>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SK24023-K11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</si>
  <si>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</si>
  <si>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</si>
  <si>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</si>
  <si>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</si>
  <si>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</si>
  <si>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Šumperk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</si>
  <si>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</si>
  <si>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</si>
  <si>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</si>
  <si>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</si>
  <si>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</si>
  <si>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</si>
  <si>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</si>
  <si>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</si>
  <si>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LORENC TZB spol. s.r.o.</t>
  </si>
  <si>
    <t>True</t>
  </si>
  <si>
    <t>Zpracovatel:</t>
  </si>
  <si>
    <t>Martin Škrabal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</si>
  <si>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</si>
  <si>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</si>
  <si>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</si>
  <si>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</si>
  <si>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</si>
  <si>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</si>
  <si>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</si>
  <si>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</si>
  <si>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</si>
  <si>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</si>
  <si>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</si>
  <si>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</si>
  <si>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</si>
  <si>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</si>
  <si>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</si>
  <si>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</si>
  <si>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</si>
  <si>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</si>
  <si>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</si>
  <si>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</si>
  <si>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</si>
  <si>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</si>
  <si>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</si>
  <si>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</si>
  <si>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</si>
  <si>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</si>
  <si>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</si>
  <si>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</si>
  <si>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</si>
  <si>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</si>
  <si>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</si>
  <si>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</si>
  <si>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</si>
  <si>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</si>
  <si>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</si>
  <si>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</si>
  <si>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</si>
  <si>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</si>
  <si>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</si>
  <si>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</si>
  <si>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</si>
  <si>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</si>
  <si>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</si>
  <si>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</si>
  <si>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</si>
  <si>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</si>
  <si>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</si>
  <si>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</si>
  <si>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</si>
  <si>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</t>
  </si>
  <si>
    <t>Trubní vedení</t>
  </si>
  <si>
    <t>{89060f03-d097-4944-9729-55e221d69f80}</t>
  </si>
  <si>
    <t>2</t>
  </si>
  <si>
    <t>bet</t>
  </si>
  <si>
    <t>62,427</t>
  </si>
  <si>
    <t>ornice</t>
  </si>
  <si>
    <t>30,8</t>
  </si>
  <si>
    <t>KRYCÍ LIST SOUPISU PRACÍ</t>
  </si>
  <si>
    <t>přebytek</t>
  </si>
  <si>
    <t>12,25</t>
  </si>
  <si>
    <t>rýhy</t>
  </si>
  <si>
    <t>36,75</t>
  </si>
  <si>
    <t>zásypN</t>
  </si>
  <si>
    <t>zásypS</t>
  </si>
  <si>
    <t>24,5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</si>
  <si>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</si>
  <si>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</si>
  <si>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</si>
  <si>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</si>
  <si>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</si>
  <si>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</si>
  <si>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</si>
  <si>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</si>
  <si>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</si>
  <si>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</si>
  <si>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</si>
  <si>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</si>
  <si>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</si>
  <si>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</si>
  <si>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</si>
  <si>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</si>
  <si>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</si>
  <si>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</si>
  <si>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</si>
  <si>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</si>
  <si>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</si>
  <si>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</si>
  <si>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</si>
  <si>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</si>
  <si>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</si>
  <si>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</si>
  <si>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</si>
  <si>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</si>
  <si>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</si>
  <si>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</si>
  <si>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</si>
  <si>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</si>
  <si>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</si>
  <si>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</si>
  <si>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</si>
  <si>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</si>
  <si>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</si>
  <si>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</si>
  <si>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</si>
  <si>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</si>
  <si>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</si>
  <si>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</si>
  <si>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2022 02</t>
  </si>
  <si>
    <t>4</t>
  </si>
  <si>
    <t>-625923413</t>
  </si>
  <si>
    <t>VV</t>
  </si>
  <si>
    <t>14*2,2</t>
  </si>
  <si>
    <t>Mezisoučet</t>
  </si>
  <si>
    <t>3</t>
  </si>
  <si>
    <t>Součet</t>
  </si>
  <si>
    <t>132251255</t>
  </si>
  <si>
    <t>Hloubení rýh nezapažených š do 2000 mm v hornině třídy těžitelnosti I skupiny 3 objem do 1000 m3 strojně</t>
  </si>
  <si>
    <t>m3</t>
  </si>
  <si>
    <t>CS ÚRS 2024 02</t>
  </si>
  <si>
    <t>530884703</t>
  </si>
  <si>
    <t>14*1,75*1,5</t>
  </si>
  <si>
    <t>139001101</t>
  </si>
  <si>
    <t>Příplatek za ztížení vykopávky v blízkosti podzemního vedení</t>
  </si>
  <si>
    <t>373551745</t>
  </si>
  <si>
    <t>rýhy*0,3</t>
  </si>
  <si>
    <t>162751117</t>
  </si>
  <si>
    <t>Vodorovné přemístění přes 9 000 do 10000 m výkopku/sypaniny z horniny třídy těžitelnosti I skupiny 1 až 3</t>
  </si>
  <si>
    <t>-845062933</t>
  </si>
  <si>
    <t>5</t>
  </si>
  <si>
    <t>167151101</t>
  </si>
  <si>
    <t>Nakládání výkopku z hornin třídy těžitelnosti I skupiny 1 až 3 do 100 m3</t>
  </si>
  <si>
    <t>1810473027</t>
  </si>
  <si>
    <t>-zásypS</t>
  </si>
  <si>
    <t>6</t>
  </si>
  <si>
    <t>171201231</t>
  </si>
  <si>
    <t>Poplatek za uložení zeminy a kamení na recyklační skládce (skládkovné) kód odpadu 17 05 04</t>
  </si>
  <si>
    <t>t</t>
  </si>
  <si>
    <t>-422561807</t>
  </si>
  <si>
    <t>přebytek*1,85</t>
  </si>
  <si>
    <t>7</t>
  </si>
  <si>
    <t>171251201</t>
  </si>
  <si>
    <t>Uložení sypaniny na skládky nebo meziskládky</t>
  </si>
  <si>
    <t>1309144580</t>
  </si>
  <si>
    <t>8</t>
  </si>
  <si>
    <t>174151101</t>
  </si>
  <si>
    <t>Zásyp jam, šachet rýh nebo kolem objektů sypaninou se zhutněním</t>
  </si>
  <si>
    <t>-2092351489</t>
  </si>
  <si>
    <t>14*1,75*1</t>
  </si>
  <si>
    <t>9</t>
  </si>
  <si>
    <t>175151101</t>
  </si>
  <si>
    <t>Obsypání potrubí strojně sypaninou bez prohození, uloženou do 3 m</t>
  </si>
  <si>
    <t>-1562807375</t>
  </si>
  <si>
    <t>"trávník" 14*(1,6*0,5-3,14*0,1*0,1*4)</t>
  </si>
  <si>
    <t>10</t>
  </si>
  <si>
    <t>M</t>
  </si>
  <si>
    <t>58331351</t>
  </si>
  <si>
    <t>kamenivo těžené drobné frakce 0/4</t>
  </si>
  <si>
    <t>729475284</t>
  </si>
  <si>
    <t>9,442*2 'Přepočtené koeficientem množství</t>
  </si>
  <si>
    <t>11</t>
  </si>
  <si>
    <t>181411131</t>
  </si>
  <si>
    <t>Založení parkového trávníku výsevem pl do 1000 m2 v rovině a ve svahu do 1:5</t>
  </si>
  <si>
    <t>-300832568</t>
  </si>
  <si>
    <t>12</t>
  </si>
  <si>
    <t>00572410</t>
  </si>
  <si>
    <t>osivo směs travní parková</t>
  </si>
  <si>
    <t>kg</t>
  </si>
  <si>
    <t>1001569874</t>
  </si>
  <si>
    <t>30,8*0,02 'Přepočtené koeficientem množství</t>
  </si>
  <si>
    <t>13</t>
  </si>
  <si>
    <t>181951111</t>
  </si>
  <si>
    <t>Úprava pláně v hornině třídy těžitelnosti I skupiny 1 až 3 bez zhutnění strojně</t>
  </si>
  <si>
    <t>-1068057510</t>
  </si>
  <si>
    <t>14</t>
  </si>
  <si>
    <t>182351133</t>
  </si>
  <si>
    <t>Rozprostření ornice pl přes 500 m2 ve svahu přes 1:5 tl vrstvy do 200 mm strojně</t>
  </si>
  <si>
    <t>-798836576</t>
  </si>
  <si>
    <t>Svislé a kompletní konstrukce</t>
  </si>
  <si>
    <t>312231115</t>
  </si>
  <si>
    <t>Zdivo výplňové z cihel dl 290 mm P7 až 15 na SMS 5 MPa</t>
  </si>
  <si>
    <t>1441432060</t>
  </si>
  <si>
    <t>1,75*1,5*0,15</t>
  </si>
  <si>
    <t>16</t>
  </si>
  <si>
    <t>312311951</t>
  </si>
  <si>
    <t>Výplňová zeď z betonu prostého tř. C 20/25</t>
  </si>
  <si>
    <t>660770443</t>
  </si>
  <si>
    <t>0,1</t>
  </si>
  <si>
    <t>Vodorovné konstrukce</t>
  </si>
  <si>
    <t>17</t>
  </si>
  <si>
    <t>451572111</t>
  </si>
  <si>
    <t>Lože pod potrubí otevřený výkop z kameniva drobného těženého</t>
  </si>
  <si>
    <t>1178508976</t>
  </si>
  <si>
    <t>14*1,6*0,1</t>
  </si>
  <si>
    <t>Úpravy povrchů, podlahy a osazování výplní</t>
  </si>
  <si>
    <t>18</t>
  </si>
  <si>
    <t>612131102</t>
  </si>
  <si>
    <t>Cementový postřik vnitřních stěn nanášený síťovitě ručně</t>
  </si>
  <si>
    <t>-445013029</t>
  </si>
  <si>
    <t>19</t>
  </si>
  <si>
    <t>612131121</t>
  </si>
  <si>
    <t>Penetrační disperzní nátěr vnitřních stěn nanášený ručně</t>
  </si>
  <si>
    <t>-874996444</t>
  </si>
  <si>
    <t>20</t>
  </si>
  <si>
    <t>612321141</t>
  </si>
  <si>
    <t>Vápenocementová omítka štuková dvouvrstvá vnitřních stěn nanášená ručně</t>
  </si>
  <si>
    <t>-1063807850</t>
  </si>
  <si>
    <t>622131102</t>
  </si>
  <si>
    <t>Cementový postřik vnějších stěn nanášený síťovitě ručně</t>
  </si>
  <si>
    <t>625132485</t>
  </si>
  <si>
    <t>22</t>
  </si>
  <si>
    <t>622131121</t>
  </si>
  <si>
    <t>Penetrační nátěr vnějších stěn nanášený ručně</t>
  </si>
  <si>
    <t>503490883</t>
  </si>
  <si>
    <t>1,75*1,5</t>
  </si>
  <si>
    <t>23</t>
  </si>
  <si>
    <t>622331111</t>
  </si>
  <si>
    <t>Cementová omítka hrubá jednovrstvá zatřená vnějších stěn nanášená ručně</t>
  </si>
  <si>
    <t>1296072752</t>
  </si>
  <si>
    <t>24</t>
  </si>
  <si>
    <t>899913162</t>
  </si>
  <si>
    <t>Uzavírací manžeta chráničky potrubí DN 200 x 400</t>
  </si>
  <si>
    <t>kus</t>
  </si>
  <si>
    <t>-1998372214</t>
  </si>
  <si>
    <t>25</t>
  </si>
  <si>
    <t>899914214</t>
  </si>
  <si>
    <t>Montáž ocelové chráničky D přes 250 do 300 mm</t>
  </si>
  <si>
    <t>m</t>
  </si>
  <si>
    <t>600386266</t>
  </si>
  <si>
    <t>0,75*2</t>
  </si>
  <si>
    <t>26</t>
  </si>
  <si>
    <t>14011110</t>
  </si>
  <si>
    <t>trubka ocelová bezešvá hladká jakost 11 353 273x7,0mm</t>
  </si>
  <si>
    <t>1117466980</t>
  </si>
  <si>
    <t>1,5*1,05 'Přepočtené koeficientem množství</t>
  </si>
  <si>
    <t>Ostatní konstrukce a práce, bourání</t>
  </si>
  <si>
    <t>27</t>
  </si>
  <si>
    <t>935111211</t>
  </si>
  <si>
    <t>Osazení příkopového žlabu do štěrkopísku tl 100 mm z betonových tvárnic š 800 mm</t>
  </si>
  <si>
    <t>-2077876429</t>
  </si>
  <si>
    <t>28</t>
  </si>
  <si>
    <t>59227723</t>
  </si>
  <si>
    <t>žlab dvouvrstvý vibrolisovaný pro povrchové odvodnění betonový 80x330x590/669mm</t>
  </si>
  <si>
    <t>558229462</t>
  </si>
  <si>
    <t>29</t>
  </si>
  <si>
    <t>966008212</t>
  </si>
  <si>
    <t>Bourání odvodňovacího žlabu z betonových příkopových tvárnic š přes 500 do 800 mm</t>
  </si>
  <si>
    <t>-1341832348</t>
  </si>
  <si>
    <t>30</t>
  </si>
  <si>
    <t>977151126</t>
  </si>
  <si>
    <t>Jádrové vrty diamantovými korunkami do stavebních materiálů D přes 200 do 225 mm</t>
  </si>
  <si>
    <t>2055135919</t>
  </si>
  <si>
    <t>2*0,5</t>
  </si>
  <si>
    <t>2*0,25</t>
  </si>
  <si>
    <t>997</t>
  </si>
  <si>
    <t>Přesun sutě</t>
  </si>
  <si>
    <t>31</t>
  </si>
  <si>
    <t>997013861</t>
  </si>
  <si>
    <t>Poplatek za uložení stavebního odpadu na recyklační skládce (skládkovné) z prostého betonu kód odpadu 17 01 01</t>
  </si>
  <si>
    <t>284963491</t>
  </si>
  <si>
    <t>32</t>
  </si>
  <si>
    <t>997221561</t>
  </si>
  <si>
    <t>Vodorovná doprava suti z kusových materiálů do 1 km</t>
  </si>
  <si>
    <t>611221507</t>
  </si>
  <si>
    <t>33</t>
  </si>
  <si>
    <t>997221569</t>
  </si>
  <si>
    <t>Příplatek ZKD 1 km u vodorovné dopravy suti z kusových materiálů</t>
  </si>
  <si>
    <t>-1990193628</t>
  </si>
  <si>
    <t>1,181*9 'Přepočtené koeficientem množství</t>
  </si>
  <si>
    <t>34</t>
  </si>
  <si>
    <t>997221611</t>
  </si>
  <si>
    <t>Nakládání suti na dopravní prostředky pro vodorovnou dopravu</t>
  </si>
  <si>
    <t>1093352526</t>
  </si>
  <si>
    <t>998</t>
  </si>
  <si>
    <t>Přesun hmot</t>
  </si>
  <si>
    <t>35</t>
  </si>
  <si>
    <t>998272201</t>
  </si>
  <si>
    <t>Přesun hmot pro trubní vedení z ocelových trub svařovaných otevřený výkop</t>
  </si>
  <si>
    <t>-897960649</t>
  </si>
  <si>
    <t>PSV</t>
  </si>
  <si>
    <t>Práce a dodávky PSV</t>
  </si>
  <si>
    <t>711</t>
  </si>
  <si>
    <t>Izolace proti vodě, vlhkosti a plynům</t>
  </si>
  <si>
    <t>36</t>
  </si>
  <si>
    <t>711112001</t>
  </si>
  <si>
    <t>Provedení izolace proti zemní vlhkosti svislé za studena nátěrem penetračním</t>
  </si>
  <si>
    <t>924521046</t>
  </si>
  <si>
    <t>37</t>
  </si>
  <si>
    <t>11163150</t>
  </si>
  <si>
    <t>lak penetrační asfaltový</t>
  </si>
  <si>
    <t>23275139</t>
  </si>
  <si>
    <t>2,625*0,00034 'Přepočtené koeficientem množství</t>
  </si>
  <si>
    <t>38</t>
  </si>
  <si>
    <t>711142559</t>
  </si>
  <si>
    <t>Provedení izolace proti zemní vlhkosti pásy přitavením svislé NAIP</t>
  </si>
  <si>
    <t>-24357391</t>
  </si>
  <si>
    <t>39</t>
  </si>
  <si>
    <t>62855007</t>
  </si>
  <si>
    <t>pás asfaltový natavitelný modifikovaný SBS s vložkou z polyesterové vyztužené rohože a hrubozrnným břidličným posypem na horním povrchu tl 4,5mm</t>
  </si>
  <si>
    <t>250229205</t>
  </si>
  <si>
    <t>2,625*1,221 'Přepočtené koeficientem množství</t>
  </si>
  <si>
    <t>40</t>
  </si>
  <si>
    <t>998711201</t>
  </si>
  <si>
    <t>Přesun hmot procentní pro izolace proti vodě, vlhkosti a plynům v objektech v do 6 m</t>
  </si>
  <si>
    <t>%</t>
  </si>
  <si>
    <t>399321282</t>
  </si>
  <si>
    <t>784</t>
  </si>
  <si>
    <t>Dokončovací práce - malby a tapety</t>
  </si>
  <si>
    <t>41</t>
  </si>
  <si>
    <t>784111001</t>
  </si>
  <si>
    <t>Oprášení (ometení ) podkladu v místnostech v do 3,80 m</t>
  </si>
  <si>
    <t>2120453008</t>
  </si>
  <si>
    <t>42</t>
  </si>
  <si>
    <t>784181101</t>
  </si>
  <si>
    <t>Základní akrylátová jednonásobná bezbarvá penetrace podkladu v místnostech v do 3,80 m</t>
  </si>
  <si>
    <t>2010741654</t>
  </si>
  <si>
    <t>43</t>
  </si>
  <si>
    <t>784221001</t>
  </si>
  <si>
    <t>Jednonásobné bílé malby ze směsí za sucha dobře otěruvzdorných v místnostech do 3,80 m</t>
  </si>
  <si>
    <t>1368987172</t>
  </si>
  <si>
    <t>VRN</t>
  </si>
  <si>
    <t>Vedlejší rozpočtové náklady</t>
  </si>
  <si>
    <t>VRN1</t>
  </si>
  <si>
    <t>Průzkumné, geodetické a projektové práce</t>
  </si>
  <si>
    <t>44</t>
  </si>
  <si>
    <t>013254000</t>
  </si>
  <si>
    <t>Dokumentace skutečného provedení stavby</t>
  </si>
  <si>
    <t>soubor</t>
  </si>
  <si>
    <t>1024</t>
  </si>
  <si>
    <t>1454153768</t>
  </si>
  <si>
    <t>VRN3</t>
  </si>
  <si>
    <t>Zařízení staveniště</t>
  </si>
  <si>
    <t>45</t>
  </si>
  <si>
    <t>030001000</t>
  </si>
  <si>
    <t>417358859</t>
  </si>
  <si>
    <t>VRN4</t>
  </si>
  <si>
    <t>Inženýrská činnost</t>
  </si>
  <si>
    <t>46</t>
  </si>
  <si>
    <t>041403000</t>
  </si>
  <si>
    <t>Bezpečnost a ochrana zdraví při práci na staveništi</t>
  </si>
  <si>
    <t>478271985</t>
  </si>
  <si>
    <t>47</t>
  </si>
  <si>
    <t>045203000</t>
  </si>
  <si>
    <t>Kompletační činnost</t>
  </si>
  <si>
    <t>178032040</t>
  </si>
  <si>
    <t>48</t>
  </si>
  <si>
    <t>045303000</t>
  </si>
  <si>
    <t>Koordinační činnost</t>
  </si>
  <si>
    <t>-452698838</t>
  </si>
  <si>
    <t>Objekt:</t>
  </si>
  <si>
    <t>T - Trubní vedení</t>
  </si>
  <si>
    <t xml:space="preserve"> </t>
  </si>
  <si>
    <t>D1 - Potrubí TUV + cirk</t>
  </si>
  <si>
    <t>D2 - d63TUV</t>
  </si>
  <si>
    <t>D3 - d40cirk</t>
  </si>
  <si>
    <t>D4 - Ostatní</t>
  </si>
  <si>
    <t>D1</t>
  </si>
  <si>
    <t>Potrubí TUV + cirk</t>
  </si>
  <si>
    <t>Pol1</t>
  </si>
  <si>
    <t>Plastové předizolované potrubí singl, aramidem, nebo kevralem zesílená trubka, max.95°C, PN10, d63/DA126</t>
  </si>
  <si>
    <t>bm</t>
  </si>
  <si>
    <t>Pol2</t>
  </si>
  <si>
    <t>Plastové předizolované potrubí singl, aramidem, nebo kevralem zesílená trubka, max.95°C, PN10, d40/DA111</t>
  </si>
  <si>
    <t>D2</t>
  </si>
  <si>
    <t>d63TUV</t>
  </si>
  <si>
    <t>Pol3</t>
  </si>
  <si>
    <t>Lisovaný přechod na venkovní závit pro aramidem, nebo kavralem zesílenou trubku, max 115°C, PN16, d63-2", nerez</t>
  </si>
  <si>
    <t>ks</t>
  </si>
  <si>
    <t>Pol4</t>
  </si>
  <si>
    <t>Smršťovací, ukončovací manžeta singl, d60-d76/DA125-DA142</t>
  </si>
  <si>
    <t>D3</t>
  </si>
  <si>
    <t>d40cirk</t>
  </si>
  <si>
    <t>Pol5</t>
  </si>
  <si>
    <t>Lisovaný přechod na venkovní závit pro aramidem, nebo kavralem zesílenou trubku, max 95°C, PN10, d40-1 1/4", nerez</t>
  </si>
  <si>
    <t>Pol6</t>
  </si>
  <si>
    <t>Smršťovací, ukončovací manžeta singl, d25-d50/DA76-DA126</t>
  </si>
  <si>
    <t>D4</t>
  </si>
  <si>
    <t>Ostatní</t>
  </si>
  <si>
    <t>Pol7</t>
  </si>
  <si>
    <t>Demontáž stávajícího potrubí</t>
  </si>
  <si>
    <t>Pol8</t>
  </si>
  <si>
    <t>Napojení na stávající rozvod užitkové vody + cirk u hlavní páteře</t>
  </si>
  <si>
    <t>kpl</t>
  </si>
  <si>
    <t>Pol9</t>
  </si>
  <si>
    <t>Napojení na stávající rozvod užitkové vody + cirk v objektu</t>
  </si>
  <si>
    <t>Pol10</t>
  </si>
  <si>
    <t>Šroubení pozinkované 2" min. PN16</t>
  </si>
  <si>
    <t>Pol11</t>
  </si>
  <si>
    <t>Šroubení pozinkované 5/4" min. PN16</t>
  </si>
  <si>
    <t>Pol12</t>
  </si>
  <si>
    <t>Ochranná fólie</t>
  </si>
  <si>
    <t>Pol13</t>
  </si>
  <si>
    <t>Dokumentace skutečného stavu</t>
  </si>
  <si>
    <t>Pol14</t>
  </si>
  <si>
    <t>Vypláchnutí systému, topná, tlaková a dilatační zkouška, zaregulování systému, zaškolení obsluhy</t>
  </si>
  <si>
    <t>hod</t>
  </si>
  <si>
    <t>SEZNAM FIGUR</t>
  </si>
  <si>
    <t>Výměra</t>
  </si>
  <si>
    <t>asfalt</t>
  </si>
  <si>
    <t>beton</t>
  </si>
  <si>
    <t>kam</t>
  </si>
  <si>
    <t>19,444</t>
  </si>
  <si>
    <t>kamenivo</t>
  </si>
  <si>
    <t>kry</t>
  </si>
  <si>
    <t>Použití figury:</t>
  </si>
  <si>
    <t>plast</t>
  </si>
  <si>
    <t>poklop</t>
  </si>
  <si>
    <t>"chodníky" (2+2,1*2)*1,75*0,15</t>
  </si>
  <si>
    <t>"asfaltová komunikace" 6*1,75*0,15</t>
  </si>
  <si>
    <t>"parkoviště - dlažba" 10*1,75*0,15</t>
  </si>
  <si>
    <t>"trávník" (42,8+20+160+11,3+7+8+7)*1,75*0,15</t>
  </si>
  <si>
    <t>živ</t>
  </si>
  <si>
    <t>2,904</t>
  </si>
  <si>
    <t>Oprava stávajících, technicky nevyhovujících rozvodů teplé užitkové vody – K11 Vrchlického u č.p. 1721/12 v Šumperku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</si>
</sst>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445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E6" s="218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31">
        <v>45613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18"/>
      <c r="BS13" s="16" t="s">
        <v>6</v>
      </c>
    </row>
    <row r="14" spans="1:74" ht="12.75">
      <c r="B14" s="19"/>
      <c r="E14" s="222" t="s">
        <v>27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6" t="s">
        <v>25</v>
      </c>
      <c r="AN14" s="28" t="s">
        <v>27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4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18"/>
      <c r="BS16" s="16" t="s">
        <v>4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18"/>
      <c r="BS17" s="16" t="s">
        <v>30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32</v>
      </c>
      <c r="AK20" s="26" t="s">
        <v>25</v>
      </c>
      <c r="AN20" s="24" t="s">
        <v>1</v>
      </c>
      <c r="AR20" s="19"/>
      <c r="BE20" s="218"/>
      <c r="BS20" s="16" t="s">
        <v>30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33</v>
      </c>
      <c r="AR22" s="19"/>
      <c r="BE22" s="218"/>
    </row>
    <row r="23" spans="2:71" ht="47.25" customHeight="1">
      <c r="B23" s="19"/>
      <c r="E23" s="223" t="s">
        <v>34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4">
        <f>ROUND(AG94,2)</f>
        <v>0</v>
      </c>
      <c r="AL26" s="225"/>
      <c r="AM26" s="225"/>
      <c r="AN26" s="225"/>
      <c r="AO26" s="225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6" t="s">
        <v>36</v>
      </c>
      <c r="M28" s="226"/>
      <c r="N28" s="226"/>
      <c r="O28" s="226"/>
      <c r="P28" s="226"/>
      <c r="W28" s="226" t="s">
        <v>37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38</v>
      </c>
      <c r="AL28" s="226"/>
      <c r="AM28" s="226"/>
      <c r="AN28" s="226"/>
      <c r="AO28" s="226"/>
      <c r="AR28" s="31"/>
      <c r="BE28" s="218"/>
    </row>
    <row r="29" spans="2:71" s="2" customFormat="1" ht="14.45" customHeight="1">
      <c r="B29" s="35"/>
      <c r="D29" s="26" t="s">
        <v>39</v>
      </c>
      <c r="F29" s="26" t="s">
        <v>40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5"/>
      <c r="BE29" s="219"/>
    </row>
    <row r="30" spans="2:71" s="2" customFormat="1" ht="14.45" customHeight="1">
      <c r="B30" s="35"/>
      <c r="F30" s="26" t="s">
        <v>41</v>
      </c>
      <c r="L30" s="212">
        <v>0.15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5"/>
      <c r="BE30" s="219"/>
    </row>
    <row r="31" spans="2:71" s="2" customFormat="1" ht="14.45" hidden="1" customHeight="1">
      <c r="B31" s="35"/>
      <c r="F31" s="26" t="s">
        <v>42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5"/>
      <c r="BE31" s="219"/>
    </row>
    <row r="32" spans="2:71" s="2" customFormat="1" ht="14.45" hidden="1" customHeight="1">
      <c r="B32" s="35"/>
      <c r="F32" s="26" t="s">
        <v>43</v>
      </c>
      <c r="L32" s="212">
        <v>0.15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5"/>
      <c r="BE32" s="219"/>
    </row>
    <row r="33" spans="2:57" s="2" customFormat="1" ht="14.45" hidden="1" customHeight="1">
      <c r="B33" s="35"/>
      <c r="F33" s="26" t="s">
        <v>44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3" t="s">
        <v>47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SK24023-K11</v>
      </c>
      <c r="AR84" s="47"/>
    </row>
    <row r="85" spans="1:91" s="4" customFormat="1" ht="36.950000000000003" customHeight="1">
      <c r="B85" s="48"/>
      <c r="C85" s="49" t="s">
        <v>16</v>
      </c>
      <c r="L85" s="201" t="str">
        <f>K6</f>
        <v>Oprava stávajících, technicky nevyhovujících rozvodů teplé užitkové vody – K11 Vrchlického u č.p. 1721/12 v Šumperku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>Šumperk</v>
      </c>
      <c r="AI87" s="26" t="s">
        <v>21</v>
      </c>
      <c r="AM87" s="203">
        <f>IF(AN8= "","",AN8)</f>
        <v>45613</v>
      </c>
      <c r="AN87" s="20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>Podniky města Šumperka a.s.</v>
      </c>
      <c r="AI89" s="26" t="s">
        <v>28</v>
      </c>
      <c r="AM89" s="204" t="str">
        <f>IF(E17="","",E17)</f>
        <v>LORENC TZB spol. s.r.o.</v>
      </c>
      <c r="AN89" s="205"/>
      <c r="AO89" s="205"/>
      <c r="AP89" s="205"/>
      <c r="AR89" s="31"/>
      <c r="AS89" s="206" t="s">
        <v>55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204" t="str">
        <f>IF(E20="","",E20)</f>
        <v>Martin Škrabal</v>
      </c>
      <c r="AN90" s="205"/>
      <c r="AO90" s="205"/>
      <c r="AP90" s="205"/>
      <c r="AR90" s="31"/>
      <c r="AS90" s="208"/>
      <c r="AT90" s="209"/>
      <c r="BD90" s="55"/>
    </row>
    <row r="91" spans="1:91" s="1" customFormat="1" ht="10.9" customHeight="1">
      <c r="B91" s="31"/>
      <c r="AR91" s="31"/>
      <c r="AS91" s="208"/>
      <c r="AT91" s="209"/>
      <c r="BD91" s="55"/>
    </row>
    <row r="92" spans="1:91" s="1" customFormat="1" ht="29.25" customHeight="1">
      <c r="B92" s="31"/>
      <c r="C92" s="196" t="s">
        <v>56</v>
      </c>
      <c r="D92" s="197"/>
      <c r="E92" s="197"/>
      <c r="F92" s="197"/>
      <c r="G92" s="197"/>
      <c r="H92" s="56"/>
      <c r="I92" s="198" t="s">
        <v>57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58</v>
      </c>
      <c r="AH92" s="197"/>
      <c r="AI92" s="197"/>
      <c r="AJ92" s="197"/>
      <c r="AK92" s="197"/>
      <c r="AL92" s="197"/>
      <c r="AM92" s="197"/>
      <c r="AN92" s="198" t="s">
        <v>59</v>
      </c>
      <c r="AO92" s="197"/>
      <c r="AP92" s="200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ROUND(SUM(AG95:AG96),2)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74</v>
      </c>
      <c r="BT94" s="71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49.5" customHeight="1">
      <c r="A95" s="72" t="s">
        <v>78</v>
      </c>
      <c r="B95" s="73"/>
      <c r="C95" s="74"/>
      <c r="D95" s="193" t="s">
        <v>14</v>
      </c>
      <c r="E95" s="193"/>
      <c r="F95" s="193"/>
      <c r="G95" s="193"/>
      <c r="H95" s="193"/>
      <c r="I95" s="75"/>
      <c r="J95" s="193" t="s">
        <v>445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'SK24023-K11 - Rekonstrukc...'!J28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6" t="s">
        <v>79</v>
      </c>
      <c r="AR95" s="73"/>
      <c r="AS95" s="77">
        <v>0</v>
      </c>
      <c r="AT95" s="78">
        <f>ROUND(SUM(AV95:AW95),2)</f>
        <v>0</v>
      </c>
      <c r="AU95" s="79">
        <f>'SK24023-K11 - Rekonstrukc...'!P128</f>
        <v>0</v>
      </c>
      <c r="AV95" s="78">
        <f>'SK24023-K11 - Rekonstrukc...'!J31</f>
        <v>0</v>
      </c>
      <c r="AW95" s="78">
        <f>'SK24023-K11 - Rekonstrukc...'!J32</f>
        <v>0</v>
      </c>
      <c r="AX95" s="78">
        <f>'SK24023-K11 - Rekonstrukc...'!J33</f>
        <v>0</v>
      </c>
      <c r="AY95" s="78">
        <f>'SK24023-K11 - Rekonstrukc...'!J34</f>
        <v>0</v>
      </c>
      <c r="AZ95" s="78">
        <f>'SK24023-K11 - Rekonstrukc...'!F31</f>
        <v>0</v>
      </c>
      <c r="BA95" s="78">
        <f>'SK24023-K11 - Rekonstrukc...'!F32</f>
        <v>0</v>
      </c>
      <c r="BB95" s="78">
        <f>'SK24023-K11 - Rekonstrukc...'!F33</f>
        <v>0</v>
      </c>
      <c r="BC95" s="78">
        <f>'SK24023-K11 - Rekonstrukc...'!F34</f>
        <v>0</v>
      </c>
      <c r="BD95" s="80">
        <f>'SK24023-K11 - Rekonstrukc...'!F35</f>
        <v>0</v>
      </c>
      <c r="BT95" s="81" t="s">
        <v>80</v>
      </c>
      <c r="BU95" s="81" t="s">
        <v>81</v>
      </c>
      <c r="BV95" s="81" t="s">
        <v>76</v>
      </c>
      <c r="BW95" s="81" t="s">
        <v>5</v>
      </c>
      <c r="BX95" s="81" t="s">
        <v>77</v>
      </c>
      <c r="CL95" s="81" t="s">
        <v>1</v>
      </c>
    </row>
    <row r="96" spans="1:91" s="6" customFormat="1" ht="16.5" customHeight="1">
      <c r="A96" s="72" t="s">
        <v>78</v>
      </c>
      <c r="B96" s="73"/>
      <c r="C96" s="74"/>
      <c r="D96" s="193" t="s">
        <v>82</v>
      </c>
      <c r="E96" s="193"/>
      <c r="F96" s="193"/>
      <c r="G96" s="193"/>
      <c r="H96" s="193"/>
      <c r="I96" s="75"/>
      <c r="J96" s="193" t="s">
        <v>83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'T - Trubní vedení'!J30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6" t="s">
        <v>79</v>
      </c>
      <c r="AR96" s="73"/>
      <c r="AS96" s="82">
        <v>0</v>
      </c>
      <c r="AT96" s="83">
        <f>ROUND(SUM(AV96:AW96),2)</f>
        <v>0</v>
      </c>
      <c r="AU96" s="84">
        <f>'T - Trubní vedení'!P120</f>
        <v>0</v>
      </c>
      <c r="AV96" s="83">
        <f>'T - Trubní vedení'!J33</f>
        <v>0</v>
      </c>
      <c r="AW96" s="83">
        <f>'T - Trubní vedení'!J34</f>
        <v>0</v>
      </c>
      <c r="AX96" s="83">
        <f>'T - Trubní vedení'!J35</f>
        <v>0</v>
      </c>
      <c r="AY96" s="83">
        <f>'T - Trubní vedení'!J36</f>
        <v>0</v>
      </c>
      <c r="AZ96" s="83">
        <f>'T - Trubní vedení'!F33</f>
        <v>0</v>
      </c>
      <c r="BA96" s="83">
        <f>'T - Trubní vedení'!F34</f>
        <v>0</v>
      </c>
      <c r="BB96" s="83">
        <f>'T - Trubní vedení'!F35</f>
        <v>0</v>
      </c>
      <c r="BC96" s="83">
        <f>'T - Trubní vedení'!F36</f>
        <v>0</v>
      </c>
      <c r="BD96" s="85">
        <f>'T - Trubní vedení'!F37</f>
        <v>0</v>
      </c>
      <c r="BT96" s="81" t="s">
        <v>80</v>
      </c>
      <c r="BV96" s="81" t="s">
        <v>76</v>
      </c>
      <c r="BW96" s="81" t="s">
        <v>84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T5pyaKFHi7MIF+2DK/IApcjisSSxCZ//7qBc9hWJCLVOvbmK2M0wanWE17/EOrgwhAYKRhNBg3rgtEgy6QSyow==" saltValue="Y6JBwrrpwQfH0oLQBytA7g==" spinCount="100000" sheet="1" objects="1" scenarios="1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K24023-K11 - Rekonstrukc...'!C2" display="/" xr:uid="{00000000-0004-0000-0000-000000000000}"/>
    <hyperlink ref="A96" location="'T - Trubní ved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5"/>
  <sheetViews>
    <sheetView showGridLines="0" workbookViewId="0">
      <selection activeCell="E16" sqref="E16:H1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5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94</v>
      </c>
      <c r="BD5" s="86" t="s">
        <v>85</v>
      </c>
    </row>
    <row r="6" spans="2:56" s="1" customFormat="1" ht="12" customHeight="1">
      <c r="B6" s="31"/>
      <c r="D6" s="26" t="s">
        <v>16</v>
      </c>
      <c r="L6" s="31"/>
      <c r="AZ6" s="86" t="s">
        <v>95</v>
      </c>
      <c r="BA6" s="86" t="s">
        <v>1</v>
      </c>
      <c r="BB6" s="86" t="s">
        <v>1</v>
      </c>
      <c r="BC6" s="86" t="s">
        <v>75</v>
      </c>
      <c r="BD6" s="86" t="s">
        <v>85</v>
      </c>
    </row>
    <row r="7" spans="2:56" s="1" customFormat="1" ht="30" customHeight="1">
      <c r="B7" s="31"/>
      <c r="E7" s="201" t="s">
        <v>445</v>
      </c>
      <c r="F7" s="227"/>
      <c r="G7" s="227"/>
      <c r="H7" s="227"/>
      <c r="L7" s="31"/>
      <c r="AZ7" s="86" t="s">
        <v>96</v>
      </c>
      <c r="BA7" s="86" t="s">
        <v>1</v>
      </c>
      <c r="BB7" s="86" t="s">
        <v>1</v>
      </c>
      <c r="BC7" s="86" t="s">
        <v>97</v>
      </c>
      <c r="BD7" s="86" t="s">
        <v>85</v>
      </c>
    </row>
    <row r="8" spans="2:56" s="1" customFormat="1">
      <c r="B8" s="31"/>
      <c r="L8" s="31"/>
    </row>
    <row r="9" spans="2:56" s="1" customFormat="1" ht="12" customHeight="1">
      <c r="B9" s="31"/>
      <c r="D9" s="26" t="s">
        <v>17</v>
      </c>
      <c r="F9" s="24" t="s">
        <v>1</v>
      </c>
      <c r="I9" s="26" t="s">
        <v>18</v>
      </c>
      <c r="J9" s="24" t="s">
        <v>1</v>
      </c>
      <c r="L9" s="31"/>
    </row>
    <row r="10" spans="2:56" s="1" customFormat="1" ht="12" customHeight="1">
      <c r="B10" s="31"/>
      <c r="D10" s="26" t="s">
        <v>19</v>
      </c>
      <c r="F10" s="24" t="s">
        <v>20</v>
      </c>
      <c r="I10" s="26" t="s">
        <v>21</v>
      </c>
      <c r="J10" s="51">
        <f>'Rekapitulace stavby'!AN8</f>
        <v>45613</v>
      </c>
      <c r="L10" s="31"/>
    </row>
    <row r="11" spans="2:56" s="1" customFormat="1" ht="10.9" customHeight="1">
      <c r="B11" s="31"/>
      <c r="L11" s="31"/>
    </row>
    <row r="12" spans="2:56" s="1" customFormat="1" ht="12" customHeight="1">
      <c r="B12" s="31"/>
      <c r="D12" s="26" t="s">
        <v>22</v>
      </c>
      <c r="I12" s="26" t="s">
        <v>23</v>
      </c>
      <c r="J12" s="24" t="s">
        <v>1</v>
      </c>
      <c r="L12" s="31"/>
    </row>
    <row r="13" spans="2:56" s="1" customFormat="1" ht="18" customHeight="1">
      <c r="B13" s="31"/>
      <c r="E13" s="24" t="s">
        <v>24</v>
      </c>
      <c r="I13" s="26" t="s">
        <v>25</v>
      </c>
      <c r="J13" s="24" t="s">
        <v>1</v>
      </c>
      <c r="L13" s="31"/>
    </row>
    <row r="14" spans="2:56" s="1" customFormat="1" ht="6.95" customHeight="1">
      <c r="B14" s="31"/>
      <c r="L14" s="31"/>
    </row>
    <row r="15" spans="2:56" s="1" customFormat="1" ht="12" customHeight="1">
      <c r="B15" s="31"/>
      <c r="D15" s="26" t="s">
        <v>26</v>
      </c>
      <c r="I15" s="26" t="s">
        <v>23</v>
      </c>
      <c r="J15" s="27" t="str">
        <f>'Rekapitulace stavby'!AN13</f>
        <v>Vyplň údaj</v>
      </c>
      <c r="L15" s="31"/>
    </row>
    <row r="16" spans="2:56" s="1" customFormat="1" ht="18" customHeight="1">
      <c r="B16" s="31"/>
      <c r="E16" s="228" t="str">
        <f>'Rekapitulace stavby'!E14</f>
        <v>Vyplň údaj</v>
      </c>
      <c r="F16" s="233"/>
      <c r="G16" s="233"/>
      <c r="H16" s="233"/>
      <c r="I16" s="26" t="s">
        <v>25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28</v>
      </c>
      <c r="I18" s="26" t="s">
        <v>23</v>
      </c>
      <c r="J18" s="24" t="s">
        <v>1</v>
      </c>
      <c r="L18" s="31"/>
    </row>
    <row r="19" spans="2:12" s="1" customFormat="1" ht="18" customHeight="1">
      <c r="B19" s="31"/>
      <c r="E19" s="24" t="s">
        <v>29</v>
      </c>
      <c r="I19" s="26" t="s">
        <v>25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31</v>
      </c>
      <c r="I21" s="26" t="s">
        <v>23</v>
      </c>
      <c r="J21" s="24" t="s">
        <v>1</v>
      </c>
      <c r="L21" s="31"/>
    </row>
    <row r="22" spans="2:12" s="1" customFormat="1" ht="18" customHeight="1">
      <c r="B22" s="31"/>
      <c r="E22" s="24" t="s">
        <v>32</v>
      </c>
      <c r="I22" s="26" t="s">
        <v>25</v>
      </c>
      <c r="J22" s="24" t="s">
        <v>1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33</v>
      </c>
      <c r="L24" s="31"/>
    </row>
    <row r="25" spans="2:12" s="7" customFormat="1" ht="71.25" customHeight="1">
      <c r="B25" s="88"/>
      <c r="E25" s="223" t="s">
        <v>34</v>
      </c>
      <c r="F25" s="223"/>
      <c r="G25" s="223"/>
      <c r="H25" s="223"/>
      <c r="L25" s="88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9" t="s">
        <v>35</v>
      </c>
      <c r="J28" s="65">
        <f>ROUND(J128,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37</v>
      </c>
      <c r="I30" s="34" t="s">
        <v>36</v>
      </c>
      <c r="J30" s="34" t="s">
        <v>38</v>
      </c>
      <c r="L30" s="31"/>
    </row>
    <row r="31" spans="2:12" s="1" customFormat="1" ht="14.45" customHeight="1">
      <c r="B31" s="31"/>
      <c r="D31" s="54" t="s">
        <v>39</v>
      </c>
      <c r="E31" s="26" t="s">
        <v>40</v>
      </c>
      <c r="F31" s="90">
        <f>ROUND((SUM(BE128:BE264)),  2)</f>
        <v>0</v>
      </c>
      <c r="I31" s="91">
        <v>0.21</v>
      </c>
      <c r="J31" s="90">
        <f>ROUND(((SUM(BE128:BE264))*I31),  2)</f>
        <v>0</v>
      </c>
      <c r="L31" s="31"/>
    </row>
    <row r="32" spans="2:12" s="1" customFormat="1" ht="14.45" customHeight="1">
      <c r="B32" s="31"/>
      <c r="E32" s="26" t="s">
        <v>41</v>
      </c>
      <c r="F32" s="90">
        <f>ROUND((SUM(BF128:BF264)),  2)</f>
        <v>0</v>
      </c>
      <c r="I32" s="91">
        <v>0.15</v>
      </c>
      <c r="J32" s="90">
        <f>ROUND(((SUM(BF128:BF264))*I32),  2)</f>
        <v>0</v>
      </c>
      <c r="L32" s="31"/>
    </row>
    <row r="33" spans="2:12" s="1" customFormat="1" ht="14.45" hidden="1" customHeight="1">
      <c r="B33" s="31"/>
      <c r="E33" s="26" t="s">
        <v>42</v>
      </c>
      <c r="F33" s="90">
        <f>ROUND((SUM(BG128:BG264)),  2)</f>
        <v>0</v>
      </c>
      <c r="I33" s="91">
        <v>0.21</v>
      </c>
      <c r="J33" s="90">
        <f>0</f>
        <v>0</v>
      </c>
      <c r="L33" s="31"/>
    </row>
    <row r="34" spans="2:12" s="1" customFormat="1" ht="14.45" hidden="1" customHeight="1">
      <c r="B34" s="31"/>
      <c r="E34" s="26" t="s">
        <v>43</v>
      </c>
      <c r="F34" s="90">
        <f>ROUND((SUM(BH128:BH264)),  2)</f>
        <v>0</v>
      </c>
      <c r="I34" s="91">
        <v>0.15</v>
      </c>
      <c r="J34" s="90">
        <f>0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ROUND((SUM(BI128:BI264)),  2)</f>
        <v>0</v>
      </c>
      <c r="I35" s="91">
        <v>0</v>
      </c>
      <c r="J35" s="90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92"/>
      <c r="D37" s="93" t="s">
        <v>45</v>
      </c>
      <c r="E37" s="56"/>
      <c r="F37" s="56"/>
      <c r="G37" s="94" t="s">
        <v>46</v>
      </c>
      <c r="H37" s="95" t="s">
        <v>47</v>
      </c>
      <c r="I37" s="56"/>
      <c r="J37" s="96">
        <f>SUM(J28:J35)</f>
        <v>0</v>
      </c>
      <c r="K37" s="97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01" t="str">
        <f>E7</f>
        <v>Oprava stávajících, technicky nevyhovujících rozvodů teplé užitkové vody – K11 Vrchlického u č.p. 1721/12 v Šumperku</v>
      </c>
      <c r="F85" s="227"/>
      <c r="G85" s="227"/>
      <c r="H85" s="227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19</v>
      </c>
      <c r="F87" s="24" t="str">
        <f>F10</f>
        <v>Šumperk</v>
      </c>
      <c r="I87" s="26" t="s">
        <v>21</v>
      </c>
      <c r="J87" s="51">
        <f>IF(J10="","",J10)</f>
        <v>45613</v>
      </c>
      <c r="L87" s="31"/>
    </row>
    <row r="88" spans="2:47" s="1" customFormat="1" ht="6.95" customHeight="1">
      <c r="B88" s="31"/>
      <c r="L88" s="31"/>
    </row>
    <row r="89" spans="2:47" s="1" customFormat="1" ht="25.7" customHeight="1">
      <c r="B89" s="31"/>
      <c r="C89" s="26" t="s">
        <v>22</v>
      </c>
      <c r="F89" s="24" t="str">
        <f>E13</f>
        <v>Podniky města Šumperka a.s.</v>
      </c>
      <c r="I89" s="26" t="s">
        <v>28</v>
      </c>
      <c r="J89" s="29" t="str">
        <f>E19</f>
        <v>LORENC TZB spol. s.r.o.</v>
      </c>
      <c r="L89" s="31"/>
    </row>
    <row r="90" spans="2:47" s="1" customFormat="1" ht="15.2" customHeight="1">
      <c r="B90" s="31"/>
      <c r="C90" s="26" t="s">
        <v>26</v>
      </c>
      <c r="F90" s="24" t="str">
        <f>IF(E16="","",E16)</f>
        <v>Vyplň údaj</v>
      </c>
      <c r="I90" s="26" t="s">
        <v>31</v>
      </c>
      <c r="J90" s="29" t="str">
        <f>E22</f>
        <v>Martin Škrabal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100" t="s">
        <v>99</v>
      </c>
      <c r="D92" s="92"/>
      <c r="E92" s="92"/>
      <c r="F92" s="92"/>
      <c r="G92" s="92"/>
      <c r="H92" s="92"/>
      <c r="I92" s="92"/>
      <c r="J92" s="101" t="s">
        <v>100</v>
      </c>
      <c r="K92" s="92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102" t="s">
        <v>101</v>
      </c>
      <c r="J94" s="65">
        <f>J128</f>
        <v>0</v>
      </c>
      <c r="L94" s="31"/>
      <c r="AU94" s="16" t="s">
        <v>102</v>
      </c>
    </row>
    <row r="95" spans="2:47" s="8" customFormat="1" ht="24.95" customHeight="1">
      <c r="B95" s="103"/>
      <c r="D95" s="104" t="s">
        <v>103</v>
      </c>
      <c r="E95" s="105"/>
      <c r="F95" s="105"/>
      <c r="G95" s="105"/>
      <c r="H95" s="105"/>
      <c r="I95" s="105"/>
      <c r="J95" s="106">
        <f>J129</f>
        <v>0</v>
      </c>
      <c r="L95" s="103"/>
    </row>
    <row r="96" spans="2:47" s="9" customFormat="1" ht="19.899999999999999" customHeight="1">
      <c r="B96" s="107"/>
      <c r="D96" s="108" t="s">
        <v>104</v>
      </c>
      <c r="E96" s="109"/>
      <c r="F96" s="109"/>
      <c r="G96" s="109"/>
      <c r="H96" s="109"/>
      <c r="I96" s="109"/>
      <c r="J96" s="110">
        <f>J130</f>
        <v>0</v>
      </c>
      <c r="L96" s="107"/>
    </row>
    <row r="97" spans="2:12" s="9" customFormat="1" ht="19.899999999999999" customHeight="1">
      <c r="B97" s="107"/>
      <c r="D97" s="108" t="s">
        <v>105</v>
      </c>
      <c r="E97" s="109"/>
      <c r="F97" s="109"/>
      <c r="G97" s="109"/>
      <c r="H97" s="109"/>
      <c r="I97" s="109"/>
      <c r="J97" s="110">
        <f>J185</f>
        <v>0</v>
      </c>
      <c r="L97" s="107"/>
    </row>
    <row r="98" spans="2:12" s="9" customFormat="1" ht="19.899999999999999" customHeight="1">
      <c r="B98" s="107"/>
      <c r="D98" s="108" t="s">
        <v>106</v>
      </c>
      <c r="E98" s="109"/>
      <c r="F98" s="109"/>
      <c r="G98" s="109"/>
      <c r="H98" s="109"/>
      <c r="I98" s="109"/>
      <c r="J98" s="110">
        <f>J194</f>
        <v>0</v>
      </c>
      <c r="L98" s="107"/>
    </row>
    <row r="99" spans="2:12" s="9" customFormat="1" ht="19.899999999999999" customHeight="1">
      <c r="B99" s="107"/>
      <c r="D99" s="108" t="s">
        <v>107</v>
      </c>
      <c r="E99" s="109"/>
      <c r="F99" s="109"/>
      <c r="G99" s="109"/>
      <c r="H99" s="109"/>
      <c r="I99" s="109"/>
      <c r="J99" s="110">
        <f>J199</f>
        <v>0</v>
      </c>
      <c r="L99" s="107"/>
    </row>
    <row r="100" spans="2:12" s="9" customFormat="1" ht="19.899999999999999" customHeight="1">
      <c r="B100" s="107"/>
      <c r="D100" s="108" t="s">
        <v>108</v>
      </c>
      <c r="E100" s="109"/>
      <c r="F100" s="109"/>
      <c r="G100" s="109"/>
      <c r="H100" s="109"/>
      <c r="I100" s="109"/>
      <c r="J100" s="110">
        <f>J212</f>
        <v>0</v>
      </c>
      <c r="L100" s="107"/>
    </row>
    <row r="101" spans="2:12" s="9" customFormat="1" ht="19.899999999999999" customHeight="1">
      <c r="B101" s="107"/>
      <c r="D101" s="108" t="s">
        <v>109</v>
      </c>
      <c r="E101" s="109"/>
      <c r="F101" s="109"/>
      <c r="G101" s="109"/>
      <c r="H101" s="109"/>
      <c r="I101" s="109"/>
      <c r="J101" s="110">
        <f>J220</f>
        <v>0</v>
      </c>
      <c r="L101" s="107"/>
    </row>
    <row r="102" spans="2:12" s="9" customFormat="1" ht="19.899999999999999" customHeight="1">
      <c r="B102" s="107"/>
      <c r="D102" s="108" t="s">
        <v>110</v>
      </c>
      <c r="E102" s="109"/>
      <c r="F102" s="109"/>
      <c r="G102" s="109"/>
      <c r="H102" s="109"/>
      <c r="I102" s="109"/>
      <c r="J102" s="110">
        <f>J229</f>
        <v>0</v>
      </c>
      <c r="L102" s="107"/>
    </row>
    <row r="103" spans="2:12" s="9" customFormat="1" ht="19.899999999999999" customHeight="1">
      <c r="B103" s="107"/>
      <c r="D103" s="108" t="s">
        <v>111</v>
      </c>
      <c r="E103" s="109"/>
      <c r="F103" s="109"/>
      <c r="G103" s="109"/>
      <c r="H103" s="109"/>
      <c r="I103" s="109"/>
      <c r="J103" s="110">
        <f>J235</f>
        <v>0</v>
      </c>
      <c r="L103" s="107"/>
    </row>
    <row r="104" spans="2:12" s="8" customFormat="1" ht="24.95" customHeight="1">
      <c r="B104" s="103"/>
      <c r="D104" s="104" t="s">
        <v>112</v>
      </c>
      <c r="E104" s="105"/>
      <c r="F104" s="105"/>
      <c r="G104" s="105"/>
      <c r="H104" s="105"/>
      <c r="I104" s="105"/>
      <c r="J104" s="106">
        <f>J237</f>
        <v>0</v>
      </c>
      <c r="L104" s="103"/>
    </row>
    <row r="105" spans="2:12" s="9" customFormat="1" ht="19.899999999999999" customHeight="1">
      <c r="B105" s="107"/>
      <c r="D105" s="108" t="s">
        <v>113</v>
      </c>
      <c r="E105" s="109"/>
      <c r="F105" s="109"/>
      <c r="G105" s="109"/>
      <c r="H105" s="109"/>
      <c r="I105" s="109"/>
      <c r="J105" s="110">
        <f>J238</f>
        <v>0</v>
      </c>
      <c r="L105" s="107"/>
    </row>
    <row r="106" spans="2:12" s="9" customFormat="1" ht="19.899999999999999" customHeight="1">
      <c r="B106" s="107"/>
      <c r="D106" s="108" t="s">
        <v>114</v>
      </c>
      <c r="E106" s="109"/>
      <c r="F106" s="109"/>
      <c r="G106" s="109"/>
      <c r="H106" s="109"/>
      <c r="I106" s="109"/>
      <c r="J106" s="110">
        <f>J252</f>
        <v>0</v>
      </c>
      <c r="L106" s="107"/>
    </row>
    <row r="107" spans="2:12" s="8" customFormat="1" ht="24.95" customHeight="1">
      <c r="B107" s="103"/>
      <c r="D107" s="104" t="s">
        <v>115</v>
      </c>
      <c r="E107" s="105"/>
      <c r="F107" s="105"/>
      <c r="G107" s="105"/>
      <c r="H107" s="105"/>
      <c r="I107" s="105"/>
      <c r="J107" s="106">
        <f>J256</f>
        <v>0</v>
      </c>
      <c r="L107" s="103"/>
    </row>
    <row r="108" spans="2:12" s="9" customFormat="1" ht="19.899999999999999" customHeight="1">
      <c r="B108" s="107"/>
      <c r="D108" s="108" t="s">
        <v>116</v>
      </c>
      <c r="E108" s="109"/>
      <c r="F108" s="109"/>
      <c r="G108" s="109"/>
      <c r="H108" s="109"/>
      <c r="I108" s="109"/>
      <c r="J108" s="110">
        <f>J257</f>
        <v>0</v>
      </c>
      <c r="L108" s="107"/>
    </row>
    <row r="109" spans="2:12" s="9" customFormat="1" ht="19.899999999999999" customHeight="1">
      <c r="B109" s="107"/>
      <c r="D109" s="108" t="s">
        <v>117</v>
      </c>
      <c r="E109" s="109"/>
      <c r="F109" s="109"/>
      <c r="G109" s="109"/>
      <c r="H109" s="109"/>
      <c r="I109" s="109"/>
      <c r="J109" s="110">
        <f>J259</f>
        <v>0</v>
      </c>
      <c r="L109" s="107"/>
    </row>
    <row r="110" spans="2:12" s="9" customFormat="1" ht="19.899999999999999" customHeight="1">
      <c r="B110" s="107"/>
      <c r="D110" s="108" t="s">
        <v>118</v>
      </c>
      <c r="E110" s="109"/>
      <c r="F110" s="109"/>
      <c r="G110" s="109"/>
      <c r="H110" s="109"/>
      <c r="I110" s="109"/>
      <c r="J110" s="110">
        <f>J261</f>
        <v>0</v>
      </c>
      <c r="L110" s="107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63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63" s="1" customFormat="1" ht="24.95" customHeight="1">
      <c r="B117" s="31"/>
      <c r="C117" s="20" t="s">
        <v>119</v>
      </c>
      <c r="L117" s="31"/>
    </row>
    <row r="118" spans="2:63" s="1" customFormat="1" ht="6.95" customHeight="1">
      <c r="B118" s="31"/>
      <c r="L118" s="31"/>
    </row>
    <row r="119" spans="2:63" s="1" customFormat="1" ht="12" customHeight="1">
      <c r="B119" s="31"/>
      <c r="C119" s="26" t="s">
        <v>16</v>
      </c>
      <c r="L119" s="31"/>
    </row>
    <row r="120" spans="2:63" s="1" customFormat="1" ht="30" customHeight="1">
      <c r="B120" s="31"/>
      <c r="E120" s="201" t="str">
        <f>E7</f>
        <v>Oprava stávajících, technicky nevyhovujících rozvodů teplé užitkové vody – K11 Vrchlického u č.p. 1721/12 v Šumperku</v>
      </c>
      <c r="F120" s="227"/>
      <c r="G120" s="227"/>
      <c r="H120" s="22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19</v>
      </c>
      <c r="F122" s="24" t="str">
        <f>F10</f>
        <v>Šumperk</v>
      </c>
      <c r="I122" s="26" t="s">
        <v>21</v>
      </c>
      <c r="J122" s="51">
        <f>IF(J10="","",J10)</f>
        <v>45613</v>
      </c>
      <c r="L122" s="31"/>
    </row>
    <row r="123" spans="2:63" s="1" customFormat="1" ht="6.95" customHeight="1">
      <c r="B123" s="31"/>
      <c r="L123" s="31"/>
    </row>
    <row r="124" spans="2:63" s="1" customFormat="1" ht="25.7" customHeight="1">
      <c r="B124" s="31"/>
      <c r="C124" s="26" t="s">
        <v>22</v>
      </c>
      <c r="F124" s="24" t="str">
        <f>E13</f>
        <v>Podniky města Šumperka a.s.</v>
      </c>
      <c r="I124" s="26" t="s">
        <v>28</v>
      </c>
      <c r="J124" s="29" t="str">
        <f>E19</f>
        <v>LORENC TZB spol. s.r.o.</v>
      </c>
      <c r="L124" s="31"/>
    </row>
    <row r="125" spans="2:63" s="1" customFormat="1" ht="15.2" customHeight="1">
      <c r="B125" s="31"/>
      <c r="C125" s="26" t="s">
        <v>26</v>
      </c>
      <c r="F125" s="24" t="str">
        <f>IF(E16="","",E16)</f>
        <v>Vyplň údaj</v>
      </c>
      <c r="I125" s="26" t="s">
        <v>31</v>
      </c>
      <c r="J125" s="29" t="str">
        <f>E22</f>
        <v>Martin Škrabal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1"/>
      <c r="C127" s="112" t="s">
        <v>120</v>
      </c>
      <c r="D127" s="113" t="s">
        <v>60</v>
      </c>
      <c r="E127" s="113" t="s">
        <v>56</v>
      </c>
      <c r="F127" s="113" t="s">
        <v>57</v>
      </c>
      <c r="G127" s="113" t="s">
        <v>121</v>
      </c>
      <c r="H127" s="113" t="s">
        <v>122</v>
      </c>
      <c r="I127" s="113" t="s">
        <v>123</v>
      </c>
      <c r="J127" s="113" t="s">
        <v>100</v>
      </c>
      <c r="K127" s="114" t="s">
        <v>124</v>
      </c>
      <c r="L127" s="111"/>
      <c r="M127" s="58" t="s">
        <v>1</v>
      </c>
      <c r="N127" s="59" t="s">
        <v>39</v>
      </c>
      <c r="O127" s="59" t="s">
        <v>125</v>
      </c>
      <c r="P127" s="59" t="s">
        <v>126</v>
      </c>
      <c r="Q127" s="59" t="s">
        <v>127</v>
      </c>
      <c r="R127" s="59" t="s">
        <v>128</v>
      </c>
      <c r="S127" s="59" t="s">
        <v>129</v>
      </c>
      <c r="T127" s="60" t="s">
        <v>130</v>
      </c>
    </row>
    <row r="128" spans="2:63" s="1" customFormat="1" ht="22.9" customHeight="1">
      <c r="B128" s="31"/>
      <c r="C128" s="63" t="s">
        <v>131</v>
      </c>
      <c r="J128" s="115">
        <f>BK128</f>
        <v>0</v>
      </c>
      <c r="L128" s="31"/>
      <c r="M128" s="61"/>
      <c r="N128" s="52"/>
      <c r="O128" s="52"/>
      <c r="P128" s="116">
        <f>P129+P237+P256</f>
        <v>0</v>
      </c>
      <c r="Q128" s="52"/>
      <c r="R128" s="116">
        <f>R129+R237+R256</f>
        <v>20.587733650000001</v>
      </c>
      <c r="S128" s="52"/>
      <c r="T128" s="117">
        <f>T129+T237+T256</f>
        <v>1.1804999999999999</v>
      </c>
      <c r="AT128" s="16" t="s">
        <v>74</v>
      </c>
      <c r="AU128" s="16" t="s">
        <v>102</v>
      </c>
      <c r="BK128" s="118">
        <f>BK129+BK237+BK256</f>
        <v>0</v>
      </c>
    </row>
    <row r="129" spans="2:65" s="11" customFormat="1" ht="25.9" customHeight="1">
      <c r="B129" s="119"/>
      <c r="D129" s="120" t="s">
        <v>74</v>
      </c>
      <c r="E129" s="121" t="s">
        <v>132</v>
      </c>
      <c r="F129" s="121" t="s">
        <v>133</v>
      </c>
      <c r="I129" s="122"/>
      <c r="J129" s="123">
        <f>BK129</f>
        <v>0</v>
      </c>
      <c r="L129" s="119"/>
      <c r="M129" s="124"/>
      <c r="P129" s="125">
        <f>P130+P185+P194+P199+P212+P220+P229+P235</f>
        <v>0</v>
      </c>
      <c r="R129" s="125">
        <f>R130+R185+R194+R199+R212+R220+R229+R235</f>
        <v>20.567260000000001</v>
      </c>
      <c r="T129" s="126">
        <f>T130+T185+T194+T199+T212+T220+T229+T235</f>
        <v>1.1804999999999999</v>
      </c>
      <c r="AR129" s="120" t="s">
        <v>80</v>
      </c>
      <c r="AT129" s="127" t="s">
        <v>74</v>
      </c>
      <c r="AU129" s="127" t="s">
        <v>75</v>
      </c>
      <c r="AY129" s="120" t="s">
        <v>134</v>
      </c>
      <c r="BK129" s="128">
        <f>BK130+BK185+BK194+BK199+BK212+BK220+BK229+BK235</f>
        <v>0</v>
      </c>
    </row>
    <row r="130" spans="2:65" s="11" customFormat="1" ht="22.9" customHeight="1">
      <c r="B130" s="119"/>
      <c r="D130" s="120" t="s">
        <v>74</v>
      </c>
      <c r="E130" s="129" t="s">
        <v>80</v>
      </c>
      <c r="F130" s="129" t="s">
        <v>135</v>
      </c>
      <c r="I130" s="122"/>
      <c r="J130" s="130">
        <f>BK130</f>
        <v>0</v>
      </c>
      <c r="L130" s="119"/>
      <c r="M130" s="124"/>
      <c r="P130" s="125">
        <f>SUM(P131:P184)</f>
        <v>0</v>
      </c>
      <c r="R130" s="125">
        <f>SUM(R131:R184)</f>
        <v>18.884616000000001</v>
      </c>
      <c r="T130" s="126">
        <f>SUM(T131:T184)</f>
        <v>0</v>
      </c>
      <c r="AR130" s="120" t="s">
        <v>80</v>
      </c>
      <c r="AT130" s="127" t="s">
        <v>74</v>
      </c>
      <c r="AU130" s="127" t="s">
        <v>80</v>
      </c>
      <c r="AY130" s="120" t="s">
        <v>134</v>
      </c>
      <c r="BK130" s="128">
        <f>SUM(BK131:BK184)</f>
        <v>0</v>
      </c>
    </row>
    <row r="131" spans="2:65" s="1" customFormat="1" ht="24.2" customHeight="1">
      <c r="B131" s="31"/>
      <c r="C131" s="131" t="s">
        <v>80</v>
      </c>
      <c r="D131" s="131" t="s">
        <v>136</v>
      </c>
      <c r="E131" s="132" t="s">
        <v>137</v>
      </c>
      <c r="F131" s="133" t="s">
        <v>138</v>
      </c>
      <c r="G131" s="134" t="s">
        <v>139</v>
      </c>
      <c r="H131" s="135">
        <v>30.8</v>
      </c>
      <c r="I131" s="136"/>
      <c r="J131" s="137">
        <f>ROUND(I131*H131,2)</f>
        <v>0</v>
      </c>
      <c r="K131" s="133" t="s">
        <v>140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141</v>
      </c>
      <c r="AT131" s="142" t="s">
        <v>136</v>
      </c>
      <c r="AU131" s="142" t="s">
        <v>85</v>
      </c>
      <c r="AY131" s="16" t="s">
        <v>134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141</v>
      </c>
      <c r="BM131" s="142" t="s">
        <v>142</v>
      </c>
    </row>
    <row r="132" spans="2:65" s="12" customFormat="1">
      <c r="B132" s="144"/>
      <c r="D132" s="145" t="s">
        <v>143</v>
      </c>
      <c r="E132" s="146" t="s">
        <v>1</v>
      </c>
      <c r="F132" s="147" t="s">
        <v>144</v>
      </c>
      <c r="H132" s="148">
        <v>30.8</v>
      </c>
      <c r="I132" s="149"/>
      <c r="L132" s="144"/>
      <c r="M132" s="150"/>
      <c r="T132" s="151"/>
      <c r="AT132" s="146" t="s">
        <v>143</v>
      </c>
      <c r="AU132" s="146" t="s">
        <v>85</v>
      </c>
      <c r="AV132" s="12" t="s">
        <v>85</v>
      </c>
      <c r="AW132" s="12" t="s">
        <v>30</v>
      </c>
      <c r="AX132" s="12" t="s">
        <v>75</v>
      </c>
      <c r="AY132" s="146" t="s">
        <v>134</v>
      </c>
    </row>
    <row r="133" spans="2:65" s="13" customFormat="1">
      <c r="B133" s="152"/>
      <c r="D133" s="145" t="s">
        <v>143</v>
      </c>
      <c r="E133" s="153" t="s">
        <v>1</v>
      </c>
      <c r="F133" s="154" t="s">
        <v>145</v>
      </c>
      <c r="H133" s="155">
        <v>30.8</v>
      </c>
      <c r="I133" s="156"/>
      <c r="L133" s="152"/>
      <c r="M133" s="157"/>
      <c r="T133" s="158"/>
      <c r="AT133" s="153" t="s">
        <v>143</v>
      </c>
      <c r="AU133" s="153" t="s">
        <v>85</v>
      </c>
      <c r="AV133" s="13" t="s">
        <v>146</v>
      </c>
      <c r="AW133" s="13" t="s">
        <v>30</v>
      </c>
      <c r="AX133" s="13" t="s">
        <v>75</v>
      </c>
      <c r="AY133" s="153" t="s">
        <v>134</v>
      </c>
    </row>
    <row r="134" spans="2:65" s="14" customFormat="1">
      <c r="B134" s="159"/>
      <c r="D134" s="145" t="s">
        <v>143</v>
      </c>
      <c r="E134" s="160" t="s">
        <v>88</v>
      </c>
      <c r="F134" s="161" t="s">
        <v>147</v>
      </c>
      <c r="H134" s="162">
        <v>30.8</v>
      </c>
      <c r="I134" s="163"/>
      <c r="L134" s="159"/>
      <c r="M134" s="164"/>
      <c r="T134" s="165"/>
      <c r="AT134" s="160" t="s">
        <v>143</v>
      </c>
      <c r="AU134" s="160" t="s">
        <v>85</v>
      </c>
      <c r="AV134" s="14" t="s">
        <v>141</v>
      </c>
      <c r="AW134" s="14" t="s">
        <v>30</v>
      </c>
      <c r="AX134" s="14" t="s">
        <v>80</v>
      </c>
      <c r="AY134" s="160" t="s">
        <v>134</v>
      </c>
    </row>
    <row r="135" spans="2:65" s="1" customFormat="1" ht="33" customHeight="1">
      <c r="B135" s="31"/>
      <c r="C135" s="131" t="s">
        <v>85</v>
      </c>
      <c r="D135" s="131" t="s">
        <v>136</v>
      </c>
      <c r="E135" s="132" t="s">
        <v>148</v>
      </c>
      <c r="F135" s="133" t="s">
        <v>149</v>
      </c>
      <c r="G135" s="134" t="s">
        <v>150</v>
      </c>
      <c r="H135" s="135">
        <v>36.75</v>
      </c>
      <c r="I135" s="136"/>
      <c r="J135" s="137">
        <f>ROUND(I135*H135,2)</f>
        <v>0</v>
      </c>
      <c r="K135" s="133" t="s">
        <v>151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141</v>
      </c>
      <c r="AT135" s="142" t="s">
        <v>136</v>
      </c>
      <c r="AU135" s="142" t="s">
        <v>85</v>
      </c>
      <c r="AY135" s="16" t="s">
        <v>134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141</v>
      </c>
      <c r="BM135" s="142" t="s">
        <v>152</v>
      </c>
    </row>
    <row r="136" spans="2:65" s="12" customFormat="1">
      <c r="B136" s="144"/>
      <c r="D136" s="145" t="s">
        <v>143</v>
      </c>
      <c r="E136" s="146" t="s">
        <v>1</v>
      </c>
      <c r="F136" s="147" t="s">
        <v>153</v>
      </c>
      <c r="H136" s="148">
        <v>36.75</v>
      </c>
      <c r="I136" s="149"/>
      <c r="L136" s="144"/>
      <c r="M136" s="150"/>
      <c r="T136" s="151"/>
      <c r="AT136" s="146" t="s">
        <v>143</v>
      </c>
      <c r="AU136" s="146" t="s">
        <v>85</v>
      </c>
      <c r="AV136" s="12" t="s">
        <v>85</v>
      </c>
      <c r="AW136" s="12" t="s">
        <v>30</v>
      </c>
      <c r="AX136" s="12" t="s">
        <v>75</v>
      </c>
      <c r="AY136" s="146" t="s">
        <v>134</v>
      </c>
    </row>
    <row r="137" spans="2:65" s="13" customFormat="1">
      <c r="B137" s="152"/>
      <c r="D137" s="145" t="s">
        <v>143</v>
      </c>
      <c r="E137" s="153" t="s">
        <v>1</v>
      </c>
      <c r="F137" s="154" t="s">
        <v>145</v>
      </c>
      <c r="H137" s="155">
        <v>36.75</v>
      </c>
      <c r="I137" s="156"/>
      <c r="L137" s="152"/>
      <c r="M137" s="157"/>
      <c r="T137" s="158"/>
      <c r="AT137" s="153" t="s">
        <v>143</v>
      </c>
      <c r="AU137" s="153" t="s">
        <v>85</v>
      </c>
      <c r="AV137" s="13" t="s">
        <v>146</v>
      </c>
      <c r="AW137" s="13" t="s">
        <v>30</v>
      </c>
      <c r="AX137" s="13" t="s">
        <v>75</v>
      </c>
      <c r="AY137" s="153" t="s">
        <v>134</v>
      </c>
    </row>
    <row r="138" spans="2:65" s="14" customFormat="1">
      <c r="B138" s="159"/>
      <c r="D138" s="145" t="s">
        <v>143</v>
      </c>
      <c r="E138" s="160" t="s">
        <v>93</v>
      </c>
      <c r="F138" s="161" t="s">
        <v>147</v>
      </c>
      <c r="H138" s="162">
        <v>36.75</v>
      </c>
      <c r="I138" s="163"/>
      <c r="L138" s="159"/>
      <c r="M138" s="164"/>
      <c r="T138" s="165"/>
      <c r="AT138" s="160" t="s">
        <v>143</v>
      </c>
      <c r="AU138" s="160" t="s">
        <v>85</v>
      </c>
      <c r="AV138" s="14" t="s">
        <v>141</v>
      </c>
      <c r="AW138" s="14" t="s">
        <v>30</v>
      </c>
      <c r="AX138" s="14" t="s">
        <v>80</v>
      </c>
      <c r="AY138" s="160" t="s">
        <v>134</v>
      </c>
    </row>
    <row r="139" spans="2:65" s="1" customFormat="1" ht="24.2" customHeight="1">
      <c r="B139" s="31"/>
      <c r="C139" s="131" t="s">
        <v>146</v>
      </c>
      <c r="D139" s="131" t="s">
        <v>136</v>
      </c>
      <c r="E139" s="132" t="s">
        <v>154</v>
      </c>
      <c r="F139" s="133" t="s">
        <v>155</v>
      </c>
      <c r="G139" s="134" t="s">
        <v>150</v>
      </c>
      <c r="H139" s="135">
        <v>11.025</v>
      </c>
      <c r="I139" s="136"/>
      <c r="J139" s="137">
        <f>ROUND(I139*H139,2)</f>
        <v>0</v>
      </c>
      <c r="K139" s="133" t="s">
        <v>151</v>
      </c>
      <c r="L139" s="31"/>
      <c r="M139" s="138" t="s">
        <v>1</v>
      </c>
      <c r="N139" s="139" t="s">
        <v>40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141</v>
      </c>
      <c r="AT139" s="142" t="s">
        <v>136</v>
      </c>
      <c r="AU139" s="142" t="s">
        <v>85</v>
      </c>
      <c r="AY139" s="16" t="s">
        <v>134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80</v>
      </c>
      <c r="BK139" s="143">
        <f>ROUND(I139*H139,2)</f>
        <v>0</v>
      </c>
      <c r="BL139" s="16" t="s">
        <v>141</v>
      </c>
      <c r="BM139" s="142" t="s">
        <v>156</v>
      </c>
    </row>
    <row r="140" spans="2:65" s="12" customFormat="1">
      <c r="B140" s="144"/>
      <c r="D140" s="145" t="s">
        <v>143</v>
      </c>
      <c r="E140" s="146" t="s">
        <v>1</v>
      </c>
      <c r="F140" s="147" t="s">
        <v>157</v>
      </c>
      <c r="H140" s="148">
        <v>11.025</v>
      </c>
      <c r="I140" s="149"/>
      <c r="L140" s="144"/>
      <c r="M140" s="150"/>
      <c r="T140" s="151"/>
      <c r="AT140" s="146" t="s">
        <v>143</v>
      </c>
      <c r="AU140" s="146" t="s">
        <v>85</v>
      </c>
      <c r="AV140" s="12" t="s">
        <v>85</v>
      </c>
      <c r="AW140" s="12" t="s">
        <v>30</v>
      </c>
      <c r="AX140" s="12" t="s">
        <v>75</v>
      </c>
      <c r="AY140" s="146" t="s">
        <v>134</v>
      </c>
    </row>
    <row r="141" spans="2:65" s="13" customFormat="1">
      <c r="B141" s="152"/>
      <c r="D141" s="145" t="s">
        <v>143</v>
      </c>
      <c r="E141" s="153" t="s">
        <v>1</v>
      </c>
      <c r="F141" s="154" t="s">
        <v>145</v>
      </c>
      <c r="H141" s="155">
        <v>11.025</v>
      </c>
      <c r="I141" s="156"/>
      <c r="L141" s="152"/>
      <c r="M141" s="157"/>
      <c r="T141" s="158"/>
      <c r="AT141" s="153" t="s">
        <v>143</v>
      </c>
      <c r="AU141" s="153" t="s">
        <v>85</v>
      </c>
      <c r="AV141" s="13" t="s">
        <v>146</v>
      </c>
      <c r="AW141" s="13" t="s">
        <v>30</v>
      </c>
      <c r="AX141" s="13" t="s">
        <v>75</v>
      </c>
      <c r="AY141" s="153" t="s">
        <v>134</v>
      </c>
    </row>
    <row r="142" spans="2:65" s="14" customFormat="1">
      <c r="B142" s="159"/>
      <c r="D142" s="145" t="s">
        <v>143</v>
      </c>
      <c r="E142" s="160" t="s">
        <v>1</v>
      </c>
      <c r="F142" s="161" t="s">
        <v>147</v>
      </c>
      <c r="H142" s="162">
        <v>11.025</v>
      </c>
      <c r="I142" s="163"/>
      <c r="L142" s="159"/>
      <c r="M142" s="164"/>
      <c r="T142" s="165"/>
      <c r="AT142" s="160" t="s">
        <v>143</v>
      </c>
      <c r="AU142" s="160" t="s">
        <v>85</v>
      </c>
      <c r="AV142" s="14" t="s">
        <v>141</v>
      </c>
      <c r="AW142" s="14" t="s">
        <v>30</v>
      </c>
      <c r="AX142" s="14" t="s">
        <v>80</v>
      </c>
      <c r="AY142" s="160" t="s">
        <v>134</v>
      </c>
    </row>
    <row r="143" spans="2:65" s="1" customFormat="1" ht="37.9" customHeight="1">
      <c r="B143" s="31"/>
      <c r="C143" s="131" t="s">
        <v>141</v>
      </c>
      <c r="D143" s="131" t="s">
        <v>136</v>
      </c>
      <c r="E143" s="132" t="s">
        <v>158</v>
      </c>
      <c r="F143" s="133" t="s">
        <v>159</v>
      </c>
      <c r="G143" s="134" t="s">
        <v>150</v>
      </c>
      <c r="H143" s="135">
        <v>12.25</v>
      </c>
      <c r="I143" s="136"/>
      <c r="J143" s="137">
        <f>ROUND(I143*H143,2)</f>
        <v>0</v>
      </c>
      <c r="K143" s="133" t="s">
        <v>151</v>
      </c>
      <c r="L143" s="31"/>
      <c r="M143" s="138" t="s">
        <v>1</v>
      </c>
      <c r="N143" s="139" t="s">
        <v>40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141</v>
      </c>
      <c r="AT143" s="142" t="s">
        <v>136</v>
      </c>
      <c r="AU143" s="142" t="s">
        <v>85</v>
      </c>
      <c r="AY143" s="16" t="s">
        <v>134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80</v>
      </c>
      <c r="BK143" s="143">
        <f>ROUND(I143*H143,2)</f>
        <v>0</v>
      </c>
      <c r="BL143" s="16" t="s">
        <v>141</v>
      </c>
      <c r="BM143" s="142" t="s">
        <v>160</v>
      </c>
    </row>
    <row r="144" spans="2:65" s="12" customFormat="1">
      <c r="B144" s="144"/>
      <c r="D144" s="145" t="s">
        <v>143</v>
      </c>
      <c r="E144" s="146" t="s">
        <v>1</v>
      </c>
      <c r="F144" s="147" t="s">
        <v>91</v>
      </c>
      <c r="H144" s="148">
        <v>12.25</v>
      </c>
      <c r="I144" s="149"/>
      <c r="L144" s="144"/>
      <c r="M144" s="150"/>
      <c r="T144" s="151"/>
      <c r="AT144" s="146" t="s">
        <v>143</v>
      </c>
      <c r="AU144" s="146" t="s">
        <v>85</v>
      </c>
      <c r="AV144" s="12" t="s">
        <v>85</v>
      </c>
      <c r="AW144" s="12" t="s">
        <v>30</v>
      </c>
      <c r="AX144" s="12" t="s">
        <v>75</v>
      </c>
      <c r="AY144" s="146" t="s">
        <v>134</v>
      </c>
    </row>
    <row r="145" spans="2:65" s="13" customFormat="1">
      <c r="B145" s="152"/>
      <c r="D145" s="145" t="s">
        <v>143</v>
      </c>
      <c r="E145" s="153" t="s">
        <v>1</v>
      </c>
      <c r="F145" s="154" t="s">
        <v>145</v>
      </c>
      <c r="H145" s="155">
        <v>12.25</v>
      </c>
      <c r="I145" s="156"/>
      <c r="L145" s="152"/>
      <c r="M145" s="157"/>
      <c r="T145" s="158"/>
      <c r="AT145" s="153" t="s">
        <v>143</v>
      </c>
      <c r="AU145" s="153" t="s">
        <v>85</v>
      </c>
      <c r="AV145" s="13" t="s">
        <v>146</v>
      </c>
      <c r="AW145" s="13" t="s">
        <v>30</v>
      </c>
      <c r="AX145" s="13" t="s">
        <v>75</v>
      </c>
      <c r="AY145" s="153" t="s">
        <v>134</v>
      </c>
    </row>
    <row r="146" spans="2:65" s="14" customFormat="1">
      <c r="B146" s="159"/>
      <c r="D146" s="145" t="s">
        <v>143</v>
      </c>
      <c r="E146" s="160" t="s">
        <v>1</v>
      </c>
      <c r="F146" s="161" t="s">
        <v>147</v>
      </c>
      <c r="H146" s="162">
        <v>12.25</v>
      </c>
      <c r="I146" s="163"/>
      <c r="L146" s="159"/>
      <c r="M146" s="164"/>
      <c r="T146" s="165"/>
      <c r="AT146" s="160" t="s">
        <v>143</v>
      </c>
      <c r="AU146" s="160" t="s">
        <v>85</v>
      </c>
      <c r="AV146" s="14" t="s">
        <v>141</v>
      </c>
      <c r="AW146" s="14" t="s">
        <v>30</v>
      </c>
      <c r="AX146" s="14" t="s">
        <v>80</v>
      </c>
      <c r="AY146" s="160" t="s">
        <v>134</v>
      </c>
    </row>
    <row r="147" spans="2:65" s="1" customFormat="1" ht="24.2" customHeight="1">
      <c r="B147" s="31"/>
      <c r="C147" s="131" t="s">
        <v>161</v>
      </c>
      <c r="D147" s="131" t="s">
        <v>136</v>
      </c>
      <c r="E147" s="132" t="s">
        <v>162</v>
      </c>
      <c r="F147" s="133" t="s">
        <v>163</v>
      </c>
      <c r="G147" s="134" t="s">
        <v>150</v>
      </c>
      <c r="H147" s="135">
        <v>12.25</v>
      </c>
      <c r="I147" s="136"/>
      <c r="J147" s="137">
        <f>ROUND(I147*H147,2)</f>
        <v>0</v>
      </c>
      <c r="K147" s="133" t="s">
        <v>140</v>
      </c>
      <c r="L147" s="31"/>
      <c r="M147" s="138" t="s">
        <v>1</v>
      </c>
      <c r="N147" s="139" t="s">
        <v>40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141</v>
      </c>
      <c r="AT147" s="142" t="s">
        <v>136</v>
      </c>
      <c r="AU147" s="142" t="s">
        <v>85</v>
      </c>
      <c r="AY147" s="16" t="s">
        <v>134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80</v>
      </c>
      <c r="BK147" s="143">
        <f>ROUND(I147*H147,2)</f>
        <v>0</v>
      </c>
      <c r="BL147" s="16" t="s">
        <v>141</v>
      </c>
      <c r="BM147" s="142" t="s">
        <v>164</v>
      </c>
    </row>
    <row r="148" spans="2:65" s="12" customFormat="1">
      <c r="B148" s="144"/>
      <c r="D148" s="145" t="s">
        <v>143</v>
      </c>
      <c r="E148" s="146" t="s">
        <v>1</v>
      </c>
      <c r="F148" s="147" t="s">
        <v>93</v>
      </c>
      <c r="H148" s="148">
        <v>36.75</v>
      </c>
      <c r="I148" s="149"/>
      <c r="L148" s="144"/>
      <c r="M148" s="150"/>
      <c r="T148" s="151"/>
      <c r="AT148" s="146" t="s">
        <v>143</v>
      </c>
      <c r="AU148" s="146" t="s">
        <v>85</v>
      </c>
      <c r="AV148" s="12" t="s">
        <v>85</v>
      </c>
      <c r="AW148" s="12" t="s">
        <v>30</v>
      </c>
      <c r="AX148" s="12" t="s">
        <v>75</v>
      </c>
      <c r="AY148" s="146" t="s">
        <v>134</v>
      </c>
    </row>
    <row r="149" spans="2:65" s="12" customFormat="1">
      <c r="B149" s="144"/>
      <c r="D149" s="145" t="s">
        <v>143</v>
      </c>
      <c r="E149" s="146" t="s">
        <v>1</v>
      </c>
      <c r="F149" s="147" t="s">
        <v>165</v>
      </c>
      <c r="H149" s="148">
        <v>-24.5</v>
      </c>
      <c r="I149" s="149"/>
      <c r="L149" s="144"/>
      <c r="M149" s="150"/>
      <c r="T149" s="151"/>
      <c r="AT149" s="146" t="s">
        <v>143</v>
      </c>
      <c r="AU149" s="146" t="s">
        <v>85</v>
      </c>
      <c r="AV149" s="12" t="s">
        <v>85</v>
      </c>
      <c r="AW149" s="12" t="s">
        <v>30</v>
      </c>
      <c r="AX149" s="12" t="s">
        <v>75</v>
      </c>
      <c r="AY149" s="146" t="s">
        <v>134</v>
      </c>
    </row>
    <row r="150" spans="2:65" s="13" customFormat="1">
      <c r="B150" s="152"/>
      <c r="D150" s="145" t="s">
        <v>143</v>
      </c>
      <c r="E150" s="153" t="s">
        <v>1</v>
      </c>
      <c r="F150" s="154" t="s">
        <v>145</v>
      </c>
      <c r="H150" s="155">
        <v>12.25</v>
      </c>
      <c r="I150" s="156"/>
      <c r="L150" s="152"/>
      <c r="M150" s="157"/>
      <c r="T150" s="158"/>
      <c r="AT150" s="153" t="s">
        <v>143</v>
      </c>
      <c r="AU150" s="153" t="s">
        <v>85</v>
      </c>
      <c r="AV150" s="13" t="s">
        <v>146</v>
      </c>
      <c r="AW150" s="13" t="s">
        <v>30</v>
      </c>
      <c r="AX150" s="13" t="s">
        <v>75</v>
      </c>
      <c r="AY150" s="153" t="s">
        <v>134</v>
      </c>
    </row>
    <row r="151" spans="2:65" s="14" customFormat="1">
      <c r="B151" s="159"/>
      <c r="D151" s="145" t="s">
        <v>143</v>
      </c>
      <c r="E151" s="160" t="s">
        <v>91</v>
      </c>
      <c r="F151" s="161" t="s">
        <v>147</v>
      </c>
      <c r="H151" s="162">
        <v>12.25</v>
      </c>
      <c r="I151" s="163"/>
      <c r="L151" s="159"/>
      <c r="M151" s="164"/>
      <c r="T151" s="165"/>
      <c r="AT151" s="160" t="s">
        <v>143</v>
      </c>
      <c r="AU151" s="160" t="s">
        <v>85</v>
      </c>
      <c r="AV151" s="14" t="s">
        <v>141</v>
      </c>
      <c r="AW151" s="14" t="s">
        <v>30</v>
      </c>
      <c r="AX151" s="14" t="s">
        <v>80</v>
      </c>
      <c r="AY151" s="160" t="s">
        <v>134</v>
      </c>
    </row>
    <row r="152" spans="2:65" s="1" customFormat="1" ht="33" customHeight="1">
      <c r="B152" s="31"/>
      <c r="C152" s="131" t="s">
        <v>166</v>
      </c>
      <c r="D152" s="131" t="s">
        <v>136</v>
      </c>
      <c r="E152" s="132" t="s">
        <v>167</v>
      </c>
      <c r="F152" s="133" t="s">
        <v>168</v>
      </c>
      <c r="G152" s="134" t="s">
        <v>169</v>
      </c>
      <c r="H152" s="135">
        <v>22.663</v>
      </c>
      <c r="I152" s="136"/>
      <c r="J152" s="137">
        <f>ROUND(I152*H152,2)</f>
        <v>0</v>
      </c>
      <c r="K152" s="133" t="s">
        <v>151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141</v>
      </c>
      <c r="AT152" s="142" t="s">
        <v>136</v>
      </c>
      <c r="AU152" s="142" t="s">
        <v>85</v>
      </c>
      <c r="AY152" s="16" t="s">
        <v>134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141</v>
      </c>
      <c r="BM152" s="142" t="s">
        <v>170</v>
      </c>
    </row>
    <row r="153" spans="2:65" s="12" customFormat="1">
      <c r="B153" s="144"/>
      <c r="D153" s="145" t="s">
        <v>143</v>
      </c>
      <c r="E153" s="146" t="s">
        <v>1</v>
      </c>
      <c r="F153" s="147" t="s">
        <v>171</v>
      </c>
      <c r="H153" s="148">
        <v>22.663</v>
      </c>
      <c r="I153" s="149"/>
      <c r="L153" s="144"/>
      <c r="M153" s="150"/>
      <c r="T153" s="151"/>
      <c r="AT153" s="146" t="s">
        <v>143</v>
      </c>
      <c r="AU153" s="146" t="s">
        <v>85</v>
      </c>
      <c r="AV153" s="12" t="s">
        <v>85</v>
      </c>
      <c r="AW153" s="12" t="s">
        <v>30</v>
      </c>
      <c r="AX153" s="12" t="s">
        <v>75</v>
      </c>
      <c r="AY153" s="146" t="s">
        <v>134</v>
      </c>
    </row>
    <row r="154" spans="2:65" s="13" customFormat="1">
      <c r="B154" s="152"/>
      <c r="D154" s="145" t="s">
        <v>143</v>
      </c>
      <c r="E154" s="153" t="s">
        <v>1</v>
      </c>
      <c r="F154" s="154" t="s">
        <v>145</v>
      </c>
      <c r="H154" s="155">
        <v>22.663</v>
      </c>
      <c r="I154" s="156"/>
      <c r="L154" s="152"/>
      <c r="M154" s="157"/>
      <c r="T154" s="158"/>
      <c r="AT154" s="153" t="s">
        <v>143</v>
      </c>
      <c r="AU154" s="153" t="s">
        <v>85</v>
      </c>
      <c r="AV154" s="13" t="s">
        <v>146</v>
      </c>
      <c r="AW154" s="13" t="s">
        <v>30</v>
      </c>
      <c r="AX154" s="13" t="s">
        <v>75</v>
      </c>
      <c r="AY154" s="153" t="s">
        <v>134</v>
      </c>
    </row>
    <row r="155" spans="2:65" s="14" customFormat="1">
      <c r="B155" s="159"/>
      <c r="D155" s="145" t="s">
        <v>143</v>
      </c>
      <c r="E155" s="160" t="s">
        <v>1</v>
      </c>
      <c r="F155" s="161" t="s">
        <v>147</v>
      </c>
      <c r="H155" s="162">
        <v>22.663</v>
      </c>
      <c r="I155" s="163"/>
      <c r="L155" s="159"/>
      <c r="M155" s="164"/>
      <c r="T155" s="165"/>
      <c r="AT155" s="160" t="s">
        <v>143</v>
      </c>
      <c r="AU155" s="160" t="s">
        <v>85</v>
      </c>
      <c r="AV155" s="14" t="s">
        <v>141</v>
      </c>
      <c r="AW155" s="14" t="s">
        <v>30</v>
      </c>
      <c r="AX155" s="14" t="s">
        <v>80</v>
      </c>
      <c r="AY155" s="160" t="s">
        <v>134</v>
      </c>
    </row>
    <row r="156" spans="2:65" s="1" customFormat="1" ht="16.5" customHeight="1">
      <c r="B156" s="31"/>
      <c r="C156" s="131" t="s">
        <v>172</v>
      </c>
      <c r="D156" s="131" t="s">
        <v>136</v>
      </c>
      <c r="E156" s="132" t="s">
        <v>173</v>
      </c>
      <c r="F156" s="133" t="s">
        <v>174</v>
      </c>
      <c r="G156" s="134" t="s">
        <v>150</v>
      </c>
      <c r="H156" s="135">
        <v>12.25</v>
      </c>
      <c r="I156" s="136"/>
      <c r="J156" s="137">
        <f>ROUND(I156*H156,2)</f>
        <v>0</v>
      </c>
      <c r="K156" s="133" t="s">
        <v>151</v>
      </c>
      <c r="L156" s="31"/>
      <c r="M156" s="138" t="s">
        <v>1</v>
      </c>
      <c r="N156" s="139" t="s">
        <v>40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141</v>
      </c>
      <c r="AT156" s="142" t="s">
        <v>136</v>
      </c>
      <c r="AU156" s="142" t="s">
        <v>85</v>
      </c>
      <c r="AY156" s="16" t="s">
        <v>134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141</v>
      </c>
      <c r="BM156" s="142" t="s">
        <v>175</v>
      </c>
    </row>
    <row r="157" spans="2:65" s="12" customFormat="1">
      <c r="B157" s="144"/>
      <c r="D157" s="145" t="s">
        <v>143</v>
      </c>
      <c r="E157" s="146" t="s">
        <v>1</v>
      </c>
      <c r="F157" s="147" t="s">
        <v>91</v>
      </c>
      <c r="H157" s="148">
        <v>12.25</v>
      </c>
      <c r="I157" s="149"/>
      <c r="L157" s="144"/>
      <c r="M157" s="150"/>
      <c r="T157" s="151"/>
      <c r="AT157" s="146" t="s">
        <v>143</v>
      </c>
      <c r="AU157" s="146" t="s">
        <v>85</v>
      </c>
      <c r="AV157" s="12" t="s">
        <v>85</v>
      </c>
      <c r="AW157" s="12" t="s">
        <v>30</v>
      </c>
      <c r="AX157" s="12" t="s">
        <v>75</v>
      </c>
      <c r="AY157" s="146" t="s">
        <v>134</v>
      </c>
    </row>
    <row r="158" spans="2:65" s="13" customFormat="1">
      <c r="B158" s="152"/>
      <c r="D158" s="145" t="s">
        <v>143</v>
      </c>
      <c r="E158" s="153" t="s">
        <v>1</v>
      </c>
      <c r="F158" s="154" t="s">
        <v>145</v>
      </c>
      <c r="H158" s="155">
        <v>12.25</v>
      </c>
      <c r="I158" s="156"/>
      <c r="L158" s="152"/>
      <c r="M158" s="157"/>
      <c r="T158" s="158"/>
      <c r="AT158" s="153" t="s">
        <v>143</v>
      </c>
      <c r="AU158" s="153" t="s">
        <v>85</v>
      </c>
      <c r="AV158" s="13" t="s">
        <v>146</v>
      </c>
      <c r="AW158" s="13" t="s">
        <v>30</v>
      </c>
      <c r="AX158" s="13" t="s">
        <v>75</v>
      </c>
      <c r="AY158" s="153" t="s">
        <v>134</v>
      </c>
    </row>
    <row r="159" spans="2:65" s="14" customFormat="1">
      <c r="B159" s="159"/>
      <c r="D159" s="145" t="s">
        <v>143</v>
      </c>
      <c r="E159" s="160" t="s">
        <v>1</v>
      </c>
      <c r="F159" s="161" t="s">
        <v>147</v>
      </c>
      <c r="H159" s="162">
        <v>12.25</v>
      </c>
      <c r="I159" s="163"/>
      <c r="L159" s="159"/>
      <c r="M159" s="164"/>
      <c r="T159" s="165"/>
      <c r="AT159" s="160" t="s">
        <v>143</v>
      </c>
      <c r="AU159" s="160" t="s">
        <v>85</v>
      </c>
      <c r="AV159" s="14" t="s">
        <v>141</v>
      </c>
      <c r="AW159" s="14" t="s">
        <v>30</v>
      </c>
      <c r="AX159" s="14" t="s">
        <v>80</v>
      </c>
      <c r="AY159" s="160" t="s">
        <v>134</v>
      </c>
    </row>
    <row r="160" spans="2:65" s="1" customFormat="1" ht="24.2" customHeight="1">
      <c r="B160" s="31"/>
      <c r="C160" s="131" t="s">
        <v>176</v>
      </c>
      <c r="D160" s="131" t="s">
        <v>136</v>
      </c>
      <c r="E160" s="132" t="s">
        <v>177</v>
      </c>
      <c r="F160" s="133" t="s">
        <v>178</v>
      </c>
      <c r="G160" s="134" t="s">
        <v>150</v>
      </c>
      <c r="H160" s="135">
        <v>24.5</v>
      </c>
      <c r="I160" s="136"/>
      <c r="J160" s="137">
        <f>ROUND(I160*H160,2)</f>
        <v>0</v>
      </c>
      <c r="K160" s="133" t="s">
        <v>151</v>
      </c>
      <c r="L160" s="31"/>
      <c r="M160" s="138" t="s">
        <v>1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141</v>
      </c>
      <c r="AT160" s="142" t="s">
        <v>136</v>
      </c>
      <c r="AU160" s="142" t="s">
        <v>85</v>
      </c>
      <c r="AY160" s="16" t="s">
        <v>134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141</v>
      </c>
      <c r="BM160" s="142" t="s">
        <v>179</v>
      </c>
    </row>
    <row r="161" spans="2:65" s="13" customFormat="1">
      <c r="B161" s="152"/>
      <c r="D161" s="145" t="s">
        <v>143</v>
      </c>
      <c r="E161" s="153" t="s">
        <v>95</v>
      </c>
      <c r="F161" s="154" t="s">
        <v>145</v>
      </c>
      <c r="H161" s="155">
        <v>0</v>
      </c>
      <c r="I161" s="156"/>
      <c r="L161" s="152"/>
      <c r="M161" s="157"/>
      <c r="T161" s="158"/>
      <c r="AT161" s="153" t="s">
        <v>143</v>
      </c>
      <c r="AU161" s="153" t="s">
        <v>85</v>
      </c>
      <c r="AV161" s="13" t="s">
        <v>146</v>
      </c>
      <c r="AW161" s="13" t="s">
        <v>30</v>
      </c>
      <c r="AX161" s="13" t="s">
        <v>75</v>
      </c>
      <c r="AY161" s="153" t="s">
        <v>134</v>
      </c>
    </row>
    <row r="162" spans="2:65" s="12" customFormat="1">
      <c r="B162" s="144"/>
      <c r="D162" s="145" t="s">
        <v>143</v>
      </c>
      <c r="E162" s="146" t="s">
        <v>1</v>
      </c>
      <c r="F162" s="147" t="s">
        <v>180</v>
      </c>
      <c r="H162" s="148">
        <v>24.5</v>
      </c>
      <c r="I162" s="149"/>
      <c r="L162" s="144"/>
      <c r="M162" s="150"/>
      <c r="T162" s="151"/>
      <c r="AT162" s="146" t="s">
        <v>143</v>
      </c>
      <c r="AU162" s="146" t="s">
        <v>85</v>
      </c>
      <c r="AV162" s="12" t="s">
        <v>85</v>
      </c>
      <c r="AW162" s="12" t="s">
        <v>30</v>
      </c>
      <c r="AX162" s="12" t="s">
        <v>75</v>
      </c>
      <c r="AY162" s="146" t="s">
        <v>134</v>
      </c>
    </row>
    <row r="163" spans="2:65" s="13" customFormat="1">
      <c r="B163" s="152"/>
      <c r="D163" s="145" t="s">
        <v>143</v>
      </c>
      <c r="E163" s="153" t="s">
        <v>96</v>
      </c>
      <c r="F163" s="154" t="s">
        <v>145</v>
      </c>
      <c r="H163" s="155">
        <v>24.5</v>
      </c>
      <c r="I163" s="156"/>
      <c r="L163" s="152"/>
      <c r="M163" s="157"/>
      <c r="T163" s="158"/>
      <c r="AT163" s="153" t="s">
        <v>143</v>
      </c>
      <c r="AU163" s="153" t="s">
        <v>85</v>
      </c>
      <c r="AV163" s="13" t="s">
        <v>146</v>
      </c>
      <c r="AW163" s="13" t="s">
        <v>30</v>
      </c>
      <c r="AX163" s="13" t="s">
        <v>75</v>
      </c>
      <c r="AY163" s="153" t="s">
        <v>134</v>
      </c>
    </row>
    <row r="164" spans="2:65" s="14" customFormat="1">
      <c r="B164" s="159"/>
      <c r="D164" s="145" t="s">
        <v>143</v>
      </c>
      <c r="E164" s="160" t="s">
        <v>1</v>
      </c>
      <c r="F164" s="161" t="s">
        <v>147</v>
      </c>
      <c r="H164" s="162">
        <v>24.5</v>
      </c>
      <c r="I164" s="163"/>
      <c r="L164" s="159"/>
      <c r="M164" s="164"/>
      <c r="T164" s="165"/>
      <c r="AT164" s="160" t="s">
        <v>143</v>
      </c>
      <c r="AU164" s="160" t="s">
        <v>85</v>
      </c>
      <c r="AV164" s="14" t="s">
        <v>141</v>
      </c>
      <c r="AW164" s="14" t="s">
        <v>30</v>
      </c>
      <c r="AX164" s="14" t="s">
        <v>80</v>
      </c>
      <c r="AY164" s="160" t="s">
        <v>134</v>
      </c>
    </row>
    <row r="165" spans="2:65" s="1" customFormat="1" ht="24.2" customHeight="1">
      <c r="B165" s="31"/>
      <c r="C165" s="131" t="s">
        <v>181</v>
      </c>
      <c r="D165" s="131" t="s">
        <v>136</v>
      </c>
      <c r="E165" s="132" t="s">
        <v>182</v>
      </c>
      <c r="F165" s="133" t="s">
        <v>183</v>
      </c>
      <c r="G165" s="134" t="s">
        <v>150</v>
      </c>
      <c r="H165" s="135">
        <v>9.4420000000000002</v>
      </c>
      <c r="I165" s="136"/>
      <c r="J165" s="137">
        <f>ROUND(I165*H165,2)</f>
        <v>0</v>
      </c>
      <c r="K165" s="133" t="s">
        <v>151</v>
      </c>
      <c r="L165" s="31"/>
      <c r="M165" s="138" t="s">
        <v>1</v>
      </c>
      <c r="N165" s="139" t="s">
        <v>40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141</v>
      </c>
      <c r="AT165" s="142" t="s">
        <v>136</v>
      </c>
      <c r="AU165" s="142" t="s">
        <v>85</v>
      </c>
      <c r="AY165" s="16" t="s">
        <v>134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80</v>
      </c>
      <c r="BK165" s="143">
        <f>ROUND(I165*H165,2)</f>
        <v>0</v>
      </c>
      <c r="BL165" s="16" t="s">
        <v>141</v>
      </c>
      <c r="BM165" s="142" t="s">
        <v>184</v>
      </c>
    </row>
    <row r="166" spans="2:65" s="12" customFormat="1">
      <c r="B166" s="144"/>
      <c r="D166" s="145" t="s">
        <v>143</v>
      </c>
      <c r="E166" s="146" t="s">
        <v>1</v>
      </c>
      <c r="F166" s="147" t="s">
        <v>185</v>
      </c>
      <c r="H166" s="148">
        <v>9.4420000000000002</v>
      </c>
      <c r="I166" s="149"/>
      <c r="L166" s="144"/>
      <c r="M166" s="150"/>
      <c r="T166" s="151"/>
      <c r="AT166" s="146" t="s">
        <v>143</v>
      </c>
      <c r="AU166" s="146" t="s">
        <v>85</v>
      </c>
      <c r="AV166" s="12" t="s">
        <v>85</v>
      </c>
      <c r="AW166" s="12" t="s">
        <v>30</v>
      </c>
      <c r="AX166" s="12" t="s">
        <v>75</v>
      </c>
      <c r="AY166" s="146" t="s">
        <v>134</v>
      </c>
    </row>
    <row r="167" spans="2:65" s="13" customFormat="1">
      <c r="B167" s="152"/>
      <c r="D167" s="145" t="s">
        <v>143</v>
      </c>
      <c r="E167" s="153" t="s">
        <v>1</v>
      </c>
      <c r="F167" s="154" t="s">
        <v>145</v>
      </c>
      <c r="H167" s="155">
        <v>9.4420000000000002</v>
      </c>
      <c r="I167" s="156"/>
      <c r="L167" s="152"/>
      <c r="M167" s="157"/>
      <c r="T167" s="158"/>
      <c r="AT167" s="153" t="s">
        <v>143</v>
      </c>
      <c r="AU167" s="153" t="s">
        <v>85</v>
      </c>
      <c r="AV167" s="13" t="s">
        <v>146</v>
      </c>
      <c r="AW167" s="13" t="s">
        <v>30</v>
      </c>
      <c r="AX167" s="13" t="s">
        <v>75</v>
      </c>
      <c r="AY167" s="153" t="s">
        <v>134</v>
      </c>
    </row>
    <row r="168" spans="2:65" s="14" customFormat="1">
      <c r="B168" s="159"/>
      <c r="D168" s="145" t="s">
        <v>143</v>
      </c>
      <c r="E168" s="160" t="s">
        <v>1</v>
      </c>
      <c r="F168" s="161" t="s">
        <v>147</v>
      </c>
      <c r="H168" s="162">
        <v>9.4420000000000002</v>
      </c>
      <c r="I168" s="163"/>
      <c r="L168" s="159"/>
      <c r="M168" s="164"/>
      <c r="T168" s="165"/>
      <c r="AT168" s="160" t="s">
        <v>143</v>
      </c>
      <c r="AU168" s="160" t="s">
        <v>85</v>
      </c>
      <c r="AV168" s="14" t="s">
        <v>141</v>
      </c>
      <c r="AW168" s="14" t="s">
        <v>30</v>
      </c>
      <c r="AX168" s="14" t="s">
        <v>80</v>
      </c>
      <c r="AY168" s="160" t="s">
        <v>134</v>
      </c>
    </row>
    <row r="169" spans="2:65" s="1" customFormat="1" ht="16.5" customHeight="1">
      <c r="B169" s="31"/>
      <c r="C169" s="166" t="s">
        <v>186</v>
      </c>
      <c r="D169" s="166" t="s">
        <v>187</v>
      </c>
      <c r="E169" s="167" t="s">
        <v>188</v>
      </c>
      <c r="F169" s="168" t="s">
        <v>189</v>
      </c>
      <c r="G169" s="169" t="s">
        <v>169</v>
      </c>
      <c r="H169" s="170">
        <v>18.884</v>
      </c>
      <c r="I169" s="171"/>
      <c r="J169" s="172">
        <f>ROUND(I169*H169,2)</f>
        <v>0</v>
      </c>
      <c r="K169" s="168" t="s">
        <v>151</v>
      </c>
      <c r="L169" s="173"/>
      <c r="M169" s="174" t="s">
        <v>1</v>
      </c>
      <c r="N169" s="175" t="s">
        <v>40</v>
      </c>
      <c r="P169" s="140">
        <f>O169*H169</f>
        <v>0</v>
      </c>
      <c r="Q169" s="140">
        <v>1</v>
      </c>
      <c r="R169" s="140">
        <f>Q169*H169</f>
        <v>18.884</v>
      </c>
      <c r="S169" s="140">
        <v>0</v>
      </c>
      <c r="T169" s="141">
        <f>S169*H169</f>
        <v>0</v>
      </c>
      <c r="AR169" s="142" t="s">
        <v>176</v>
      </c>
      <c r="AT169" s="142" t="s">
        <v>187</v>
      </c>
      <c r="AU169" s="142" t="s">
        <v>85</v>
      </c>
      <c r="AY169" s="16" t="s">
        <v>134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141</v>
      </c>
      <c r="BM169" s="142" t="s">
        <v>190</v>
      </c>
    </row>
    <row r="170" spans="2:65" s="12" customFormat="1">
      <c r="B170" s="144"/>
      <c r="D170" s="145" t="s">
        <v>143</v>
      </c>
      <c r="F170" s="147" t="s">
        <v>191</v>
      </c>
      <c r="H170" s="148">
        <v>18.884</v>
      </c>
      <c r="I170" s="149"/>
      <c r="L170" s="144"/>
      <c r="M170" s="150"/>
      <c r="T170" s="151"/>
      <c r="AT170" s="146" t="s">
        <v>143</v>
      </c>
      <c r="AU170" s="146" t="s">
        <v>85</v>
      </c>
      <c r="AV170" s="12" t="s">
        <v>85</v>
      </c>
      <c r="AW170" s="12" t="s">
        <v>4</v>
      </c>
      <c r="AX170" s="12" t="s">
        <v>80</v>
      </c>
      <c r="AY170" s="146" t="s">
        <v>134</v>
      </c>
    </row>
    <row r="171" spans="2:65" s="1" customFormat="1" ht="24.2" customHeight="1">
      <c r="B171" s="31"/>
      <c r="C171" s="131" t="s">
        <v>192</v>
      </c>
      <c r="D171" s="131" t="s">
        <v>136</v>
      </c>
      <c r="E171" s="132" t="s">
        <v>193</v>
      </c>
      <c r="F171" s="133" t="s">
        <v>194</v>
      </c>
      <c r="G171" s="134" t="s">
        <v>139</v>
      </c>
      <c r="H171" s="135">
        <v>30.8</v>
      </c>
      <c r="I171" s="136"/>
      <c r="J171" s="137">
        <f>ROUND(I171*H171,2)</f>
        <v>0</v>
      </c>
      <c r="K171" s="133" t="s">
        <v>151</v>
      </c>
      <c r="L171" s="31"/>
      <c r="M171" s="138" t="s">
        <v>1</v>
      </c>
      <c r="N171" s="139" t="s">
        <v>40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141</v>
      </c>
      <c r="AT171" s="142" t="s">
        <v>136</v>
      </c>
      <c r="AU171" s="142" t="s">
        <v>85</v>
      </c>
      <c r="AY171" s="16" t="s">
        <v>134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80</v>
      </c>
      <c r="BK171" s="143">
        <f>ROUND(I171*H171,2)</f>
        <v>0</v>
      </c>
      <c r="BL171" s="16" t="s">
        <v>141</v>
      </c>
      <c r="BM171" s="142" t="s">
        <v>195</v>
      </c>
    </row>
    <row r="172" spans="2:65" s="12" customFormat="1">
      <c r="B172" s="144"/>
      <c r="D172" s="145" t="s">
        <v>143</v>
      </c>
      <c r="E172" s="146" t="s">
        <v>1</v>
      </c>
      <c r="F172" s="147" t="s">
        <v>88</v>
      </c>
      <c r="H172" s="148">
        <v>30.8</v>
      </c>
      <c r="I172" s="149"/>
      <c r="L172" s="144"/>
      <c r="M172" s="150"/>
      <c r="T172" s="151"/>
      <c r="AT172" s="146" t="s">
        <v>143</v>
      </c>
      <c r="AU172" s="146" t="s">
        <v>85</v>
      </c>
      <c r="AV172" s="12" t="s">
        <v>85</v>
      </c>
      <c r="AW172" s="12" t="s">
        <v>30</v>
      </c>
      <c r="AX172" s="12" t="s">
        <v>75</v>
      </c>
      <c r="AY172" s="146" t="s">
        <v>134</v>
      </c>
    </row>
    <row r="173" spans="2:65" s="13" customFormat="1">
      <c r="B173" s="152"/>
      <c r="D173" s="145" t="s">
        <v>143</v>
      </c>
      <c r="E173" s="153" t="s">
        <v>1</v>
      </c>
      <c r="F173" s="154" t="s">
        <v>145</v>
      </c>
      <c r="H173" s="155">
        <v>30.8</v>
      </c>
      <c r="I173" s="156"/>
      <c r="L173" s="152"/>
      <c r="M173" s="157"/>
      <c r="T173" s="158"/>
      <c r="AT173" s="153" t="s">
        <v>143</v>
      </c>
      <c r="AU173" s="153" t="s">
        <v>85</v>
      </c>
      <c r="AV173" s="13" t="s">
        <v>146</v>
      </c>
      <c r="AW173" s="13" t="s">
        <v>30</v>
      </c>
      <c r="AX173" s="13" t="s">
        <v>75</v>
      </c>
      <c r="AY173" s="153" t="s">
        <v>134</v>
      </c>
    </row>
    <row r="174" spans="2:65" s="14" customFormat="1">
      <c r="B174" s="159"/>
      <c r="D174" s="145" t="s">
        <v>143</v>
      </c>
      <c r="E174" s="160" t="s">
        <v>1</v>
      </c>
      <c r="F174" s="161" t="s">
        <v>147</v>
      </c>
      <c r="H174" s="162">
        <v>30.8</v>
      </c>
      <c r="I174" s="163"/>
      <c r="L174" s="159"/>
      <c r="M174" s="164"/>
      <c r="T174" s="165"/>
      <c r="AT174" s="160" t="s">
        <v>143</v>
      </c>
      <c r="AU174" s="160" t="s">
        <v>85</v>
      </c>
      <c r="AV174" s="14" t="s">
        <v>141</v>
      </c>
      <c r="AW174" s="14" t="s">
        <v>30</v>
      </c>
      <c r="AX174" s="14" t="s">
        <v>80</v>
      </c>
      <c r="AY174" s="160" t="s">
        <v>134</v>
      </c>
    </row>
    <row r="175" spans="2:65" s="1" customFormat="1" ht="16.5" customHeight="1">
      <c r="B175" s="31"/>
      <c r="C175" s="166" t="s">
        <v>196</v>
      </c>
      <c r="D175" s="166" t="s">
        <v>187</v>
      </c>
      <c r="E175" s="167" t="s">
        <v>197</v>
      </c>
      <c r="F175" s="168" t="s">
        <v>198</v>
      </c>
      <c r="G175" s="169" t="s">
        <v>199</v>
      </c>
      <c r="H175" s="170">
        <v>0.61599999999999999</v>
      </c>
      <c r="I175" s="171"/>
      <c r="J175" s="172">
        <f>ROUND(I175*H175,2)</f>
        <v>0</v>
      </c>
      <c r="K175" s="168" t="s">
        <v>151</v>
      </c>
      <c r="L175" s="173"/>
      <c r="M175" s="174" t="s">
        <v>1</v>
      </c>
      <c r="N175" s="175" t="s">
        <v>40</v>
      </c>
      <c r="P175" s="140">
        <f>O175*H175</f>
        <v>0</v>
      </c>
      <c r="Q175" s="140">
        <v>1E-3</v>
      </c>
      <c r="R175" s="140">
        <f>Q175*H175</f>
        <v>6.1600000000000001E-4</v>
      </c>
      <c r="S175" s="140">
        <v>0</v>
      </c>
      <c r="T175" s="141">
        <f>S175*H175</f>
        <v>0</v>
      </c>
      <c r="AR175" s="142" t="s">
        <v>176</v>
      </c>
      <c r="AT175" s="142" t="s">
        <v>187</v>
      </c>
      <c r="AU175" s="142" t="s">
        <v>85</v>
      </c>
      <c r="AY175" s="16" t="s">
        <v>134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80</v>
      </c>
      <c r="BK175" s="143">
        <f>ROUND(I175*H175,2)</f>
        <v>0</v>
      </c>
      <c r="BL175" s="16" t="s">
        <v>141</v>
      </c>
      <c r="BM175" s="142" t="s">
        <v>200</v>
      </c>
    </row>
    <row r="176" spans="2:65" s="12" customFormat="1">
      <c r="B176" s="144"/>
      <c r="D176" s="145" t="s">
        <v>143</v>
      </c>
      <c r="F176" s="147" t="s">
        <v>201</v>
      </c>
      <c r="H176" s="148">
        <v>0.61599999999999999</v>
      </c>
      <c r="I176" s="149"/>
      <c r="L176" s="144"/>
      <c r="M176" s="150"/>
      <c r="T176" s="151"/>
      <c r="AT176" s="146" t="s">
        <v>143</v>
      </c>
      <c r="AU176" s="146" t="s">
        <v>85</v>
      </c>
      <c r="AV176" s="12" t="s">
        <v>85</v>
      </c>
      <c r="AW176" s="12" t="s">
        <v>4</v>
      </c>
      <c r="AX176" s="12" t="s">
        <v>80</v>
      </c>
      <c r="AY176" s="146" t="s">
        <v>134</v>
      </c>
    </row>
    <row r="177" spans="2:65" s="1" customFormat="1" ht="24.2" customHeight="1">
      <c r="B177" s="31"/>
      <c r="C177" s="131" t="s">
        <v>202</v>
      </c>
      <c r="D177" s="131" t="s">
        <v>136</v>
      </c>
      <c r="E177" s="132" t="s">
        <v>203</v>
      </c>
      <c r="F177" s="133" t="s">
        <v>204</v>
      </c>
      <c r="G177" s="134" t="s">
        <v>139</v>
      </c>
      <c r="H177" s="135">
        <v>30.8</v>
      </c>
      <c r="I177" s="136"/>
      <c r="J177" s="137">
        <f>ROUND(I177*H177,2)</f>
        <v>0</v>
      </c>
      <c r="K177" s="133" t="s">
        <v>151</v>
      </c>
      <c r="L177" s="31"/>
      <c r="M177" s="138" t="s">
        <v>1</v>
      </c>
      <c r="N177" s="139" t="s">
        <v>40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141</v>
      </c>
      <c r="AT177" s="142" t="s">
        <v>136</v>
      </c>
      <c r="AU177" s="142" t="s">
        <v>85</v>
      </c>
      <c r="AY177" s="16" t="s">
        <v>134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80</v>
      </c>
      <c r="BK177" s="143">
        <f>ROUND(I177*H177,2)</f>
        <v>0</v>
      </c>
      <c r="BL177" s="16" t="s">
        <v>141</v>
      </c>
      <c r="BM177" s="142" t="s">
        <v>205</v>
      </c>
    </row>
    <row r="178" spans="2:65" s="12" customFormat="1">
      <c r="B178" s="144"/>
      <c r="D178" s="145" t="s">
        <v>143</v>
      </c>
      <c r="E178" s="146" t="s">
        <v>1</v>
      </c>
      <c r="F178" s="147" t="s">
        <v>88</v>
      </c>
      <c r="H178" s="148">
        <v>30.8</v>
      </c>
      <c r="I178" s="149"/>
      <c r="L178" s="144"/>
      <c r="M178" s="150"/>
      <c r="T178" s="151"/>
      <c r="AT178" s="146" t="s">
        <v>143</v>
      </c>
      <c r="AU178" s="146" t="s">
        <v>85</v>
      </c>
      <c r="AV178" s="12" t="s">
        <v>85</v>
      </c>
      <c r="AW178" s="12" t="s">
        <v>30</v>
      </c>
      <c r="AX178" s="12" t="s">
        <v>75</v>
      </c>
      <c r="AY178" s="146" t="s">
        <v>134</v>
      </c>
    </row>
    <row r="179" spans="2:65" s="13" customFormat="1">
      <c r="B179" s="152"/>
      <c r="D179" s="145" t="s">
        <v>143</v>
      </c>
      <c r="E179" s="153" t="s">
        <v>1</v>
      </c>
      <c r="F179" s="154" t="s">
        <v>145</v>
      </c>
      <c r="H179" s="155">
        <v>30.8</v>
      </c>
      <c r="I179" s="156"/>
      <c r="L179" s="152"/>
      <c r="M179" s="157"/>
      <c r="T179" s="158"/>
      <c r="AT179" s="153" t="s">
        <v>143</v>
      </c>
      <c r="AU179" s="153" t="s">
        <v>85</v>
      </c>
      <c r="AV179" s="13" t="s">
        <v>146</v>
      </c>
      <c r="AW179" s="13" t="s">
        <v>30</v>
      </c>
      <c r="AX179" s="13" t="s">
        <v>75</v>
      </c>
      <c r="AY179" s="153" t="s">
        <v>134</v>
      </c>
    </row>
    <row r="180" spans="2:65" s="14" customFormat="1">
      <c r="B180" s="159"/>
      <c r="D180" s="145" t="s">
        <v>143</v>
      </c>
      <c r="E180" s="160" t="s">
        <v>1</v>
      </c>
      <c r="F180" s="161" t="s">
        <v>147</v>
      </c>
      <c r="H180" s="162">
        <v>30.8</v>
      </c>
      <c r="I180" s="163"/>
      <c r="L180" s="159"/>
      <c r="M180" s="164"/>
      <c r="T180" s="165"/>
      <c r="AT180" s="160" t="s">
        <v>143</v>
      </c>
      <c r="AU180" s="160" t="s">
        <v>85</v>
      </c>
      <c r="AV180" s="14" t="s">
        <v>141</v>
      </c>
      <c r="AW180" s="14" t="s">
        <v>30</v>
      </c>
      <c r="AX180" s="14" t="s">
        <v>80</v>
      </c>
      <c r="AY180" s="160" t="s">
        <v>134</v>
      </c>
    </row>
    <row r="181" spans="2:65" s="1" customFormat="1" ht="24.2" customHeight="1">
      <c r="B181" s="31"/>
      <c r="C181" s="131" t="s">
        <v>206</v>
      </c>
      <c r="D181" s="131" t="s">
        <v>136</v>
      </c>
      <c r="E181" s="132" t="s">
        <v>207</v>
      </c>
      <c r="F181" s="133" t="s">
        <v>208</v>
      </c>
      <c r="G181" s="134" t="s">
        <v>139</v>
      </c>
      <c r="H181" s="135">
        <v>30.8</v>
      </c>
      <c r="I181" s="136"/>
      <c r="J181" s="137">
        <f>ROUND(I181*H181,2)</f>
        <v>0</v>
      </c>
      <c r="K181" s="133" t="s">
        <v>151</v>
      </c>
      <c r="L181" s="31"/>
      <c r="M181" s="138" t="s">
        <v>1</v>
      </c>
      <c r="N181" s="139" t="s">
        <v>40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141</v>
      </c>
      <c r="AT181" s="142" t="s">
        <v>136</v>
      </c>
      <c r="AU181" s="142" t="s">
        <v>85</v>
      </c>
      <c r="AY181" s="16" t="s">
        <v>134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80</v>
      </c>
      <c r="BK181" s="143">
        <f>ROUND(I181*H181,2)</f>
        <v>0</v>
      </c>
      <c r="BL181" s="16" t="s">
        <v>141</v>
      </c>
      <c r="BM181" s="142" t="s">
        <v>209</v>
      </c>
    </row>
    <row r="182" spans="2:65" s="12" customFormat="1">
      <c r="B182" s="144"/>
      <c r="D182" s="145" t="s">
        <v>143</v>
      </c>
      <c r="E182" s="146" t="s">
        <v>1</v>
      </c>
      <c r="F182" s="147" t="s">
        <v>88</v>
      </c>
      <c r="H182" s="148">
        <v>30.8</v>
      </c>
      <c r="I182" s="149"/>
      <c r="L182" s="144"/>
      <c r="M182" s="150"/>
      <c r="T182" s="151"/>
      <c r="AT182" s="146" t="s">
        <v>143</v>
      </c>
      <c r="AU182" s="146" t="s">
        <v>85</v>
      </c>
      <c r="AV182" s="12" t="s">
        <v>85</v>
      </c>
      <c r="AW182" s="12" t="s">
        <v>30</v>
      </c>
      <c r="AX182" s="12" t="s">
        <v>75</v>
      </c>
      <c r="AY182" s="146" t="s">
        <v>134</v>
      </c>
    </row>
    <row r="183" spans="2:65" s="13" customFormat="1">
      <c r="B183" s="152"/>
      <c r="D183" s="145" t="s">
        <v>143</v>
      </c>
      <c r="E183" s="153" t="s">
        <v>1</v>
      </c>
      <c r="F183" s="154" t="s">
        <v>145</v>
      </c>
      <c r="H183" s="155">
        <v>30.8</v>
      </c>
      <c r="I183" s="156"/>
      <c r="L183" s="152"/>
      <c r="M183" s="157"/>
      <c r="T183" s="158"/>
      <c r="AT183" s="153" t="s">
        <v>143</v>
      </c>
      <c r="AU183" s="153" t="s">
        <v>85</v>
      </c>
      <c r="AV183" s="13" t="s">
        <v>146</v>
      </c>
      <c r="AW183" s="13" t="s">
        <v>30</v>
      </c>
      <c r="AX183" s="13" t="s">
        <v>75</v>
      </c>
      <c r="AY183" s="153" t="s">
        <v>134</v>
      </c>
    </row>
    <row r="184" spans="2:65" s="14" customFormat="1">
      <c r="B184" s="159"/>
      <c r="D184" s="145" t="s">
        <v>143</v>
      </c>
      <c r="E184" s="160" t="s">
        <v>1</v>
      </c>
      <c r="F184" s="161" t="s">
        <v>147</v>
      </c>
      <c r="H184" s="162">
        <v>30.8</v>
      </c>
      <c r="I184" s="163"/>
      <c r="L184" s="159"/>
      <c r="M184" s="164"/>
      <c r="T184" s="165"/>
      <c r="AT184" s="160" t="s">
        <v>143</v>
      </c>
      <c r="AU184" s="160" t="s">
        <v>85</v>
      </c>
      <c r="AV184" s="14" t="s">
        <v>141</v>
      </c>
      <c r="AW184" s="14" t="s">
        <v>30</v>
      </c>
      <c r="AX184" s="14" t="s">
        <v>80</v>
      </c>
      <c r="AY184" s="160" t="s">
        <v>134</v>
      </c>
    </row>
    <row r="185" spans="2:65" s="11" customFormat="1" ht="22.9" customHeight="1">
      <c r="B185" s="119"/>
      <c r="D185" s="120" t="s">
        <v>74</v>
      </c>
      <c r="E185" s="129" t="s">
        <v>146</v>
      </c>
      <c r="F185" s="129" t="s">
        <v>210</v>
      </c>
      <c r="I185" s="122"/>
      <c r="J185" s="130">
        <f>BK185</f>
        <v>0</v>
      </c>
      <c r="L185" s="119"/>
      <c r="M185" s="124"/>
      <c r="P185" s="125">
        <f>SUM(P186:P193)</f>
        <v>0</v>
      </c>
      <c r="R185" s="125">
        <f>SUM(R186:R193)</f>
        <v>0.89181599999999994</v>
      </c>
      <c r="T185" s="126">
        <f>SUM(T186:T193)</f>
        <v>0</v>
      </c>
      <c r="AR185" s="120" t="s">
        <v>80</v>
      </c>
      <c r="AT185" s="127" t="s">
        <v>74</v>
      </c>
      <c r="AU185" s="127" t="s">
        <v>80</v>
      </c>
      <c r="AY185" s="120" t="s">
        <v>134</v>
      </c>
      <c r="BK185" s="128">
        <f>SUM(BK186:BK193)</f>
        <v>0</v>
      </c>
    </row>
    <row r="186" spans="2:65" s="1" customFormat="1" ht="24.2" customHeight="1">
      <c r="B186" s="31"/>
      <c r="C186" s="131" t="s">
        <v>8</v>
      </c>
      <c r="D186" s="131" t="s">
        <v>136</v>
      </c>
      <c r="E186" s="132" t="s">
        <v>211</v>
      </c>
      <c r="F186" s="133" t="s">
        <v>212</v>
      </c>
      <c r="G186" s="134" t="s">
        <v>150</v>
      </c>
      <c r="H186" s="135">
        <v>0.39400000000000002</v>
      </c>
      <c r="I186" s="136"/>
      <c r="J186" s="137">
        <f>ROUND(I186*H186,2)</f>
        <v>0</v>
      </c>
      <c r="K186" s="133" t="s">
        <v>151</v>
      </c>
      <c r="L186" s="31"/>
      <c r="M186" s="138" t="s">
        <v>1</v>
      </c>
      <c r="N186" s="139" t="s">
        <v>40</v>
      </c>
      <c r="P186" s="140">
        <f>O186*H186</f>
        <v>0</v>
      </c>
      <c r="Q186" s="140">
        <v>1.6285000000000001</v>
      </c>
      <c r="R186" s="140">
        <f>Q186*H186</f>
        <v>0.641629</v>
      </c>
      <c r="S186" s="140">
        <v>0</v>
      </c>
      <c r="T186" s="141">
        <f>S186*H186</f>
        <v>0</v>
      </c>
      <c r="AR186" s="142" t="s">
        <v>141</v>
      </c>
      <c r="AT186" s="142" t="s">
        <v>136</v>
      </c>
      <c r="AU186" s="142" t="s">
        <v>85</v>
      </c>
      <c r="AY186" s="16" t="s">
        <v>134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80</v>
      </c>
      <c r="BK186" s="143">
        <f>ROUND(I186*H186,2)</f>
        <v>0</v>
      </c>
      <c r="BL186" s="16" t="s">
        <v>141</v>
      </c>
      <c r="BM186" s="142" t="s">
        <v>213</v>
      </c>
    </row>
    <row r="187" spans="2:65" s="12" customFormat="1">
      <c r="B187" s="144"/>
      <c r="D187" s="145" t="s">
        <v>143</v>
      </c>
      <c r="E187" s="146" t="s">
        <v>1</v>
      </c>
      <c r="F187" s="147" t="s">
        <v>214</v>
      </c>
      <c r="H187" s="148">
        <v>0.39400000000000002</v>
      </c>
      <c r="I187" s="149"/>
      <c r="L187" s="144"/>
      <c r="M187" s="150"/>
      <c r="T187" s="151"/>
      <c r="AT187" s="146" t="s">
        <v>143</v>
      </c>
      <c r="AU187" s="146" t="s">
        <v>85</v>
      </c>
      <c r="AV187" s="12" t="s">
        <v>85</v>
      </c>
      <c r="AW187" s="12" t="s">
        <v>30</v>
      </c>
      <c r="AX187" s="12" t="s">
        <v>75</v>
      </c>
      <c r="AY187" s="146" t="s">
        <v>134</v>
      </c>
    </row>
    <row r="188" spans="2:65" s="13" customFormat="1">
      <c r="B188" s="152"/>
      <c r="D188" s="145" t="s">
        <v>143</v>
      </c>
      <c r="E188" s="153" t="s">
        <v>1</v>
      </c>
      <c r="F188" s="154" t="s">
        <v>145</v>
      </c>
      <c r="H188" s="155">
        <v>0.39400000000000002</v>
      </c>
      <c r="I188" s="156"/>
      <c r="L188" s="152"/>
      <c r="M188" s="157"/>
      <c r="T188" s="158"/>
      <c r="AT188" s="153" t="s">
        <v>143</v>
      </c>
      <c r="AU188" s="153" t="s">
        <v>85</v>
      </c>
      <c r="AV188" s="13" t="s">
        <v>146</v>
      </c>
      <c r="AW188" s="13" t="s">
        <v>30</v>
      </c>
      <c r="AX188" s="13" t="s">
        <v>75</v>
      </c>
      <c r="AY188" s="153" t="s">
        <v>134</v>
      </c>
    </row>
    <row r="189" spans="2:65" s="14" customFormat="1">
      <c r="B189" s="159"/>
      <c r="D189" s="145" t="s">
        <v>143</v>
      </c>
      <c r="E189" s="160" t="s">
        <v>1</v>
      </c>
      <c r="F189" s="161" t="s">
        <v>147</v>
      </c>
      <c r="H189" s="162">
        <v>0.39400000000000002</v>
      </c>
      <c r="I189" s="163"/>
      <c r="L189" s="159"/>
      <c r="M189" s="164"/>
      <c r="T189" s="165"/>
      <c r="AT189" s="160" t="s">
        <v>143</v>
      </c>
      <c r="AU189" s="160" t="s">
        <v>85</v>
      </c>
      <c r="AV189" s="14" t="s">
        <v>141</v>
      </c>
      <c r="AW189" s="14" t="s">
        <v>30</v>
      </c>
      <c r="AX189" s="14" t="s">
        <v>80</v>
      </c>
      <c r="AY189" s="160" t="s">
        <v>134</v>
      </c>
    </row>
    <row r="190" spans="2:65" s="1" customFormat="1" ht="16.5" customHeight="1">
      <c r="B190" s="31"/>
      <c r="C190" s="131" t="s">
        <v>215</v>
      </c>
      <c r="D190" s="131" t="s">
        <v>136</v>
      </c>
      <c r="E190" s="132" t="s">
        <v>216</v>
      </c>
      <c r="F190" s="133" t="s">
        <v>217</v>
      </c>
      <c r="G190" s="134" t="s">
        <v>150</v>
      </c>
      <c r="H190" s="135">
        <v>0.1</v>
      </c>
      <c r="I190" s="136"/>
      <c r="J190" s="137">
        <f>ROUND(I190*H190,2)</f>
        <v>0</v>
      </c>
      <c r="K190" s="133" t="s">
        <v>151</v>
      </c>
      <c r="L190" s="31"/>
      <c r="M190" s="138" t="s">
        <v>1</v>
      </c>
      <c r="N190" s="139" t="s">
        <v>40</v>
      </c>
      <c r="P190" s="140">
        <f>O190*H190</f>
        <v>0</v>
      </c>
      <c r="Q190" s="140">
        <v>2.5018699999999998</v>
      </c>
      <c r="R190" s="140">
        <f>Q190*H190</f>
        <v>0.25018699999999999</v>
      </c>
      <c r="S190" s="140">
        <v>0</v>
      </c>
      <c r="T190" s="141">
        <f>S190*H190</f>
        <v>0</v>
      </c>
      <c r="AR190" s="142" t="s">
        <v>141</v>
      </c>
      <c r="AT190" s="142" t="s">
        <v>136</v>
      </c>
      <c r="AU190" s="142" t="s">
        <v>85</v>
      </c>
      <c r="AY190" s="16" t="s">
        <v>134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80</v>
      </c>
      <c r="BK190" s="143">
        <f>ROUND(I190*H190,2)</f>
        <v>0</v>
      </c>
      <c r="BL190" s="16" t="s">
        <v>141</v>
      </c>
      <c r="BM190" s="142" t="s">
        <v>218</v>
      </c>
    </row>
    <row r="191" spans="2:65" s="12" customFormat="1">
      <c r="B191" s="144"/>
      <c r="D191" s="145" t="s">
        <v>143</v>
      </c>
      <c r="E191" s="146" t="s">
        <v>1</v>
      </c>
      <c r="F191" s="147" t="s">
        <v>219</v>
      </c>
      <c r="H191" s="148">
        <v>0.1</v>
      </c>
      <c r="I191" s="149"/>
      <c r="L191" s="144"/>
      <c r="M191" s="150"/>
      <c r="T191" s="151"/>
      <c r="AT191" s="146" t="s">
        <v>143</v>
      </c>
      <c r="AU191" s="146" t="s">
        <v>85</v>
      </c>
      <c r="AV191" s="12" t="s">
        <v>85</v>
      </c>
      <c r="AW191" s="12" t="s">
        <v>30</v>
      </c>
      <c r="AX191" s="12" t="s">
        <v>75</v>
      </c>
      <c r="AY191" s="146" t="s">
        <v>134</v>
      </c>
    </row>
    <row r="192" spans="2:65" s="13" customFormat="1">
      <c r="B192" s="152"/>
      <c r="D192" s="145" t="s">
        <v>143</v>
      </c>
      <c r="E192" s="153" t="s">
        <v>1</v>
      </c>
      <c r="F192" s="154" t="s">
        <v>145</v>
      </c>
      <c r="H192" s="155">
        <v>0.1</v>
      </c>
      <c r="I192" s="156"/>
      <c r="L192" s="152"/>
      <c r="M192" s="157"/>
      <c r="T192" s="158"/>
      <c r="AT192" s="153" t="s">
        <v>143</v>
      </c>
      <c r="AU192" s="153" t="s">
        <v>85</v>
      </c>
      <c r="AV192" s="13" t="s">
        <v>146</v>
      </c>
      <c r="AW192" s="13" t="s">
        <v>30</v>
      </c>
      <c r="AX192" s="13" t="s">
        <v>75</v>
      </c>
      <c r="AY192" s="153" t="s">
        <v>134</v>
      </c>
    </row>
    <row r="193" spans="2:65" s="14" customFormat="1">
      <c r="B193" s="159"/>
      <c r="D193" s="145" t="s">
        <v>143</v>
      </c>
      <c r="E193" s="160" t="s">
        <v>1</v>
      </c>
      <c r="F193" s="161" t="s">
        <v>147</v>
      </c>
      <c r="H193" s="162">
        <v>0.1</v>
      </c>
      <c r="I193" s="163"/>
      <c r="L193" s="159"/>
      <c r="M193" s="164"/>
      <c r="T193" s="165"/>
      <c r="AT193" s="160" t="s">
        <v>143</v>
      </c>
      <c r="AU193" s="160" t="s">
        <v>85</v>
      </c>
      <c r="AV193" s="14" t="s">
        <v>141</v>
      </c>
      <c r="AW193" s="14" t="s">
        <v>30</v>
      </c>
      <c r="AX193" s="14" t="s">
        <v>80</v>
      </c>
      <c r="AY193" s="160" t="s">
        <v>134</v>
      </c>
    </row>
    <row r="194" spans="2:65" s="11" customFormat="1" ht="22.9" customHeight="1">
      <c r="B194" s="119"/>
      <c r="D194" s="120" t="s">
        <v>74</v>
      </c>
      <c r="E194" s="129" t="s">
        <v>141</v>
      </c>
      <c r="F194" s="129" t="s">
        <v>220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0</v>
      </c>
      <c r="T194" s="126">
        <f>SUM(T195:T198)</f>
        <v>0</v>
      </c>
      <c r="AR194" s="120" t="s">
        <v>80</v>
      </c>
      <c r="AT194" s="127" t="s">
        <v>74</v>
      </c>
      <c r="AU194" s="127" t="s">
        <v>80</v>
      </c>
      <c r="AY194" s="120" t="s">
        <v>134</v>
      </c>
      <c r="BK194" s="128">
        <f>SUM(BK195:BK198)</f>
        <v>0</v>
      </c>
    </row>
    <row r="195" spans="2:65" s="1" customFormat="1" ht="24.2" customHeight="1">
      <c r="B195" s="31"/>
      <c r="C195" s="131" t="s">
        <v>221</v>
      </c>
      <c r="D195" s="131" t="s">
        <v>136</v>
      </c>
      <c r="E195" s="132" t="s">
        <v>222</v>
      </c>
      <c r="F195" s="133" t="s">
        <v>223</v>
      </c>
      <c r="G195" s="134" t="s">
        <v>150</v>
      </c>
      <c r="H195" s="135">
        <v>2.2400000000000002</v>
      </c>
      <c r="I195" s="136"/>
      <c r="J195" s="137">
        <f>ROUND(I195*H195,2)</f>
        <v>0</v>
      </c>
      <c r="K195" s="133" t="s">
        <v>151</v>
      </c>
      <c r="L195" s="31"/>
      <c r="M195" s="138" t="s">
        <v>1</v>
      </c>
      <c r="N195" s="139" t="s">
        <v>40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141</v>
      </c>
      <c r="AT195" s="142" t="s">
        <v>136</v>
      </c>
      <c r="AU195" s="142" t="s">
        <v>85</v>
      </c>
      <c r="AY195" s="16" t="s">
        <v>134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141</v>
      </c>
      <c r="BM195" s="142" t="s">
        <v>224</v>
      </c>
    </row>
    <row r="196" spans="2:65" s="12" customFormat="1">
      <c r="B196" s="144"/>
      <c r="D196" s="145" t="s">
        <v>143</v>
      </c>
      <c r="E196" s="146" t="s">
        <v>1</v>
      </c>
      <c r="F196" s="147" t="s">
        <v>225</v>
      </c>
      <c r="H196" s="148">
        <v>2.2400000000000002</v>
      </c>
      <c r="I196" s="149"/>
      <c r="L196" s="144"/>
      <c r="M196" s="150"/>
      <c r="T196" s="151"/>
      <c r="AT196" s="146" t="s">
        <v>143</v>
      </c>
      <c r="AU196" s="146" t="s">
        <v>85</v>
      </c>
      <c r="AV196" s="12" t="s">
        <v>85</v>
      </c>
      <c r="AW196" s="12" t="s">
        <v>30</v>
      </c>
      <c r="AX196" s="12" t="s">
        <v>75</v>
      </c>
      <c r="AY196" s="146" t="s">
        <v>134</v>
      </c>
    </row>
    <row r="197" spans="2:65" s="13" customFormat="1">
      <c r="B197" s="152"/>
      <c r="D197" s="145" t="s">
        <v>143</v>
      </c>
      <c r="E197" s="153" t="s">
        <v>1</v>
      </c>
      <c r="F197" s="154" t="s">
        <v>145</v>
      </c>
      <c r="H197" s="155">
        <v>2.2400000000000002</v>
      </c>
      <c r="I197" s="156"/>
      <c r="L197" s="152"/>
      <c r="M197" s="157"/>
      <c r="T197" s="158"/>
      <c r="AT197" s="153" t="s">
        <v>143</v>
      </c>
      <c r="AU197" s="153" t="s">
        <v>85</v>
      </c>
      <c r="AV197" s="13" t="s">
        <v>146</v>
      </c>
      <c r="AW197" s="13" t="s">
        <v>30</v>
      </c>
      <c r="AX197" s="13" t="s">
        <v>75</v>
      </c>
      <c r="AY197" s="153" t="s">
        <v>134</v>
      </c>
    </row>
    <row r="198" spans="2:65" s="14" customFormat="1">
      <c r="B198" s="159"/>
      <c r="D198" s="145" t="s">
        <v>143</v>
      </c>
      <c r="E198" s="160" t="s">
        <v>1</v>
      </c>
      <c r="F198" s="161" t="s">
        <v>147</v>
      </c>
      <c r="H198" s="162">
        <v>2.2400000000000002</v>
      </c>
      <c r="I198" s="163"/>
      <c r="L198" s="159"/>
      <c r="M198" s="164"/>
      <c r="T198" s="165"/>
      <c r="AT198" s="160" t="s">
        <v>143</v>
      </c>
      <c r="AU198" s="160" t="s">
        <v>85</v>
      </c>
      <c r="AV198" s="14" t="s">
        <v>141</v>
      </c>
      <c r="AW198" s="14" t="s">
        <v>30</v>
      </c>
      <c r="AX198" s="14" t="s">
        <v>80</v>
      </c>
      <c r="AY198" s="160" t="s">
        <v>134</v>
      </c>
    </row>
    <row r="199" spans="2:65" s="11" customFormat="1" ht="22.9" customHeight="1">
      <c r="B199" s="119"/>
      <c r="D199" s="120" t="s">
        <v>74</v>
      </c>
      <c r="E199" s="129" t="s">
        <v>166</v>
      </c>
      <c r="F199" s="129" t="s">
        <v>226</v>
      </c>
      <c r="I199" s="122"/>
      <c r="J199" s="130">
        <f>BK199</f>
        <v>0</v>
      </c>
      <c r="L199" s="119"/>
      <c r="M199" s="124"/>
      <c r="P199" s="125">
        <f>SUM(P200:P211)</f>
        <v>0</v>
      </c>
      <c r="R199" s="125">
        <f>SUM(R200:R211)</f>
        <v>0.1199175</v>
      </c>
      <c r="T199" s="126">
        <f>SUM(T200:T211)</f>
        <v>0</v>
      </c>
      <c r="AR199" s="120" t="s">
        <v>80</v>
      </c>
      <c r="AT199" s="127" t="s">
        <v>74</v>
      </c>
      <c r="AU199" s="127" t="s">
        <v>80</v>
      </c>
      <c r="AY199" s="120" t="s">
        <v>134</v>
      </c>
      <c r="BK199" s="128">
        <f>SUM(BK200:BK211)</f>
        <v>0</v>
      </c>
    </row>
    <row r="200" spans="2:65" s="1" customFormat="1" ht="24.2" customHeight="1">
      <c r="B200" s="31"/>
      <c r="C200" s="131" t="s">
        <v>227</v>
      </c>
      <c r="D200" s="131" t="s">
        <v>136</v>
      </c>
      <c r="E200" s="132" t="s">
        <v>228</v>
      </c>
      <c r="F200" s="133" t="s">
        <v>229</v>
      </c>
      <c r="G200" s="134" t="s">
        <v>139</v>
      </c>
      <c r="H200" s="135">
        <v>1</v>
      </c>
      <c r="I200" s="136"/>
      <c r="J200" s="137">
        <f>ROUND(I200*H200,2)</f>
        <v>0</v>
      </c>
      <c r="K200" s="133" t="s">
        <v>151</v>
      </c>
      <c r="L200" s="31"/>
      <c r="M200" s="138" t="s">
        <v>1</v>
      </c>
      <c r="N200" s="139" t="s">
        <v>40</v>
      </c>
      <c r="P200" s="140">
        <f>O200*H200</f>
        <v>0</v>
      </c>
      <c r="Q200" s="140">
        <v>4.9399999999999999E-3</v>
      </c>
      <c r="R200" s="140">
        <f>Q200*H200</f>
        <v>4.9399999999999999E-3</v>
      </c>
      <c r="S200" s="140">
        <v>0</v>
      </c>
      <c r="T200" s="141">
        <f>S200*H200</f>
        <v>0</v>
      </c>
      <c r="AR200" s="142" t="s">
        <v>141</v>
      </c>
      <c r="AT200" s="142" t="s">
        <v>136</v>
      </c>
      <c r="AU200" s="142" t="s">
        <v>85</v>
      </c>
      <c r="AY200" s="16" t="s">
        <v>134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80</v>
      </c>
      <c r="BK200" s="143">
        <f>ROUND(I200*H200,2)</f>
        <v>0</v>
      </c>
      <c r="BL200" s="16" t="s">
        <v>141</v>
      </c>
      <c r="BM200" s="142" t="s">
        <v>230</v>
      </c>
    </row>
    <row r="201" spans="2:65" s="1" customFormat="1" ht="24.2" customHeight="1">
      <c r="B201" s="31"/>
      <c r="C201" s="131" t="s">
        <v>231</v>
      </c>
      <c r="D201" s="131" t="s">
        <v>136</v>
      </c>
      <c r="E201" s="132" t="s">
        <v>232</v>
      </c>
      <c r="F201" s="133" t="s">
        <v>233</v>
      </c>
      <c r="G201" s="134" t="s">
        <v>139</v>
      </c>
      <c r="H201" s="135">
        <v>1</v>
      </c>
      <c r="I201" s="136"/>
      <c r="J201" s="137">
        <f>ROUND(I201*H201,2)</f>
        <v>0</v>
      </c>
      <c r="K201" s="133" t="s">
        <v>151</v>
      </c>
      <c r="L201" s="31"/>
      <c r="M201" s="138" t="s">
        <v>1</v>
      </c>
      <c r="N201" s="139" t="s">
        <v>40</v>
      </c>
      <c r="P201" s="140">
        <f>O201*H201</f>
        <v>0</v>
      </c>
      <c r="Q201" s="140">
        <v>2.5999999999999998E-4</v>
      </c>
      <c r="R201" s="140">
        <f>Q201*H201</f>
        <v>2.5999999999999998E-4</v>
      </c>
      <c r="S201" s="140">
        <v>0</v>
      </c>
      <c r="T201" s="141">
        <f>S201*H201</f>
        <v>0</v>
      </c>
      <c r="AR201" s="142" t="s">
        <v>141</v>
      </c>
      <c r="AT201" s="142" t="s">
        <v>136</v>
      </c>
      <c r="AU201" s="142" t="s">
        <v>85</v>
      </c>
      <c r="AY201" s="16" t="s">
        <v>134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141</v>
      </c>
      <c r="BM201" s="142" t="s">
        <v>234</v>
      </c>
    </row>
    <row r="202" spans="2:65" s="12" customFormat="1">
      <c r="B202" s="144"/>
      <c r="D202" s="145" t="s">
        <v>143</v>
      </c>
      <c r="E202" s="146" t="s">
        <v>1</v>
      </c>
      <c r="F202" s="147" t="s">
        <v>80</v>
      </c>
      <c r="H202" s="148">
        <v>1</v>
      </c>
      <c r="I202" s="149"/>
      <c r="L202" s="144"/>
      <c r="M202" s="150"/>
      <c r="T202" s="151"/>
      <c r="AT202" s="146" t="s">
        <v>143</v>
      </c>
      <c r="AU202" s="146" t="s">
        <v>85</v>
      </c>
      <c r="AV202" s="12" t="s">
        <v>85</v>
      </c>
      <c r="AW202" s="12" t="s">
        <v>30</v>
      </c>
      <c r="AX202" s="12" t="s">
        <v>75</v>
      </c>
      <c r="AY202" s="146" t="s">
        <v>134</v>
      </c>
    </row>
    <row r="203" spans="2:65" s="13" customFormat="1">
      <c r="B203" s="152"/>
      <c r="D203" s="145" t="s">
        <v>143</v>
      </c>
      <c r="E203" s="153" t="s">
        <v>1</v>
      </c>
      <c r="F203" s="154" t="s">
        <v>145</v>
      </c>
      <c r="H203" s="155">
        <v>1</v>
      </c>
      <c r="I203" s="156"/>
      <c r="L203" s="152"/>
      <c r="M203" s="157"/>
      <c r="T203" s="158"/>
      <c r="AT203" s="153" t="s">
        <v>143</v>
      </c>
      <c r="AU203" s="153" t="s">
        <v>85</v>
      </c>
      <c r="AV203" s="13" t="s">
        <v>146</v>
      </c>
      <c r="AW203" s="13" t="s">
        <v>30</v>
      </c>
      <c r="AX203" s="13" t="s">
        <v>75</v>
      </c>
      <c r="AY203" s="153" t="s">
        <v>134</v>
      </c>
    </row>
    <row r="204" spans="2:65" s="14" customFormat="1">
      <c r="B204" s="159"/>
      <c r="D204" s="145" t="s">
        <v>143</v>
      </c>
      <c r="E204" s="160" t="s">
        <v>1</v>
      </c>
      <c r="F204" s="161" t="s">
        <v>147</v>
      </c>
      <c r="H204" s="162">
        <v>1</v>
      </c>
      <c r="I204" s="163"/>
      <c r="L204" s="159"/>
      <c r="M204" s="164"/>
      <c r="T204" s="165"/>
      <c r="AT204" s="160" t="s">
        <v>143</v>
      </c>
      <c r="AU204" s="160" t="s">
        <v>85</v>
      </c>
      <c r="AV204" s="14" t="s">
        <v>141</v>
      </c>
      <c r="AW204" s="14" t="s">
        <v>30</v>
      </c>
      <c r="AX204" s="14" t="s">
        <v>80</v>
      </c>
      <c r="AY204" s="160" t="s">
        <v>134</v>
      </c>
    </row>
    <row r="205" spans="2:65" s="1" customFormat="1" ht="24.2" customHeight="1">
      <c r="B205" s="31"/>
      <c r="C205" s="131" t="s">
        <v>235</v>
      </c>
      <c r="D205" s="131" t="s">
        <v>136</v>
      </c>
      <c r="E205" s="132" t="s">
        <v>236</v>
      </c>
      <c r="F205" s="133" t="s">
        <v>237</v>
      </c>
      <c r="G205" s="134" t="s">
        <v>139</v>
      </c>
      <c r="H205" s="135">
        <v>1</v>
      </c>
      <c r="I205" s="136"/>
      <c r="J205" s="137">
        <f>ROUND(I205*H205,2)</f>
        <v>0</v>
      </c>
      <c r="K205" s="133" t="s">
        <v>151</v>
      </c>
      <c r="L205" s="31"/>
      <c r="M205" s="138" t="s">
        <v>1</v>
      </c>
      <c r="N205" s="139" t="s">
        <v>40</v>
      </c>
      <c r="P205" s="140">
        <f>O205*H205</f>
        <v>0</v>
      </c>
      <c r="Q205" s="140">
        <v>1.8380000000000001E-2</v>
      </c>
      <c r="R205" s="140">
        <f>Q205*H205</f>
        <v>1.8380000000000001E-2</v>
      </c>
      <c r="S205" s="140">
        <v>0</v>
      </c>
      <c r="T205" s="141">
        <f>S205*H205</f>
        <v>0</v>
      </c>
      <c r="AR205" s="142" t="s">
        <v>141</v>
      </c>
      <c r="AT205" s="142" t="s">
        <v>136</v>
      </c>
      <c r="AU205" s="142" t="s">
        <v>85</v>
      </c>
      <c r="AY205" s="16" t="s">
        <v>134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80</v>
      </c>
      <c r="BK205" s="143">
        <f>ROUND(I205*H205,2)</f>
        <v>0</v>
      </c>
      <c r="BL205" s="16" t="s">
        <v>141</v>
      </c>
      <c r="BM205" s="142" t="s">
        <v>238</v>
      </c>
    </row>
    <row r="206" spans="2:65" s="1" customFormat="1" ht="24.2" customHeight="1">
      <c r="B206" s="31"/>
      <c r="C206" s="131" t="s">
        <v>7</v>
      </c>
      <c r="D206" s="131" t="s">
        <v>136</v>
      </c>
      <c r="E206" s="132" t="s">
        <v>239</v>
      </c>
      <c r="F206" s="133" t="s">
        <v>240</v>
      </c>
      <c r="G206" s="134" t="s">
        <v>139</v>
      </c>
      <c r="H206" s="135">
        <v>2.625</v>
      </c>
      <c r="I206" s="136"/>
      <c r="J206" s="137">
        <f>ROUND(I206*H206,2)</f>
        <v>0</v>
      </c>
      <c r="K206" s="133" t="s">
        <v>151</v>
      </c>
      <c r="L206" s="31"/>
      <c r="M206" s="138" t="s">
        <v>1</v>
      </c>
      <c r="N206" s="139" t="s">
        <v>40</v>
      </c>
      <c r="P206" s="140">
        <f>O206*H206</f>
        <v>0</v>
      </c>
      <c r="Q206" s="140">
        <v>4.9399999999999999E-3</v>
      </c>
      <c r="R206" s="140">
        <f>Q206*H206</f>
        <v>1.29675E-2</v>
      </c>
      <c r="S206" s="140">
        <v>0</v>
      </c>
      <c r="T206" s="141">
        <f>S206*H206</f>
        <v>0</v>
      </c>
      <c r="AR206" s="142" t="s">
        <v>141</v>
      </c>
      <c r="AT206" s="142" t="s">
        <v>136</v>
      </c>
      <c r="AU206" s="142" t="s">
        <v>85</v>
      </c>
      <c r="AY206" s="16" t="s">
        <v>134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141</v>
      </c>
      <c r="BM206" s="142" t="s">
        <v>241</v>
      </c>
    </row>
    <row r="207" spans="2:65" s="1" customFormat="1" ht="16.5" customHeight="1">
      <c r="B207" s="31"/>
      <c r="C207" s="131" t="s">
        <v>242</v>
      </c>
      <c r="D207" s="131" t="s">
        <v>136</v>
      </c>
      <c r="E207" s="132" t="s">
        <v>243</v>
      </c>
      <c r="F207" s="133" t="s">
        <v>244</v>
      </c>
      <c r="G207" s="134" t="s">
        <v>139</v>
      </c>
      <c r="H207" s="135">
        <v>2.625</v>
      </c>
      <c r="I207" s="136"/>
      <c r="J207" s="137">
        <f>ROUND(I207*H207,2)</f>
        <v>0</v>
      </c>
      <c r="K207" s="133" t="s">
        <v>151</v>
      </c>
      <c r="L207" s="31"/>
      <c r="M207" s="138" t="s">
        <v>1</v>
      </c>
      <c r="N207" s="139" t="s">
        <v>40</v>
      </c>
      <c r="P207" s="140">
        <f>O207*H207</f>
        <v>0</v>
      </c>
      <c r="Q207" s="140">
        <v>2.5999999999999998E-4</v>
      </c>
      <c r="R207" s="140">
        <f>Q207*H207</f>
        <v>6.8249999999999995E-4</v>
      </c>
      <c r="S207" s="140">
        <v>0</v>
      </c>
      <c r="T207" s="141">
        <f>S207*H207</f>
        <v>0</v>
      </c>
      <c r="AR207" s="142" t="s">
        <v>141</v>
      </c>
      <c r="AT207" s="142" t="s">
        <v>136</v>
      </c>
      <c r="AU207" s="142" t="s">
        <v>85</v>
      </c>
      <c r="AY207" s="16" t="s">
        <v>134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80</v>
      </c>
      <c r="BK207" s="143">
        <f>ROUND(I207*H207,2)</f>
        <v>0</v>
      </c>
      <c r="BL207" s="16" t="s">
        <v>141</v>
      </c>
      <c r="BM207" s="142" t="s">
        <v>245</v>
      </c>
    </row>
    <row r="208" spans="2:65" s="12" customFormat="1">
      <c r="B208" s="144"/>
      <c r="D208" s="145" t="s">
        <v>143</v>
      </c>
      <c r="E208" s="146" t="s">
        <v>1</v>
      </c>
      <c r="F208" s="147" t="s">
        <v>246</v>
      </c>
      <c r="H208" s="148">
        <v>2.625</v>
      </c>
      <c r="I208" s="149"/>
      <c r="L208" s="144"/>
      <c r="M208" s="150"/>
      <c r="T208" s="151"/>
      <c r="AT208" s="146" t="s">
        <v>143</v>
      </c>
      <c r="AU208" s="146" t="s">
        <v>85</v>
      </c>
      <c r="AV208" s="12" t="s">
        <v>85</v>
      </c>
      <c r="AW208" s="12" t="s">
        <v>30</v>
      </c>
      <c r="AX208" s="12" t="s">
        <v>75</v>
      </c>
      <c r="AY208" s="146" t="s">
        <v>134</v>
      </c>
    </row>
    <row r="209" spans="2:65" s="13" customFormat="1">
      <c r="B209" s="152"/>
      <c r="D209" s="145" t="s">
        <v>143</v>
      </c>
      <c r="E209" s="153" t="s">
        <v>1</v>
      </c>
      <c r="F209" s="154" t="s">
        <v>145</v>
      </c>
      <c r="H209" s="155">
        <v>2.625</v>
      </c>
      <c r="I209" s="156"/>
      <c r="L209" s="152"/>
      <c r="M209" s="157"/>
      <c r="T209" s="158"/>
      <c r="AT209" s="153" t="s">
        <v>143</v>
      </c>
      <c r="AU209" s="153" t="s">
        <v>85</v>
      </c>
      <c r="AV209" s="13" t="s">
        <v>146</v>
      </c>
      <c r="AW209" s="13" t="s">
        <v>30</v>
      </c>
      <c r="AX209" s="13" t="s">
        <v>75</v>
      </c>
      <c r="AY209" s="153" t="s">
        <v>134</v>
      </c>
    </row>
    <row r="210" spans="2:65" s="14" customFormat="1">
      <c r="B210" s="159"/>
      <c r="D210" s="145" t="s">
        <v>143</v>
      </c>
      <c r="E210" s="160" t="s">
        <v>1</v>
      </c>
      <c r="F210" s="161" t="s">
        <v>147</v>
      </c>
      <c r="H210" s="162">
        <v>2.625</v>
      </c>
      <c r="I210" s="163"/>
      <c r="L210" s="159"/>
      <c r="M210" s="164"/>
      <c r="T210" s="165"/>
      <c r="AT210" s="160" t="s">
        <v>143</v>
      </c>
      <c r="AU210" s="160" t="s">
        <v>85</v>
      </c>
      <c r="AV210" s="14" t="s">
        <v>141</v>
      </c>
      <c r="AW210" s="14" t="s">
        <v>30</v>
      </c>
      <c r="AX210" s="14" t="s">
        <v>80</v>
      </c>
      <c r="AY210" s="160" t="s">
        <v>134</v>
      </c>
    </row>
    <row r="211" spans="2:65" s="1" customFormat="1" ht="24.2" customHeight="1">
      <c r="B211" s="31"/>
      <c r="C211" s="131" t="s">
        <v>247</v>
      </c>
      <c r="D211" s="131" t="s">
        <v>136</v>
      </c>
      <c r="E211" s="132" t="s">
        <v>248</v>
      </c>
      <c r="F211" s="133" t="s">
        <v>249</v>
      </c>
      <c r="G211" s="134" t="s">
        <v>139</v>
      </c>
      <c r="H211" s="135">
        <v>2.625</v>
      </c>
      <c r="I211" s="136"/>
      <c r="J211" s="137">
        <f>ROUND(I211*H211,2)</f>
        <v>0</v>
      </c>
      <c r="K211" s="133" t="s">
        <v>151</v>
      </c>
      <c r="L211" s="31"/>
      <c r="M211" s="138" t="s">
        <v>1</v>
      </c>
      <c r="N211" s="139" t="s">
        <v>40</v>
      </c>
      <c r="P211" s="140">
        <f>O211*H211</f>
        <v>0</v>
      </c>
      <c r="Q211" s="140">
        <v>3.15E-2</v>
      </c>
      <c r="R211" s="140">
        <f>Q211*H211</f>
        <v>8.2687499999999997E-2</v>
      </c>
      <c r="S211" s="140">
        <v>0</v>
      </c>
      <c r="T211" s="141">
        <f>S211*H211</f>
        <v>0</v>
      </c>
      <c r="AR211" s="142" t="s">
        <v>141</v>
      </c>
      <c r="AT211" s="142" t="s">
        <v>136</v>
      </c>
      <c r="AU211" s="142" t="s">
        <v>85</v>
      </c>
      <c r="AY211" s="16" t="s">
        <v>134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80</v>
      </c>
      <c r="BK211" s="143">
        <f>ROUND(I211*H211,2)</f>
        <v>0</v>
      </c>
      <c r="BL211" s="16" t="s">
        <v>141</v>
      </c>
      <c r="BM211" s="142" t="s">
        <v>250</v>
      </c>
    </row>
    <row r="212" spans="2:65" s="11" customFormat="1" ht="22.9" customHeight="1">
      <c r="B212" s="119"/>
      <c r="D212" s="120" t="s">
        <v>74</v>
      </c>
      <c r="E212" s="129" t="s">
        <v>176</v>
      </c>
      <c r="F212" s="129" t="s">
        <v>83</v>
      </c>
      <c r="I212" s="122"/>
      <c r="J212" s="130">
        <f>BK212</f>
        <v>0</v>
      </c>
      <c r="L212" s="119"/>
      <c r="M212" s="124"/>
      <c r="P212" s="125">
        <f>SUM(P213:P219)</f>
        <v>0</v>
      </c>
      <c r="R212" s="125">
        <f>SUM(R213:R219)</f>
        <v>8.5430499999999993E-2</v>
      </c>
      <c r="T212" s="126">
        <f>SUM(T213:T219)</f>
        <v>0</v>
      </c>
      <c r="AR212" s="120" t="s">
        <v>80</v>
      </c>
      <c r="AT212" s="127" t="s">
        <v>74</v>
      </c>
      <c r="AU212" s="127" t="s">
        <v>80</v>
      </c>
      <c r="AY212" s="120" t="s">
        <v>134</v>
      </c>
      <c r="BK212" s="128">
        <f>SUM(BK213:BK219)</f>
        <v>0</v>
      </c>
    </row>
    <row r="213" spans="2:65" s="1" customFormat="1" ht="21.75" customHeight="1">
      <c r="B213" s="31"/>
      <c r="C213" s="131" t="s">
        <v>251</v>
      </c>
      <c r="D213" s="131" t="s">
        <v>136</v>
      </c>
      <c r="E213" s="132" t="s">
        <v>252</v>
      </c>
      <c r="F213" s="133" t="s">
        <v>253</v>
      </c>
      <c r="G213" s="134" t="s">
        <v>254</v>
      </c>
      <c r="H213" s="135">
        <v>2</v>
      </c>
      <c r="I213" s="136"/>
      <c r="J213" s="137">
        <f>ROUND(I213*H213,2)</f>
        <v>0</v>
      </c>
      <c r="K213" s="133" t="s">
        <v>151</v>
      </c>
      <c r="L213" s="31"/>
      <c r="M213" s="138" t="s">
        <v>1</v>
      </c>
      <c r="N213" s="139" t="s">
        <v>40</v>
      </c>
      <c r="P213" s="140">
        <f>O213*H213</f>
        <v>0</v>
      </c>
      <c r="Q213" s="140">
        <v>2.1199999999999999E-3</v>
      </c>
      <c r="R213" s="140">
        <f>Q213*H213</f>
        <v>4.2399999999999998E-3</v>
      </c>
      <c r="S213" s="140">
        <v>0</v>
      </c>
      <c r="T213" s="141">
        <f>S213*H213</f>
        <v>0</v>
      </c>
      <c r="AR213" s="142" t="s">
        <v>141</v>
      </c>
      <c r="AT213" s="142" t="s">
        <v>136</v>
      </c>
      <c r="AU213" s="142" t="s">
        <v>85</v>
      </c>
      <c r="AY213" s="16" t="s">
        <v>134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80</v>
      </c>
      <c r="BK213" s="143">
        <f>ROUND(I213*H213,2)</f>
        <v>0</v>
      </c>
      <c r="BL213" s="16" t="s">
        <v>141</v>
      </c>
      <c r="BM213" s="142" t="s">
        <v>255</v>
      </c>
    </row>
    <row r="214" spans="2:65" s="1" customFormat="1" ht="21.75" customHeight="1">
      <c r="B214" s="31"/>
      <c r="C214" s="131" t="s">
        <v>256</v>
      </c>
      <c r="D214" s="131" t="s">
        <v>136</v>
      </c>
      <c r="E214" s="132" t="s">
        <v>257</v>
      </c>
      <c r="F214" s="133" t="s">
        <v>258</v>
      </c>
      <c r="G214" s="134" t="s">
        <v>259</v>
      </c>
      <c r="H214" s="135">
        <v>1.5</v>
      </c>
      <c r="I214" s="136"/>
      <c r="J214" s="137">
        <f>ROUND(I214*H214,2)</f>
        <v>0</v>
      </c>
      <c r="K214" s="133" t="s">
        <v>151</v>
      </c>
      <c r="L214" s="31"/>
      <c r="M214" s="138" t="s">
        <v>1</v>
      </c>
      <c r="N214" s="139" t="s">
        <v>40</v>
      </c>
      <c r="P214" s="140">
        <f>O214*H214</f>
        <v>0</v>
      </c>
      <c r="Q214" s="140">
        <v>6.4000000000000005E-4</v>
      </c>
      <c r="R214" s="140">
        <f>Q214*H214</f>
        <v>9.6000000000000013E-4</v>
      </c>
      <c r="S214" s="140">
        <v>0</v>
      </c>
      <c r="T214" s="141">
        <f>S214*H214</f>
        <v>0</v>
      </c>
      <c r="AR214" s="142" t="s">
        <v>141</v>
      </c>
      <c r="AT214" s="142" t="s">
        <v>136</v>
      </c>
      <c r="AU214" s="142" t="s">
        <v>85</v>
      </c>
      <c r="AY214" s="16" t="s">
        <v>134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80</v>
      </c>
      <c r="BK214" s="143">
        <f>ROUND(I214*H214,2)</f>
        <v>0</v>
      </c>
      <c r="BL214" s="16" t="s">
        <v>141</v>
      </c>
      <c r="BM214" s="142" t="s">
        <v>260</v>
      </c>
    </row>
    <row r="215" spans="2:65" s="12" customFormat="1">
      <c r="B215" s="144"/>
      <c r="D215" s="145" t="s">
        <v>143</v>
      </c>
      <c r="E215" s="146" t="s">
        <v>1</v>
      </c>
      <c r="F215" s="147" t="s">
        <v>261</v>
      </c>
      <c r="H215" s="148">
        <v>1.5</v>
      </c>
      <c r="I215" s="149"/>
      <c r="L215" s="144"/>
      <c r="M215" s="150"/>
      <c r="T215" s="151"/>
      <c r="AT215" s="146" t="s">
        <v>143</v>
      </c>
      <c r="AU215" s="146" t="s">
        <v>85</v>
      </c>
      <c r="AV215" s="12" t="s">
        <v>85</v>
      </c>
      <c r="AW215" s="12" t="s">
        <v>30</v>
      </c>
      <c r="AX215" s="12" t="s">
        <v>75</v>
      </c>
      <c r="AY215" s="146" t="s">
        <v>134</v>
      </c>
    </row>
    <row r="216" spans="2:65" s="13" customFormat="1">
      <c r="B216" s="152"/>
      <c r="D216" s="145" t="s">
        <v>143</v>
      </c>
      <c r="E216" s="153" t="s">
        <v>1</v>
      </c>
      <c r="F216" s="154" t="s">
        <v>145</v>
      </c>
      <c r="H216" s="155">
        <v>1.5</v>
      </c>
      <c r="I216" s="156"/>
      <c r="L216" s="152"/>
      <c r="M216" s="157"/>
      <c r="T216" s="158"/>
      <c r="AT216" s="153" t="s">
        <v>143</v>
      </c>
      <c r="AU216" s="153" t="s">
        <v>85</v>
      </c>
      <c r="AV216" s="13" t="s">
        <v>146</v>
      </c>
      <c r="AW216" s="13" t="s">
        <v>30</v>
      </c>
      <c r="AX216" s="13" t="s">
        <v>75</v>
      </c>
      <c r="AY216" s="153" t="s">
        <v>134</v>
      </c>
    </row>
    <row r="217" spans="2:65" s="14" customFormat="1">
      <c r="B217" s="159"/>
      <c r="D217" s="145" t="s">
        <v>143</v>
      </c>
      <c r="E217" s="160" t="s">
        <v>1</v>
      </c>
      <c r="F217" s="161" t="s">
        <v>147</v>
      </c>
      <c r="H217" s="162">
        <v>1.5</v>
      </c>
      <c r="I217" s="163"/>
      <c r="L217" s="159"/>
      <c r="M217" s="164"/>
      <c r="T217" s="165"/>
      <c r="AT217" s="160" t="s">
        <v>143</v>
      </c>
      <c r="AU217" s="160" t="s">
        <v>85</v>
      </c>
      <c r="AV217" s="14" t="s">
        <v>141</v>
      </c>
      <c r="AW217" s="14" t="s">
        <v>30</v>
      </c>
      <c r="AX217" s="14" t="s">
        <v>80</v>
      </c>
      <c r="AY217" s="160" t="s">
        <v>134</v>
      </c>
    </row>
    <row r="218" spans="2:65" s="1" customFormat="1" ht="24.2" customHeight="1">
      <c r="B218" s="31"/>
      <c r="C218" s="166" t="s">
        <v>262</v>
      </c>
      <c r="D218" s="166" t="s">
        <v>187</v>
      </c>
      <c r="E218" s="167" t="s">
        <v>263</v>
      </c>
      <c r="F218" s="168" t="s">
        <v>264</v>
      </c>
      <c r="G218" s="169" t="s">
        <v>259</v>
      </c>
      <c r="H218" s="170">
        <v>1.575</v>
      </c>
      <c r="I218" s="171"/>
      <c r="J218" s="172">
        <f>ROUND(I218*H218,2)</f>
        <v>0</v>
      </c>
      <c r="K218" s="168" t="s">
        <v>151</v>
      </c>
      <c r="L218" s="173"/>
      <c r="M218" s="174" t="s">
        <v>1</v>
      </c>
      <c r="N218" s="175" t="s">
        <v>40</v>
      </c>
      <c r="P218" s="140">
        <f>O218*H218</f>
        <v>0</v>
      </c>
      <c r="Q218" s="140">
        <v>5.0939999999999999E-2</v>
      </c>
      <c r="R218" s="140">
        <f>Q218*H218</f>
        <v>8.0230499999999996E-2</v>
      </c>
      <c r="S218" s="140">
        <v>0</v>
      </c>
      <c r="T218" s="141">
        <f>S218*H218</f>
        <v>0</v>
      </c>
      <c r="AR218" s="142" t="s">
        <v>176</v>
      </c>
      <c r="AT218" s="142" t="s">
        <v>187</v>
      </c>
      <c r="AU218" s="142" t="s">
        <v>85</v>
      </c>
      <c r="AY218" s="16" t="s">
        <v>134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80</v>
      </c>
      <c r="BK218" s="143">
        <f>ROUND(I218*H218,2)</f>
        <v>0</v>
      </c>
      <c r="BL218" s="16" t="s">
        <v>141</v>
      </c>
      <c r="BM218" s="142" t="s">
        <v>265</v>
      </c>
    </row>
    <row r="219" spans="2:65" s="12" customFormat="1">
      <c r="B219" s="144"/>
      <c r="D219" s="145" t="s">
        <v>143</v>
      </c>
      <c r="F219" s="147" t="s">
        <v>266</v>
      </c>
      <c r="H219" s="148">
        <v>1.575</v>
      </c>
      <c r="I219" s="149"/>
      <c r="L219" s="144"/>
      <c r="M219" s="150"/>
      <c r="T219" s="151"/>
      <c r="AT219" s="146" t="s">
        <v>143</v>
      </c>
      <c r="AU219" s="146" t="s">
        <v>85</v>
      </c>
      <c r="AV219" s="12" t="s">
        <v>85</v>
      </c>
      <c r="AW219" s="12" t="s">
        <v>4</v>
      </c>
      <c r="AX219" s="12" t="s">
        <v>80</v>
      </c>
      <c r="AY219" s="146" t="s">
        <v>134</v>
      </c>
    </row>
    <row r="220" spans="2:65" s="11" customFormat="1" ht="22.9" customHeight="1">
      <c r="B220" s="119"/>
      <c r="D220" s="120" t="s">
        <v>74</v>
      </c>
      <c r="E220" s="129" t="s">
        <v>181</v>
      </c>
      <c r="F220" s="129" t="s">
        <v>267</v>
      </c>
      <c r="I220" s="122"/>
      <c r="J220" s="130">
        <f>BK220</f>
        <v>0</v>
      </c>
      <c r="L220" s="119"/>
      <c r="M220" s="124"/>
      <c r="P220" s="125">
        <f>SUM(P221:P228)</f>
        <v>0</v>
      </c>
      <c r="R220" s="125">
        <f>SUM(R221:R228)</f>
        <v>0.58548</v>
      </c>
      <c r="T220" s="126">
        <f>SUM(T221:T228)</f>
        <v>1.1804999999999999</v>
      </c>
      <c r="AR220" s="120" t="s">
        <v>80</v>
      </c>
      <c r="AT220" s="127" t="s">
        <v>74</v>
      </c>
      <c r="AU220" s="127" t="s">
        <v>80</v>
      </c>
      <c r="AY220" s="120" t="s">
        <v>134</v>
      </c>
      <c r="BK220" s="128">
        <f>SUM(BK221:BK228)</f>
        <v>0</v>
      </c>
    </row>
    <row r="221" spans="2:65" s="1" customFormat="1" ht="24.2" customHeight="1">
      <c r="B221" s="31"/>
      <c r="C221" s="131" t="s">
        <v>268</v>
      </c>
      <c r="D221" s="131" t="s">
        <v>136</v>
      </c>
      <c r="E221" s="132" t="s">
        <v>269</v>
      </c>
      <c r="F221" s="133" t="s">
        <v>270</v>
      </c>
      <c r="G221" s="134" t="s">
        <v>259</v>
      </c>
      <c r="H221" s="135">
        <v>3</v>
      </c>
      <c r="I221" s="136"/>
      <c r="J221" s="137">
        <f>ROUND(I221*H221,2)</f>
        <v>0</v>
      </c>
      <c r="K221" s="133" t="s">
        <v>151</v>
      </c>
      <c r="L221" s="31"/>
      <c r="M221" s="138" t="s">
        <v>1</v>
      </c>
      <c r="N221" s="139" t="s">
        <v>40</v>
      </c>
      <c r="P221" s="140">
        <f>O221*H221</f>
        <v>0</v>
      </c>
      <c r="Q221" s="140">
        <v>0.14760999999999999</v>
      </c>
      <c r="R221" s="140">
        <f>Q221*H221</f>
        <v>0.44282999999999995</v>
      </c>
      <c r="S221" s="140">
        <v>0</v>
      </c>
      <c r="T221" s="141">
        <f>S221*H221</f>
        <v>0</v>
      </c>
      <c r="AR221" s="142" t="s">
        <v>141</v>
      </c>
      <c r="AT221" s="142" t="s">
        <v>136</v>
      </c>
      <c r="AU221" s="142" t="s">
        <v>85</v>
      </c>
      <c r="AY221" s="16" t="s">
        <v>134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80</v>
      </c>
      <c r="BK221" s="143">
        <f>ROUND(I221*H221,2)</f>
        <v>0</v>
      </c>
      <c r="BL221" s="16" t="s">
        <v>141</v>
      </c>
      <c r="BM221" s="142" t="s">
        <v>271</v>
      </c>
    </row>
    <row r="222" spans="2:65" s="1" customFormat="1" ht="24.2" customHeight="1">
      <c r="B222" s="31"/>
      <c r="C222" s="166" t="s">
        <v>272</v>
      </c>
      <c r="D222" s="166" t="s">
        <v>187</v>
      </c>
      <c r="E222" s="167" t="s">
        <v>273</v>
      </c>
      <c r="F222" s="168" t="s">
        <v>274</v>
      </c>
      <c r="G222" s="169" t="s">
        <v>254</v>
      </c>
      <c r="H222" s="170">
        <v>3</v>
      </c>
      <c r="I222" s="171"/>
      <c r="J222" s="172">
        <f>ROUND(I222*H222,2)</f>
        <v>0</v>
      </c>
      <c r="K222" s="168" t="s">
        <v>151</v>
      </c>
      <c r="L222" s="173"/>
      <c r="M222" s="174" t="s">
        <v>1</v>
      </c>
      <c r="N222" s="175" t="s">
        <v>40</v>
      </c>
      <c r="P222" s="140">
        <f>O222*H222</f>
        <v>0</v>
      </c>
      <c r="Q222" s="140">
        <v>4.5999999999999999E-2</v>
      </c>
      <c r="R222" s="140">
        <f>Q222*H222</f>
        <v>0.13800000000000001</v>
      </c>
      <c r="S222" s="140">
        <v>0</v>
      </c>
      <c r="T222" s="141">
        <f>S222*H222</f>
        <v>0</v>
      </c>
      <c r="AR222" s="142" t="s">
        <v>176</v>
      </c>
      <c r="AT222" s="142" t="s">
        <v>187</v>
      </c>
      <c r="AU222" s="142" t="s">
        <v>85</v>
      </c>
      <c r="AY222" s="16" t="s">
        <v>134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80</v>
      </c>
      <c r="BK222" s="143">
        <f>ROUND(I222*H222,2)</f>
        <v>0</v>
      </c>
      <c r="BL222" s="16" t="s">
        <v>141</v>
      </c>
      <c r="BM222" s="142" t="s">
        <v>275</v>
      </c>
    </row>
    <row r="223" spans="2:65" s="1" customFormat="1" ht="24.2" customHeight="1">
      <c r="B223" s="31"/>
      <c r="C223" s="131" t="s">
        <v>276</v>
      </c>
      <c r="D223" s="131" t="s">
        <v>136</v>
      </c>
      <c r="E223" s="132" t="s">
        <v>277</v>
      </c>
      <c r="F223" s="133" t="s">
        <v>278</v>
      </c>
      <c r="G223" s="134" t="s">
        <v>259</v>
      </c>
      <c r="H223" s="135">
        <v>3</v>
      </c>
      <c r="I223" s="136"/>
      <c r="J223" s="137">
        <f>ROUND(I223*H223,2)</f>
        <v>0</v>
      </c>
      <c r="K223" s="133" t="s">
        <v>151</v>
      </c>
      <c r="L223" s="31"/>
      <c r="M223" s="138" t="s">
        <v>1</v>
      </c>
      <c r="N223" s="139" t="s">
        <v>40</v>
      </c>
      <c r="P223" s="140">
        <f>O223*H223</f>
        <v>0</v>
      </c>
      <c r="Q223" s="140">
        <v>0</v>
      </c>
      <c r="R223" s="140">
        <f>Q223*H223</f>
        <v>0</v>
      </c>
      <c r="S223" s="140">
        <v>0.35</v>
      </c>
      <c r="T223" s="141">
        <f>S223*H223</f>
        <v>1.0499999999999998</v>
      </c>
      <c r="AR223" s="142" t="s">
        <v>141</v>
      </c>
      <c r="AT223" s="142" t="s">
        <v>136</v>
      </c>
      <c r="AU223" s="142" t="s">
        <v>85</v>
      </c>
      <c r="AY223" s="16" t="s">
        <v>134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80</v>
      </c>
      <c r="BK223" s="143">
        <f>ROUND(I223*H223,2)</f>
        <v>0</v>
      </c>
      <c r="BL223" s="16" t="s">
        <v>141</v>
      </c>
      <c r="BM223" s="142" t="s">
        <v>279</v>
      </c>
    </row>
    <row r="224" spans="2:65" s="1" customFormat="1" ht="24.2" customHeight="1">
      <c r="B224" s="31"/>
      <c r="C224" s="131" t="s">
        <v>280</v>
      </c>
      <c r="D224" s="131" t="s">
        <v>136</v>
      </c>
      <c r="E224" s="132" t="s">
        <v>281</v>
      </c>
      <c r="F224" s="133" t="s">
        <v>282</v>
      </c>
      <c r="G224" s="134" t="s">
        <v>259</v>
      </c>
      <c r="H224" s="135">
        <v>1.5</v>
      </c>
      <c r="I224" s="136"/>
      <c r="J224" s="137">
        <f>ROUND(I224*H224,2)</f>
        <v>0</v>
      </c>
      <c r="K224" s="133" t="s">
        <v>151</v>
      </c>
      <c r="L224" s="31"/>
      <c r="M224" s="138" t="s">
        <v>1</v>
      </c>
      <c r="N224" s="139" t="s">
        <v>40</v>
      </c>
      <c r="P224" s="140">
        <f>O224*H224</f>
        <v>0</v>
      </c>
      <c r="Q224" s="140">
        <v>3.0999999999999999E-3</v>
      </c>
      <c r="R224" s="140">
        <f>Q224*H224</f>
        <v>4.6499999999999996E-3</v>
      </c>
      <c r="S224" s="140">
        <v>8.6999999999999994E-2</v>
      </c>
      <c r="T224" s="141">
        <f>S224*H224</f>
        <v>0.1305</v>
      </c>
      <c r="AR224" s="142" t="s">
        <v>141</v>
      </c>
      <c r="AT224" s="142" t="s">
        <v>136</v>
      </c>
      <c r="AU224" s="142" t="s">
        <v>85</v>
      </c>
      <c r="AY224" s="16" t="s">
        <v>134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80</v>
      </c>
      <c r="BK224" s="143">
        <f>ROUND(I224*H224,2)</f>
        <v>0</v>
      </c>
      <c r="BL224" s="16" t="s">
        <v>141</v>
      </c>
      <c r="BM224" s="142" t="s">
        <v>283</v>
      </c>
    </row>
    <row r="225" spans="2:65" s="12" customFormat="1">
      <c r="B225" s="144"/>
      <c r="D225" s="145" t="s">
        <v>143</v>
      </c>
      <c r="E225" s="146" t="s">
        <v>1</v>
      </c>
      <c r="F225" s="147" t="s">
        <v>284</v>
      </c>
      <c r="H225" s="148">
        <v>1</v>
      </c>
      <c r="I225" s="149"/>
      <c r="L225" s="144"/>
      <c r="M225" s="150"/>
      <c r="T225" s="151"/>
      <c r="AT225" s="146" t="s">
        <v>143</v>
      </c>
      <c r="AU225" s="146" t="s">
        <v>85</v>
      </c>
      <c r="AV225" s="12" t="s">
        <v>85</v>
      </c>
      <c r="AW225" s="12" t="s">
        <v>30</v>
      </c>
      <c r="AX225" s="12" t="s">
        <v>75</v>
      </c>
      <c r="AY225" s="146" t="s">
        <v>134</v>
      </c>
    </row>
    <row r="226" spans="2:65" s="12" customFormat="1">
      <c r="B226" s="144"/>
      <c r="D226" s="145" t="s">
        <v>143</v>
      </c>
      <c r="E226" s="146" t="s">
        <v>1</v>
      </c>
      <c r="F226" s="147" t="s">
        <v>285</v>
      </c>
      <c r="H226" s="148">
        <v>0.5</v>
      </c>
      <c r="I226" s="149"/>
      <c r="L226" s="144"/>
      <c r="M226" s="150"/>
      <c r="T226" s="151"/>
      <c r="AT226" s="146" t="s">
        <v>143</v>
      </c>
      <c r="AU226" s="146" t="s">
        <v>85</v>
      </c>
      <c r="AV226" s="12" t="s">
        <v>85</v>
      </c>
      <c r="AW226" s="12" t="s">
        <v>30</v>
      </c>
      <c r="AX226" s="12" t="s">
        <v>75</v>
      </c>
      <c r="AY226" s="146" t="s">
        <v>134</v>
      </c>
    </row>
    <row r="227" spans="2:65" s="13" customFormat="1">
      <c r="B227" s="152"/>
      <c r="D227" s="145" t="s">
        <v>143</v>
      </c>
      <c r="E227" s="153" t="s">
        <v>1</v>
      </c>
      <c r="F227" s="154" t="s">
        <v>145</v>
      </c>
      <c r="H227" s="155">
        <v>1.5</v>
      </c>
      <c r="I227" s="156"/>
      <c r="L227" s="152"/>
      <c r="M227" s="157"/>
      <c r="T227" s="158"/>
      <c r="AT227" s="153" t="s">
        <v>143</v>
      </c>
      <c r="AU227" s="153" t="s">
        <v>85</v>
      </c>
      <c r="AV227" s="13" t="s">
        <v>146</v>
      </c>
      <c r="AW227" s="13" t="s">
        <v>30</v>
      </c>
      <c r="AX227" s="13" t="s">
        <v>75</v>
      </c>
      <c r="AY227" s="153" t="s">
        <v>134</v>
      </c>
    </row>
    <row r="228" spans="2:65" s="14" customFormat="1">
      <c r="B228" s="159"/>
      <c r="D228" s="145" t="s">
        <v>143</v>
      </c>
      <c r="E228" s="160" t="s">
        <v>1</v>
      </c>
      <c r="F228" s="161" t="s">
        <v>147</v>
      </c>
      <c r="H228" s="162">
        <v>1.5</v>
      </c>
      <c r="I228" s="163"/>
      <c r="L228" s="159"/>
      <c r="M228" s="164"/>
      <c r="T228" s="165"/>
      <c r="AT228" s="160" t="s">
        <v>143</v>
      </c>
      <c r="AU228" s="160" t="s">
        <v>85</v>
      </c>
      <c r="AV228" s="14" t="s">
        <v>141</v>
      </c>
      <c r="AW228" s="14" t="s">
        <v>30</v>
      </c>
      <c r="AX228" s="14" t="s">
        <v>80</v>
      </c>
      <c r="AY228" s="160" t="s">
        <v>134</v>
      </c>
    </row>
    <row r="229" spans="2:65" s="11" customFormat="1" ht="22.9" customHeight="1">
      <c r="B229" s="119"/>
      <c r="D229" s="120" t="s">
        <v>74</v>
      </c>
      <c r="E229" s="129" t="s">
        <v>286</v>
      </c>
      <c r="F229" s="129" t="s">
        <v>287</v>
      </c>
      <c r="I229" s="122"/>
      <c r="J229" s="130">
        <f>BK229</f>
        <v>0</v>
      </c>
      <c r="L229" s="119"/>
      <c r="M229" s="124"/>
      <c r="P229" s="125">
        <f>SUM(P230:P234)</f>
        <v>0</v>
      </c>
      <c r="R229" s="125">
        <f>SUM(R230:R234)</f>
        <v>0</v>
      </c>
      <c r="T229" s="126">
        <f>SUM(T230:T234)</f>
        <v>0</v>
      </c>
      <c r="AR229" s="120" t="s">
        <v>80</v>
      </c>
      <c r="AT229" s="127" t="s">
        <v>74</v>
      </c>
      <c r="AU229" s="127" t="s">
        <v>80</v>
      </c>
      <c r="AY229" s="120" t="s">
        <v>134</v>
      </c>
      <c r="BK229" s="128">
        <f>SUM(BK230:BK234)</f>
        <v>0</v>
      </c>
    </row>
    <row r="230" spans="2:65" s="1" customFormat="1" ht="37.9" customHeight="1">
      <c r="B230" s="31"/>
      <c r="C230" s="131" t="s">
        <v>288</v>
      </c>
      <c r="D230" s="131" t="s">
        <v>136</v>
      </c>
      <c r="E230" s="132" t="s">
        <v>289</v>
      </c>
      <c r="F230" s="133" t="s">
        <v>290</v>
      </c>
      <c r="G230" s="134" t="s">
        <v>169</v>
      </c>
      <c r="H230" s="135">
        <v>1.181</v>
      </c>
      <c r="I230" s="136"/>
      <c r="J230" s="137">
        <f>ROUND(I230*H230,2)</f>
        <v>0</v>
      </c>
      <c r="K230" s="133" t="s">
        <v>151</v>
      </c>
      <c r="L230" s="31"/>
      <c r="M230" s="138" t="s">
        <v>1</v>
      </c>
      <c r="N230" s="139" t="s">
        <v>40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141</v>
      </c>
      <c r="AT230" s="142" t="s">
        <v>136</v>
      </c>
      <c r="AU230" s="142" t="s">
        <v>85</v>
      </c>
      <c r="AY230" s="16" t="s">
        <v>134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80</v>
      </c>
      <c r="BK230" s="143">
        <f>ROUND(I230*H230,2)</f>
        <v>0</v>
      </c>
      <c r="BL230" s="16" t="s">
        <v>141</v>
      </c>
      <c r="BM230" s="142" t="s">
        <v>291</v>
      </c>
    </row>
    <row r="231" spans="2:65" s="1" customFormat="1" ht="21.75" customHeight="1">
      <c r="B231" s="31"/>
      <c r="C231" s="131" t="s">
        <v>292</v>
      </c>
      <c r="D231" s="131" t="s">
        <v>136</v>
      </c>
      <c r="E231" s="132" t="s">
        <v>293</v>
      </c>
      <c r="F231" s="133" t="s">
        <v>294</v>
      </c>
      <c r="G231" s="134" t="s">
        <v>169</v>
      </c>
      <c r="H231" s="135">
        <v>1.181</v>
      </c>
      <c r="I231" s="136"/>
      <c r="J231" s="137">
        <f>ROUND(I231*H231,2)</f>
        <v>0</v>
      </c>
      <c r="K231" s="133" t="s">
        <v>151</v>
      </c>
      <c r="L231" s="31"/>
      <c r="M231" s="138" t="s">
        <v>1</v>
      </c>
      <c r="N231" s="139" t="s">
        <v>40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141</v>
      </c>
      <c r="AT231" s="142" t="s">
        <v>136</v>
      </c>
      <c r="AU231" s="142" t="s">
        <v>85</v>
      </c>
      <c r="AY231" s="16" t="s">
        <v>134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80</v>
      </c>
      <c r="BK231" s="143">
        <f>ROUND(I231*H231,2)</f>
        <v>0</v>
      </c>
      <c r="BL231" s="16" t="s">
        <v>141</v>
      </c>
      <c r="BM231" s="142" t="s">
        <v>295</v>
      </c>
    </row>
    <row r="232" spans="2:65" s="1" customFormat="1" ht="24.2" customHeight="1">
      <c r="B232" s="31"/>
      <c r="C232" s="131" t="s">
        <v>296</v>
      </c>
      <c r="D232" s="131" t="s">
        <v>136</v>
      </c>
      <c r="E232" s="132" t="s">
        <v>297</v>
      </c>
      <c r="F232" s="133" t="s">
        <v>298</v>
      </c>
      <c r="G232" s="134" t="s">
        <v>169</v>
      </c>
      <c r="H232" s="135">
        <v>10.629</v>
      </c>
      <c r="I232" s="136"/>
      <c r="J232" s="137">
        <f>ROUND(I232*H232,2)</f>
        <v>0</v>
      </c>
      <c r="K232" s="133" t="s">
        <v>151</v>
      </c>
      <c r="L232" s="31"/>
      <c r="M232" s="138" t="s">
        <v>1</v>
      </c>
      <c r="N232" s="139" t="s">
        <v>40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141</v>
      </c>
      <c r="AT232" s="142" t="s">
        <v>136</v>
      </c>
      <c r="AU232" s="142" t="s">
        <v>85</v>
      </c>
      <c r="AY232" s="16" t="s">
        <v>134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80</v>
      </c>
      <c r="BK232" s="143">
        <f>ROUND(I232*H232,2)</f>
        <v>0</v>
      </c>
      <c r="BL232" s="16" t="s">
        <v>141</v>
      </c>
      <c r="BM232" s="142" t="s">
        <v>299</v>
      </c>
    </row>
    <row r="233" spans="2:65" s="12" customFormat="1">
      <c r="B233" s="144"/>
      <c r="D233" s="145" t="s">
        <v>143</v>
      </c>
      <c r="F233" s="147" t="s">
        <v>300</v>
      </c>
      <c r="H233" s="148">
        <v>10.629</v>
      </c>
      <c r="I233" s="149"/>
      <c r="L233" s="144"/>
      <c r="M233" s="150"/>
      <c r="T233" s="151"/>
      <c r="AT233" s="146" t="s">
        <v>143</v>
      </c>
      <c r="AU233" s="146" t="s">
        <v>85</v>
      </c>
      <c r="AV233" s="12" t="s">
        <v>85</v>
      </c>
      <c r="AW233" s="12" t="s">
        <v>4</v>
      </c>
      <c r="AX233" s="12" t="s">
        <v>80</v>
      </c>
      <c r="AY233" s="146" t="s">
        <v>134</v>
      </c>
    </row>
    <row r="234" spans="2:65" s="1" customFormat="1" ht="24.2" customHeight="1">
      <c r="B234" s="31"/>
      <c r="C234" s="131" t="s">
        <v>301</v>
      </c>
      <c r="D234" s="131" t="s">
        <v>136</v>
      </c>
      <c r="E234" s="132" t="s">
        <v>302</v>
      </c>
      <c r="F234" s="133" t="s">
        <v>303</v>
      </c>
      <c r="G234" s="134" t="s">
        <v>169</v>
      </c>
      <c r="H234" s="135">
        <v>1.181</v>
      </c>
      <c r="I234" s="136"/>
      <c r="J234" s="137">
        <f>ROUND(I234*H234,2)</f>
        <v>0</v>
      </c>
      <c r="K234" s="133" t="s">
        <v>151</v>
      </c>
      <c r="L234" s="31"/>
      <c r="M234" s="138" t="s">
        <v>1</v>
      </c>
      <c r="N234" s="139" t="s">
        <v>40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141</v>
      </c>
      <c r="AT234" s="142" t="s">
        <v>136</v>
      </c>
      <c r="AU234" s="142" t="s">
        <v>85</v>
      </c>
      <c r="AY234" s="16" t="s">
        <v>134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80</v>
      </c>
      <c r="BK234" s="143">
        <f>ROUND(I234*H234,2)</f>
        <v>0</v>
      </c>
      <c r="BL234" s="16" t="s">
        <v>141</v>
      </c>
      <c r="BM234" s="142" t="s">
        <v>304</v>
      </c>
    </row>
    <row r="235" spans="2:65" s="11" customFormat="1" ht="22.9" customHeight="1">
      <c r="B235" s="119"/>
      <c r="D235" s="120" t="s">
        <v>74</v>
      </c>
      <c r="E235" s="129" t="s">
        <v>305</v>
      </c>
      <c r="F235" s="129" t="s">
        <v>306</v>
      </c>
      <c r="I235" s="122"/>
      <c r="J235" s="130">
        <f>BK235</f>
        <v>0</v>
      </c>
      <c r="L235" s="119"/>
      <c r="M235" s="124"/>
      <c r="P235" s="125">
        <f>P236</f>
        <v>0</v>
      </c>
      <c r="R235" s="125">
        <f>R236</f>
        <v>0</v>
      </c>
      <c r="T235" s="126">
        <f>T236</f>
        <v>0</v>
      </c>
      <c r="AR235" s="120" t="s">
        <v>80</v>
      </c>
      <c r="AT235" s="127" t="s">
        <v>74</v>
      </c>
      <c r="AU235" s="127" t="s">
        <v>80</v>
      </c>
      <c r="AY235" s="120" t="s">
        <v>134</v>
      </c>
      <c r="BK235" s="128">
        <f>BK236</f>
        <v>0</v>
      </c>
    </row>
    <row r="236" spans="2:65" s="1" customFormat="1" ht="24.2" customHeight="1">
      <c r="B236" s="31"/>
      <c r="C236" s="131" t="s">
        <v>307</v>
      </c>
      <c r="D236" s="131" t="s">
        <v>136</v>
      </c>
      <c r="E236" s="132" t="s">
        <v>308</v>
      </c>
      <c r="F236" s="133" t="s">
        <v>309</v>
      </c>
      <c r="G236" s="134" t="s">
        <v>169</v>
      </c>
      <c r="H236" s="135">
        <v>20.567</v>
      </c>
      <c r="I236" s="136"/>
      <c r="J236" s="137">
        <f>ROUND(I236*H236,2)</f>
        <v>0</v>
      </c>
      <c r="K236" s="133" t="s">
        <v>151</v>
      </c>
      <c r="L236" s="31"/>
      <c r="M236" s="138" t="s">
        <v>1</v>
      </c>
      <c r="N236" s="139" t="s">
        <v>40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141</v>
      </c>
      <c r="AT236" s="142" t="s">
        <v>136</v>
      </c>
      <c r="AU236" s="142" t="s">
        <v>85</v>
      </c>
      <c r="AY236" s="16" t="s">
        <v>134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80</v>
      </c>
      <c r="BK236" s="143">
        <f>ROUND(I236*H236,2)</f>
        <v>0</v>
      </c>
      <c r="BL236" s="16" t="s">
        <v>141</v>
      </c>
      <c r="BM236" s="142" t="s">
        <v>310</v>
      </c>
    </row>
    <row r="237" spans="2:65" s="11" customFormat="1" ht="25.9" customHeight="1">
      <c r="B237" s="119"/>
      <c r="D237" s="120" t="s">
        <v>74</v>
      </c>
      <c r="E237" s="121" t="s">
        <v>311</v>
      </c>
      <c r="F237" s="121" t="s">
        <v>312</v>
      </c>
      <c r="I237" s="122"/>
      <c r="J237" s="123">
        <f>BK237</f>
        <v>0</v>
      </c>
      <c r="L237" s="119"/>
      <c r="M237" s="124"/>
      <c r="P237" s="125">
        <f>P238+P252</f>
        <v>0</v>
      </c>
      <c r="R237" s="125">
        <f>R238+R252</f>
        <v>2.0473649999999999E-2</v>
      </c>
      <c r="T237" s="126">
        <f>T238+T252</f>
        <v>0</v>
      </c>
      <c r="AR237" s="120" t="s">
        <v>85</v>
      </c>
      <c r="AT237" s="127" t="s">
        <v>74</v>
      </c>
      <c r="AU237" s="127" t="s">
        <v>75</v>
      </c>
      <c r="AY237" s="120" t="s">
        <v>134</v>
      </c>
      <c r="BK237" s="128">
        <f>BK238+BK252</f>
        <v>0</v>
      </c>
    </row>
    <row r="238" spans="2:65" s="11" customFormat="1" ht="22.9" customHeight="1">
      <c r="B238" s="119"/>
      <c r="D238" s="120" t="s">
        <v>74</v>
      </c>
      <c r="E238" s="129" t="s">
        <v>313</v>
      </c>
      <c r="F238" s="129" t="s">
        <v>314</v>
      </c>
      <c r="I238" s="122"/>
      <c r="J238" s="130">
        <f>BK238</f>
        <v>0</v>
      </c>
      <c r="L238" s="119"/>
      <c r="M238" s="124"/>
      <c r="P238" s="125">
        <f>SUM(P239:P251)</f>
        <v>0</v>
      </c>
      <c r="R238" s="125">
        <f>SUM(R239:R251)</f>
        <v>1.977365E-2</v>
      </c>
      <c r="T238" s="126">
        <f>SUM(T239:T251)</f>
        <v>0</v>
      </c>
      <c r="AR238" s="120" t="s">
        <v>85</v>
      </c>
      <c r="AT238" s="127" t="s">
        <v>74</v>
      </c>
      <c r="AU238" s="127" t="s">
        <v>80</v>
      </c>
      <c r="AY238" s="120" t="s">
        <v>134</v>
      </c>
      <c r="BK238" s="128">
        <f>SUM(BK239:BK251)</f>
        <v>0</v>
      </c>
    </row>
    <row r="239" spans="2:65" s="1" customFormat="1" ht="24.2" customHeight="1">
      <c r="B239" s="31"/>
      <c r="C239" s="131" t="s">
        <v>315</v>
      </c>
      <c r="D239" s="131" t="s">
        <v>136</v>
      </c>
      <c r="E239" s="132" t="s">
        <v>316</v>
      </c>
      <c r="F239" s="133" t="s">
        <v>317</v>
      </c>
      <c r="G239" s="134" t="s">
        <v>139</v>
      </c>
      <c r="H239" s="135">
        <v>2.625</v>
      </c>
      <c r="I239" s="136"/>
      <c r="J239" s="137">
        <f>ROUND(I239*H239,2)</f>
        <v>0</v>
      </c>
      <c r="K239" s="133" t="s">
        <v>151</v>
      </c>
      <c r="L239" s="31"/>
      <c r="M239" s="138" t="s">
        <v>1</v>
      </c>
      <c r="N239" s="139" t="s">
        <v>40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215</v>
      </c>
      <c r="AT239" s="142" t="s">
        <v>136</v>
      </c>
      <c r="AU239" s="142" t="s">
        <v>85</v>
      </c>
      <c r="AY239" s="16" t="s">
        <v>134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80</v>
      </c>
      <c r="BK239" s="143">
        <f>ROUND(I239*H239,2)</f>
        <v>0</v>
      </c>
      <c r="BL239" s="16" t="s">
        <v>215</v>
      </c>
      <c r="BM239" s="142" t="s">
        <v>318</v>
      </c>
    </row>
    <row r="240" spans="2:65" s="12" customFormat="1">
      <c r="B240" s="144"/>
      <c r="D240" s="145" t="s">
        <v>143</v>
      </c>
      <c r="E240" s="146" t="s">
        <v>1</v>
      </c>
      <c r="F240" s="147" t="s">
        <v>246</v>
      </c>
      <c r="H240" s="148">
        <v>2.625</v>
      </c>
      <c r="I240" s="149"/>
      <c r="L240" s="144"/>
      <c r="M240" s="150"/>
      <c r="T240" s="151"/>
      <c r="AT240" s="146" t="s">
        <v>143</v>
      </c>
      <c r="AU240" s="146" t="s">
        <v>85</v>
      </c>
      <c r="AV240" s="12" t="s">
        <v>85</v>
      </c>
      <c r="AW240" s="12" t="s">
        <v>30</v>
      </c>
      <c r="AX240" s="12" t="s">
        <v>75</v>
      </c>
      <c r="AY240" s="146" t="s">
        <v>134</v>
      </c>
    </row>
    <row r="241" spans="2:65" s="13" customFormat="1">
      <c r="B241" s="152"/>
      <c r="D241" s="145" t="s">
        <v>143</v>
      </c>
      <c r="E241" s="153" t="s">
        <v>1</v>
      </c>
      <c r="F241" s="154" t="s">
        <v>145</v>
      </c>
      <c r="H241" s="155">
        <v>2.625</v>
      </c>
      <c r="I241" s="156"/>
      <c r="L241" s="152"/>
      <c r="M241" s="157"/>
      <c r="T241" s="158"/>
      <c r="AT241" s="153" t="s">
        <v>143</v>
      </c>
      <c r="AU241" s="153" t="s">
        <v>85</v>
      </c>
      <c r="AV241" s="13" t="s">
        <v>146</v>
      </c>
      <c r="AW241" s="13" t="s">
        <v>30</v>
      </c>
      <c r="AX241" s="13" t="s">
        <v>75</v>
      </c>
      <c r="AY241" s="153" t="s">
        <v>134</v>
      </c>
    </row>
    <row r="242" spans="2:65" s="14" customFormat="1">
      <c r="B242" s="159"/>
      <c r="D242" s="145" t="s">
        <v>143</v>
      </c>
      <c r="E242" s="160" t="s">
        <v>1</v>
      </c>
      <c r="F242" s="161" t="s">
        <v>147</v>
      </c>
      <c r="H242" s="162">
        <v>2.625</v>
      </c>
      <c r="I242" s="163"/>
      <c r="L242" s="159"/>
      <c r="M242" s="164"/>
      <c r="T242" s="165"/>
      <c r="AT242" s="160" t="s">
        <v>143</v>
      </c>
      <c r="AU242" s="160" t="s">
        <v>85</v>
      </c>
      <c r="AV242" s="14" t="s">
        <v>141</v>
      </c>
      <c r="AW242" s="14" t="s">
        <v>30</v>
      </c>
      <c r="AX242" s="14" t="s">
        <v>80</v>
      </c>
      <c r="AY242" s="160" t="s">
        <v>134</v>
      </c>
    </row>
    <row r="243" spans="2:65" s="1" customFormat="1" ht="16.5" customHeight="1">
      <c r="B243" s="31"/>
      <c r="C243" s="166" t="s">
        <v>319</v>
      </c>
      <c r="D243" s="166" t="s">
        <v>187</v>
      </c>
      <c r="E243" s="167" t="s">
        <v>320</v>
      </c>
      <c r="F243" s="168" t="s">
        <v>321</v>
      </c>
      <c r="G243" s="169" t="s">
        <v>169</v>
      </c>
      <c r="H243" s="170">
        <v>1E-3</v>
      </c>
      <c r="I243" s="171"/>
      <c r="J243" s="172">
        <f>ROUND(I243*H243,2)</f>
        <v>0</v>
      </c>
      <c r="K243" s="168" t="s">
        <v>151</v>
      </c>
      <c r="L243" s="173"/>
      <c r="M243" s="174" t="s">
        <v>1</v>
      </c>
      <c r="N243" s="175" t="s">
        <v>40</v>
      </c>
      <c r="P243" s="140">
        <f>O243*H243</f>
        <v>0</v>
      </c>
      <c r="Q243" s="140">
        <v>1</v>
      </c>
      <c r="R243" s="140">
        <f>Q243*H243</f>
        <v>1E-3</v>
      </c>
      <c r="S243" s="140">
        <v>0</v>
      </c>
      <c r="T243" s="141">
        <f>S243*H243</f>
        <v>0</v>
      </c>
      <c r="AR243" s="142" t="s">
        <v>292</v>
      </c>
      <c r="AT243" s="142" t="s">
        <v>187</v>
      </c>
      <c r="AU243" s="142" t="s">
        <v>85</v>
      </c>
      <c r="AY243" s="16" t="s">
        <v>134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215</v>
      </c>
      <c r="BM243" s="142" t="s">
        <v>322</v>
      </c>
    </row>
    <row r="244" spans="2:65" s="12" customFormat="1">
      <c r="B244" s="144"/>
      <c r="D244" s="145" t="s">
        <v>143</v>
      </c>
      <c r="F244" s="147" t="s">
        <v>323</v>
      </c>
      <c r="H244" s="148">
        <v>1E-3</v>
      </c>
      <c r="I244" s="149"/>
      <c r="L244" s="144"/>
      <c r="M244" s="150"/>
      <c r="T244" s="151"/>
      <c r="AT244" s="146" t="s">
        <v>143</v>
      </c>
      <c r="AU244" s="146" t="s">
        <v>85</v>
      </c>
      <c r="AV244" s="12" t="s">
        <v>85</v>
      </c>
      <c r="AW244" s="12" t="s">
        <v>4</v>
      </c>
      <c r="AX244" s="12" t="s">
        <v>80</v>
      </c>
      <c r="AY244" s="146" t="s">
        <v>134</v>
      </c>
    </row>
    <row r="245" spans="2:65" s="1" customFormat="1" ht="24.2" customHeight="1">
      <c r="B245" s="31"/>
      <c r="C245" s="131" t="s">
        <v>324</v>
      </c>
      <c r="D245" s="131" t="s">
        <v>136</v>
      </c>
      <c r="E245" s="132" t="s">
        <v>325</v>
      </c>
      <c r="F245" s="133" t="s">
        <v>326</v>
      </c>
      <c r="G245" s="134" t="s">
        <v>139</v>
      </c>
      <c r="H245" s="135">
        <v>2.625</v>
      </c>
      <c r="I245" s="136"/>
      <c r="J245" s="137">
        <f>ROUND(I245*H245,2)</f>
        <v>0</v>
      </c>
      <c r="K245" s="133" t="s">
        <v>151</v>
      </c>
      <c r="L245" s="31"/>
      <c r="M245" s="138" t="s">
        <v>1</v>
      </c>
      <c r="N245" s="139" t="s">
        <v>40</v>
      </c>
      <c r="P245" s="140">
        <f>O245*H245</f>
        <v>0</v>
      </c>
      <c r="Q245" s="140">
        <v>4.0000000000000002E-4</v>
      </c>
      <c r="R245" s="140">
        <f>Q245*H245</f>
        <v>1.0500000000000002E-3</v>
      </c>
      <c r="S245" s="140">
        <v>0</v>
      </c>
      <c r="T245" s="141">
        <f>S245*H245</f>
        <v>0</v>
      </c>
      <c r="AR245" s="142" t="s">
        <v>215</v>
      </c>
      <c r="AT245" s="142" t="s">
        <v>136</v>
      </c>
      <c r="AU245" s="142" t="s">
        <v>85</v>
      </c>
      <c r="AY245" s="16" t="s">
        <v>134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80</v>
      </c>
      <c r="BK245" s="143">
        <f>ROUND(I245*H245,2)</f>
        <v>0</v>
      </c>
      <c r="BL245" s="16" t="s">
        <v>215</v>
      </c>
      <c r="BM245" s="142" t="s">
        <v>327</v>
      </c>
    </row>
    <row r="246" spans="2:65" s="12" customFormat="1">
      <c r="B246" s="144"/>
      <c r="D246" s="145" t="s">
        <v>143</v>
      </c>
      <c r="E246" s="146" t="s">
        <v>1</v>
      </c>
      <c r="F246" s="147" t="s">
        <v>246</v>
      </c>
      <c r="H246" s="148">
        <v>2.625</v>
      </c>
      <c r="I246" s="149"/>
      <c r="L246" s="144"/>
      <c r="M246" s="150"/>
      <c r="T246" s="151"/>
      <c r="AT246" s="146" t="s">
        <v>143</v>
      </c>
      <c r="AU246" s="146" t="s">
        <v>85</v>
      </c>
      <c r="AV246" s="12" t="s">
        <v>85</v>
      </c>
      <c r="AW246" s="12" t="s">
        <v>30</v>
      </c>
      <c r="AX246" s="12" t="s">
        <v>75</v>
      </c>
      <c r="AY246" s="146" t="s">
        <v>134</v>
      </c>
    </row>
    <row r="247" spans="2:65" s="13" customFormat="1">
      <c r="B247" s="152"/>
      <c r="D247" s="145" t="s">
        <v>143</v>
      </c>
      <c r="E247" s="153" t="s">
        <v>1</v>
      </c>
      <c r="F247" s="154" t="s">
        <v>145</v>
      </c>
      <c r="H247" s="155">
        <v>2.625</v>
      </c>
      <c r="I247" s="156"/>
      <c r="L247" s="152"/>
      <c r="M247" s="157"/>
      <c r="T247" s="158"/>
      <c r="AT247" s="153" t="s">
        <v>143</v>
      </c>
      <c r="AU247" s="153" t="s">
        <v>85</v>
      </c>
      <c r="AV247" s="13" t="s">
        <v>146</v>
      </c>
      <c r="AW247" s="13" t="s">
        <v>30</v>
      </c>
      <c r="AX247" s="13" t="s">
        <v>75</v>
      </c>
      <c r="AY247" s="153" t="s">
        <v>134</v>
      </c>
    </row>
    <row r="248" spans="2:65" s="14" customFormat="1">
      <c r="B248" s="159"/>
      <c r="D248" s="145" t="s">
        <v>143</v>
      </c>
      <c r="E248" s="160" t="s">
        <v>1</v>
      </c>
      <c r="F248" s="161" t="s">
        <v>147</v>
      </c>
      <c r="H248" s="162">
        <v>2.625</v>
      </c>
      <c r="I248" s="163"/>
      <c r="L248" s="159"/>
      <c r="M248" s="164"/>
      <c r="T248" s="165"/>
      <c r="AT248" s="160" t="s">
        <v>143</v>
      </c>
      <c r="AU248" s="160" t="s">
        <v>85</v>
      </c>
      <c r="AV248" s="14" t="s">
        <v>141</v>
      </c>
      <c r="AW248" s="14" t="s">
        <v>30</v>
      </c>
      <c r="AX248" s="14" t="s">
        <v>80</v>
      </c>
      <c r="AY248" s="160" t="s">
        <v>134</v>
      </c>
    </row>
    <row r="249" spans="2:65" s="1" customFormat="1" ht="44.25" customHeight="1">
      <c r="B249" s="31"/>
      <c r="C249" s="166" t="s">
        <v>328</v>
      </c>
      <c r="D249" s="166" t="s">
        <v>187</v>
      </c>
      <c r="E249" s="167" t="s">
        <v>329</v>
      </c>
      <c r="F249" s="168" t="s">
        <v>330</v>
      </c>
      <c r="G249" s="169" t="s">
        <v>139</v>
      </c>
      <c r="H249" s="170">
        <v>3.2050000000000001</v>
      </c>
      <c r="I249" s="171"/>
      <c r="J249" s="172">
        <f>ROUND(I249*H249,2)</f>
        <v>0</v>
      </c>
      <c r="K249" s="168" t="s">
        <v>151</v>
      </c>
      <c r="L249" s="173"/>
      <c r="M249" s="174" t="s">
        <v>1</v>
      </c>
      <c r="N249" s="175" t="s">
        <v>40</v>
      </c>
      <c r="P249" s="140">
        <f>O249*H249</f>
        <v>0</v>
      </c>
      <c r="Q249" s="140">
        <v>5.5300000000000002E-3</v>
      </c>
      <c r="R249" s="140">
        <f>Q249*H249</f>
        <v>1.7723650000000001E-2</v>
      </c>
      <c r="S249" s="140">
        <v>0</v>
      </c>
      <c r="T249" s="141">
        <f>S249*H249</f>
        <v>0</v>
      </c>
      <c r="AR249" s="142" t="s">
        <v>292</v>
      </c>
      <c r="AT249" s="142" t="s">
        <v>187</v>
      </c>
      <c r="AU249" s="142" t="s">
        <v>85</v>
      </c>
      <c r="AY249" s="16" t="s">
        <v>134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215</v>
      </c>
      <c r="BM249" s="142" t="s">
        <v>331</v>
      </c>
    </row>
    <row r="250" spans="2:65" s="12" customFormat="1">
      <c r="B250" s="144"/>
      <c r="D250" s="145" t="s">
        <v>143</v>
      </c>
      <c r="F250" s="147" t="s">
        <v>332</v>
      </c>
      <c r="H250" s="148">
        <v>3.2050000000000001</v>
      </c>
      <c r="I250" s="149"/>
      <c r="L250" s="144"/>
      <c r="M250" s="150"/>
      <c r="T250" s="151"/>
      <c r="AT250" s="146" t="s">
        <v>143</v>
      </c>
      <c r="AU250" s="146" t="s">
        <v>85</v>
      </c>
      <c r="AV250" s="12" t="s">
        <v>85</v>
      </c>
      <c r="AW250" s="12" t="s">
        <v>4</v>
      </c>
      <c r="AX250" s="12" t="s">
        <v>80</v>
      </c>
      <c r="AY250" s="146" t="s">
        <v>134</v>
      </c>
    </row>
    <row r="251" spans="2:65" s="1" customFormat="1" ht="24.2" customHeight="1">
      <c r="B251" s="31"/>
      <c r="C251" s="131" t="s">
        <v>333</v>
      </c>
      <c r="D251" s="131" t="s">
        <v>136</v>
      </c>
      <c r="E251" s="132" t="s">
        <v>334</v>
      </c>
      <c r="F251" s="133" t="s">
        <v>335</v>
      </c>
      <c r="G251" s="134" t="s">
        <v>336</v>
      </c>
      <c r="H251" s="176"/>
      <c r="I251" s="136"/>
      <c r="J251" s="137">
        <f>ROUND(I251*H251,2)</f>
        <v>0</v>
      </c>
      <c r="K251" s="133" t="s">
        <v>151</v>
      </c>
      <c r="L251" s="31"/>
      <c r="M251" s="138" t="s">
        <v>1</v>
      </c>
      <c r="N251" s="139" t="s">
        <v>40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215</v>
      </c>
      <c r="AT251" s="142" t="s">
        <v>136</v>
      </c>
      <c r="AU251" s="142" t="s">
        <v>85</v>
      </c>
      <c r="AY251" s="16" t="s">
        <v>134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80</v>
      </c>
      <c r="BK251" s="143">
        <f>ROUND(I251*H251,2)</f>
        <v>0</v>
      </c>
      <c r="BL251" s="16" t="s">
        <v>215</v>
      </c>
      <c r="BM251" s="142" t="s">
        <v>337</v>
      </c>
    </row>
    <row r="252" spans="2:65" s="11" customFormat="1" ht="22.9" customHeight="1">
      <c r="B252" s="119"/>
      <c r="D252" s="120" t="s">
        <v>74</v>
      </c>
      <c r="E252" s="129" t="s">
        <v>338</v>
      </c>
      <c r="F252" s="129" t="s">
        <v>339</v>
      </c>
      <c r="I252" s="122"/>
      <c r="J252" s="130">
        <f>BK252</f>
        <v>0</v>
      </c>
      <c r="L252" s="119"/>
      <c r="M252" s="124"/>
      <c r="P252" s="125">
        <f>SUM(P253:P255)</f>
        <v>0</v>
      </c>
      <c r="R252" s="125">
        <f>SUM(R253:R255)</f>
        <v>6.9999999999999999E-4</v>
      </c>
      <c r="T252" s="126">
        <f>SUM(T253:T255)</f>
        <v>0</v>
      </c>
      <c r="AR252" s="120" t="s">
        <v>85</v>
      </c>
      <c r="AT252" s="127" t="s">
        <v>74</v>
      </c>
      <c r="AU252" s="127" t="s">
        <v>80</v>
      </c>
      <c r="AY252" s="120" t="s">
        <v>134</v>
      </c>
      <c r="BK252" s="128">
        <f>SUM(BK253:BK255)</f>
        <v>0</v>
      </c>
    </row>
    <row r="253" spans="2:65" s="1" customFormat="1" ht="24.2" customHeight="1">
      <c r="B253" s="31"/>
      <c r="C253" s="131" t="s">
        <v>340</v>
      </c>
      <c r="D253" s="131" t="s">
        <v>136</v>
      </c>
      <c r="E253" s="132" t="s">
        <v>341</v>
      </c>
      <c r="F253" s="133" t="s">
        <v>342</v>
      </c>
      <c r="G253" s="134" t="s">
        <v>139</v>
      </c>
      <c r="H253" s="135">
        <v>2</v>
      </c>
      <c r="I253" s="136"/>
      <c r="J253" s="137">
        <f>ROUND(I253*H253,2)</f>
        <v>0</v>
      </c>
      <c r="K253" s="133" t="s">
        <v>151</v>
      </c>
      <c r="L253" s="31"/>
      <c r="M253" s="138" t="s">
        <v>1</v>
      </c>
      <c r="N253" s="139" t="s">
        <v>40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215</v>
      </c>
      <c r="AT253" s="142" t="s">
        <v>136</v>
      </c>
      <c r="AU253" s="142" t="s">
        <v>85</v>
      </c>
      <c r="AY253" s="16" t="s">
        <v>134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80</v>
      </c>
      <c r="BK253" s="143">
        <f>ROUND(I253*H253,2)</f>
        <v>0</v>
      </c>
      <c r="BL253" s="16" t="s">
        <v>215</v>
      </c>
      <c r="BM253" s="142" t="s">
        <v>343</v>
      </c>
    </row>
    <row r="254" spans="2:65" s="1" customFormat="1" ht="24.2" customHeight="1">
      <c r="B254" s="31"/>
      <c r="C254" s="131" t="s">
        <v>344</v>
      </c>
      <c r="D254" s="131" t="s">
        <v>136</v>
      </c>
      <c r="E254" s="132" t="s">
        <v>345</v>
      </c>
      <c r="F254" s="133" t="s">
        <v>346</v>
      </c>
      <c r="G254" s="134" t="s">
        <v>139</v>
      </c>
      <c r="H254" s="135">
        <v>2</v>
      </c>
      <c r="I254" s="136"/>
      <c r="J254" s="137">
        <f>ROUND(I254*H254,2)</f>
        <v>0</v>
      </c>
      <c r="K254" s="133" t="s">
        <v>151</v>
      </c>
      <c r="L254" s="31"/>
      <c r="M254" s="138" t="s">
        <v>1</v>
      </c>
      <c r="N254" s="139" t="s">
        <v>40</v>
      </c>
      <c r="P254" s="140">
        <f>O254*H254</f>
        <v>0</v>
      </c>
      <c r="Q254" s="140">
        <v>2.1000000000000001E-4</v>
      </c>
      <c r="R254" s="140">
        <f>Q254*H254</f>
        <v>4.2000000000000002E-4</v>
      </c>
      <c r="S254" s="140">
        <v>0</v>
      </c>
      <c r="T254" s="141">
        <f>S254*H254</f>
        <v>0</v>
      </c>
      <c r="AR254" s="142" t="s">
        <v>215</v>
      </c>
      <c r="AT254" s="142" t="s">
        <v>136</v>
      </c>
      <c r="AU254" s="142" t="s">
        <v>85</v>
      </c>
      <c r="AY254" s="16" t="s">
        <v>134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215</v>
      </c>
      <c r="BM254" s="142" t="s">
        <v>347</v>
      </c>
    </row>
    <row r="255" spans="2:65" s="1" customFormat="1" ht="24.2" customHeight="1">
      <c r="B255" s="31"/>
      <c r="C255" s="131" t="s">
        <v>348</v>
      </c>
      <c r="D255" s="131" t="s">
        <v>136</v>
      </c>
      <c r="E255" s="132" t="s">
        <v>349</v>
      </c>
      <c r="F255" s="133" t="s">
        <v>350</v>
      </c>
      <c r="G255" s="134" t="s">
        <v>139</v>
      </c>
      <c r="H255" s="135">
        <v>2</v>
      </c>
      <c r="I255" s="136"/>
      <c r="J255" s="137">
        <f>ROUND(I255*H255,2)</f>
        <v>0</v>
      </c>
      <c r="K255" s="133" t="s">
        <v>151</v>
      </c>
      <c r="L255" s="31"/>
      <c r="M255" s="138" t="s">
        <v>1</v>
      </c>
      <c r="N255" s="139" t="s">
        <v>40</v>
      </c>
      <c r="P255" s="140">
        <f>O255*H255</f>
        <v>0</v>
      </c>
      <c r="Q255" s="140">
        <v>1.3999999999999999E-4</v>
      </c>
      <c r="R255" s="140">
        <f>Q255*H255</f>
        <v>2.7999999999999998E-4</v>
      </c>
      <c r="S255" s="140">
        <v>0</v>
      </c>
      <c r="T255" s="141">
        <f>S255*H255</f>
        <v>0</v>
      </c>
      <c r="AR255" s="142" t="s">
        <v>215</v>
      </c>
      <c r="AT255" s="142" t="s">
        <v>136</v>
      </c>
      <c r="AU255" s="142" t="s">
        <v>85</v>
      </c>
      <c r="AY255" s="16" t="s">
        <v>134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80</v>
      </c>
      <c r="BK255" s="143">
        <f>ROUND(I255*H255,2)</f>
        <v>0</v>
      </c>
      <c r="BL255" s="16" t="s">
        <v>215</v>
      </c>
      <c r="BM255" s="142" t="s">
        <v>351</v>
      </c>
    </row>
    <row r="256" spans="2:65" s="11" customFormat="1" ht="25.9" customHeight="1">
      <c r="B256" s="119"/>
      <c r="D256" s="120" t="s">
        <v>74</v>
      </c>
      <c r="E256" s="121" t="s">
        <v>352</v>
      </c>
      <c r="F256" s="121" t="s">
        <v>353</v>
      </c>
      <c r="I256" s="122"/>
      <c r="J256" s="123">
        <f>BK256</f>
        <v>0</v>
      </c>
      <c r="L256" s="119"/>
      <c r="M256" s="124"/>
      <c r="P256" s="125">
        <f>P257+P259+P261</f>
        <v>0</v>
      </c>
      <c r="R256" s="125">
        <f>R257+R259+R261</f>
        <v>0</v>
      </c>
      <c r="T256" s="126">
        <f>T257+T259+T261</f>
        <v>0</v>
      </c>
      <c r="AR256" s="120" t="s">
        <v>161</v>
      </c>
      <c r="AT256" s="127" t="s">
        <v>74</v>
      </c>
      <c r="AU256" s="127" t="s">
        <v>75</v>
      </c>
      <c r="AY256" s="120" t="s">
        <v>134</v>
      </c>
      <c r="BK256" s="128">
        <f>BK257+BK259+BK261</f>
        <v>0</v>
      </c>
    </row>
    <row r="257" spans="2:65" s="11" customFormat="1" ht="22.9" customHeight="1">
      <c r="B257" s="119"/>
      <c r="D257" s="120" t="s">
        <v>74</v>
      </c>
      <c r="E257" s="129" t="s">
        <v>354</v>
      </c>
      <c r="F257" s="129" t="s">
        <v>355</v>
      </c>
      <c r="I257" s="122"/>
      <c r="J257" s="130">
        <f>BK257</f>
        <v>0</v>
      </c>
      <c r="L257" s="119"/>
      <c r="M257" s="124"/>
      <c r="P257" s="125">
        <f>P258</f>
        <v>0</v>
      </c>
      <c r="R257" s="125">
        <f>R258</f>
        <v>0</v>
      </c>
      <c r="T257" s="126">
        <f>T258</f>
        <v>0</v>
      </c>
      <c r="AR257" s="120" t="s">
        <v>161</v>
      </c>
      <c r="AT257" s="127" t="s">
        <v>74</v>
      </c>
      <c r="AU257" s="127" t="s">
        <v>80</v>
      </c>
      <c r="AY257" s="120" t="s">
        <v>134</v>
      </c>
      <c r="BK257" s="128">
        <f>BK258</f>
        <v>0</v>
      </c>
    </row>
    <row r="258" spans="2:65" s="1" customFormat="1" ht="16.5" customHeight="1">
      <c r="B258" s="31"/>
      <c r="C258" s="131" t="s">
        <v>356</v>
      </c>
      <c r="D258" s="131" t="s">
        <v>136</v>
      </c>
      <c r="E258" s="132" t="s">
        <v>357</v>
      </c>
      <c r="F258" s="133" t="s">
        <v>358</v>
      </c>
      <c r="G258" s="134" t="s">
        <v>359</v>
      </c>
      <c r="H258" s="135">
        <v>1</v>
      </c>
      <c r="I258" s="136"/>
      <c r="J258" s="137">
        <f>ROUND(I258*H258,2)</f>
        <v>0</v>
      </c>
      <c r="K258" s="133" t="s">
        <v>151</v>
      </c>
      <c r="L258" s="31"/>
      <c r="M258" s="138" t="s">
        <v>1</v>
      </c>
      <c r="N258" s="139" t="s">
        <v>40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360</v>
      </c>
      <c r="AT258" s="142" t="s">
        <v>136</v>
      </c>
      <c r="AU258" s="142" t="s">
        <v>85</v>
      </c>
      <c r="AY258" s="16" t="s">
        <v>134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80</v>
      </c>
      <c r="BK258" s="143">
        <f>ROUND(I258*H258,2)</f>
        <v>0</v>
      </c>
      <c r="BL258" s="16" t="s">
        <v>360</v>
      </c>
      <c r="BM258" s="142" t="s">
        <v>361</v>
      </c>
    </row>
    <row r="259" spans="2:65" s="11" customFormat="1" ht="22.9" customHeight="1">
      <c r="B259" s="119"/>
      <c r="D259" s="120" t="s">
        <v>74</v>
      </c>
      <c r="E259" s="129" t="s">
        <v>362</v>
      </c>
      <c r="F259" s="129" t="s">
        <v>363</v>
      </c>
      <c r="I259" s="122"/>
      <c r="J259" s="130">
        <f>BK259</f>
        <v>0</v>
      </c>
      <c r="L259" s="119"/>
      <c r="M259" s="124"/>
      <c r="P259" s="125">
        <f>P260</f>
        <v>0</v>
      </c>
      <c r="R259" s="125">
        <f>R260</f>
        <v>0</v>
      </c>
      <c r="T259" s="126">
        <f>T260</f>
        <v>0</v>
      </c>
      <c r="AR259" s="120" t="s">
        <v>161</v>
      </c>
      <c r="AT259" s="127" t="s">
        <v>74</v>
      </c>
      <c r="AU259" s="127" t="s">
        <v>80</v>
      </c>
      <c r="AY259" s="120" t="s">
        <v>134</v>
      </c>
      <c r="BK259" s="128">
        <f>BK260</f>
        <v>0</v>
      </c>
    </row>
    <row r="260" spans="2:65" s="1" customFormat="1" ht="16.5" customHeight="1">
      <c r="B260" s="31"/>
      <c r="C260" s="131" t="s">
        <v>364</v>
      </c>
      <c r="D260" s="131" t="s">
        <v>136</v>
      </c>
      <c r="E260" s="132" t="s">
        <v>365</v>
      </c>
      <c r="F260" s="133" t="s">
        <v>363</v>
      </c>
      <c r="G260" s="134" t="s">
        <v>359</v>
      </c>
      <c r="H260" s="135">
        <v>1</v>
      </c>
      <c r="I260" s="136"/>
      <c r="J260" s="137">
        <f>ROUND(I260*H260,2)</f>
        <v>0</v>
      </c>
      <c r="K260" s="133" t="s">
        <v>151</v>
      </c>
      <c r="L260" s="31"/>
      <c r="M260" s="138" t="s">
        <v>1</v>
      </c>
      <c r="N260" s="139" t="s">
        <v>40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360</v>
      </c>
      <c r="AT260" s="142" t="s">
        <v>136</v>
      </c>
      <c r="AU260" s="142" t="s">
        <v>85</v>
      </c>
      <c r="AY260" s="16" t="s">
        <v>134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80</v>
      </c>
      <c r="BK260" s="143">
        <f>ROUND(I260*H260,2)</f>
        <v>0</v>
      </c>
      <c r="BL260" s="16" t="s">
        <v>360</v>
      </c>
      <c r="BM260" s="142" t="s">
        <v>366</v>
      </c>
    </row>
    <row r="261" spans="2:65" s="11" customFormat="1" ht="22.9" customHeight="1">
      <c r="B261" s="119"/>
      <c r="D261" s="120" t="s">
        <v>74</v>
      </c>
      <c r="E261" s="129" t="s">
        <v>367</v>
      </c>
      <c r="F261" s="129" t="s">
        <v>368</v>
      </c>
      <c r="I261" s="122"/>
      <c r="J261" s="130">
        <f>BK261</f>
        <v>0</v>
      </c>
      <c r="L261" s="119"/>
      <c r="M261" s="124"/>
      <c r="P261" s="125">
        <f>SUM(P262:P264)</f>
        <v>0</v>
      </c>
      <c r="R261" s="125">
        <f>SUM(R262:R264)</f>
        <v>0</v>
      </c>
      <c r="T261" s="126">
        <f>SUM(T262:T264)</f>
        <v>0</v>
      </c>
      <c r="AR261" s="120" t="s">
        <v>161</v>
      </c>
      <c r="AT261" s="127" t="s">
        <v>74</v>
      </c>
      <c r="AU261" s="127" t="s">
        <v>80</v>
      </c>
      <c r="AY261" s="120" t="s">
        <v>134</v>
      </c>
      <c r="BK261" s="128">
        <f>SUM(BK262:BK264)</f>
        <v>0</v>
      </c>
    </row>
    <row r="262" spans="2:65" s="1" customFormat="1" ht="21.75" customHeight="1">
      <c r="B262" s="31"/>
      <c r="C262" s="131" t="s">
        <v>369</v>
      </c>
      <c r="D262" s="131" t="s">
        <v>136</v>
      </c>
      <c r="E262" s="132" t="s">
        <v>370</v>
      </c>
      <c r="F262" s="133" t="s">
        <v>371</v>
      </c>
      <c r="G262" s="134" t="s">
        <v>359</v>
      </c>
      <c r="H262" s="135">
        <v>1</v>
      </c>
      <c r="I262" s="136"/>
      <c r="J262" s="137">
        <f>ROUND(I262*H262,2)</f>
        <v>0</v>
      </c>
      <c r="K262" s="133" t="s">
        <v>151</v>
      </c>
      <c r="L262" s="31"/>
      <c r="M262" s="138" t="s">
        <v>1</v>
      </c>
      <c r="N262" s="139" t="s">
        <v>40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360</v>
      </c>
      <c r="AT262" s="142" t="s">
        <v>136</v>
      </c>
      <c r="AU262" s="142" t="s">
        <v>85</v>
      </c>
      <c r="AY262" s="16" t="s">
        <v>134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80</v>
      </c>
      <c r="BK262" s="143">
        <f>ROUND(I262*H262,2)</f>
        <v>0</v>
      </c>
      <c r="BL262" s="16" t="s">
        <v>360</v>
      </c>
      <c r="BM262" s="142" t="s">
        <v>372</v>
      </c>
    </row>
    <row r="263" spans="2:65" s="1" customFormat="1" ht="16.5" customHeight="1">
      <c r="B263" s="31"/>
      <c r="C263" s="131" t="s">
        <v>373</v>
      </c>
      <c r="D263" s="131" t="s">
        <v>136</v>
      </c>
      <c r="E263" s="132" t="s">
        <v>374</v>
      </c>
      <c r="F263" s="133" t="s">
        <v>375</v>
      </c>
      <c r="G263" s="134" t="s">
        <v>359</v>
      </c>
      <c r="H263" s="135">
        <v>1</v>
      </c>
      <c r="I263" s="136"/>
      <c r="J263" s="137">
        <f>ROUND(I263*H263,2)</f>
        <v>0</v>
      </c>
      <c r="K263" s="133" t="s">
        <v>151</v>
      </c>
      <c r="L263" s="31"/>
      <c r="M263" s="138" t="s">
        <v>1</v>
      </c>
      <c r="N263" s="139" t="s">
        <v>40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360</v>
      </c>
      <c r="AT263" s="142" t="s">
        <v>136</v>
      </c>
      <c r="AU263" s="142" t="s">
        <v>85</v>
      </c>
      <c r="AY263" s="16" t="s">
        <v>134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80</v>
      </c>
      <c r="BK263" s="143">
        <f>ROUND(I263*H263,2)</f>
        <v>0</v>
      </c>
      <c r="BL263" s="16" t="s">
        <v>360</v>
      </c>
      <c r="BM263" s="142" t="s">
        <v>376</v>
      </c>
    </row>
    <row r="264" spans="2:65" s="1" customFormat="1" ht="16.5" customHeight="1">
      <c r="B264" s="31"/>
      <c r="C264" s="131" t="s">
        <v>377</v>
      </c>
      <c r="D264" s="131" t="s">
        <v>136</v>
      </c>
      <c r="E264" s="132" t="s">
        <v>378</v>
      </c>
      <c r="F264" s="133" t="s">
        <v>379</v>
      </c>
      <c r="G264" s="134" t="s">
        <v>359</v>
      </c>
      <c r="H264" s="135">
        <v>1</v>
      </c>
      <c r="I264" s="136"/>
      <c r="J264" s="137">
        <f>ROUND(I264*H264,2)</f>
        <v>0</v>
      </c>
      <c r="K264" s="133" t="s">
        <v>151</v>
      </c>
      <c r="L264" s="31"/>
      <c r="M264" s="177" t="s">
        <v>1</v>
      </c>
      <c r="N264" s="178" t="s">
        <v>40</v>
      </c>
      <c r="O264" s="179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AR264" s="142" t="s">
        <v>360</v>
      </c>
      <c r="AT264" s="142" t="s">
        <v>136</v>
      </c>
      <c r="AU264" s="142" t="s">
        <v>85</v>
      </c>
      <c r="AY264" s="16" t="s">
        <v>134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80</v>
      </c>
      <c r="BK264" s="143">
        <f>ROUND(I264*H264,2)</f>
        <v>0</v>
      </c>
      <c r="BL264" s="16" t="s">
        <v>360</v>
      </c>
      <c r="BM264" s="142" t="s">
        <v>380</v>
      </c>
    </row>
    <row r="265" spans="2:65" s="1" customFormat="1" ht="6.95" customHeight="1">
      <c r="B265" s="43"/>
      <c r="C265" s="44"/>
      <c r="D265" s="44"/>
      <c r="E265" s="44"/>
      <c r="F265" s="44"/>
      <c r="G265" s="44"/>
      <c r="H265" s="44"/>
      <c r="I265" s="44"/>
      <c r="J265" s="44"/>
      <c r="K265" s="44"/>
      <c r="L265" s="31"/>
    </row>
  </sheetData>
  <sheetProtection algorithmName="SHA-512" hashValue="Tvel/Gs3vTA7zJ/Ro/C+K4uOaKSp5yuqEVawFpWPqTuW2zCWlZNRWYSZSMmiM43g1pulJBdqWGVhyo8GYnk/AA==" saltValue="oW0gn0PbkoqmlB4lFgMbyw==" spinCount="100000" sheet="1" objects="1" scenarios="1"/>
  <autoFilter ref="C127:K264" xr:uid="{00000000-0009-0000-0000-000001000000}"/>
  <mergeCells count="6">
    <mergeCell ref="E120:H12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9"/>
  <sheetViews>
    <sheetView showGridLines="0" workbookViewId="0">
      <selection activeCell="E4" sqref="E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84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94</v>
      </c>
      <c r="BD5" s="86" t="s">
        <v>85</v>
      </c>
    </row>
    <row r="6" spans="2:56" ht="12" customHeight="1">
      <c r="B6" s="19"/>
      <c r="D6" s="26" t="s">
        <v>16</v>
      </c>
      <c r="L6" s="19"/>
      <c r="AZ6" s="86" t="s">
        <v>95</v>
      </c>
      <c r="BA6" s="86" t="s">
        <v>1</v>
      </c>
      <c r="BB6" s="86" t="s">
        <v>1</v>
      </c>
      <c r="BC6" s="86" t="s">
        <v>75</v>
      </c>
      <c r="BD6" s="86" t="s">
        <v>85</v>
      </c>
    </row>
    <row r="7" spans="2:56" ht="26.25" customHeight="1">
      <c r="B7" s="19"/>
      <c r="E7" s="229" t="str">
        <f>'Rekapitulace stavby'!K6</f>
        <v>Oprava stávajících, technicky nevyhovujících rozvodů teplé užitkové vody – K11 Vrchlického u č.p. 1721/12 v Šumperku</v>
      </c>
      <c r="F7" s="230"/>
      <c r="G7" s="230"/>
      <c r="H7" s="230"/>
      <c r="L7" s="19"/>
      <c r="AZ7" s="86" t="s">
        <v>96</v>
      </c>
      <c r="BA7" s="86" t="s">
        <v>1</v>
      </c>
      <c r="BB7" s="86" t="s">
        <v>1</v>
      </c>
      <c r="BC7" s="86" t="s">
        <v>97</v>
      </c>
      <c r="BD7" s="86" t="s">
        <v>85</v>
      </c>
    </row>
    <row r="8" spans="2:56" s="1" customFormat="1" ht="12" customHeight="1">
      <c r="B8" s="31"/>
      <c r="D8" s="26" t="s">
        <v>381</v>
      </c>
      <c r="L8" s="31"/>
    </row>
    <row r="9" spans="2:56" s="1" customFormat="1" ht="16.5" customHeight="1">
      <c r="B9" s="31"/>
      <c r="E9" s="201" t="s">
        <v>382</v>
      </c>
      <c r="F9" s="227"/>
      <c r="G9" s="227"/>
      <c r="H9" s="227"/>
      <c r="L9" s="31"/>
    </row>
    <row r="10" spans="2:56" s="1" customFormat="1">
      <c r="B10" s="31"/>
      <c r="L10" s="31"/>
    </row>
    <row r="11" spans="2:5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56" s="1" customFormat="1" ht="12" customHeight="1">
      <c r="B12" s="31"/>
      <c r="D12" s="26" t="s">
        <v>19</v>
      </c>
      <c r="F12" s="24" t="s">
        <v>383</v>
      </c>
      <c r="I12" s="26" t="s">
        <v>21</v>
      </c>
      <c r="J12" s="51">
        <f>'Rekapitulace stavby'!AN8</f>
        <v>45613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31"/>
    </row>
    <row r="15" spans="2:56" s="1" customFormat="1" ht="18" customHeight="1">
      <c r="B15" s="31"/>
      <c r="E15" s="24" t="str">
        <f>IF('Rekapitulace stavby'!E11="","",'Rekapitulace stavby'!E11)</f>
        <v>Podniky města Šumperka a.s.</v>
      </c>
      <c r="I15" s="26" t="s">
        <v>25</v>
      </c>
      <c r="J15" s="24" t="str">
        <f>IF('Rekapitulace stavby'!AN11="","",'Rekapitulace stavby'!AN11)</f>
        <v/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8" t="str">
        <f>'Rekapitulace stavby'!E14</f>
        <v>Vyplň údaj</v>
      </c>
      <c r="F18" s="220"/>
      <c r="G18" s="220"/>
      <c r="H18" s="22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LORENC TZB spol. s.r.o.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Škrabal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223" t="s">
        <v>1</v>
      </c>
      <c r="F27" s="223"/>
      <c r="G27" s="223"/>
      <c r="H27" s="223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0">
        <f>ROUND((SUM(BE120:BE138)),  2)</f>
        <v>0</v>
      </c>
      <c r="I33" s="91">
        <v>0.21</v>
      </c>
      <c r="J33" s="90">
        <f>ROUND(((SUM(BE120:BE138))*I33),  2)</f>
        <v>0</v>
      </c>
      <c r="L33" s="31"/>
    </row>
    <row r="34" spans="2:12" s="1" customFormat="1" ht="14.45" customHeight="1">
      <c r="B34" s="31"/>
      <c r="E34" s="26" t="s">
        <v>41</v>
      </c>
      <c r="F34" s="90">
        <f>ROUND((SUM(BF120:BF138)),  2)</f>
        <v>0</v>
      </c>
      <c r="I34" s="91">
        <v>0.15</v>
      </c>
      <c r="J34" s="90">
        <f>ROUND(((SUM(BF120:BF138))*I34),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0">
        <f>ROUND((SUM(BG120:BG138)),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0">
        <f>ROUND((SUM(BH120:BH138)),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0">
        <f>ROUND((SUM(BI120:BI138)),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Oprava stávajících, technicky nevyhovujících rozvodů teplé užitkové vody – K11 Vrchlického u č.p. 1721/12 v Šumperku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381</v>
      </c>
      <c r="L86" s="31"/>
    </row>
    <row r="87" spans="2:47" s="1" customFormat="1" ht="16.5" customHeight="1">
      <c r="B87" s="31"/>
      <c r="E87" s="201" t="str">
        <f>E9</f>
        <v>T - Trubní vedení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1">
        <f>IF(J12="","",J12)</f>
        <v>45613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22</v>
      </c>
      <c r="F91" s="24" t="str">
        <f>E15</f>
        <v>Podniky města Šumperka a.s.</v>
      </c>
      <c r="I91" s="26" t="s">
        <v>28</v>
      </c>
      <c r="J91" s="29" t="str">
        <f>E21</f>
        <v>LORENC TZB spol.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Martin Škrabal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101</v>
      </c>
      <c r="J96" s="65">
        <f>J120</f>
        <v>0</v>
      </c>
      <c r="L96" s="31"/>
      <c r="AU96" s="16" t="s">
        <v>102</v>
      </c>
    </row>
    <row r="97" spans="2:12" s="8" customFormat="1" ht="24.95" customHeight="1">
      <c r="B97" s="103"/>
      <c r="D97" s="104" t="s">
        <v>384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385</v>
      </c>
      <c r="E98" s="105"/>
      <c r="F98" s="105"/>
      <c r="G98" s="105"/>
      <c r="H98" s="105"/>
      <c r="I98" s="105"/>
      <c r="J98" s="106">
        <f>J124</f>
        <v>0</v>
      </c>
      <c r="L98" s="103"/>
    </row>
    <row r="99" spans="2:12" s="8" customFormat="1" ht="24.95" customHeight="1">
      <c r="B99" s="103"/>
      <c r="D99" s="104" t="s">
        <v>386</v>
      </c>
      <c r="E99" s="105"/>
      <c r="F99" s="105"/>
      <c r="G99" s="105"/>
      <c r="H99" s="105"/>
      <c r="I99" s="105"/>
      <c r="J99" s="106">
        <f>J127</f>
        <v>0</v>
      </c>
      <c r="L99" s="103"/>
    </row>
    <row r="100" spans="2:12" s="8" customFormat="1" ht="24.95" customHeight="1">
      <c r="B100" s="103"/>
      <c r="D100" s="104" t="s">
        <v>387</v>
      </c>
      <c r="E100" s="105"/>
      <c r="F100" s="105"/>
      <c r="G100" s="105"/>
      <c r="H100" s="105"/>
      <c r="I100" s="105"/>
      <c r="J100" s="106">
        <f>J130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119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9" t="str">
        <f>E7</f>
        <v>Oprava stávajících, technicky nevyhovujících rozvodů teplé užitkové vody – K11 Vrchlického u č.p. 1721/12 v Šumperku</v>
      </c>
      <c r="F110" s="230"/>
      <c r="G110" s="230"/>
      <c r="H110" s="230"/>
      <c r="L110" s="31"/>
    </row>
    <row r="111" spans="2:12" s="1" customFormat="1" ht="12" customHeight="1">
      <c r="B111" s="31"/>
      <c r="C111" s="26" t="s">
        <v>381</v>
      </c>
      <c r="L111" s="31"/>
    </row>
    <row r="112" spans="2:12" s="1" customFormat="1" ht="16.5" customHeight="1">
      <c r="B112" s="31"/>
      <c r="E112" s="201" t="str">
        <f>E9</f>
        <v>T - Trubní vedení</v>
      </c>
      <c r="F112" s="227"/>
      <c r="G112" s="227"/>
      <c r="H112" s="227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19</v>
      </c>
      <c r="F114" s="24" t="str">
        <f>F12</f>
        <v xml:space="preserve"> </v>
      </c>
      <c r="I114" s="26" t="s">
        <v>21</v>
      </c>
      <c r="J114" s="51">
        <f>IF(J12="","",J12)</f>
        <v>45613</v>
      </c>
      <c r="L114" s="31"/>
    </row>
    <row r="115" spans="2:65" s="1" customFormat="1" ht="6.95" customHeight="1">
      <c r="B115" s="31"/>
      <c r="L115" s="31"/>
    </row>
    <row r="116" spans="2:65" s="1" customFormat="1" ht="25.7" customHeight="1">
      <c r="B116" s="31"/>
      <c r="C116" s="26" t="s">
        <v>22</v>
      </c>
      <c r="F116" s="24" t="str">
        <f>E15</f>
        <v>Podniky města Šumperka a.s.</v>
      </c>
      <c r="I116" s="26" t="s">
        <v>28</v>
      </c>
      <c r="J116" s="29" t="str">
        <f>E21</f>
        <v>LORENC TZB spol. s.r.o.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31</v>
      </c>
      <c r="J117" s="29" t="str">
        <f>E24</f>
        <v>Martin Škrabal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120</v>
      </c>
      <c r="D119" s="113" t="s">
        <v>60</v>
      </c>
      <c r="E119" s="113" t="s">
        <v>56</v>
      </c>
      <c r="F119" s="113" t="s">
        <v>57</v>
      </c>
      <c r="G119" s="113" t="s">
        <v>121</v>
      </c>
      <c r="H119" s="113" t="s">
        <v>122</v>
      </c>
      <c r="I119" s="113" t="s">
        <v>123</v>
      </c>
      <c r="J119" s="113" t="s">
        <v>100</v>
      </c>
      <c r="K119" s="114" t="s">
        <v>124</v>
      </c>
      <c r="L119" s="111"/>
      <c r="M119" s="58" t="s">
        <v>1</v>
      </c>
      <c r="N119" s="59" t="s">
        <v>39</v>
      </c>
      <c r="O119" s="59" t="s">
        <v>125</v>
      </c>
      <c r="P119" s="59" t="s">
        <v>126</v>
      </c>
      <c r="Q119" s="59" t="s">
        <v>127</v>
      </c>
      <c r="R119" s="59" t="s">
        <v>128</v>
      </c>
      <c r="S119" s="59" t="s">
        <v>129</v>
      </c>
      <c r="T119" s="60" t="s">
        <v>130</v>
      </c>
    </row>
    <row r="120" spans="2:65" s="1" customFormat="1" ht="22.9" customHeight="1">
      <c r="B120" s="31"/>
      <c r="C120" s="63" t="s">
        <v>131</v>
      </c>
      <c r="J120" s="115">
        <f>BK120</f>
        <v>0</v>
      </c>
      <c r="L120" s="31"/>
      <c r="M120" s="61"/>
      <c r="N120" s="52"/>
      <c r="O120" s="52"/>
      <c r="P120" s="116">
        <f>P121+P124+P127+P130</f>
        <v>0</v>
      </c>
      <c r="Q120" s="52"/>
      <c r="R120" s="116">
        <f>R121+R124+R127+R130</f>
        <v>0</v>
      </c>
      <c r="S120" s="52"/>
      <c r="T120" s="117">
        <f>T121+T124+T127+T130</f>
        <v>0</v>
      </c>
      <c r="AT120" s="16" t="s">
        <v>74</v>
      </c>
      <c r="AU120" s="16" t="s">
        <v>102</v>
      </c>
      <c r="BK120" s="118">
        <f>BK121+BK124+BK127+BK130</f>
        <v>0</v>
      </c>
    </row>
    <row r="121" spans="2:65" s="11" customFormat="1" ht="25.9" customHeight="1">
      <c r="B121" s="119"/>
      <c r="D121" s="120" t="s">
        <v>74</v>
      </c>
      <c r="E121" s="121" t="s">
        <v>388</v>
      </c>
      <c r="F121" s="121" t="s">
        <v>389</v>
      </c>
      <c r="I121" s="122"/>
      <c r="J121" s="123">
        <f>BK121</f>
        <v>0</v>
      </c>
      <c r="L121" s="119"/>
      <c r="M121" s="124"/>
      <c r="P121" s="125">
        <f>SUM(P122:P123)</f>
        <v>0</v>
      </c>
      <c r="R121" s="125">
        <f>SUM(R122:R123)</f>
        <v>0</v>
      </c>
      <c r="T121" s="126">
        <f>SUM(T122:T123)</f>
        <v>0</v>
      </c>
      <c r="AR121" s="120" t="s">
        <v>80</v>
      </c>
      <c r="AT121" s="127" t="s">
        <v>74</v>
      </c>
      <c r="AU121" s="127" t="s">
        <v>75</v>
      </c>
      <c r="AY121" s="120" t="s">
        <v>134</v>
      </c>
      <c r="BK121" s="128">
        <f>SUM(BK122:BK123)</f>
        <v>0</v>
      </c>
    </row>
    <row r="122" spans="2:65" s="1" customFormat="1" ht="33" customHeight="1">
      <c r="B122" s="31"/>
      <c r="C122" s="131" t="s">
        <v>80</v>
      </c>
      <c r="D122" s="131" t="s">
        <v>136</v>
      </c>
      <c r="E122" s="132" t="s">
        <v>390</v>
      </c>
      <c r="F122" s="133" t="s">
        <v>391</v>
      </c>
      <c r="G122" s="134" t="s">
        <v>392</v>
      </c>
      <c r="H122" s="135">
        <v>14</v>
      </c>
      <c r="I122" s="136"/>
      <c r="J122" s="137">
        <f>ROUND(I122*H122,2)</f>
        <v>0</v>
      </c>
      <c r="K122" s="133" t="s">
        <v>1</v>
      </c>
      <c r="L122" s="31"/>
      <c r="M122" s="138" t="s">
        <v>1</v>
      </c>
      <c r="N122" s="139" t="s">
        <v>40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141</v>
      </c>
      <c r="AT122" s="142" t="s">
        <v>136</v>
      </c>
      <c r="AU122" s="142" t="s">
        <v>80</v>
      </c>
      <c r="AY122" s="16" t="s">
        <v>134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80</v>
      </c>
      <c r="BK122" s="143">
        <f>ROUND(I122*H122,2)</f>
        <v>0</v>
      </c>
      <c r="BL122" s="16" t="s">
        <v>141</v>
      </c>
      <c r="BM122" s="142" t="s">
        <v>85</v>
      </c>
    </row>
    <row r="123" spans="2:65" s="1" customFormat="1" ht="33" customHeight="1">
      <c r="B123" s="31"/>
      <c r="C123" s="131" t="s">
        <v>85</v>
      </c>
      <c r="D123" s="131" t="s">
        <v>136</v>
      </c>
      <c r="E123" s="132" t="s">
        <v>393</v>
      </c>
      <c r="F123" s="133" t="s">
        <v>394</v>
      </c>
      <c r="G123" s="134" t="s">
        <v>392</v>
      </c>
      <c r="H123" s="135">
        <v>14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141</v>
      </c>
      <c r="AT123" s="142" t="s">
        <v>136</v>
      </c>
      <c r="AU123" s="142" t="s">
        <v>80</v>
      </c>
      <c r="AY123" s="16" t="s">
        <v>134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141</v>
      </c>
      <c r="BM123" s="142" t="s">
        <v>141</v>
      </c>
    </row>
    <row r="124" spans="2:65" s="11" customFormat="1" ht="25.9" customHeight="1">
      <c r="B124" s="119"/>
      <c r="D124" s="120" t="s">
        <v>74</v>
      </c>
      <c r="E124" s="121" t="s">
        <v>395</v>
      </c>
      <c r="F124" s="121" t="s">
        <v>396</v>
      </c>
      <c r="I124" s="122"/>
      <c r="J124" s="123">
        <f>BK124</f>
        <v>0</v>
      </c>
      <c r="L124" s="119"/>
      <c r="M124" s="124"/>
      <c r="P124" s="125">
        <f>SUM(P125:P126)</f>
        <v>0</v>
      </c>
      <c r="R124" s="125">
        <f>SUM(R125:R126)</f>
        <v>0</v>
      </c>
      <c r="T124" s="126">
        <f>SUM(T125:T126)</f>
        <v>0</v>
      </c>
      <c r="AR124" s="120" t="s">
        <v>80</v>
      </c>
      <c r="AT124" s="127" t="s">
        <v>74</v>
      </c>
      <c r="AU124" s="127" t="s">
        <v>75</v>
      </c>
      <c r="AY124" s="120" t="s">
        <v>134</v>
      </c>
      <c r="BK124" s="128">
        <f>SUM(BK125:BK126)</f>
        <v>0</v>
      </c>
    </row>
    <row r="125" spans="2:65" s="1" customFormat="1" ht="37.9" customHeight="1">
      <c r="B125" s="31"/>
      <c r="C125" s="131" t="s">
        <v>146</v>
      </c>
      <c r="D125" s="131" t="s">
        <v>136</v>
      </c>
      <c r="E125" s="132" t="s">
        <v>397</v>
      </c>
      <c r="F125" s="133" t="s">
        <v>398</v>
      </c>
      <c r="G125" s="134" t="s">
        <v>399</v>
      </c>
      <c r="H125" s="135">
        <v>2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141</v>
      </c>
      <c r="AT125" s="142" t="s">
        <v>136</v>
      </c>
      <c r="AU125" s="142" t="s">
        <v>80</v>
      </c>
      <c r="AY125" s="16" t="s">
        <v>134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141</v>
      </c>
      <c r="BM125" s="142" t="s">
        <v>166</v>
      </c>
    </row>
    <row r="126" spans="2:65" s="1" customFormat="1" ht="24.2" customHeight="1">
      <c r="B126" s="31"/>
      <c r="C126" s="131" t="s">
        <v>141</v>
      </c>
      <c r="D126" s="131" t="s">
        <v>136</v>
      </c>
      <c r="E126" s="132" t="s">
        <v>400</v>
      </c>
      <c r="F126" s="133" t="s">
        <v>401</v>
      </c>
      <c r="G126" s="134" t="s">
        <v>399</v>
      </c>
      <c r="H126" s="135">
        <v>2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141</v>
      </c>
      <c r="AT126" s="142" t="s">
        <v>136</v>
      </c>
      <c r="AU126" s="142" t="s">
        <v>80</v>
      </c>
      <c r="AY126" s="16" t="s">
        <v>134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141</v>
      </c>
      <c r="BM126" s="142" t="s">
        <v>176</v>
      </c>
    </row>
    <row r="127" spans="2:65" s="11" customFormat="1" ht="25.9" customHeight="1">
      <c r="B127" s="119"/>
      <c r="D127" s="120" t="s">
        <v>74</v>
      </c>
      <c r="E127" s="121" t="s">
        <v>402</v>
      </c>
      <c r="F127" s="121" t="s">
        <v>403</v>
      </c>
      <c r="I127" s="122"/>
      <c r="J127" s="123">
        <f>BK127</f>
        <v>0</v>
      </c>
      <c r="L127" s="119"/>
      <c r="M127" s="124"/>
      <c r="P127" s="125">
        <f>SUM(P128:P129)</f>
        <v>0</v>
      </c>
      <c r="R127" s="125">
        <f>SUM(R128:R129)</f>
        <v>0</v>
      </c>
      <c r="T127" s="126">
        <f>SUM(T128:T129)</f>
        <v>0</v>
      </c>
      <c r="AR127" s="120" t="s">
        <v>80</v>
      </c>
      <c r="AT127" s="127" t="s">
        <v>74</v>
      </c>
      <c r="AU127" s="127" t="s">
        <v>75</v>
      </c>
      <c r="AY127" s="120" t="s">
        <v>134</v>
      </c>
      <c r="BK127" s="128">
        <f>SUM(BK128:BK129)</f>
        <v>0</v>
      </c>
    </row>
    <row r="128" spans="2:65" s="1" customFormat="1" ht="37.9" customHeight="1">
      <c r="B128" s="31"/>
      <c r="C128" s="131" t="s">
        <v>161</v>
      </c>
      <c r="D128" s="131" t="s">
        <v>136</v>
      </c>
      <c r="E128" s="132" t="s">
        <v>404</v>
      </c>
      <c r="F128" s="133" t="s">
        <v>405</v>
      </c>
      <c r="G128" s="134" t="s">
        <v>399</v>
      </c>
      <c r="H128" s="135">
        <v>2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141</v>
      </c>
      <c r="AT128" s="142" t="s">
        <v>136</v>
      </c>
      <c r="AU128" s="142" t="s">
        <v>80</v>
      </c>
      <c r="AY128" s="16" t="s">
        <v>134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80</v>
      </c>
      <c r="BK128" s="143">
        <f>ROUND(I128*H128,2)</f>
        <v>0</v>
      </c>
      <c r="BL128" s="16" t="s">
        <v>141</v>
      </c>
      <c r="BM128" s="142" t="s">
        <v>186</v>
      </c>
    </row>
    <row r="129" spans="2:65" s="1" customFormat="1" ht="24.2" customHeight="1">
      <c r="B129" s="31"/>
      <c r="C129" s="131" t="s">
        <v>166</v>
      </c>
      <c r="D129" s="131" t="s">
        <v>136</v>
      </c>
      <c r="E129" s="132" t="s">
        <v>406</v>
      </c>
      <c r="F129" s="133" t="s">
        <v>407</v>
      </c>
      <c r="G129" s="134" t="s">
        <v>399</v>
      </c>
      <c r="H129" s="135">
        <v>2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141</v>
      </c>
      <c r="AT129" s="142" t="s">
        <v>136</v>
      </c>
      <c r="AU129" s="142" t="s">
        <v>80</v>
      </c>
      <c r="AY129" s="16" t="s">
        <v>134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141</v>
      </c>
      <c r="BM129" s="142" t="s">
        <v>196</v>
      </c>
    </row>
    <row r="130" spans="2:65" s="11" customFormat="1" ht="25.9" customHeight="1">
      <c r="B130" s="119"/>
      <c r="D130" s="120" t="s">
        <v>74</v>
      </c>
      <c r="E130" s="121" t="s">
        <v>408</v>
      </c>
      <c r="F130" s="121" t="s">
        <v>409</v>
      </c>
      <c r="I130" s="122"/>
      <c r="J130" s="123">
        <f>BK130</f>
        <v>0</v>
      </c>
      <c r="L130" s="119"/>
      <c r="M130" s="124"/>
      <c r="P130" s="125">
        <f>SUM(P131:P138)</f>
        <v>0</v>
      </c>
      <c r="R130" s="125">
        <f>SUM(R131:R138)</f>
        <v>0</v>
      </c>
      <c r="T130" s="126">
        <f>SUM(T131:T138)</f>
        <v>0</v>
      </c>
      <c r="AR130" s="120" t="s">
        <v>80</v>
      </c>
      <c r="AT130" s="127" t="s">
        <v>74</v>
      </c>
      <c r="AU130" s="127" t="s">
        <v>75</v>
      </c>
      <c r="AY130" s="120" t="s">
        <v>134</v>
      </c>
      <c r="BK130" s="128">
        <f>SUM(BK131:BK138)</f>
        <v>0</v>
      </c>
    </row>
    <row r="131" spans="2:65" s="1" customFormat="1" ht="16.5" customHeight="1">
      <c r="B131" s="31"/>
      <c r="C131" s="131" t="s">
        <v>172</v>
      </c>
      <c r="D131" s="131" t="s">
        <v>136</v>
      </c>
      <c r="E131" s="132" t="s">
        <v>410</v>
      </c>
      <c r="F131" s="133" t="s">
        <v>411</v>
      </c>
      <c r="G131" s="134" t="s">
        <v>392</v>
      </c>
      <c r="H131" s="135">
        <v>28</v>
      </c>
      <c r="I131" s="136"/>
      <c r="J131" s="137">
        <f t="shared" ref="J131:J138" si="0">ROUND(I131*H131,2)</f>
        <v>0</v>
      </c>
      <c r="K131" s="133" t="s">
        <v>1</v>
      </c>
      <c r="L131" s="31"/>
      <c r="M131" s="138" t="s">
        <v>1</v>
      </c>
      <c r="N131" s="139" t="s">
        <v>40</v>
      </c>
      <c r="P131" s="140">
        <f t="shared" ref="P131:P138" si="1">O131*H131</f>
        <v>0</v>
      </c>
      <c r="Q131" s="140">
        <v>0</v>
      </c>
      <c r="R131" s="140">
        <f t="shared" ref="R131:R138" si="2">Q131*H131</f>
        <v>0</v>
      </c>
      <c r="S131" s="140">
        <v>0</v>
      </c>
      <c r="T131" s="141">
        <f t="shared" ref="T131:T138" si="3">S131*H131</f>
        <v>0</v>
      </c>
      <c r="AR131" s="142" t="s">
        <v>141</v>
      </c>
      <c r="AT131" s="142" t="s">
        <v>136</v>
      </c>
      <c r="AU131" s="142" t="s">
        <v>80</v>
      </c>
      <c r="AY131" s="16" t="s">
        <v>134</v>
      </c>
      <c r="BE131" s="143">
        <f t="shared" ref="BE131:BE138" si="4">IF(N131="základní",J131,0)</f>
        <v>0</v>
      </c>
      <c r="BF131" s="143">
        <f t="shared" ref="BF131:BF138" si="5">IF(N131="snížená",J131,0)</f>
        <v>0</v>
      </c>
      <c r="BG131" s="143">
        <f t="shared" ref="BG131:BG138" si="6">IF(N131="zákl. přenesená",J131,0)</f>
        <v>0</v>
      </c>
      <c r="BH131" s="143">
        <f t="shared" ref="BH131:BH138" si="7">IF(N131="sníž. přenesená",J131,0)</f>
        <v>0</v>
      </c>
      <c r="BI131" s="143">
        <f t="shared" ref="BI131:BI138" si="8">IF(N131="nulová",J131,0)</f>
        <v>0</v>
      </c>
      <c r="BJ131" s="16" t="s">
        <v>80</v>
      </c>
      <c r="BK131" s="143">
        <f t="shared" ref="BK131:BK138" si="9">ROUND(I131*H131,2)</f>
        <v>0</v>
      </c>
      <c r="BL131" s="16" t="s">
        <v>141</v>
      </c>
      <c r="BM131" s="142" t="s">
        <v>206</v>
      </c>
    </row>
    <row r="132" spans="2:65" s="1" customFormat="1" ht="24.2" customHeight="1">
      <c r="B132" s="31"/>
      <c r="C132" s="131" t="s">
        <v>176</v>
      </c>
      <c r="D132" s="131" t="s">
        <v>136</v>
      </c>
      <c r="E132" s="132" t="s">
        <v>412</v>
      </c>
      <c r="F132" s="133" t="s">
        <v>413</v>
      </c>
      <c r="G132" s="134" t="s">
        <v>414</v>
      </c>
      <c r="H132" s="135">
        <v>1</v>
      </c>
      <c r="I132" s="136"/>
      <c r="J132" s="137">
        <f t="shared" si="0"/>
        <v>0</v>
      </c>
      <c r="K132" s="133" t="s">
        <v>1</v>
      </c>
      <c r="L132" s="31"/>
      <c r="M132" s="138" t="s">
        <v>1</v>
      </c>
      <c r="N132" s="139" t="s">
        <v>40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141</v>
      </c>
      <c r="AT132" s="142" t="s">
        <v>136</v>
      </c>
      <c r="AU132" s="142" t="s">
        <v>80</v>
      </c>
      <c r="AY132" s="16" t="s">
        <v>134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80</v>
      </c>
      <c r="BK132" s="143">
        <f t="shared" si="9"/>
        <v>0</v>
      </c>
      <c r="BL132" s="16" t="s">
        <v>141</v>
      </c>
      <c r="BM132" s="142" t="s">
        <v>215</v>
      </c>
    </row>
    <row r="133" spans="2:65" s="1" customFormat="1" ht="24.2" customHeight="1">
      <c r="B133" s="31"/>
      <c r="C133" s="131" t="s">
        <v>181</v>
      </c>
      <c r="D133" s="131" t="s">
        <v>136</v>
      </c>
      <c r="E133" s="132" t="s">
        <v>415</v>
      </c>
      <c r="F133" s="133" t="s">
        <v>416</v>
      </c>
      <c r="G133" s="134" t="s">
        <v>414</v>
      </c>
      <c r="H133" s="135">
        <v>1</v>
      </c>
      <c r="I133" s="136"/>
      <c r="J133" s="137">
        <f t="shared" si="0"/>
        <v>0</v>
      </c>
      <c r="K133" s="133" t="s">
        <v>1</v>
      </c>
      <c r="L133" s="31"/>
      <c r="M133" s="138" t="s">
        <v>1</v>
      </c>
      <c r="N133" s="139" t="s">
        <v>40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141</v>
      </c>
      <c r="AT133" s="142" t="s">
        <v>136</v>
      </c>
      <c r="AU133" s="142" t="s">
        <v>80</v>
      </c>
      <c r="AY133" s="16" t="s">
        <v>134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80</v>
      </c>
      <c r="BK133" s="143">
        <f t="shared" si="9"/>
        <v>0</v>
      </c>
      <c r="BL133" s="16" t="s">
        <v>141</v>
      </c>
      <c r="BM133" s="142" t="s">
        <v>227</v>
      </c>
    </row>
    <row r="134" spans="2:65" s="1" customFormat="1" ht="16.5" customHeight="1">
      <c r="B134" s="31"/>
      <c r="C134" s="131" t="s">
        <v>186</v>
      </c>
      <c r="D134" s="131" t="s">
        <v>136</v>
      </c>
      <c r="E134" s="132" t="s">
        <v>417</v>
      </c>
      <c r="F134" s="133" t="s">
        <v>418</v>
      </c>
      <c r="G134" s="134" t="s">
        <v>399</v>
      </c>
      <c r="H134" s="135">
        <v>1</v>
      </c>
      <c r="I134" s="136"/>
      <c r="J134" s="137">
        <f t="shared" si="0"/>
        <v>0</v>
      </c>
      <c r="K134" s="133" t="s">
        <v>1</v>
      </c>
      <c r="L134" s="31"/>
      <c r="M134" s="138" t="s">
        <v>1</v>
      </c>
      <c r="N134" s="139" t="s">
        <v>40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141</v>
      </c>
      <c r="AT134" s="142" t="s">
        <v>136</v>
      </c>
      <c r="AU134" s="142" t="s">
        <v>80</v>
      </c>
      <c r="AY134" s="16" t="s">
        <v>134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80</v>
      </c>
      <c r="BK134" s="143">
        <f t="shared" si="9"/>
        <v>0</v>
      </c>
      <c r="BL134" s="16" t="s">
        <v>141</v>
      </c>
      <c r="BM134" s="142" t="s">
        <v>235</v>
      </c>
    </row>
    <row r="135" spans="2:65" s="1" customFormat="1" ht="16.5" customHeight="1">
      <c r="B135" s="31"/>
      <c r="C135" s="131" t="s">
        <v>192</v>
      </c>
      <c r="D135" s="131" t="s">
        <v>136</v>
      </c>
      <c r="E135" s="132" t="s">
        <v>419</v>
      </c>
      <c r="F135" s="133" t="s">
        <v>420</v>
      </c>
      <c r="G135" s="134" t="s">
        <v>399</v>
      </c>
      <c r="H135" s="135">
        <v>1</v>
      </c>
      <c r="I135" s="136"/>
      <c r="J135" s="137">
        <f t="shared" si="0"/>
        <v>0</v>
      </c>
      <c r="K135" s="133" t="s">
        <v>1</v>
      </c>
      <c r="L135" s="31"/>
      <c r="M135" s="138" t="s">
        <v>1</v>
      </c>
      <c r="N135" s="139" t="s">
        <v>40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141</v>
      </c>
      <c r="AT135" s="142" t="s">
        <v>136</v>
      </c>
      <c r="AU135" s="142" t="s">
        <v>80</v>
      </c>
      <c r="AY135" s="16" t="s">
        <v>134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80</v>
      </c>
      <c r="BK135" s="143">
        <f t="shared" si="9"/>
        <v>0</v>
      </c>
      <c r="BL135" s="16" t="s">
        <v>141</v>
      </c>
      <c r="BM135" s="142" t="s">
        <v>242</v>
      </c>
    </row>
    <row r="136" spans="2:65" s="1" customFormat="1" ht="16.5" customHeight="1">
      <c r="B136" s="31"/>
      <c r="C136" s="131" t="s">
        <v>196</v>
      </c>
      <c r="D136" s="131" t="s">
        <v>136</v>
      </c>
      <c r="E136" s="132" t="s">
        <v>421</v>
      </c>
      <c r="F136" s="133" t="s">
        <v>422</v>
      </c>
      <c r="G136" s="134" t="s">
        <v>392</v>
      </c>
      <c r="H136" s="135">
        <v>14</v>
      </c>
      <c r="I136" s="136"/>
      <c r="J136" s="137">
        <f t="shared" si="0"/>
        <v>0</v>
      </c>
      <c r="K136" s="133" t="s">
        <v>1</v>
      </c>
      <c r="L136" s="31"/>
      <c r="M136" s="138" t="s">
        <v>1</v>
      </c>
      <c r="N136" s="139" t="s">
        <v>40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141</v>
      </c>
      <c r="AT136" s="142" t="s">
        <v>136</v>
      </c>
      <c r="AU136" s="142" t="s">
        <v>80</v>
      </c>
      <c r="AY136" s="16" t="s">
        <v>134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80</v>
      </c>
      <c r="BK136" s="143">
        <f t="shared" si="9"/>
        <v>0</v>
      </c>
      <c r="BL136" s="16" t="s">
        <v>141</v>
      </c>
      <c r="BM136" s="142" t="s">
        <v>251</v>
      </c>
    </row>
    <row r="137" spans="2:65" s="1" customFormat="1" ht="16.5" customHeight="1">
      <c r="B137" s="31"/>
      <c r="C137" s="131" t="s">
        <v>202</v>
      </c>
      <c r="D137" s="131" t="s">
        <v>136</v>
      </c>
      <c r="E137" s="132" t="s">
        <v>423</v>
      </c>
      <c r="F137" s="133" t="s">
        <v>424</v>
      </c>
      <c r="G137" s="134" t="s">
        <v>414</v>
      </c>
      <c r="H137" s="135">
        <v>1</v>
      </c>
      <c r="I137" s="136"/>
      <c r="J137" s="137">
        <f t="shared" si="0"/>
        <v>0</v>
      </c>
      <c r="K137" s="133" t="s">
        <v>1</v>
      </c>
      <c r="L137" s="31"/>
      <c r="M137" s="138" t="s">
        <v>1</v>
      </c>
      <c r="N137" s="139" t="s">
        <v>40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141</v>
      </c>
      <c r="AT137" s="142" t="s">
        <v>136</v>
      </c>
      <c r="AU137" s="142" t="s">
        <v>80</v>
      </c>
      <c r="AY137" s="16" t="s">
        <v>134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80</v>
      </c>
      <c r="BK137" s="143">
        <f t="shared" si="9"/>
        <v>0</v>
      </c>
      <c r="BL137" s="16" t="s">
        <v>141</v>
      </c>
      <c r="BM137" s="142" t="s">
        <v>262</v>
      </c>
    </row>
    <row r="138" spans="2:65" s="1" customFormat="1" ht="24.2" customHeight="1">
      <c r="B138" s="31"/>
      <c r="C138" s="131" t="s">
        <v>206</v>
      </c>
      <c r="D138" s="131" t="s">
        <v>136</v>
      </c>
      <c r="E138" s="132" t="s">
        <v>425</v>
      </c>
      <c r="F138" s="133" t="s">
        <v>426</v>
      </c>
      <c r="G138" s="134" t="s">
        <v>427</v>
      </c>
      <c r="H138" s="135">
        <v>24</v>
      </c>
      <c r="I138" s="136"/>
      <c r="J138" s="137">
        <f t="shared" si="0"/>
        <v>0</v>
      </c>
      <c r="K138" s="133" t="s">
        <v>1</v>
      </c>
      <c r="L138" s="31"/>
      <c r="M138" s="177" t="s">
        <v>1</v>
      </c>
      <c r="N138" s="178" t="s">
        <v>40</v>
      </c>
      <c r="O138" s="179"/>
      <c r="P138" s="180">
        <f t="shared" si="1"/>
        <v>0</v>
      </c>
      <c r="Q138" s="180">
        <v>0</v>
      </c>
      <c r="R138" s="180">
        <f t="shared" si="2"/>
        <v>0</v>
      </c>
      <c r="S138" s="180">
        <v>0</v>
      </c>
      <c r="T138" s="181">
        <f t="shared" si="3"/>
        <v>0</v>
      </c>
      <c r="AR138" s="142" t="s">
        <v>141</v>
      </c>
      <c r="AT138" s="142" t="s">
        <v>136</v>
      </c>
      <c r="AU138" s="142" t="s">
        <v>80</v>
      </c>
      <c r="AY138" s="16" t="s">
        <v>134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80</v>
      </c>
      <c r="BK138" s="143">
        <f t="shared" si="9"/>
        <v>0</v>
      </c>
      <c r="BL138" s="16" t="s">
        <v>141</v>
      </c>
      <c r="BM138" s="142" t="s">
        <v>272</v>
      </c>
    </row>
    <row r="139" spans="2:65" s="1" customFormat="1" ht="6.95" customHeight="1"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31"/>
    </row>
  </sheetData>
  <sheetProtection algorithmName="SHA-512" hashValue="zihaXUpsxqy31Puc/M6uqPiSK6hGcqO8fbOSaQfwRquhmc/xCkv/25O8XN8Ouezr4JXfqgCDGrzC4GOH9P3gTg==" saltValue="dzia/U5uZxswk2fs2NW8hQ==" spinCount="100000" sheet="1" objects="1" scenarios="1"/>
  <autoFilter ref="C119:K13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64"/>
  <sheetViews>
    <sheetView showGridLines="0" workbookViewId="0">
      <selection activeCell="F15" sqref="F15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428</v>
      </c>
      <c r="H4" s="19"/>
    </row>
    <row r="5" spans="2:8" ht="12" customHeight="1">
      <c r="B5" s="19"/>
      <c r="C5" s="23" t="s">
        <v>13</v>
      </c>
      <c r="D5" s="223" t="s">
        <v>14</v>
      </c>
      <c r="E5" s="190"/>
      <c r="F5" s="190"/>
      <c r="H5" s="19"/>
    </row>
    <row r="6" spans="2:8" ht="36.950000000000003" customHeight="1">
      <c r="B6" s="19"/>
      <c r="C6" s="25" t="s">
        <v>16</v>
      </c>
      <c r="D6" s="221" t="s">
        <v>445</v>
      </c>
      <c r="E6" s="190"/>
      <c r="F6" s="190"/>
      <c r="H6" s="19"/>
    </row>
    <row r="7" spans="2:8" ht="24.75" customHeight="1">
      <c r="B7" s="19"/>
      <c r="C7" s="26" t="s">
        <v>21</v>
      </c>
      <c r="D7" s="51">
        <f>'Rekapitulace stavby'!AN8</f>
        <v>45613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1"/>
      <c r="C9" s="112" t="s">
        <v>56</v>
      </c>
      <c r="D9" s="113" t="s">
        <v>57</v>
      </c>
      <c r="E9" s="113" t="s">
        <v>121</v>
      </c>
      <c r="F9" s="114" t="s">
        <v>429</v>
      </c>
      <c r="H9" s="111"/>
    </row>
    <row r="10" spans="2:8" s="1" customFormat="1" ht="45" customHeight="1">
      <c r="B10" s="31"/>
      <c r="C10" s="182" t="s">
        <v>14</v>
      </c>
      <c r="D10" s="182" t="s">
        <v>445</v>
      </c>
      <c r="H10" s="31"/>
    </row>
    <row r="11" spans="2:8" s="1" customFormat="1" ht="16.899999999999999" customHeight="1">
      <c r="B11" s="31"/>
      <c r="C11" s="183" t="s">
        <v>430</v>
      </c>
      <c r="D11" s="184" t="s">
        <v>1</v>
      </c>
      <c r="E11" s="185" t="s">
        <v>1</v>
      </c>
      <c r="F11" s="186">
        <v>9.24</v>
      </c>
      <c r="H11" s="31"/>
    </row>
    <row r="12" spans="2:8" s="1" customFormat="1" ht="16.899999999999999" customHeight="1">
      <c r="B12" s="31"/>
      <c r="C12" s="183" t="s">
        <v>86</v>
      </c>
      <c r="D12" s="184" t="s">
        <v>1</v>
      </c>
      <c r="E12" s="185" t="s">
        <v>1</v>
      </c>
      <c r="F12" s="186">
        <v>62.427</v>
      </c>
      <c r="H12" s="31"/>
    </row>
    <row r="13" spans="2:8" s="1" customFormat="1" ht="16.899999999999999" customHeight="1">
      <c r="B13" s="31"/>
      <c r="C13" s="187" t="s">
        <v>1</v>
      </c>
      <c r="D13" s="187" t="s">
        <v>87</v>
      </c>
      <c r="E13" s="16" t="s">
        <v>1</v>
      </c>
      <c r="F13" s="188">
        <v>62.427</v>
      </c>
      <c r="H13" s="31"/>
    </row>
    <row r="14" spans="2:8" s="1" customFormat="1" ht="16.899999999999999" customHeight="1">
      <c r="B14" s="31"/>
      <c r="C14" s="187" t="s">
        <v>86</v>
      </c>
      <c r="D14" s="187" t="s">
        <v>147</v>
      </c>
      <c r="E14" s="16" t="s">
        <v>1</v>
      </c>
      <c r="F14" s="188">
        <v>62.427</v>
      </c>
      <c r="H14" s="31"/>
    </row>
    <row r="15" spans="2:8" s="1" customFormat="1" ht="16.899999999999999" customHeight="1">
      <c r="B15" s="31"/>
      <c r="C15" s="183" t="s">
        <v>431</v>
      </c>
      <c r="D15" s="184" t="s">
        <v>1</v>
      </c>
      <c r="E15" s="185" t="s">
        <v>1</v>
      </c>
      <c r="F15" s="186">
        <v>24.501000000000001</v>
      </c>
      <c r="H15" s="31"/>
    </row>
    <row r="16" spans="2:8" s="1" customFormat="1" ht="16.899999999999999" customHeight="1">
      <c r="B16" s="31"/>
      <c r="C16" s="183" t="s">
        <v>432</v>
      </c>
      <c r="D16" s="184" t="s">
        <v>1</v>
      </c>
      <c r="E16" s="185" t="s">
        <v>1</v>
      </c>
      <c r="F16" s="186">
        <v>19.443999999999999</v>
      </c>
      <c r="H16" s="31"/>
    </row>
    <row r="17" spans="2:8" s="1" customFormat="1" ht="16.899999999999999" customHeight="1">
      <c r="B17" s="31"/>
      <c r="C17" s="187" t="s">
        <v>1</v>
      </c>
      <c r="D17" s="187" t="s">
        <v>433</v>
      </c>
      <c r="E17" s="16" t="s">
        <v>1</v>
      </c>
      <c r="F17" s="188">
        <v>19.443999999999999</v>
      </c>
      <c r="H17" s="31"/>
    </row>
    <row r="18" spans="2:8" s="1" customFormat="1" ht="16.899999999999999" customHeight="1">
      <c r="B18" s="31"/>
      <c r="C18" s="187" t="s">
        <v>432</v>
      </c>
      <c r="D18" s="187" t="s">
        <v>147</v>
      </c>
      <c r="E18" s="16" t="s">
        <v>1</v>
      </c>
      <c r="F18" s="188">
        <v>19.443999999999999</v>
      </c>
      <c r="H18" s="31"/>
    </row>
    <row r="19" spans="2:8" s="1" customFormat="1" ht="16.899999999999999" customHeight="1">
      <c r="B19" s="31"/>
      <c r="C19" s="183" t="s">
        <v>434</v>
      </c>
      <c r="D19" s="184" t="s">
        <v>1</v>
      </c>
      <c r="E19" s="185" t="s">
        <v>1</v>
      </c>
      <c r="F19" s="186">
        <v>49.896000000000001</v>
      </c>
      <c r="H19" s="31"/>
    </row>
    <row r="20" spans="2:8" s="1" customFormat="1" ht="16.899999999999999" customHeight="1">
      <c r="B20" s="31"/>
      <c r="C20" s="183" t="s">
        <v>435</v>
      </c>
      <c r="D20" s="184" t="s">
        <v>1</v>
      </c>
      <c r="E20" s="185" t="s">
        <v>1</v>
      </c>
      <c r="F20" s="186">
        <v>9.24</v>
      </c>
      <c r="H20" s="31"/>
    </row>
    <row r="21" spans="2:8" s="1" customFormat="1" ht="16.899999999999999" customHeight="1">
      <c r="B21" s="31"/>
      <c r="C21" s="183" t="s">
        <v>88</v>
      </c>
      <c r="D21" s="184" t="s">
        <v>1</v>
      </c>
      <c r="E21" s="185" t="s">
        <v>1</v>
      </c>
      <c r="F21" s="186">
        <v>30.8</v>
      </c>
      <c r="H21" s="31"/>
    </row>
    <row r="22" spans="2:8" s="1" customFormat="1" ht="16.899999999999999" customHeight="1">
      <c r="B22" s="31"/>
      <c r="C22" s="187" t="s">
        <v>1</v>
      </c>
      <c r="D22" s="187" t="s">
        <v>144</v>
      </c>
      <c r="E22" s="16" t="s">
        <v>1</v>
      </c>
      <c r="F22" s="188">
        <v>30.8</v>
      </c>
      <c r="H22" s="31"/>
    </row>
    <row r="23" spans="2:8" s="1" customFormat="1" ht="16.899999999999999" customHeight="1">
      <c r="B23" s="31"/>
      <c r="C23" s="187" t="s">
        <v>88</v>
      </c>
      <c r="D23" s="187" t="s">
        <v>147</v>
      </c>
      <c r="E23" s="16" t="s">
        <v>1</v>
      </c>
      <c r="F23" s="188">
        <v>30.8</v>
      </c>
      <c r="H23" s="31"/>
    </row>
    <row r="24" spans="2:8" s="1" customFormat="1" ht="16.899999999999999" customHeight="1">
      <c r="B24" s="31"/>
      <c r="C24" s="189" t="s">
        <v>436</v>
      </c>
      <c r="H24" s="31"/>
    </row>
    <row r="25" spans="2:8" s="1" customFormat="1" ht="16.899999999999999" customHeight="1">
      <c r="B25" s="31"/>
      <c r="C25" s="187" t="s">
        <v>137</v>
      </c>
      <c r="D25" s="187" t="s">
        <v>138</v>
      </c>
      <c r="E25" s="16" t="s">
        <v>139</v>
      </c>
      <c r="F25" s="188">
        <v>30.8</v>
      </c>
      <c r="H25" s="31"/>
    </row>
    <row r="26" spans="2:8" s="1" customFormat="1" ht="16.899999999999999" customHeight="1">
      <c r="B26" s="31"/>
      <c r="C26" s="187" t="s">
        <v>193</v>
      </c>
      <c r="D26" s="187" t="s">
        <v>194</v>
      </c>
      <c r="E26" s="16" t="s">
        <v>139</v>
      </c>
      <c r="F26" s="188">
        <v>30.8</v>
      </c>
      <c r="H26" s="31"/>
    </row>
    <row r="27" spans="2:8" s="1" customFormat="1" ht="16.899999999999999" customHeight="1">
      <c r="B27" s="31"/>
      <c r="C27" s="187" t="s">
        <v>203</v>
      </c>
      <c r="D27" s="187" t="s">
        <v>204</v>
      </c>
      <c r="E27" s="16" t="s">
        <v>139</v>
      </c>
      <c r="F27" s="188">
        <v>30.8</v>
      </c>
      <c r="H27" s="31"/>
    </row>
    <row r="28" spans="2:8" s="1" customFormat="1" ht="16.899999999999999" customHeight="1">
      <c r="B28" s="31"/>
      <c r="C28" s="187" t="s">
        <v>207</v>
      </c>
      <c r="D28" s="187" t="s">
        <v>208</v>
      </c>
      <c r="E28" s="16" t="s">
        <v>139</v>
      </c>
      <c r="F28" s="188">
        <v>30.8</v>
      </c>
      <c r="H28" s="31"/>
    </row>
    <row r="29" spans="2:8" s="1" customFormat="1" ht="16.899999999999999" customHeight="1">
      <c r="B29" s="31"/>
      <c r="C29" s="183" t="s">
        <v>437</v>
      </c>
      <c r="D29" s="184" t="s">
        <v>1</v>
      </c>
      <c r="E29" s="185" t="s">
        <v>1</v>
      </c>
      <c r="F29" s="186">
        <v>9</v>
      </c>
      <c r="H29" s="31"/>
    </row>
    <row r="30" spans="2:8" s="1" customFormat="1" ht="16.899999999999999" customHeight="1">
      <c r="B30" s="31"/>
      <c r="C30" s="183" t="s">
        <v>438</v>
      </c>
      <c r="D30" s="184" t="s">
        <v>1</v>
      </c>
      <c r="E30" s="185" t="s">
        <v>1</v>
      </c>
      <c r="F30" s="186">
        <v>73.054000000000002</v>
      </c>
      <c r="H30" s="31"/>
    </row>
    <row r="31" spans="2:8" s="1" customFormat="1" ht="16.899999999999999" customHeight="1">
      <c r="B31" s="31"/>
      <c r="C31" s="187" t="s">
        <v>1</v>
      </c>
      <c r="D31" s="187" t="s">
        <v>439</v>
      </c>
      <c r="E31" s="16" t="s">
        <v>1</v>
      </c>
      <c r="F31" s="188">
        <v>1.6279999999999999</v>
      </c>
      <c r="H31" s="31"/>
    </row>
    <row r="32" spans="2:8" s="1" customFormat="1" ht="16.899999999999999" customHeight="1">
      <c r="B32" s="31"/>
      <c r="C32" s="187" t="s">
        <v>1</v>
      </c>
      <c r="D32" s="187" t="s">
        <v>440</v>
      </c>
      <c r="E32" s="16" t="s">
        <v>1</v>
      </c>
      <c r="F32" s="188">
        <v>1.575</v>
      </c>
      <c r="H32" s="31"/>
    </row>
    <row r="33" spans="2:8" s="1" customFormat="1" ht="16.899999999999999" customHeight="1">
      <c r="B33" s="31"/>
      <c r="C33" s="187" t="s">
        <v>1</v>
      </c>
      <c r="D33" s="187" t="s">
        <v>441</v>
      </c>
      <c r="E33" s="16" t="s">
        <v>1</v>
      </c>
      <c r="F33" s="188">
        <v>2.625</v>
      </c>
      <c r="H33" s="31"/>
    </row>
    <row r="34" spans="2:8" s="1" customFormat="1" ht="16.899999999999999" customHeight="1">
      <c r="B34" s="31"/>
      <c r="C34" s="187" t="s">
        <v>1</v>
      </c>
      <c r="D34" s="187" t="s">
        <v>442</v>
      </c>
      <c r="E34" s="16" t="s">
        <v>1</v>
      </c>
      <c r="F34" s="188">
        <v>67.225999999999999</v>
      </c>
      <c r="H34" s="31"/>
    </row>
    <row r="35" spans="2:8" s="1" customFormat="1" ht="16.899999999999999" customHeight="1">
      <c r="B35" s="31"/>
      <c r="C35" s="187" t="s">
        <v>438</v>
      </c>
      <c r="D35" s="187" t="s">
        <v>147</v>
      </c>
      <c r="E35" s="16" t="s">
        <v>1</v>
      </c>
      <c r="F35" s="188">
        <v>73.054000000000002</v>
      </c>
      <c r="H35" s="31"/>
    </row>
    <row r="36" spans="2:8" s="1" customFormat="1" ht="16.899999999999999" customHeight="1">
      <c r="B36" s="31"/>
      <c r="C36" s="183" t="s">
        <v>91</v>
      </c>
      <c r="D36" s="184" t="s">
        <v>1</v>
      </c>
      <c r="E36" s="185" t="s">
        <v>1</v>
      </c>
      <c r="F36" s="186">
        <v>12.25</v>
      </c>
      <c r="H36" s="31"/>
    </row>
    <row r="37" spans="2:8" s="1" customFormat="1" ht="16.899999999999999" customHeight="1">
      <c r="B37" s="31"/>
      <c r="C37" s="187" t="s">
        <v>1</v>
      </c>
      <c r="D37" s="187" t="s">
        <v>93</v>
      </c>
      <c r="E37" s="16" t="s">
        <v>1</v>
      </c>
      <c r="F37" s="188">
        <v>36.75</v>
      </c>
      <c r="H37" s="31"/>
    </row>
    <row r="38" spans="2:8" s="1" customFormat="1" ht="16.899999999999999" customHeight="1">
      <c r="B38" s="31"/>
      <c r="C38" s="187" t="s">
        <v>1</v>
      </c>
      <c r="D38" s="187" t="s">
        <v>165</v>
      </c>
      <c r="E38" s="16" t="s">
        <v>1</v>
      </c>
      <c r="F38" s="188">
        <v>-24.5</v>
      </c>
      <c r="H38" s="31"/>
    </row>
    <row r="39" spans="2:8" s="1" customFormat="1" ht="16.899999999999999" customHeight="1">
      <c r="B39" s="31"/>
      <c r="C39" s="187" t="s">
        <v>91</v>
      </c>
      <c r="D39" s="187" t="s">
        <v>147</v>
      </c>
      <c r="E39" s="16" t="s">
        <v>1</v>
      </c>
      <c r="F39" s="188">
        <v>12.25</v>
      </c>
      <c r="H39" s="31"/>
    </row>
    <row r="40" spans="2:8" s="1" customFormat="1" ht="16.899999999999999" customHeight="1">
      <c r="B40" s="31"/>
      <c r="C40" s="189" t="s">
        <v>436</v>
      </c>
      <c r="H40" s="31"/>
    </row>
    <row r="41" spans="2:8" s="1" customFormat="1" ht="16.899999999999999" customHeight="1">
      <c r="B41" s="31"/>
      <c r="C41" s="187" t="s">
        <v>162</v>
      </c>
      <c r="D41" s="187" t="s">
        <v>163</v>
      </c>
      <c r="E41" s="16" t="s">
        <v>150</v>
      </c>
      <c r="F41" s="188">
        <v>12.25</v>
      </c>
      <c r="H41" s="31"/>
    </row>
    <row r="42" spans="2:8" s="1" customFormat="1" ht="22.5">
      <c r="B42" s="31"/>
      <c r="C42" s="187" t="s">
        <v>158</v>
      </c>
      <c r="D42" s="187" t="s">
        <v>159</v>
      </c>
      <c r="E42" s="16" t="s">
        <v>150</v>
      </c>
      <c r="F42" s="188">
        <v>12.25</v>
      </c>
      <c r="H42" s="31"/>
    </row>
    <row r="43" spans="2:8" s="1" customFormat="1" ht="22.5">
      <c r="B43" s="31"/>
      <c r="C43" s="187" t="s">
        <v>167</v>
      </c>
      <c r="D43" s="187" t="s">
        <v>168</v>
      </c>
      <c r="E43" s="16" t="s">
        <v>169</v>
      </c>
      <c r="F43" s="188">
        <v>22.663</v>
      </c>
      <c r="H43" s="31"/>
    </row>
    <row r="44" spans="2:8" s="1" customFormat="1" ht="16.899999999999999" customHeight="1">
      <c r="B44" s="31"/>
      <c r="C44" s="187" t="s">
        <v>173</v>
      </c>
      <c r="D44" s="187" t="s">
        <v>174</v>
      </c>
      <c r="E44" s="16" t="s">
        <v>150</v>
      </c>
      <c r="F44" s="188">
        <v>12.25</v>
      </c>
      <c r="H44" s="31"/>
    </row>
    <row r="45" spans="2:8" s="1" customFormat="1" ht="16.899999999999999" customHeight="1">
      <c r="B45" s="31"/>
      <c r="C45" s="183" t="s">
        <v>93</v>
      </c>
      <c r="D45" s="184" t="s">
        <v>1</v>
      </c>
      <c r="E45" s="185" t="s">
        <v>1</v>
      </c>
      <c r="F45" s="186">
        <v>36.75</v>
      </c>
      <c r="H45" s="31"/>
    </row>
    <row r="46" spans="2:8" s="1" customFormat="1" ht="16.899999999999999" customHeight="1">
      <c r="B46" s="31"/>
      <c r="C46" s="187" t="s">
        <v>1</v>
      </c>
      <c r="D46" s="187" t="s">
        <v>153</v>
      </c>
      <c r="E46" s="16" t="s">
        <v>1</v>
      </c>
      <c r="F46" s="188">
        <v>36.75</v>
      </c>
      <c r="H46" s="31"/>
    </row>
    <row r="47" spans="2:8" s="1" customFormat="1" ht="16.899999999999999" customHeight="1">
      <c r="B47" s="31"/>
      <c r="C47" s="187" t="s">
        <v>93</v>
      </c>
      <c r="D47" s="187" t="s">
        <v>147</v>
      </c>
      <c r="E47" s="16" t="s">
        <v>1</v>
      </c>
      <c r="F47" s="188">
        <v>36.75</v>
      </c>
      <c r="H47" s="31"/>
    </row>
    <row r="48" spans="2:8" s="1" customFormat="1" ht="16.899999999999999" customHeight="1">
      <c r="B48" s="31"/>
      <c r="C48" s="189" t="s">
        <v>436</v>
      </c>
      <c r="H48" s="31"/>
    </row>
    <row r="49" spans="2:8" s="1" customFormat="1" ht="22.5">
      <c r="B49" s="31"/>
      <c r="C49" s="187" t="s">
        <v>148</v>
      </c>
      <c r="D49" s="187" t="s">
        <v>149</v>
      </c>
      <c r="E49" s="16" t="s">
        <v>150</v>
      </c>
      <c r="F49" s="188">
        <v>36.75</v>
      </c>
      <c r="H49" s="31"/>
    </row>
    <row r="50" spans="2:8" s="1" customFormat="1" ht="16.899999999999999" customHeight="1">
      <c r="B50" s="31"/>
      <c r="C50" s="187" t="s">
        <v>154</v>
      </c>
      <c r="D50" s="187" t="s">
        <v>155</v>
      </c>
      <c r="E50" s="16" t="s">
        <v>150</v>
      </c>
      <c r="F50" s="188">
        <v>11.025</v>
      </c>
      <c r="H50" s="31"/>
    </row>
    <row r="51" spans="2:8" s="1" customFormat="1" ht="16.899999999999999" customHeight="1">
      <c r="B51" s="31"/>
      <c r="C51" s="187" t="s">
        <v>162</v>
      </c>
      <c r="D51" s="187" t="s">
        <v>163</v>
      </c>
      <c r="E51" s="16" t="s">
        <v>150</v>
      </c>
      <c r="F51" s="188">
        <v>12.25</v>
      </c>
      <c r="H51" s="31"/>
    </row>
    <row r="52" spans="2:8" s="1" customFormat="1" ht="16.899999999999999" customHeight="1">
      <c r="B52" s="31"/>
      <c r="C52" s="183" t="s">
        <v>95</v>
      </c>
      <c r="D52" s="184" t="s">
        <v>1</v>
      </c>
      <c r="E52" s="185" t="s">
        <v>1</v>
      </c>
      <c r="F52" s="186">
        <v>0</v>
      </c>
      <c r="H52" s="31"/>
    </row>
    <row r="53" spans="2:8" s="1" customFormat="1" ht="16.899999999999999" customHeight="1">
      <c r="B53" s="31"/>
      <c r="C53" s="187" t="s">
        <v>95</v>
      </c>
      <c r="D53" s="187" t="s">
        <v>145</v>
      </c>
      <c r="E53" s="16" t="s">
        <v>1</v>
      </c>
      <c r="F53" s="188">
        <v>0</v>
      </c>
      <c r="H53" s="31"/>
    </row>
    <row r="54" spans="2:8" s="1" customFormat="1" ht="16.899999999999999" customHeight="1">
      <c r="B54" s="31"/>
      <c r="C54" s="183" t="s">
        <v>96</v>
      </c>
      <c r="D54" s="184" t="s">
        <v>1</v>
      </c>
      <c r="E54" s="185" t="s">
        <v>1</v>
      </c>
      <c r="F54" s="186">
        <v>24.5</v>
      </c>
      <c r="H54" s="31"/>
    </row>
    <row r="55" spans="2:8" s="1" customFormat="1" ht="16.899999999999999" customHeight="1">
      <c r="B55" s="31"/>
      <c r="C55" s="187" t="s">
        <v>1</v>
      </c>
      <c r="D55" s="187" t="s">
        <v>180</v>
      </c>
      <c r="E55" s="16" t="s">
        <v>1</v>
      </c>
      <c r="F55" s="188">
        <v>24.5</v>
      </c>
      <c r="H55" s="31"/>
    </row>
    <row r="56" spans="2:8" s="1" customFormat="1" ht="16.899999999999999" customHeight="1">
      <c r="B56" s="31"/>
      <c r="C56" s="187" t="s">
        <v>96</v>
      </c>
      <c r="D56" s="187" t="s">
        <v>145</v>
      </c>
      <c r="E56" s="16" t="s">
        <v>1</v>
      </c>
      <c r="F56" s="188">
        <v>24.5</v>
      </c>
      <c r="H56" s="31"/>
    </row>
    <row r="57" spans="2:8" s="1" customFormat="1" ht="16.899999999999999" customHeight="1">
      <c r="B57" s="31"/>
      <c r="C57" s="189" t="s">
        <v>436</v>
      </c>
      <c r="H57" s="31"/>
    </row>
    <row r="58" spans="2:8" s="1" customFormat="1" ht="16.899999999999999" customHeight="1">
      <c r="B58" s="31"/>
      <c r="C58" s="187" t="s">
        <v>177</v>
      </c>
      <c r="D58" s="187" t="s">
        <v>178</v>
      </c>
      <c r="E58" s="16" t="s">
        <v>150</v>
      </c>
      <c r="F58" s="188">
        <v>24.5</v>
      </c>
      <c r="H58" s="31"/>
    </row>
    <row r="59" spans="2:8" s="1" customFormat="1" ht="16.899999999999999" customHeight="1">
      <c r="B59" s="31"/>
      <c r="C59" s="187" t="s">
        <v>162</v>
      </c>
      <c r="D59" s="187" t="s">
        <v>163</v>
      </c>
      <c r="E59" s="16" t="s">
        <v>150</v>
      </c>
      <c r="F59" s="188">
        <v>12.25</v>
      </c>
      <c r="H59" s="31"/>
    </row>
    <row r="60" spans="2:8" s="1" customFormat="1" ht="16.899999999999999" customHeight="1">
      <c r="B60" s="31"/>
      <c r="C60" s="183" t="s">
        <v>443</v>
      </c>
      <c r="D60" s="184" t="s">
        <v>1</v>
      </c>
      <c r="E60" s="185" t="s">
        <v>1</v>
      </c>
      <c r="F60" s="186">
        <v>2.9039999999999999</v>
      </c>
      <c r="H60" s="31"/>
    </row>
    <row r="61" spans="2:8" s="1" customFormat="1" ht="16.899999999999999" customHeight="1">
      <c r="B61" s="31"/>
      <c r="C61" s="187" t="s">
        <v>1</v>
      </c>
      <c r="D61" s="187" t="s">
        <v>444</v>
      </c>
      <c r="E61" s="16" t="s">
        <v>1</v>
      </c>
      <c r="F61" s="188">
        <v>2.9039999999999999</v>
      </c>
      <c r="H61" s="31"/>
    </row>
    <row r="62" spans="2:8" s="1" customFormat="1" ht="16.899999999999999" customHeight="1">
      <c r="B62" s="31"/>
      <c r="C62" s="187" t="s">
        <v>443</v>
      </c>
      <c r="D62" s="187" t="s">
        <v>147</v>
      </c>
      <c r="E62" s="16" t="s">
        <v>1</v>
      </c>
      <c r="F62" s="188">
        <v>2.9039999999999999</v>
      </c>
      <c r="H62" s="31"/>
    </row>
    <row r="63" spans="2:8" s="1" customFormat="1" ht="7.35" customHeight="1">
      <c r="B63" s="43"/>
      <c r="C63" s="44"/>
      <c r="D63" s="44"/>
      <c r="E63" s="44"/>
      <c r="F63" s="44"/>
      <c r="G63" s="44"/>
      <c r="H63" s="31"/>
    </row>
    <row r="64" spans="2:8" s="1" customFormat="1"/>
  </sheetData>
  <sheetProtection algorithmName="SHA-512" hashValue="iqNI1NhsElP6/tSrS+IoBrWUPuy+LErplIbDn4IB3kAKJ89gnS7Z8iA/8x1vh5V1TLk5sutgAxeBQcQeTkMTXw==" saltValue="Vk6SKXDjlKrbBiG3LQ600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SK24023-K11 - Rekonstrukc...</vt:lpstr>
      <vt:lpstr>T - Trubní vedení</vt:lpstr>
      <vt:lpstr>Seznam figur</vt:lpstr>
      <vt:lpstr>'Rekapitulace stavby'!Názvy_tisku</vt:lpstr>
      <vt:lpstr>'Seznam figur'!Názvy_tisku</vt:lpstr>
      <vt:lpstr>'SK24023-K11 - Rekonstrukc...'!Názvy_tisku</vt:lpstr>
      <vt:lpstr>'T - Trubní vedení'!Názvy_tisku</vt:lpstr>
      <vt:lpstr>'Rekapitulace stavby'!Oblast_tisku</vt:lpstr>
      <vt:lpstr>'Seznam figur'!Oblast_tisku</vt:lpstr>
      <vt:lpstr>'SK24023-K11 - Rekonstrukc...'!Oblast_tisku</vt:lpstr>
      <vt:lpstr>'T - Trubní vedení'!Oblast_tisku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Administrativa</cp:lastModifiedBy>
  <dcterms:created xsi:type="dcterms:W3CDTF">2024-07-15T23:56:09Z</dcterms:created>
  <dcterms:modified xsi:type="dcterms:W3CDTF">2024-11-07T13:10:49Z</dcterms:modified>
</cp:coreProperties>
</file>