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D:\Dokumenty\Práce 2025\Frys\ZŠ Sluneční\"/>
    </mc:Choice>
  </mc:AlternateContent>
  <xr:revisionPtr revIDLastSave="0" documentId="13_ncr:1_{EDDA4040-1F00-4BD8-A232-3610BA41773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Krycí List" sheetId="1" r:id="rId1"/>
    <sheet name="Rekapitulace - stavba" sheetId="3" r:id="rId2"/>
    <sheet name="Zakázka - stavba" sheetId="4" r:id="rId3"/>
    <sheet name="Rekapitulace - TZB" sheetId="5" r:id="rId4"/>
    <sheet name="Zakázka - TZB" sheetId="6" r:id="rId5"/>
    <sheet name="VZT" sheetId="7" r:id="rId6"/>
    <sheet name="Rekapitulace Elektro" sheetId="8" r:id="rId7"/>
    <sheet name="A - Pohotovostní WC" sheetId="9" r:id="rId8"/>
    <sheet name="B - Učebny, šatna a navaz..." sheetId="10" r:id="rId9"/>
  </sheets>
  <externalReferences>
    <externalReference r:id="rId10"/>
  </externalReferences>
  <definedNames>
    <definedName name="__290850C4_052B_4FF6_A0B3_6D189B03D21D_FIGURE__">#REF!</definedName>
    <definedName name="__290850C4_052B_4FF6_A0B3_6D189B03D21D_ITEM__">'Zakázka - stavba'!$A$9:$T$14</definedName>
    <definedName name="__290850C4_052B_4FF6_A0B3_6D189B03D21D_ITEM_GROUP1__">'Zakázka - stavba'!$A$6:$T$1852</definedName>
    <definedName name="__290850C4_052B_4FF6_A0B3_6D189B03D21D_ITEM_GROUP1_RECAP__">'Rekapitulace - stavba'!$A$6:$G$8</definedName>
    <definedName name="__290850C4_052B_4FF6_A0B3_6D189B03D21D_ITEM_GROUP2__">'Zakázka - stavba'!$A$7:$T$680</definedName>
    <definedName name="__290850C4_052B_4FF6_A0B3_6D189B03D21D_ITEM_GROUP2_RECAP__">'Rekapitulace - stavba'!$A$7:$G$8</definedName>
    <definedName name="__290850C4_052B_4FF6_A0B3_6D189B03D21D_ITEM_GROUP3__X">'Zakázka - stavba'!$A$8:$T$66</definedName>
    <definedName name="__290850C4_052B_4FF6_A0B3_6D189B03D21D_ITEM_GROUP3_RECAP__">'Rekapitulace - stavba'!$A$8:$G$8</definedName>
    <definedName name="__290850C4_052B_4FF6_A0B3_6D189B03D21D_ITEM_GROUP4__X">'Zakázka - TZB'!$A$9:$T$16</definedName>
    <definedName name="__290850C4_052B_4FF6_A0B3_6D189B03D21D_ITEM_GROUP4_RECAP__">'Rekapitulace - TZB'!$A$9:$G$9</definedName>
    <definedName name="__290850C4_052B_4FF6_A0B3_6D189B03D21D_QBILL__">'Zakázka - stavba'!$F$12:$H$12</definedName>
    <definedName name="__290850C4_052B_4FF6_A0B3_6D189B03D21D_QBILLFIG__">#REF!</definedName>
    <definedName name="__290850C4_052B_4FF6_A0B3_6D189B03D21D_QINDEX__" localSheetId="5">'[1]Zakázka - stavba'!#REF!</definedName>
    <definedName name="__290850C4_052B_4FF6_A0B3_6D189B03D21D_QINDEX__">'Zakázka - stavba'!#REF!</definedName>
    <definedName name="_xlnm._FilterDatabase" localSheetId="7" hidden="1">'A - Pohotovostní WC'!$C$84:$K$132</definedName>
    <definedName name="_xlnm._FilterDatabase" localSheetId="8" hidden="1">'B - Učebny, šatna a navaz...'!$C$99:$K$358</definedName>
    <definedName name="GROUP_ID" localSheetId="5">'[1]Zakázka - stavba'!$B$6:$B$1853</definedName>
    <definedName name="GROUP_ID">'Zakázka - stavba'!$B$6:$B$1853</definedName>
    <definedName name="ITEM_COUNTS">'Zakázka - stavba'!$T$6:$T$1853</definedName>
    <definedName name="ITEM_FULLDESCR2">'Zakázka - stavba'!$X$10</definedName>
    <definedName name="ITEM_PRICES" localSheetId="5">'[1]Zakázka - stavba'!$J$6:$J$1853</definedName>
    <definedName name="ITEM_PRICES">'Zakázka - stavba'!$J$6:$J$1853</definedName>
    <definedName name="_xlnm.Print_Titles" localSheetId="7">'A - Pohotovostní WC'!$84:$84</definedName>
    <definedName name="_xlnm.Print_Titles" localSheetId="8">'B - Učebny, šatna a navaz...'!$99:$99</definedName>
    <definedName name="_xlnm.Print_Titles" localSheetId="1">'Rekapitulace - stavba'!$4:$5</definedName>
    <definedName name="_xlnm.Print_Titles" localSheetId="3">'Rekapitulace - TZB'!$4:$5</definedName>
    <definedName name="_xlnm.Print_Titles" localSheetId="6">'Rekapitulace Elektro'!$52:$52</definedName>
    <definedName name="_xlnm.Print_Titles" localSheetId="2">'Zakázka - stavba'!$4:$5</definedName>
    <definedName name="_xlnm.Print_Titles" localSheetId="4">'Zakázka - TZB'!$4:$5</definedName>
    <definedName name="_xlnm.Print_Area" localSheetId="7">'A - Pohotovostní WC'!$C$4:$J$39,'A - Pohotovostní WC'!$C$45:$J$66,'A - Pohotovostní WC'!$C$72:$K$132</definedName>
    <definedName name="_xlnm.Print_Area" localSheetId="8">'B - Učebny, šatna a navaz...'!$C$4:$J$39,'B - Učebny, šatna a navaz...'!$C$45:$J$81,'B - Učebny, šatna a navaz...'!$C$87:$K$358</definedName>
    <definedName name="_xlnm.Print_Area" localSheetId="0">'Krycí List'!$C$2:$F$38</definedName>
    <definedName name="_xlnm.Print_Area" localSheetId="1">'Rekapitulace - stavba'!$B$1:$G$55</definedName>
    <definedName name="_xlnm.Print_Area" localSheetId="3">'Rekapitulace - TZB'!$B$1:$G$35</definedName>
    <definedName name="_xlnm.Print_Area" localSheetId="6">'Rekapitulace Elektro'!$D$4:$AO$36,'Rekapitulace Elektro'!$C$42:$AQ$57</definedName>
    <definedName name="_xlnm.Print_Area" localSheetId="2">'Zakázka - stavba'!$C$1:$T$1853</definedName>
    <definedName name="_xlnm.Print_Area" localSheetId="4">'Zakázka - TZB'!$C$1:$T$335</definedName>
    <definedName name="VAT_RATES" localSheetId="5">'[1]Zakázka - stavba'!$O$6:$O$1853</definedName>
    <definedName name="VAT_RATES">'Zakázka - stavba'!$O$6:$O$1853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37" i="4" l="1"/>
  <c r="I677" i="4"/>
  <c r="I669" i="4"/>
  <c r="E7" i="10" l="1"/>
  <c r="J12" i="10"/>
  <c r="J94" i="10" s="1"/>
  <c r="J14" i="10"/>
  <c r="E15" i="10"/>
  <c r="J15" i="10"/>
  <c r="J17" i="10"/>
  <c r="E18" i="10"/>
  <c r="J18" i="10"/>
  <c r="J23" i="10"/>
  <c r="E24" i="10"/>
  <c r="J97" i="10" s="1"/>
  <c r="J24" i="10"/>
  <c r="J35" i="10"/>
  <c r="J36" i="10"/>
  <c r="J37" i="10"/>
  <c r="E48" i="10"/>
  <c r="E50" i="10"/>
  <c r="F52" i="10"/>
  <c r="F54" i="10"/>
  <c r="J54" i="10"/>
  <c r="F55" i="10"/>
  <c r="E90" i="10"/>
  <c r="E92" i="10"/>
  <c r="F94" i="10"/>
  <c r="F96" i="10"/>
  <c r="J96" i="10"/>
  <c r="F97" i="10"/>
  <c r="J102" i="10"/>
  <c r="BE102" i="10" s="1"/>
  <c r="P102" i="10"/>
  <c r="P101" i="10" s="1"/>
  <c r="R102" i="10"/>
  <c r="R101" i="10" s="1"/>
  <c r="T102" i="10"/>
  <c r="BF102" i="10"/>
  <c r="F34" i="10" s="1"/>
  <c r="BA56" i="8" s="1"/>
  <c r="BG102" i="10"/>
  <c r="F35" i="10" s="1"/>
  <c r="BB56" i="8" s="1"/>
  <c r="BH102" i="10"/>
  <c r="F36" i="10" s="1"/>
  <c r="BC56" i="8" s="1"/>
  <c r="BI102" i="10"/>
  <c r="F37" i="10" s="1"/>
  <c r="BD56" i="8" s="1"/>
  <c r="BK102" i="10"/>
  <c r="BK101" i="10" s="1"/>
  <c r="J104" i="10"/>
  <c r="P104" i="10"/>
  <c r="R104" i="10"/>
  <c r="T104" i="10"/>
  <c r="BE104" i="10"/>
  <c r="BF104" i="10"/>
  <c r="BG104" i="10"/>
  <c r="BH104" i="10"/>
  <c r="BI104" i="10"/>
  <c r="BK104" i="10"/>
  <c r="J105" i="10"/>
  <c r="P105" i="10"/>
  <c r="R105" i="10"/>
  <c r="T105" i="10"/>
  <c r="BE105" i="10"/>
  <c r="BF105" i="10"/>
  <c r="BG105" i="10"/>
  <c r="BH105" i="10"/>
  <c r="BI105" i="10"/>
  <c r="BK105" i="10"/>
  <c r="J107" i="10"/>
  <c r="BE107" i="10" s="1"/>
  <c r="P107" i="10"/>
  <c r="R107" i="10"/>
  <c r="T107" i="10"/>
  <c r="BF107" i="10"/>
  <c r="BG107" i="10"/>
  <c r="BH107" i="10"/>
  <c r="BI107" i="10"/>
  <c r="BK107" i="10"/>
  <c r="J108" i="10"/>
  <c r="BE108" i="10" s="1"/>
  <c r="P108" i="10"/>
  <c r="R108" i="10"/>
  <c r="T108" i="10"/>
  <c r="BF108" i="10"/>
  <c r="BG108" i="10"/>
  <c r="BH108" i="10"/>
  <c r="BI108" i="10"/>
  <c r="BK108" i="10"/>
  <c r="J110" i="10"/>
  <c r="P110" i="10"/>
  <c r="R110" i="10"/>
  <c r="T110" i="10"/>
  <c r="BE110" i="10"/>
  <c r="BF110" i="10"/>
  <c r="BG110" i="10"/>
  <c r="BH110" i="10"/>
  <c r="BI110" i="10"/>
  <c r="BK110" i="10"/>
  <c r="J111" i="10"/>
  <c r="P111" i="10"/>
  <c r="R111" i="10"/>
  <c r="T111" i="10"/>
  <c r="BE111" i="10"/>
  <c r="BF111" i="10"/>
  <c r="BG111" i="10"/>
  <c r="BH111" i="10"/>
  <c r="BI111" i="10"/>
  <c r="BK111" i="10"/>
  <c r="J113" i="10"/>
  <c r="BE113" i="10" s="1"/>
  <c r="P113" i="10"/>
  <c r="R113" i="10"/>
  <c r="T113" i="10"/>
  <c r="BF113" i="10"/>
  <c r="BG113" i="10"/>
  <c r="BH113" i="10"/>
  <c r="BI113" i="10"/>
  <c r="BK113" i="10"/>
  <c r="J114" i="10"/>
  <c r="BE114" i="10" s="1"/>
  <c r="P114" i="10"/>
  <c r="R114" i="10"/>
  <c r="T114" i="10"/>
  <c r="BF114" i="10"/>
  <c r="BG114" i="10"/>
  <c r="BH114" i="10"/>
  <c r="BI114" i="10"/>
  <c r="BK114" i="10"/>
  <c r="J116" i="10"/>
  <c r="P116" i="10"/>
  <c r="R116" i="10"/>
  <c r="T116" i="10"/>
  <c r="BE116" i="10"/>
  <c r="BF116" i="10"/>
  <c r="BG116" i="10"/>
  <c r="BH116" i="10"/>
  <c r="BI116" i="10"/>
  <c r="BK116" i="10"/>
  <c r="J117" i="10"/>
  <c r="P117" i="10"/>
  <c r="R117" i="10"/>
  <c r="T117" i="10"/>
  <c r="BE117" i="10"/>
  <c r="BF117" i="10"/>
  <c r="BG117" i="10"/>
  <c r="BH117" i="10"/>
  <c r="BI117" i="10"/>
  <c r="BK117" i="10"/>
  <c r="J119" i="10"/>
  <c r="BE119" i="10" s="1"/>
  <c r="P119" i="10"/>
  <c r="R119" i="10"/>
  <c r="T119" i="10"/>
  <c r="BF119" i="10"/>
  <c r="BG119" i="10"/>
  <c r="BH119" i="10"/>
  <c r="BI119" i="10"/>
  <c r="BK119" i="10"/>
  <c r="J120" i="10"/>
  <c r="BE120" i="10" s="1"/>
  <c r="P120" i="10"/>
  <c r="R120" i="10"/>
  <c r="T120" i="10"/>
  <c r="BF120" i="10"/>
  <c r="BG120" i="10"/>
  <c r="BH120" i="10"/>
  <c r="BI120" i="10"/>
  <c r="BK120" i="10"/>
  <c r="J122" i="10"/>
  <c r="P122" i="10"/>
  <c r="R122" i="10"/>
  <c r="T122" i="10"/>
  <c r="BE122" i="10"/>
  <c r="BF122" i="10"/>
  <c r="BG122" i="10"/>
  <c r="BH122" i="10"/>
  <c r="BI122" i="10"/>
  <c r="BK122" i="10"/>
  <c r="J123" i="10"/>
  <c r="P123" i="10"/>
  <c r="R123" i="10"/>
  <c r="T123" i="10"/>
  <c r="BE123" i="10"/>
  <c r="BF123" i="10"/>
  <c r="BG123" i="10"/>
  <c r="BH123" i="10"/>
  <c r="BI123" i="10"/>
  <c r="BK123" i="10"/>
  <c r="J125" i="10"/>
  <c r="BE125" i="10" s="1"/>
  <c r="P125" i="10"/>
  <c r="R125" i="10"/>
  <c r="T125" i="10"/>
  <c r="BF125" i="10"/>
  <c r="BG125" i="10"/>
  <c r="BH125" i="10"/>
  <c r="BI125" i="10"/>
  <c r="BK125" i="10"/>
  <c r="J126" i="10"/>
  <c r="BE126" i="10" s="1"/>
  <c r="P126" i="10"/>
  <c r="R126" i="10"/>
  <c r="T126" i="10"/>
  <c r="BF126" i="10"/>
  <c r="BG126" i="10"/>
  <c r="BH126" i="10"/>
  <c r="BI126" i="10"/>
  <c r="BK126" i="10"/>
  <c r="J128" i="10"/>
  <c r="P128" i="10"/>
  <c r="R128" i="10"/>
  <c r="T128" i="10"/>
  <c r="T101" i="10" s="1"/>
  <c r="BE128" i="10"/>
  <c r="BF128" i="10"/>
  <c r="BG128" i="10"/>
  <c r="BH128" i="10"/>
  <c r="BI128" i="10"/>
  <c r="BK128" i="10"/>
  <c r="J129" i="10"/>
  <c r="P129" i="10"/>
  <c r="R129" i="10"/>
  <c r="T129" i="10"/>
  <c r="BE129" i="10"/>
  <c r="BF129" i="10"/>
  <c r="BG129" i="10"/>
  <c r="BH129" i="10"/>
  <c r="BI129" i="10"/>
  <c r="BK129" i="10"/>
  <c r="J131" i="10"/>
  <c r="BE131" i="10" s="1"/>
  <c r="P131" i="10"/>
  <c r="R131" i="10"/>
  <c r="T131" i="10"/>
  <c r="BF131" i="10"/>
  <c r="BG131" i="10"/>
  <c r="BH131" i="10"/>
  <c r="BI131" i="10"/>
  <c r="BK131" i="10"/>
  <c r="J132" i="10"/>
  <c r="BE132" i="10" s="1"/>
  <c r="P132" i="10"/>
  <c r="R132" i="10"/>
  <c r="T132" i="10"/>
  <c r="BF132" i="10"/>
  <c r="BG132" i="10"/>
  <c r="BH132" i="10"/>
  <c r="BI132" i="10"/>
  <c r="BK132" i="10"/>
  <c r="J134" i="10"/>
  <c r="P134" i="10"/>
  <c r="R134" i="10"/>
  <c r="T134" i="10"/>
  <c r="BE134" i="10"/>
  <c r="BF134" i="10"/>
  <c r="BG134" i="10"/>
  <c r="BH134" i="10"/>
  <c r="BI134" i="10"/>
  <c r="BK134" i="10"/>
  <c r="J135" i="10"/>
  <c r="P135" i="10"/>
  <c r="R135" i="10"/>
  <c r="T135" i="10"/>
  <c r="BE135" i="10"/>
  <c r="BF135" i="10"/>
  <c r="BG135" i="10"/>
  <c r="BH135" i="10"/>
  <c r="BI135" i="10"/>
  <c r="BK135" i="10"/>
  <c r="J137" i="10"/>
  <c r="BE137" i="10" s="1"/>
  <c r="P137" i="10"/>
  <c r="R137" i="10"/>
  <c r="T137" i="10"/>
  <c r="BF137" i="10"/>
  <c r="BG137" i="10"/>
  <c r="BH137" i="10"/>
  <c r="BI137" i="10"/>
  <c r="BK137" i="10"/>
  <c r="J138" i="10"/>
  <c r="BE138" i="10" s="1"/>
  <c r="P138" i="10"/>
  <c r="R138" i="10"/>
  <c r="T138" i="10"/>
  <c r="BF138" i="10"/>
  <c r="BG138" i="10"/>
  <c r="BH138" i="10"/>
  <c r="BI138" i="10"/>
  <c r="BK138" i="10"/>
  <c r="J140" i="10"/>
  <c r="P140" i="10"/>
  <c r="R140" i="10"/>
  <c r="T140" i="10"/>
  <c r="BE140" i="10"/>
  <c r="BF140" i="10"/>
  <c r="BG140" i="10"/>
  <c r="BH140" i="10"/>
  <c r="BI140" i="10"/>
  <c r="BK140" i="10"/>
  <c r="J142" i="10"/>
  <c r="P142" i="10"/>
  <c r="R142" i="10"/>
  <c r="T142" i="10"/>
  <c r="BE142" i="10"/>
  <c r="BF142" i="10"/>
  <c r="BG142" i="10"/>
  <c r="BH142" i="10"/>
  <c r="BI142" i="10"/>
  <c r="BK142" i="10"/>
  <c r="J144" i="10"/>
  <c r="BE144" i="10" s="1"/>
  <c r="P144" i="10"/>
  <c r="R144" i="10"/>
  <c r="T144" i="10"/>
  <c r="BF144" i="10"/>
  <c r="BG144" i="10"/>
  <c r="BH144" i="10"/>
  <c r="BI144" i="10"/>
  <c r="BK144" i="10"/>
  <c r="P146" i="10"/>
  <c r="T146" i="10"/>
  <c r="J147" i="10"/>
  <c r="P147" i="10"/>
  <c r="R147" i="10"/>
  <c r="R146" i="10" s="1"/>
  <c r="T147" i="10"/>
  <c r="BE147" i="10"/>
  <c r="BF147" i="10"/>
  <c r="BG147" i="10"/>
  <c r="BH147" i="10"/>
  <c r="BI147" i="10"/>
  <c r="BK147" i="10"/>
  <c r="J149" i="10"/>
  <c r="P149" i="10"/>
  <c r="R149" i="10"/>
  <c r="T149" i="10"/>
  <c r="BE149" i="10"/>
  <c r="BF149" i="10"/>
  <c r="BG149" i="10"/>
  <c r="BH149" i="10"/>
  <c r="BI149" i="10"/>
  <c r="BK149" i="10"/>
  <c r="BK146" i="10" s="1"/>
  <c r="J151" i="10"/>
  <c r="BE151" i="10" s="1"/>
  <c r="P151" i="10"/>
  <c r="R151" i="10"/>
  <c r="T151" i="10"/>
  <c r="BF151" i="10"/>
  <c r="BG151" i="10"/>
  <c r="BH151" i="10"/>
  <c r="BI151" i="10"/>
  <c r="BK151" i="10"/>
  <c r="J152" i="10"/>
  <c r="BE152" i="10" s="1"/>
  <c r="P152" i="10"/>
  <c r="R152" i="10"/>
  <c r="T152" i="10"/>
  <c r="BF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P154" i="10"/>
  <c r="R154" i="10"/>
  <c r="T154" i="10"/>
  <c r="BE154" i="10"/>
  <c r="BF154" i="10"/>
  <c r="BG154" i="10"/>
  <c r="BH154" i="10"/>
  <c r="BI154" i="10"/>
  <c r="BK154" i="10"/>
  <c r="J155" i="10"/>
  <c r="BE155" i="10" s="1"/>
  <c r="P155" i="10"/>
  <c r="R155" i="10"/>
  <c r="T155" i="10"/>
  <c r="BF155" i="10"/>
  <c r="BG155" i="10"/>
  <c r="BH155" i="10"/>
  <c r="BI155" i="10"/>
  <c r="BK155" i="10"/>
  <c r="J156" i="10"/>
  <c r="BE156" i="10" s="1"/>
  <c r="P156" i="10"/>
  <c r="R156" i="10"/>
  <c r="T156" i="10"/>
  <c r="BF156" i="10"/>
  <c r="BG156" i="10"/>
  <c r="BH156" i="10"/>
  <c r="BI156" i="10"/>
  <c r="BK156" i="10"/>
  <c r="J157" i="10"/>
  <c r="P157" i="10"/>
  <c r="R157" i="10"/>
  <c r="T157" i="10"/>
  <c r="BE157" i="10"/>
  <c r="BF157" i="10"/>
  <c r="BG157" i="10"/>
  <c r="BH157" i="10"/>
  <c r="BI157" i="10"/>
  <c r="BK157" i="10"/>
  <c r="J158" i="10"/>
  <c r="P158" i="10"/>
  <c r="R158" i="10"/>
  <c r="T158" i="10"/>
  <c r="BE158" i="10"/>
  <c r="BF158" i="10"/>
  <c r="BG158" i="10"/>
  <c r="BH158" i="10"/>
  <c r="BI158" i="10"/>
  <c r="BK158" i="10"/>
  <c r="J159" i="10"/>
  <c r="BE159" i="10" s="1"/>
  <c r="P159" i="10"/>
  <c r="R159" i="10"/>
  <c r="T159" i="10"/>
  <c r="BF159" i="10"/>
  <c r="BG159" i="10"/>
  <c r="BH159" i="10"/>
  <c r="BI159" i="10"/>
  <c r="BK159" i="10"/>
  <c r="J160" i="10"/>
  <c r="BE160" i="10" s="1"/>
  <c r="P160" i="10"/>
  <c r="R160" i="10"/>
  <c r="T160" i="10"/>
  <c r="BF160" i="10"/>
  <c r="BG160" i="10"/>
  <c r="BH160" i="10"/>
  <c r="BI160" i="10"/>
  <c r="BK160" i="10"/>
  <c r="J161" i="10"/>
  <c r="P161" i="10"/>
  <c r="R161" i="10"/>
  <c r="T161" i="10"/>
  <c r="BE161" i="10"/>
  <c r="BF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BE163" i="10" s="1"/>
  <c r="P163" i="10"/>
  <c r="R163" i="10"/>
  <c r="T163" i="10"/>
  <c r="BF163" i="10"/>
  <c r="BG163" i="10"/>
  <c r="BH163" i="10"/>
  <c r="BI163" i="10"/>
  <c r="BK163" i="10"/>
  <c r="J164" i="10"/>
  <c r="BE164" i="10" s="1"/>
  <c r="P164" i="10"/>
  <c r="R164" i="10"/>
  <c r="T164" i="10"/>
  <c r="BF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P166" i="10"/>
  <c r="R166" i="10"/>
  <c r="T166" i="10"/>
  <c r="BE166" i="10"/>
  <c r="BF166" i="10"/>
  <c r="BG166" i="10"/>
  <c r="BH166" i="10"/>
  <c r="BI166" i="10"/>
  <c r="BK166" i="10"/>
  <c r="J167" i="10"/>
  <c r="BE167" i="10" s="1"/>
  <c r="P167" i="10"/>
  <c r="R167" i="10"/>
  <c r="T167" i="10"/>
  <c r="BF167" i="10"/>
  <c r="BG167" i="10"/>
  <c r="BH167" i="10"/>
  <c r="BI167" i="10"/>
  <c r="BK167" i="10"/>
  <c r="J168" i="10"/>
  <c r="BE168" i="10" s="1"/>
  <c r="P168" i="10"/>
  <c r="R168" i="10"/>
  <c r="T168" i="10"/>
  <c r="BF168" i="10"/>
  <c r="BG168" i="10"/>
  <c r="BH168" i="10"/>
  <c r="BI168" i="10"/>
  <c r="BK168" i="10"/>
  <c r="J169" i="10"/>
  <c r="P169" i="10"/>
  <c r="R169" i="10"/>
  <c r="T169" i="10"/>
  <c r="BE169" i="10"/>
  <c r="BF169" i="10"/>
  <c r="BG169" i="10"/>
  <c r="BH169" i="10"/>
  <c r="BI169" i="10"/>
  <c r="BK169" i="10"/>
  <c r="J170" i="10"/>
  <c r="P170" i="10"/>
  <c r="R170" i="10"/>
  <c r="T170" i="10"/>
  <c r="BE170" i="10"/>
  <c r="BF170" i="10"/>
  <c r="BG170" i="10"/>
  <c r="BH170" i="10"/>
  <c r="BI170" i="10"/>
  <c r="BK170" i="10"/>
  <c r="J171" i="10"/>
  <c r="BE171" i="10" s="1"/>
  <c r="P171" i="10"/>
  <c r="R171" i="10"/>
  <c r="T171" i="10"/>
  <c r="BF171" i="10"/>
  <c r="BG171" i="10"/>
  <c r="BH171" i="10"/>
  <c r="BI171" i="10"/>
  <c r="BK171" i="10"/>
  <c r="J172" i="10"/>
  <c r="BE172" i="10" s="1"/>
  <c r="P172" i="10"/>
  <c r="R172" i="10"/>
  <c r="T172" i="10"/>
  <c r="BF172" i="10"/>
  <c r="BG172" i="10"/>
  <c r="BH172" i="10"/>
  <c r="BI172" i="10"/>
  <c r="BK172" i="10"/>
  <c r="R173" i="10"/>
  <c r="J174" i="10"/>
  <c r="P174" i="10"/>
  <c r="P173" i="10" s="1"/>
  <c r="R174" i="10"/>
  <c r="T174" i="10"/>
  <c r="T173" i="10" s="1"/>
  <c r="BE174" i="10"/>
  <c r="BF174" i="10"/>
  <c r="BG174" i="10"/>
  <c r="BH174" i="10"/>
  <c r="BI174" i="10"/>
  <c r="BK174" i="10"/>
  <c r="BK173" i="10" s="1"/>
  <c r="J173" i="10" s="1"/>
  <c r="J63" i="10" s="1"/>
  <c r="J176" i="10"/>
  <c r="P176" i="10"/>
  <c r="R176" i="10"/>
  <c r="T176" i="10"/>
  <c r="BE176" i="10"/>
  <c r="BF176" i="10"/>
  <c r="BG176" i="10"/>
  <c r="BH176" i="10"/>
  <c r="BI176" i="10"/>
  <c r="BK176" i="10"/>
  <c r="T177" i="10"/>
  <c r="J178" i="10"/>
  <c r="BE178" i="10" s="1"/>
  <c r="P178" i="10"/>
  <c r="R178" i="10"/>
  <c r="R177" i="10" s="1"/>
  <c r="T178" i="10"/>
  <c r="BF178" i="10"/>
  <c r="BG178" i="10"/>
  <c r="BH178" i="10"/>
  <c r="BI178" i="10"/>
  <c r="BK178" i="10"/>
  <c r="BK177" i="10" s="1"/>
  <c r="J177" i="10" s="1"/>
  <c r="J64" i="10" s="1"/>
  <c r="J180" i="10"/>
  <c r="P180" i="10"/>
  <c r="R180" i="10"/>
  <c r="T180" i="10"/>
  <c r="BE180" i="10"/>
  <c r="BF180" i="10"/>
  <c r="BG180" i="10"/>
  <c r="BH180" i="10"/>
  <c r="BI180" i="10"/>
  <c r="BK180" i="10"/>
  <c r="J181" i="10"/>
  <c r="P181" i="10"/>
  <c r="R181" i="10"/>
  <c r="T181" i="10"/>
  <c r="BE181" i="10"/>
  <c r="BF181" i="10"/>
  <c r="BG181" i="10"/>
  <c r="BH181" i="10"/>
  <c r="BI181" i="10"/>
  <c r="BK181" i="10"/>
  <c r="J183" i="10"/>
  <c r="BE183" i="10" s="1"/>
  <c r="P183" i="10"/>
  <c r="R183" i="10"/>
  <c r="T183" i="10"/>
  <c r="BF183" i="10"/>
  <c r="BG183" i="10"/>
  <c r="BH183" i="10"/>
  <c r="BI183" i="10"/>
  <c r="BK183" i="10"/>
  <c r="J184" i="10"/>
  <c r="BE184" i="10" s="1"/>
  <c r="P184" i="10"/>
  <c r="R184" i="10"/>
  <c r="T184" i="10"/>
  <c r="BF184" i="10"/>
  <c r="BG184" i="10"/>
  <c r="BH184" i="10"/>
  <c r="BI184" i="10"/>
  <c r="BK184" i="10"/>
  <c r="J186" i="10"/>
  <c r="P186" i="10"/>
  <c r="R186" i="10"/>
  <c r="T186" i="10"/>
  <c r="BE186" i="10"/>
  <c r="BF186" i="10"/>
  <c r="BG186" i="10"/>
  <c r="BH186" i="10"/>
  <c r="BI186" i="10"/>
  <c r="BK186" i="10"/>
  <c r="J187" i="10"/>
  <c r="P187" i="10"/>
  <c r="R187" i="10"/>
  <c r="T187" i="10"/>
  <c r="BE187" i="10"/>
  <c r="BF187" i="10"/>
  <c r="BG187" i="10"/>
  <c r="BH187" i="10"/>
  <c r="BI187" i="10"/>
  <c r="BK187" i="10"/>
  <c r="J189" i="10"/>
  <c r="BE189" i="10" s="1"/>
  <c r="P189" i="10"/>
  <c r="R189" i="10"/>
  <c r="T189" i="10"/>
  <c r="BF189" i="10"/>
  <c r="BG189" i="10"/>
  <c r="BH189" i="10"/>
  <c r="BI189" i="10"/>
  <c r="BK189" i="10"/>
  <c r="J190" i="10"/>
  <c r="BE190" i="10" s="1"/>
  <c r="P190" i="10"/>
  <c r="R190" i="10"/>
  <c r="T190" i="10"/>
  <c r="BF190" i="10"/>
  <c r="BG190" i="10"/>
  <c r="BH190" i="10"/>
  <c r="BI190" i="10"/>
  <c r="BK190" i="10"/>
  <c r="J192" i="10"/>
  <c r="P192" i="10"/>
  <c r="R192" i="10"/>
  <c r="T192" i="10"/>
  <c r="BE192" i="10"/>
  <c r="BF192" i="10"/>
  <c r="BG192" i="10"/>
  <c r="BH192" i="10"/>
  <c r="BI192" i="10"/>
  <c r="BK192" i="10"/>
  <c r="J193" i="10"/>
  <c r="P193" i="10"/>
  <c r="R193" i="10"/>
  <c r="T193" i="10"/>
  <c r="BE193" i="10"/>
  <c r="BF193" i="10"/>
  <c r="BG193" i="10"/>
  <c r="BH193" i="10"/>
  <c r="BI193" i="10"/>
  <c r="BK193" i="10"/>
  <c r="J195" i="10"/>
  <c r="BE195" i="10" s="1"/>
  <c r="P195" i="10"/>
  <c r="R195" i="10"/>
  <c r="T195" i="10"/>
  <c r="BF195" i="10"/>
  <c r="BG195" i="10"/>
  <c r="BH195" i="10"/>
  <c r="BI195" i="10"/>
  <c r="BK195" i="10"/>
  <c r="J196" i="10"/>
  <c r="BE196" i="10" s="1"/>
  <c r="P196" i="10"/>
  <c r="R196" i="10"/>
  <c r="T196" i="10"/>
  <c r="BF196" i="10"/>
  <c r="BG196" i="10"/>
  <c r="BH196" i="10"/>
  <c r="BI196" i="10"/>
  <c r="BK196" i="10"/>
  <c r="J198" i="10"/>
  <c r="P198" i="10"/>
  <c r="R198" i="10"/>
  <c r="T198" i="10"/>
  <c r="BE198" i="10"/>
  <c r="BF198" i="10"/>
  <c r="BG198" i="10"/>
  <c r="BH198" i="10"/>
  <c r="BI198" i="10"/>
  <c r="BK198" i="10"/>
  <c r="J199" i="10"/>
  <c r="P199" i="10"/>
  <c r="P177" i="10" s="1"/>
  <c r="R199" i="10"/>
  <c r="T199" i="10"/>
  <c r="BE199" i="10"/>
  <c r="BF199" i="10"/>
  <c r="BG199" i="10"/>
  <c r="BH199" i="10"/>
  <c r="BI199" i="10"/>
  <c r="BK199" i="10"/>
  <c r="J201" i="10"/>
  <c r="BE201" i="10" s="1"/>
  <c r="P201" i="10"/>
  <c r="R201" i="10"/>
  <c r="T201" i="10"/>
  <c r="BF201" i="10"/>
  <c r="BG201" i="10"/>
  <c r="BH201" i="10"/>
  <c r="BI201" i="10"/>
  <c r="BK201" i="10"/>
  <c r="R202" i="10"/>
  <c r="J203" i="10"/>
  <c r="BE203" i="10" s="1"/>
  <c r="P203" i="10"/>
  <c r="P202" i="10" s="1"/>
  <c r="R203" i="10"/>
  <c r="T203" i="10"/>
  <c r="T202" i="10" s="1"/>
  <c r="BF203" i="10"/>
  <c r="BG203" i="10"/>
  <c r="BH203" i="10"/>
  <c r="BI203" i="10"/>
  <c r="BK203" i="10"/>
  <c r="BK202" i="10" s="1"/>
  <c r="J202" i="10" s="1"/>
  <c r="J65" i="10" s="1"/>
  <c r="J205" i="10"/>
  <c r="P205" i="10"/>
  <c r="R205" i="10"/>
  <c r="T205" i="10"/>
  <c r="BE205" i="10"/>
  <c r="BF205" i="10"/>
  <c r="BG205" i="10"/>
  <c r="BH205" i="10"/>
  <c r="BI205" i="10"/>
  <c r="BK205" i="10"/>
  <c r="J206" i="10"/>
  <c r="P206" i="10"/>
  <c r="R206" i="10"/>
  <c r="T206" i="10"/>
  <c r="BE206" i="10"/>
  <c r="BF206" i="10"/>
  <c r="BG206" i="10"/>
  <c r="BH206" i="10"/>
  <c r="BI206" i="10"/>
  <c r="BK206" i="10"/>
  <c r="J207" i="10"/>
  <c r="P207" i="10"/>
  <c r="R207" i="10"/>
  <c r="T207" i="10"/>
  <c r="BE207" i="10"/>
  <c r="BF207" i="10"/>
  <c r="J34" i="10" s="1"/>
  <c r="AW56" i="8" s="1"/>
  <c r="BG207" i="10"/>
  <c r="BH207" i="10"/>
  <c r="BI207" i="10"/>
  <c r="BK207" i="10"/>
  <c r="J208" i="10"/>
  <c r="BE208" i="10" s="1"/>
  <c r="P208" i="10"/>
  <c r="R208" i="10"/>
  <c r="T208" i="10"/>
  <c r="BF208" i="10"/>
  <c r="BG208" i="10"/>
  <c r="BH208" i="10"/>
  <c r="BI208" i="10"/>
  <c r="BK208" i="10"/>
  <c r="J210" i="10"/>
  <c r="P210" i="10"/>
  <c r="R210" i="10"/>
  <c r="T210" i="10"/>
  <c r="BE210" i="10"/>
  <c r="BF210" i="10"/>
  <c r="BG210" i="10"/>
  <c r="BH210" i="10"/>
  <c r="BI210" i="10"/>
  <c r="BK210" i="10"/>
  <c r="J211" i="10"/>
  <c r="P211" i="10"/>
  <c r="R211" i="10"/>
  <c r="T211" i="10"/>
  <c r="BE211" i="10"/>
  <c r="BF211" i="10"/>
  <c r="BG211" i="10"/>
  <c r="BH211" i="10"/>
  <c r="BI211" i="10"/>
  <c r="BK211" i="10"/>
  <c r="J212" i="10"/>
  <c r="P212" i="10"/>
  <c r="R212" i="10"/>
  <c r="T212" i="10"/>
  <c r="BE212" i="10"/>
  <c r="BF212" i="10"/>
  <c r="BG212" i="10"/>
  <c r="BH212" i="10"/>
  <c r="BI212" i="10"/>
  <c r="BK212" i="10"/>
  <c r="J213" i="10"/>
  <c r="BE213" i="10" s="1"/>
  <c r="P213" i="10"/>
  <c r="R213" i="10"/>
  <c r="T213" i="10"/>
  <c r="BF213" i="10"/>
  <c r="BG213" i="10"/>
  <c r="BH213" i="10"/>
  <c r="BI213" i="10"/>
  <c r="BK213" i="10"/>
  <c r="J214" i="10"/>
  <c r="P214" i="10"/>
  <c r="R214" i="10"/>
  <c r="T214" i="10"/>
  <c r="BE214" i="10"/>
  <c r="BF214" i="10"/>
  <c r="BG214" i="10"/>
  <c r="BH214" i="10"/>
  <c r="BI214" i="10"/>
  <c r="BK214" i="10"/>
  <c r="J216" i="10"/>
  <c r="P216" i="10"/>
  <c r="R216" i="10"/>
  <c r="T216" i="10"/>
  <c r="BE216" i="10"/>
  <c r="BF216" i="10"/>
  <c r="BG216" i="10"/>
  <c r="BH216" i="10"/>
  <c r="BI216" i="10"/>
  <c r="BK216" i="10"/>
  <c r="J217" i="10"/>
  <c r="P217" i="10"/>
  <c r="R217" i="10"/>
  <c r="T217" i="10"/>
  <c r="BE217" i="10"/>
  <c r="BF217" i="10"/>
  <c r="BG217" i="10"/>
  <c r="BH217" i="10"/>
  <c r="BI217" i="10"/>
  <c r="BK217" i="10"/>
  <c r="J218" i="10"/>
  <c r="P218" i="10"/>
  <c r="R218" i="10"/>
  <c r="T218" i="10"/>
  <c r="BE218" i="10"/>
  <c r="BF218" i="10"/>
  <c r="BG218" i="10"/>
  <c r="BH218" i="10"/>
  <c r="BI218" i="10"/>
  <c r="BK218" i="10"/>
  <c r="J219" i="10"/>
  <c r="P219" i="10"/>
  <c r="R219" i="10"/>
  <c r="T219" i="10"/>
  <c r="BE219" i="10"/>
  <c r="BF219" i="10"/>
  <c r="BG219" i="10"/>
  <c r="BH219" i="10"/>
  <c r="BI219" i="10"/>
  <c r="BK219" i="10"/>
  <c r="J221" i="10"/>
  <c r="P221" i="10"/>
  <c r="R221" i="10"/>
  <c r="T221" i="10"/>
  <c r="BE221" i="10"/>
  <c r="BF221" i="10"/>
  <c r="BG221" i="10"/>
  <c r="BH221" i="10"/>
  <c r="BI221" i="10"/>
  <c r="BK221" i="10"/>
  <c r="J222" i="10"/>
  <c r="P222" i="10"/>
  <c r="R222" i="10"/>
  <c r="T222" i="10"/>
  <c r="BE222" i="10"/>
  <c r="BF222" i="10"/>
  <c r="BG222" i="10"/>
  <c r="BH222" i="10"/>
  <c r="BI222" i="10"/>
  <c r="BK222" i="10"/>
  <c r="J223" i="10"/>
  <c r="P223" i="10"/>
  <c r="R223" i="10"/>
  <c r="T223" i="10"/>
  <c r="BE223" i="10"/>
  <c r="BF223" i="10"/>
  <c r="BG223" i="10"/>
  <c r="BH223" i="10"/>
  <c r="BI223" i="10"/>
  <c r="BK223" i="10"/>
  <c r="J225" i="10"/>
  <c r="P225" i="10"/>
  <c r="R225" i="10"/>
  <c r="T225" i="10"/>
  <c r="BE225" i="10"/>
  <c r="BF225" i="10"/>
  <c r="BG225" i="10"/>
  <c r="BH225" i="10"/>
  <c r="BI225" i="10"/>
  <c r="BK225" i="10"/>
  <c r="J226" i="10"/>
  <c r="P226" i="10"/>
  <c r="R226" i="10"/>
  <c r="T226" i="10"/>
  <c r="BE226" i="10"/>
  <c r="BF226" i="10"/>
  <c r="BG226" i="10"/>
  <c r="BH226" i="10"/>
  <c r="BI226" i="10"/>
  <c r="BK226" i="10"/>
  <c r="J227" i="10"/>
  <c r="P227" i="10"/>
  <c r="R227" i="10"/>
  <c r="T227" i="10"/>
  <c r="BE227" i="10"/>
  <c r="BF227" i="10"/>
  <c r="BG227" i="10"/>
  <c r="BH227" i="10"/>
  <c r="BI227" i="10"/>
  <c r="BK227" i="10"/>
  <c r="J229" i="10"/>
  <c r="P229" i="10"/>
  <c r="R229" i="10"/>
  <c r="T229" i="10"/>
  <c r="BE229" i="10"/>
  <c r="BF229" i="10"/>
  <c r="BG229" i="10"/>
  <c r="BH229" i="10"/>
  <c r="BI229" i="10"/>
  <c r="BK229" i="10"/>
  <c r="J230" i="10"/>
  <c r="P230" i="10"/>
  <c r="R230" i="10"/>
  <c r="T230" i="10"/>
  <c r="BE230" i="10"/>
  <c r="BF230" i="10"/>
  <c r="BG230" i="10"/>
  <c r="BH230" i="10"/>
  <c r="BI230" i="10"/>
  <c r="BK230" i="10"/>
  <c r="J231" i="10"/>
  <c r="P231" i="10"/>
  <c r="R231" i="10"/>
  <c r="T231" i="10"/>
  <c r="BE231" i="10"/>
  <c r="BF231" i="10"/>
  <c r="BG231" i="10"/>
  <c r="BH231" i="10"/>
  <c r="BI231" i="10"/>
  <c r="BK231" i="10"/>
  <c r="J233" i="10"/>
  <c r="P233" i="10"/>
  <c r="R233" i="10"/>
  <c r="T233" i="10"/>
  <c r="BE233" i="10"/>
  <c r="BF233" i="10"/>
  <c r="BG233" i="10"/>
  <c r="BH233" i="10"/>
  <c r="BI233" i="10"/>
  <c r="BK233" i="10"/>
  <c r="J235" i="10"/>
  <c r="P235" i="10"/>
  <c r="R235" i="10"/>
  <c r="T235" i="10"/>
  <c r="BE235" i="10"/>
  <c r="BF235" i="10"/>
  <c r="BG235" i="10"/>
  <c r="BH235" i="10"/>
  <c r="BI235" i="10"/>
  <c r="BK235" i="10"/>
  <c r="J236" i="10"/>
  <c r="P236" i="10"/>
  <c r="R236" i="10"/>
  <c r="T236" i="10"/>
  <c r="BE236" i="10"/>
  <c r="BF236" i="10"/>
  <c r="BG236" i="10"/>
  <c r="BH236" i="10"/>
  <c r="BI236" i="10"/>
  <c r="BK236" i="10"/>
  <c r="J238" i="10"/>
  <c r="P238" i="10"/>
  <c r="R238" i="10"/>
  <c r="T238" i="10"/>
  <c r="BE238" i="10"/>
  <c r="BF238" i="10"/>
  <c r="BG238" i="10"/>
  <c r="BH238" i="10"/>
  <c r="BI238" i="10"/>
  <c r="BK238" i="10"/>
  <c r="J239" i="10"/>
  <c r="P239" i="10"/>
  <c r="R239" i="10"/>
  <c r="T239" i="10"/>
  <c r="BE239" i="10"/>
  <c r="BF239" i="10"/>
  <c r="BG239" i="10"/>
  <c r="BH239" i="10"/>
  <c r="BI239" i="10"/>
  <c r="BK239" i="10"/>
  <c r="J241" i="10"/>
  <c r="P241" i="10"/>
  <c r="R241" i="10"/>
  <c r="T241" i="10"/>
  <c r="BE241" i="10"/>
  <c r="BF241" i="10"/>
  <c r="BG241" i="10"/>
  <c r="BH241" i="10"/>
  <c r="BI241" i="10"/>
  <c r="BK241" i="10"/>
  <c r="P242" i="10"/>
  <c r="T242" i="10"/>
  <c r="J243" i="10"/>
  <c r="P243" i="10"/>
  <c r="R243" i="10"/>
  <c r="R242" i="10" s="1"/>
  <c r="T243" i="10"/>
  <c r="BE243" i="10"/>
  <c r="BF243" i="10"/>
  <c r="BG243" i="10"/>
  <c r="BH243" i="10"/>
  <c r="BI243" i="10"/>
  <c r="BK243" i="10"/>
  <c r="BK242" i="10" s="1"/>
  <c r="J242" i="10" s="1"/>
  <c r="J66" i="10" s="1"/>
  <c r="J245" i="10"/>
  <c r="BE245" i="10" s="1"/>
  <c r="P245" i="10"/>
  <c r="R245" i="10"/>
  <c r="T245" i="10"/>
  <c r="BF245" i="10"/>
  <c r="BG245" i="10"/>
  <c r="BH245" i="10"/>
  <c r="BI245" i="10"/>
  <c r="BK245" i="10"/>
  <c r="J246" i="10"/>
  <c r="BE246" i="10" s="1"/>
  <c r="P246" i="10"/>
  <c r="R246" i="10"/>
  <c r="T246" i="10"/>
  <c r="BF246" i="10"/>
  <c r="BG246" i="10"/>
  <c r="BH246" i="10"/>
  <c r="BI246" i="10"/>
  <c r="BK246" i="10"/>
  <c r="J248" i="10"/>
  <c r="P248" i="10"/>
  <c r="R248" i="10"/>
  <c r="T248" i="10"/>
  <c r="BE248" i="10"/>
  <c r="BF248" i="10"/>
  <c r="BG248" i="10"/>
  <c r="BH248" i="10"/>
  <c r="BI248" i="10"/>
  <c r="BK248" i="10"/>
  <c r="J249" i="10"/>
  <c r="P249" i="10"/>
  <c r="R249" i="10"/>
  <c r="T249" i="10"/>
  <c r="BE249" i="10"/>
  <c r="BF249" i="10"/>
  <c r="BG249" i="10"/>
  <c r="BH249" i="10"/>
  <c r="BI249" i="10"/>
  <c r="BK249" i="10"/>
  <c r="J251" i="10"/>
  <c r="BE251" i="10" s="1"/>
  <c r="P251" i="10"/>
  <c r="R251" i="10"/>
  <c r="T251" i="10"/>
  <c r="BF251" i="10"/>
  <c r="BG251" i="10"/>
  <c r="BH251" i="10"/>
  <c r="BI251" i="10"/>
  <c r="BK251" i="10"/>
  <c r="J252" i="10"/>
  <c r="BE252" i="10" s="1"/>
  <c r="P252" i="10"/>
  <c r="R252" i="10"/>
  <c r="T252" i="10"/>
  <c r="BF252" i="10"/>
  <c r="BG252" i="10"/>
  <c r="BH252" i="10"/>
  <c r="BI252" i="10"/>
  <c r="BK252" i="10"/>
  <c r="J254" i="10"/>
  <c r="P254" i="10"/>
  <c r="R254" i="10"/>
  <c r="T254" i="10"/>
  <c r="BE254" i="10"/>
  <c r="BF254" i="10"/>
  <c r="BG254" i="10"/>
  <c r="BH254" i="10"/>
  <c r="BI254" i="10"/>
  <c r="BK254" i="10"/>
  <c r="J255" i="10"/>
  <c r="P255" i="10"/>
  <c r="R255" i="10"/>
  <c r="T255" i="10"/>
  <c r="BE255" i="10"/>
  <c r="BF255" i="10"/>
  <c r="BG255" i="10"/>
  <c r="BH255" i="10"/>
  <c r="BI255" i="10"/>
  <c r="BK255" i="10"/>
  <c r="J257" i="10"/>
  <c r="BE257" i="10" s="1"/>
  <c r="P257" i="10"/>
  <c r="R257" i="10"/>
  <c r="T257" i="10"/>
  <c r="BF257" i="10"/>
  <c r="BG257" i="10"/>
  <c r="BH257" i="10"/>
  <c r="BI257" i="10"/>
  <c r="BK257" i="10"/>
  <c r="J258" i="10"/>
  <c r="BE258" i="10" s="1"/>
  <c r="P258" i="10"/>
  <c r="R258" i="10"/>
  <c r="T258" i="10"/>
  <c r="BF258" i="10"/>
  <c r="BG258" i="10"/>
  <c r="BH258" i="10"/>
  <c r="BI258" i="10"/>
  <c r="BK258" i="10"/>
  <c r="J259" i="10"/>
  <c r="P259" i="10"/>
  <c r="R259" i="10"/>
  <c r="T259" i="10"/>
  <c r="BE259" i="10"/>
  <c r="BF259" i="10"/>
  <c r="BG259" i="10"/>
  <c r="BH259" i="10"/>
  <c r="BI259" i="10"/>
  <c r="BK259" i="10"/>
  <c r="J261" i="10"/>
  <c r="P261" i="10"/>
  <c r="R261" i="10"/>
  <c r="T261" i="10"/>
  <c r="BE261" i="10"/>
  <c r="BF261" i="10"/>
  <c r="BG261" i="10"/>
  <c r="BH261" i="10"/>
  <c r="BI261" i="10"/>
  <c r="BK261" i="10"/>
  <c r="J262" i="10"/>
  <c r="BE262" i="10" s="1"/>
  <c r="P262" i="10"/>
  <c r="R262" i="10"/>
  <c r="T262" i="10"/>
  <c r="BF262" i="10"/>
  <c r="BG262" i="10"/>
  <c r="BH262" i="10"/>
  <c r="BI262" i="10"/>
  <c r="BK262" i="10"/>
  <c r="J264" i="10"/>
  <c r="BE264" i="10" s="1"/>
  <c r="P264" i="10"/>
  <c r="R264" i="10"/>
  <c r="T264" i="10"/>
  <c r="BF264" i="10"/>
  <c r="BG264" i="10"/>
  <c r="BH264" i="10"/>
  <c r="BI264" i="10"/>
  <c r="BK264" i="10"/>
  <c r="J266" i="10"/>
  <c r="BE266" i="10" s="1"/>
  <c r="P266" i="10"/>
  <c r="P265" i="10" s="1"/>
  <c r="R266" i="10"/>
  <c r="T266" i="10"/>
  <c r="T265" i="10" s="1"/>
  <c r="BF266" i="10"/>
  <c r="BG266" i="10"/>
  <c r="BH266" i="10"/>
  <c r="BI266" i="10"/>
  <c r="BK266" i="10"/>
  <c r="BK265" i="10" s="1"/>
  <c r="J265" i="10" s="1"/>
  <c r="J67" i="10" s="1"/>
  <c r="J268" i="10"/>
  <c r="P268" i="10"/>
  <c r="R268" i="10"/>
  <c r="T268" i="10"/>
  <c r="BE268" i="10"/>
  <c r="BF268" i="10"/>
  <c r="BG268" i="10"/>
  <c r="BH268" i="10"/>
  <c r="BI268" i="10"/>
  <c r="BK268" i="10"/>
  <c r="J269" i="10"/>
  <c r="P269" i="10"/>
  <c r="R269" i="10"/>
  <c r="R265" i="10" s="1"/>
  <c r="T269" i="10"/>
  <c r="BE269" i="10"/>
  <c r="BF269" i="10"/>
  <c r="BG269" i="10"/>
  <c r="BH269" i="10"/>
  <c r="BI269" i="10"/>
  <c r="BK269" i="10"/>
  <c r="J271" i="10"/>
  <c r="BE271" i="10" s="1"/>
  <c r="P271" i="10"/>
  <c r="R271" i="10"/>
  <c r="T271" i="10"/>
  <c r="BF271" i="10"/>
  <c r="BG271" i="10"/>
  <c r="BH271" i="10"/>
  <c r="BI271" i="10"/>
  <c r="BK271" i="10"/>
  <c r="J272" i="10"/>
  <c r="BE272" i="10" s="1"/>
  <c r="P272" i="10"/>
  <c r="R272" i="10"/>
  <c r="T272" i="10"/>
  <c r="BF272" i="10"/>
  <c r="BG272" i="10"/>
  <c r="BH272" i="10"/>
  <c r="BI272" i="10"/>
  <c r="BK272" i="10"/>
  <c r="J274" i="10"/>
  <c r="P274" i="10"/>
  <c r="R274" i="10"/>
  <c r="T274" i="10"/>
  <c r="BE274" i="10"/>
  <c r="BF274" i="10"/>
  <c r="BG274" i="10"/>
  <c r="BH274" i="10"/>
  <c r="BI274" i="10"/>
  <c r="BK274" i="10"/>
  <c r="J275" i="10"/>
  <c r="P275" i="10"/>
  <c r="R275" i="10"/>
  <c r="T275" i="10"/>
  <c r="BE275" i="10"/>
  <c r="BF275" i="10"/>
  <c r="BG275" i="10"/>
  <c r="BH275" i="10"/>
  <c r="BI275" i="10"/>
  <c r="BK275" i="10"/>
  <c r="J277" i="10"/>
  <c r="BE277" i="10" s="1"/>
  <c r="P277" i="10"/>
  <c r="R277" i="10"/>
  <c r="T277" i="10"/>
  <c r="BF277" i="10"/>
  <c r="BG277" i="10"/>
  <c r="BH277" i="10"/>
  <c r="BI277" i="10"/>
  <c r="BK277" i="10"/>
  <c r="J278" i="10"/>
  <c r="BE278" i="10" s="1"/>
  <c r="P278" i="10"/>
  <c r="R278" i="10"/>
  <c r="T278" i="10"/>
  <c r="BF278" i="10"/>
  <c r="BG278" i="10"/>
  <c r="BH278" i="10"/>
  <c r="BI278" i="10"/>
  <c r="BK278" i="10"/>
  <c r="J280" i="10"/>
  <c r="P280" i="10"/>
  <c r="R280" i="10"/>
  <c r="T280" i="10"/>
  <c r="BE280" i="10"/>
  <c r="BF280" i="10"/>
  <c r="BG280" i="10"/>
  <c r="BH280" i="10"/>
  <c r="BI280" i="10"/>
  <c r="BK280" i="10"/>
  <c r="J281" i="10"/>
  <c r="P281" i="10"/>
  <c r="R281" i="10"/>
  <c r="T281" i="10"/>
  <c r="BE281" i="10"/>
  <c r="BF281" i="10"/>
  <c r="BG281" i="10"/>
  <c r="BH281" i="10"/>
  <c r="BI281" i="10"/>
  <c r="BK281" i="10"/>
  <c r="J283" i="10"/>
  <c r="BE283" i="10" s="1"/>
  <c r="P283" i="10"/>
  <c r="R283" i="10"/>
  <c r="T283" i="10"/>
  <c r="BF283" i="10"/>
  <c r="BG283" i="10"/>
  <c r="BH283" i="10"/>
  <c r="BI283" i="10"/>
  <c r="BK283" i="10"/>
  <c r="J284" i="10"/>
  <c r="BE284" i="10" s="1"/>
  <c r="P284" i="10"/>
  <c r="R284" i="10"/>
  <c r="T284" i="10"/>
  <c r="BF284" i="10"/>
  <c r="BG284" i="10"/>
  <c r="BH284" i="10"/>
  <c r="BI284" i="10"/>
  <c r="BK284" i="10"/>
  <c r="J286" i="10"/>
  <c r="P286" i="10"/>
  <c r="R286" i="10"/>
  <c r="T286" i="10"/>
  <c r="BE286" i="10"/>
  <c r="BF286" i="10"/>
  <c r="BG286" i="10"/>
  <c r="BH286" i="10"/>
  <c r="BI286" i="10"/>
  <c r="BK286" i="10"/>
  <c r="J287" i="10"/>
  <c r="P287" i="10"/>
  <c r="R287" i="10"/>
  <c r="T287" i="10"/>
  <c r="BE287" i="10"/>
  <c r="BF287" i="10"/>
  <c r="BG287" i="10"/>
  <c r="BH287" i="10"/>
  <c r="BI287" i="10"/>
  <c r="BK287" i="10"/>
  <c r="J289" i="10"/>
  <c r="BE289" i="10" s="1"/>
  <c r="P289" i="10"/>
  <c r="R289" i="10"/>
  <c r="T289" i="10"/>
  <c r="BF289" i="10"/>
  <c r="BG289" i="10"/>
  <c r="BH289" i="10"/>
  <c r="BI289" i="10"/>
  <c r="BK289" i="10"/>
  <c r="J290" i="10"/>
  <c r="P290" i="10"/>
  <c r="R290" i="10"/>
  <c r="T290" i="10"/>
  <c r="BE290" i="10"/>
  <c r="BF290" i="10"/>
  <c r="BG290" i="10"/>
  <c r="BH290" i="10"/>
  <c r="BI290" i="10"/>
  <c r="BK290" i="10"/>
  <c r="J291" i="10"/>
  <c r="P291" i="10"/>
  <c r="R291" i="10"/>
  <c r="T291" i="10"/>
  <c r="BE291" i="10"/>
  <c r="BF291" i="10"/>
  <c r="BG291" i="10"/>
  <c r="BH291" i="10"/>
  <c r="BI291" i="10"/>
  <c r="BK291" i="10"/>
  <c r="T292" i="10"/>
  <c r="J293" i="10"/>
  <c r="BE293" i="10" s="1"/>
  <c r="P293" i="10"/>
  <c r="P292" i="10" s="1"/>
  <c r="R293" i="10"/>
  <c r="R292" i="10" s="1"/>
  <c r="T293" i="10"/>
  <c r="BF293" i="10"/>
  <c r="BG293" i="10"/>
  <c r="BH293" i="10"/>
  <c r="BI293" i="10"/>
  <c r="BK293" i="10"/>
  <c r="BK292" i="10" s="1"/>
  <c r="J292" i="10" s="1"/>
  <c r="J68" i="10" s="1"/>
  <c r="J296" i="10"/>
  <c r="P296" i="10"/>
  <c r="P295" i="10" s="1"/>
  <c r="R296" i="10"/>
  <c r="R295" i="10" s="1"/>
  <c r="T296" i="10"/>
  <c r="T295" i="10" s="1"/>
  <c r="BE296" i="10"/>
  <c r="BF296" i="10"/>
  <c r="BG296" i="10"/>
  <c r="BH296" i="10"/>
  <c r="BI296" i="10"/>
  <c r="BK296" i="10"/>
  <c r="BK295" i="10" s="1"/>
  <c r="J295" i="10" s="1"/>
  <c r="J69" i="10" s="1"/>
  <c r="J298" i="10"/>
  <c r="P298" i="10"/>
  <c r="R298" i="10"/>
  <c r="T298" i="10"/>
  <c r="BE298" i="10"/>
  <c r="BF298" i="10"/>
  <c r="BG298" i="10"/>
  <c r="BH298" i="10"/>
  <c r="BI298" i="10"/>
  <c r="BK298" i="10"/>
  <c r="R301" i="10"/>
  <c r="J302" i="10"/>
  <c r="BE302" i="10" s="1"/>
  <c r="P302" i="10"/>
  <c r="P301" i="10" s="1"/>
  <c r="R302" i="10"/>
  <c r="T302" i="10"/>
  <c r="T301" i="10" s="1"/>
  <c r="T300" i="10" s="1"/>
  <c r="BF302" i="10"/>
  <c r="BG302" i="10"/>
  <c r="BH302" i="10"/>
  <c r="BI302" i="10"/>
  <c r="BK302" i="10"/>
  <c r="BK301" i="10" s="1"/>
  <c r="J304" i="10"/>
  <c r="P304" i="10"/>
  <c r="R304" i="10"/>
  <c r="T304" i="10"/>
  <c r="BE304" i="10"/>
  <c r="BF304" i="10"/>
  <c r="BG304" i="10"/>
  <c r="BH304" i="10"/>
  <c r="BI304" i="10"/>
  <c r="BK304" i="10"/>
  <c r="J305" i="10"/>
  <c r="P305" i="10"/>
  <c r="R305" i="10"/>
  <c r="T305" i="10"/>
  <c r="BE305" i="10"/>
  <c r="BF305" i="10"/>
  <c r="BG305" i="10"/>
  <c r="BH305" i="10"/>
  <c r="BI305" i="10"/>
  <c r="BK305" i="10"/>
  <c r="J307" i="10"/>
  <c r="P307" i="10"/>
  <c r="R307" i="10"/>
  <c r="T307" i="10"/>
  <c r="BE307" i="10"/>
  <c r="BF307" i="10"/>
  <c r="BG307" i="10"/>
  <c r="BH307" i="10"/>
  <c r="BI307" i="10"/>
  <c r="BK307" i="10"/>
  <c r="J308" i="10"/>
  <c r="BE308" i="10" s="1"/>
  <c r="P308" i="10"/>
  <c r="R308" i="10"/>
  <c r="T308" i="10"/>
  <c r="BF308" i="10"/>
  <c r="BG308" i="10"/>
  <c r="BH308" i="10"/>
  <c r="BI308" i="10"/>
  <c r="BK308" i="10"/>
  <c r="J309" i="10"/>
  <c r="P309" i="10"/>
  <c r="R309" i="10"/>
  <c r="T309" i="10"/>
  <c r="BE309" i="10"/>
  <c r="BF309" i="10"/>
  <c r="BG309" i="10"/>
  <c r="BH309" i="10"/>
  <c r="BI309" i="10"/>
  <c r="BK309" i="10"/>
  <c r="J310" i="10"/>
  <c r="P310" i="10"/>
  <c r="R310" i="10"/>
  <c r="T310" i="10"/>
  <c r="BE310" i="10"/>
  <c r="BF310" i="10"/>
  <c r="BG310" i="10"/>
  <c r="BH310" i="10"/>
  <c r="BI310" i="10"/>
  <c r="BK310" i="10"/>
  <c r="J312" i="10"/>
  <c r="P312" i="10"/>
  <c r="R312" i="10"/>
  <c r="T312" i="10"/>
  <c r="BE312" i="10"/>
  <c r="BF312" i="10"/>
  <c r="BG312" i="10"/>
  <c r="BH312" i="10"/>
  <c r="BI312" i="10"/>
  <c r="BK312" i="10"/>
  <c r="J313" i="10"/>
  <c r="BE313" i="10" s="1"/>
  <c r="P313" i="10"/>
  <c r="R313" i="10"/>
  <c r="T313" i="10"/>
  <c r="BF313" i="10"/>
  <c r="BG313" i="10"/>
  <c r="BH313" i="10"/>
  <c r="BI313" i="10"/>
  <c r="BK313" i="10"/>
  <c r="J315" i="10"/>
  <c r="P315" i="10"/>
  <c r="R315" i="10"/>
  <c r="T315" i="10"/>
  <c r="BE315" i="10"/>
  <c r="BF315" i="10"/>
  <c r="BG315" i="10"/>
  <c r="BH315" i="10"/>
  <c r="BI315" i="10"/>
  <c r="BK315" i="10"/>
  <c r="J317" i="10"/>
  <c r="P317" i="10"/>
  <c r="R317" i="10"/>
  <c r="T317" i="10"/>
  <c r="BE317" i="10"/>
  <c r="BF317" i="10"/>
  <c r="BG317" i="10"/>
  <c r="BH317" i="10"/>
  <c r="BI317" i="10"/>
  <c r="BK317" i="10"/>
  <c r="T319" i="10"/>
  <c r="J320" i="10"/>
  <c r="BE320" i="10" s="1"/>
  <c r="P320" i="10"/>
  <c r="P319" i="10" s="1"/>
  <c r="R320" i="10"/>
  <c r="R319" i="10" s="1"/>
  <c r="T320" i="10"/>
  <c r="BF320" i="10"/>
  <c r="BG320" i="10"/>
  <c r="BH320" i="10"/>
  <c r="BI320" i="10"/>
  <c r="BK320" i="10"/>
  <c r="BK319" i="10" s="1"/>
  <c r="J319" i="10" s="1"/>
  <c r="J72" i="10" s="1"/>
  <c r="J322" i="10"/>
  <c r="BE322" i="10" s="1"/>
  <c r="P322" i="10"/>
  <c r="R322" i="10"/>
  <c r="T322" i="10"/>
  <c r="BF322" i="10"/>
  <c r="BG322" i="10"/>
  <c r="BH322" i="10"/>
  <c r="BI322" i="10"/>
  <c r="BK322" i="10"/>
  <c r="J323" i="10"/>
  <c r="P323" i="10"/>
  <c r="R323" i="10"/>
  <c r="T323" i="10"/>
  <c r="BE323" i="10"/>
  <c r="BF323" i="10"/>
  <c r="BG323" i="10"/>
  <c r="BH323" i="10"/>
  <c r="BI323" i="10"/>
  <c r="BK323" i="10"/>
  <c r="J325" i="10"/>
  <c r="P325" i="10"/>
  <c r="R325" i="10"/>
  <c r="T325" i="10"/>
  <c r="BE325" i="10"/>
  <c r="BF325" i="10"/>
  <c r="BG325" i="10"/>
  <c r="BH325" i="10"/>
  <c r="BI325" i="10"/>
  <c r="BK325" i="10"/>
  <c r="J326" i="10"/>
  <c r="BE326" i="10" s="1"/>
  <c r="P326" i="10"/>
  <c r="R326" i="10"/>
  <c r="T326" i="10"/>
  <c r="BF326" i="10"/>
  <c r="BG326" i="10"/>
  <c r="BH326" i="10"/>
  <c r="BI326" i="10"/>
  <c r="BK326" i="10"/>
  <c r="J327" i="10"/>
  <c r="BE327" i="10" s="1"/>
  <c r="P327" i="10"/>
  <c r="R327" i="10"/>
  <c r="T327" i="10"/>
  <c r="BF327" i="10"/>
  <c r="BG327" i="10"/>
  <c r="BH327" i="10"/>
  <c r="BI327" i="10"/>
  <c r="BK327" i="10"/>
  <c r="P330" i="10"/>
  <c r="BK330" i="10"/>
  <c r="J330" i="10" s="1"/>
  <c r="J74" i="10" s="1"/>
  <c r="J331" i="10"/>
  <c r="P331" i="10"/>
  <c r="R331" i="10"/>
  <c r="R330" i="10" s="1"/>
  <c r="T331" i="10"/>
  <c r="T330" i="10" s="1"/>
  <c r="BE331" i="10"/>
  <c r="BF331" i="10"/>
  <c r="BG331" i="10"/>
  <c r="BH331" i="10"/>
  <c r="BI331" i="10"/>
  <c r="BK331" i="10"/>
  <c r="J333" i="10"/>
  <c r="BE333" i="10" s="1"/>
  <c r="P333" i="10"/>
  <c r="R333" i="10"/>
  <c r="T333" i="10"/>
  <c r="BF333" i="10"/>
  <c r="BG333" i="10"/>
  <c r="BH333" i="10"/>
  <c r="BI333" i="10"/>
  <c r="BK333" i="10"/>
  <c r="R335" i="10"/>
  <c r="J336" i="10"/>
  <c r="P336" i="10"/>
  <c r="P335" i="10" s="1"/>
  <c r="R336" i="10"/>
  <c r="T336" i="10"/>
  <c r="T335" i="10" s="1"/>
  <c r="BE336" i="10"/>
  <c r="BF336" i="10"/>
  <c r="BG336" i="10"/>
  <c r="BH336" i="10"/>
  <c r="BI336" i="10"/>
  <c r="BK336" i="10"/>
  <c r="BK335" i="10" s="1"/>
  <c r="P338" i="10"/>
  <c r="T338" i="10"/>
  <c r="BK338" i="10"/>
  <c r="J338" i="10" s="1"/>
  <c r="J76" i="10" s="1"/>
  <c r="J339" i="10"/>
  <c r="P339" i="10"/>
  <c r="R339" i="10"/>
  <c r="R338" i="10" s="1"/>
  <c r="T339" i="10"/>
  <c r="BE339" i="10"/>
  <c r="BF339" i="10"/>
  <c r="BG339" i="10"/>
  <c r="BH339" i="10"/>
  <c r="BI339" i="10"/>
  <c r="BK339" i="10"/>
  <c r="J341" i="10"/>
  <c r="BE341" i="10" s="1"/>
  <c r="P341" i="10"/>
  <c r="R341" i="10"/>
  <c r="T341" i="10"/>
  <c r="BF341" i="10"/>
  <c r="BG341" i="10"/>
  <c r="BH341" i="10"/>
  <c r="BI341" i="10"/>
  <c r="BK341" i="10"/>
  <c r="R343" i="10"/>
  <c r="J344" i="10"/>
  <c r="P344" i="10"/>
  <c r="P343" i="10" s="1"/>
  <c r="R344" i="10"/>
  <c r="T344" i="10"/>
  <c r="T343" i="10" s="1"/>
  <c r="BE344" i="10"/>
  <c r="BF344" i="10"/>
  <c r="BG344" i="10"/>
  <c r="BH344" i="10"/>
  <c r="BI344" i="10"/>
  <c r="BK344" i="10"/>
  <c r="BK343" i="10" s="1"/>
  <c r="J343" i="10" s="1"/>
  <c r="J77" i="10" s="1"/>
  <c r="J346" i="10"/>
  <c r="P346" i="10"/>
  <c r="R346" i="10"/>
  <c r="T346" i="10"/>
  <c r="BE346" i="10"/>
  <c r="BF346" i="10"/>
  <c r="BG346" i="10"/>
  <c r="BH346" i="10"/>
  <c r="BI346" i="10"/>
  <c r="BK346" i="10"/>
  <c r="T347" i="10"/>
  <c r="J348" i="10"/>
  <c r="BE348" i="10" s="1"/>
  <c r="P348" i="10"/>
  <c r="R348" i="10"/>
  <c r="R347" i="10" s="1"/>
  <c r="T348" i="10"/>
  <c r="BF348" i="10"/>
  <c r="BG348" i="10"/>
  <c r="BH348" i="10"/>
  <c r="BI348" i="10"/>
  <c r="BK348" i="10"/>
  <c r="BK347" i="10" s="1"/>
  <c r="J347" i="10" s="1"/>
  <c r="J78" i="10" s="1"/>
  <c r="J350" i="10"/>
  <c r="BE350" i="10" s="1"/>
  <c r="P350" i="10"/>
  <c r="R350" i="10"/>
  <c r="T350" i="10"/>
  <c r="BF350" i="10"/>
  <c r="BG350" i="10"/>
  <c r="BH350" i="10"/>
  <c r="BI350" i="10"/>
  <c r="BK350" i="10"/>
  <c r="J352" i="10"/>
  <c r="P352" i="10"/>
  <c r="P347" i="10" s="1"/>
  <c r="R352" i="10"/>
  <c r="T352" i="10"/>
  <c r="BE352" i="10"/>
  <c r="BF352" i="10"/>
  <c r="BG352" i="10"/>
  <c r="BH352" i="10"/>
  <c r="BI352" i="10"/>
  <c r="BK352" i="10"/>
  <c r="R354" i="10"/>
  <c r="BK354" i="10"/>
  <c r="J354" i="10" s="1"/>
  <c r="J79" i="10" s="1"/>
  <c r="J355" i="10"/>
  <c r="P355" i="10"/>
  <c r="P354" i="10" s="1"/>
  <c r="R355" i="10"/>
  <c r="T355" i="10"/>
  <c r="T354" i="10" s="1"/>
  <c r="BE355" i="10"/>
  <c r="BF355" i="10"/>
  <c r="BG355" i="10"/>
  <c r="BH355" i="10"/>
  <c r="BI355" i="10"/>
  <c r="BK355" i="10"/>
  <c r="J356" i="10"/>
  <c r="BE356" i="10" s="1"/>
  <c r="P356" i="10"/>
  <c r="R356" i="10"/>
  <c r="T356" i="10"/>
  <c r="BF356" i="10"/>
  <c r="BG356" i="10"/>
  <c r="BH356" i="10"/>
  <c r="BI356" i="10"/>
  <c r="BK356" i="10"/>
  <c r="P357" i="10"/>
  <c r="T357" i="10"/>
  <c r="J358" i="10"/>
  <c r="P358" i="10"/>
  <c r="R358" i="10"/>
  <c r="R357" i="10" s="1"/>
  <c r="T358" i="10"/>
  <c r="BE358" i="10"/>
  <c r="BF358" i="10"/>
  <c r="BG358" i="10"/>
  <c r="BH358" i="10"/>
  <c r="BI358" i="10"/>
  <c r="BK358" i="10"/>
  <c r="BK357" i="10" s="1"/>
  <c r="J357" i="10" s="1"/>
  <c r="J80" i="10" s="1"/>
  <c r="E7" i="9"/>
  <c r="J12" i="9"/>
  <c r="J14" i="9"/>
  <c r="E15" i="9"/>
  <c r="J15" i="9"/>
  <c r="J17" i="9"/>
  <c r="E18" i="9"/>
  <c r="F82" i="9" s="1"/>
  <c r="J18" i="9"/>
  <c r="J23" i="9"/>
  <c r="E24" i="9"/>
  <c r="J24" i="9"/>
  <c r="J35" i="9"/>
  <c r="J36" i="9"/>
  <c r="J37" i="9"/>
  <c r="E48" i="9"/>
  <c r="E50" i="9"/>
  <c r="F52" i="9"/>
  <c r="J52" i="9"/>
  <c r="F54" i="9"/>
  <c r="J54" i="9"/>
  <c r="J55" i="9"/>
  <c r="E75" i="9"/>
  <c r="E77" i="9"/>
  <c r="F79" i="9"/>
  <c r="J79" i="9"/>
  <c r="F81" i="9"/>
  <c r="J81" i="9"/>
  <c r="J82" i="9"/>
  <c r="J87" i="9"/>
  <c r="P87" i="9"/>
  <c r="P86" i="9" s="1"/>
  <c r="R87" i="9"/>
  <c r="R86" i="9" s="1"/>
  <c r="T87" i="9"/>
  <c r="BE87" i="9"/>
  <c r="BF87" i="9"/>
  <c r="BG87" i="9"/>
  <c r="F35" i="9" s="1"/>
  <c r="BB55" i="8" s="1"/>
  <c r="BH87" i="9"/>
  <c r="F36" i="9" s="1"/>
  <c r="BC55" i="8" s="1"/>
  <c r="BI87" i="9"/>
  <c r="F37" i="9" s="1"/>
  <c r="BD55" i="8" s="1"/>
  <c r="BK87" i="9"/>
  <c r="J89" i="9"/>
  <c r="P89" i="9"/>
  <c r="R89" i="9"/>
  <c r="T89" i="9"/>
  <c r="BE89" i="9"/>
  <c r="BF89" i="9"/>
  <c r="J34" i="9" s="1"/>
  <c r="AW55" i="8" s="1"/>
  <c r="BG89" i="9"/>
  <c r="BH89" i="9"/>
  <c r="BI89" i="9"/>
  <c r="BK89" i="9"/>
  <c r="J90" i="9"/>
  <c r="P90" i="9"/>
  <c r="R90" i="9"/>
  <c r="T90" i="9"/>
  <c r="T86" i="9" s="1"/>
  <c r="BE90" i="9"/>
  <c r="BF90" i="9"/>
  <c r="BG90" i="9"/>
  <c r="BH90" i="9"/>
  <c r="BI90" i="9"/>
  <c r="BK90" i="9"/>
  <c r="J92" i="9"/>
  <c r="BE92" i="9" s="1"/>
  <c r="P92" i="9"/>
  <c r="R92" i="9"/>
  <c r="T92" i="9"/>
  <c r="BF92" i="9"/>
  <c r="BG92" i="9"/>
  <c r="BH92" i="9"/>
  <c r="BI92" i="9"/>
  <c r="BK92" i="9"/>
  <c r="BK86" i="9" s="1"/>
  <c r="J93" i="9"/>
  <c r="P93" i="9"/>
  <c r="R93" i="9"/>
  <c r="T93" i="9"/>
  <c r="BE93" i="9"/>
  <c r="BF93" i="9"/>
  <c r="BG93" i="9"/>
  <c r="BH93" i="9"/>
  <c r="BI93" i="9"/>
  <c r="BK93" i="9"/>
  <c r="J95" i="9"/>
  <c r="P95" i="9"/>
  <c r="R95" i="9"/>
  <c r="T95" i="9"/>
  <c r="BE95" i="9"/>
  <c r="BF95" i="9"/>
  <c r="BG95" i="9"/>
  <c r="BH95" i="9"/>
  <c r="BI95" i="9"/>
  <c r="BK95" i="9"/>
  <c r="J96" i="9"/>
  <c r="P96" i="9"/>
  <c r="R96" i="9"/>
  <c r="T96" i="9"/>
  <c r="BE96" i="9"/>
  <c r="BF96" i="9"/>
  <c r="BG96" i="9"/>
  <c r="BH96" i="9"/>
  <c r="BI96" i="9"/>
  <c r="BK96" i="9"/>
  <c r="J98" i="9"/>
  <c r="BE98" i="9" s="1"/>
  <c r="P98" i="9"/>
  <c r="R98" i="9"/>
  <c r="T98" i="9"/>
  <c r="BF98" i="9"/>
  <c r="BG98" i="9"/>
  <c r="BH98" i="9"/>
  <c r="BI98" i="9"/>
  <c r="BK98" i="9"/>
  <c r="J100" i="9"/>
  <c r="P100" i="9"/>
  <c r="P99" i="9" s="1"/>
  <c r="R100" i="9"/>
  <c r="R99" i="9" s="1"/>
  <c r="T100" i="9"/>
  <c r="T99" i="9" s="1"/>
  <c r="BE100" i="9"/>
  <c r="BF100" i="9"/>
  <c r="BG100" i="9"/>
  <c r="BH100" i="9"/>
  <c r="BI100" i="9"/>
  <c r="BK100" i="9"/>
  <c r="BK99" i="9" s="1"/>
  <c r="J99" i="9" s="1"/>
  <c r="J61" i="9" s="1"/>
  <c r="J102" i="9"/>
  <c r="BE102" i="9" s="1"/>
  <c r="P102" i="9"/>
  <c r="R102" i="9"/>
  <c r="T102" i="9"/>
  <c r="BF102" i="9"/>
  <c r="BG102" i="9"/>
  <c r="BH102" i="9"/>
  <c r="BI102" i="9"/>
  <c r="BK102" i="9"/>
  <c r="J104" i="9"/>
  <c r="BE104" i="9" s="1"/>
  <c r="P104" i="9"/>
  <c r="P103" i="9" s="1"/>
  <c r="R104" i="9"/>
  <c r="T104" i="9"/>
  <c r="BF104" i="9"/>
  <c r="BG104" i="9"/>
  <c r="BH104" i="9"/>
  <c r="BI104" i="9"/>
  <c r="BK104" i="9"/>
  <c r="BK103" i="9" s="1"/>
  <c r="J103" i="9" s="1"/>
  <c r="J62" i="9" s="1"/>
  <c r="J106" i="9"/>
  <c r="P106" i="9"/>
  <c r="R106" i="9"/>
  <c r="R103" i="9" s="1"/>
  <c r="T106" i="9"/>
  <c r="T103" i="9" s="1"/>
  <c r="BE106" i="9"/>
  <c r="BF106" i="9"/>
  <c r="BG106" i="9"/>
  <c r="BH106" i="9"/>
  <c r="BI106" i="9"/>
  <c r="BK106" i="9"/>
  <c r="J107" i="9"/>
  <c r="P107" i="9"/>
  <c r="R107" i="9"/>
  <c r="T107" i="9"/>
  <c r="BE107" i="9"/>
  <c r="BF107" i="9"/>
  <c r="BG107" i="9"/>
  <c r="BH107" i="9"/>
  <c r="BI107" i="9"/>
  <c r="BK107" i="9"/>
  <c r="J109" i="9"/>
  <c r="BE109" i="9" s="1"/>
  <c r="P109" i="9"/>
  <c r="R109" i="9"/>
  <c r="T109" i="9"/>
  <c r="BF109" i="9"/>
  <c r="BG109" i="9"/>
  <c r="BH109" i="9"/>
  <c r="BI109" i="9"/>
  <c r="BK109" i="9"/>
  <c r="J110" i="9"/>
  <c r="BE110" i="9" s="1"/>
  <c r="P110" i="9"/>
  <c r="R110" i="9"/>
  <c r="T110" i="9"/>
  <c r="BF110" i="9"/>
  <c r="BG110" i="9"/>
  <c r="BH110" i="9"/>
  <c r="BI110" i="9"/>
  <c r="BK110" i="9"/>
  <c r="J112" i="9"/>
  <c r="P112" i="9"/>
  <c r="R112" i="9"/>
  <c r="T112" i="9"/>
  <c r="BE112" i="9"/>
  <c r="BF112" i="9"/>
  <c r="BG112" i="9"/>
  <c r="BH112" i="9"/>
  <c r="BI112" i="9"/>
  <c r="BK112" i="9"/>
  <c r="J113" i="9"/>
  <c r="P113" i="9"/>
  <c r="R113" i="9"/>
  <c r="T113" i="9"/>
  <c r="BE113" i="9"/>
  <c r="BF113" i="9"/>
  <c r="BG113" i="9"/>
  <c r="BH113" i="9"/>
  <c r="BI113" i="9"/>
  <c r="BK113" i="9"/>
  <c r="J115" i="9"/>
  <c r="BE115" i="9" s="1"/>
  <c r="P115" i="9"/>
  <c r="R115" i="9"/>
  <c r="T115" i="9"/>
  <c r="BF115" i="9"/>
  <c r="BG115" i="9"/>
  <c r="BH115" i="9"/>
  <c r="BI115" i="9"/>
  <c r="BK115" i="9"/>
  <c r="J116" i="9"/>
  <c r="BE116" i="9" s="1"/>
  <c r="P116" i="9"/>
  <c r="R116" i="9"/>
  <c r="T116" i="9"/>
  <c r="BF116" i="9"/>
  <c r="BG116" i="9"/>
  <c r="BH116" i="9"/>
  <c r="BI116" i="9"/>
  <c r="BK116" i="9"/>
  <c r="J118" i="9"/>
  <c r="P118" i="9"/>
  <c r="R118" i="9"/>
  <c r="T118" i="9"/>
  <c r="BE118" i="9"/>
  <c r="BF118" i="9"/>
  <c r="BG118" i="9"/>
  <c r="BH118" i="9"/>
  <c r="BI118" i="9"/>
  <c r="BK118" i="9"/>
  <c r="J120" i="9"/>
  <c r="BE120" i="9" s="1"/>
  <c r="P120" i="9"/>
  <c r="R120" i="9"/>
  <c r="T120" i="9"/>
  <c r="T119" i="9" s="1"/>
  <c r="BF120" i="9"/>
  <c r="BG120" i="9"/>
  <c r="BH120" i="9"/>
  <c r="BI120" i="9"/>
  <c r="BK120" i="9"/>
  <c r="J122" i="9"/>
  <c r="P122" i="9"/>
  <c r="P119" i="9" s="1"/>
  <c r="R122" i="9"/>
  <c r="R119" i="9" s="1"/>
  <c r="T122" i="9"/>
  <c r="BE122" i="9"/>
  <c r="BF122" i="9"/>
  <c r="BG122" i="9"/>
  <c r="BH122" i="9"/>
  <c r="BI122" i="9"/>
  <c r="BK122" i="9"/>
  <c r="J123" i="9"/>
  <c r="P123" i="9"/>
  <c r="R123" i="9"/>
  <c r="T123" i="9"/>
  <c r="BE123" i="9"/>
  <c r="BF123" i="9"/>
  <c r="BG123" i="9"/>
  <c r="BH123" i="9"/>
  <c r="BI123" i="9"/>
  <c r="BK123" i="9"/>
  <c r="J125" i="9"/>
  <c r="P125" i="9"/>
  <c r="R125" i="9"/>
  <c r="T125" i="9"/>
  <c r="BE125" i="9"/>
  <c r="BF125" i="9"/>
  <c r="BG125" i="9"/>
  <c r="BH125" i="9"/>
  <c r="BI125" i="9"/>
  <c r="BK125" i="9"/>
  <c r="BK119" i="9" s="1"/>
  <c r="J119" i="9" s="1"/>
  <c r="J63" i="9" s="1"/>
  <c r="J126" i="9"/>
  <c r="BE126" i="9" s="1"/>
  <c r="P126" i="9"/>
  <c r="R126" i="9"/>
  <c r="T126" i="9"/>
  <c r="BF126" i="9"/>
  <c r="BG126" i="9"/>
  <c r="BH126" i="9"/>
  <c r="BI126" i="9"/>
  <c r="BK126" i="9"/>
  <c r="R127" i="9"/>
  <c r="T127" i="9"/>
  <c r="J128" i="9"/>
  <c r="BE128" i="9" s="1"/>
  <c r="P128" i="9"/>
  <c r="P127" i="9" s="1"/>
  <c r="R128" i="9"/>
  <c r="T128" i="9"/>
  <c r="BF128" i="9"/>
  <c r="BG128" i="9"/>
  <c r="BH128" i="9"/>
  <c r="BI128" i="9"/>
  <c r="BK128" i="9"/>
  <c r="BK127" i="9" s="1"/>
  <c r="J127" i="9" s="1"/>
  <c r="J64" i="9" s="1"/>
  <c r="T130" i="9"/>
  <c r="J131" i="9"/>
  <c r="P131" i="9"/>
  <c r="P130" i="9" s="1"/>
  <c r="R131" i="9"/>
  <c r="R130" i="9" s="1"/>
  <c r="T131" i="9"/>
  <c r="BE131" i="9"/>
  <c r="BF131" i="9"/>
  <c r="BG131" i="9"/>
  <c r="BH131" i="9"/>
  <c r="BI131" i="9"/>
  <c r="BK131" i="9"/>
  <c r="BK130" i="9" s="1"/>
  <c r="J130" i="9" s="1"/>
  <c r="J65" i="9" s="1"/>
  <c r="L44" i="8"/>
  <c r="L45" i="8"/>
  <c r="L47" i="8"/>
  <c r="AM47" i="8"/>
  <c r="L49" i="8"/>
  <c r="AM49" i="8"/>
  <c r="L50" i="8"/>
  <c r="AM50" i="8"/>
  <c r="AS54" i="8"/>
  <c r="AX55" i="8"/>
  <c r="AY55" i="8"/>
  <c r="AX56" i="8"/>
  <c r="AY56" i="8"/>
  <c r="F3" i="7"/>
  <c r="F4" i="7"/>
  <c r="F5" i="7"/>
  <c r="F6" i="7"/>
  <c r="F8" i="7"/>
  <c r="F10" i="7"/>
  <c r="F16" i="7"/>
  <c r="E18" i="7"/>
  <c r="E56" i="7" s="1"/>
  <c r="F21" i="7"/>
  <c r="E55" i="7"/>
  <c r="J335" i="10" l="1"/>
  <c r="J75" i="10" s="1"/>
  <c r="BK329" i="10"/>
  <c r="J329" i="10" s="1"/>
  <c r="J73" i="10" s="1"/>
  <c r="T145" i="10"/>
  <c r="T100" i="10" s="1"/>
  <c r="T329" i="10"/>
  <c r="P300" i="10"/>
  <c r="P145" i="10"/>
  <c r="P100" i="10" s="1"/>
  <c r="AU56" i="8" s="1"/>
  <c r="AU54" i="8" s="1"/>
  <c r="R329" i="10"/>
  <c r="R100" i="10" s="1"/>
  <c r="J301" i="10"/>
  <c r="J71" i="10" s="1"/>
  <c r="BK300" i="10"/>
  <c r="J300" i="10" s="1"/>
  <c r="J70" i="10" s="1"/>
  <c r="R300" i="10"/>
  <c r="J101" i="10"/>
  <c r="J60" i="10" s="1"/>
  <c r="F33" i="10"/>
  <c r="AZ56" i="8" s="1"/>
  <c r="J33" i="10"/>
  <c r="AV56" i="8" s="1"/>
  <c r="AT56" i="8" s="1"/>
  <c r="BK145" i="10"/>
  <c r="J145" i="10" s="1"/>
  <c r="J61" i="10" s="1"/>
  <c r="J146" i="10"/>
  <c r="J62" i="10" s="1"/>
  <c r="P329" i="10"/>
  <c r="R145" i="10"/>
  <c r="J55" i="10"/>
  <c r="BB54" i="8"/>
  <c r="J52" i="10"/>
  <c r="BD54" i="8"/>
  <c r="W33" i="8" s="1"/>
  <c r="R85" i="9"/>
  <c r="P85" i="9"/>
  <c r="AU55" i="8" s="1"/>
  <c r="T85" i="9"/>
  <c r="BK85" i="9"/>
  <c r="J85" i="9" s="1"/>
  <c r="J86" i="9"/>
  <c r="J60" i="9" s="1"/>
  <c r="F33" i="9"/>
  <c r="AZ55" i="8" s="1"/>
  <c r="BC54" i="8"/>
  <c r="W32" i="8" s="1"/>
  <c r="F55" i="9"/>
  <c r="J33" i="9"/>
  <c r="AV55" i="8" s="1"/>
  <c r="AT55" i="8" s="1"/>
  <c r="F34" i="9"/>
  <c r="BA55" i="8" s="1"/>
  <c r="BA54" i="8" s="1"/>
  <c r="AW54" i="8" s="1"/>
  <c r="AK30" i="8" s="1"/>
  <c r="AX54" i="8"/>
  <c r="W31" i="8"/>
  <c r="W30" i="8"/>
  <c r="E57" i="7"/>
  <c r="E60" i="7" s="1"/>
  <c r="E58" i="7"/>
  <c r="BK100" i="10" l="1"/>
  <c r="J100" i="10" s="1"/>
  <c r="AY54" i="8"/>
  <c r="AZ54" i="8"/>
  <c r="W29" i="8" s="1"/>
  <c r="AV54" i="8"/>
  <c r="J30" i="9"/>
  <c r="J59" i="9"/>
  <c r="AK29" i="8"/>
  <c r="AT54" i="8"/>
  <c r="J30" i="10" l="1"/>
  <c r="J59" i="10"/>
  <c r="AG55" i="8"/>
  <c r="J39" i="9"/>
  <c r="AG56" i="8" l="1"/>
  <c r="AN56" i="8" s="1"/>
  <c r="J39" i="10"/>
  <c r="AN55" i="8"/>
  <c r="AG54" i="8" l="1"/>
  <c r="AK26" i="8" s="1"/>
  <c r="AK35" i="8" s="1"/>
  <c r="AN54" i="8"/>
  <c r="X4" i="6" l="1"/>
  <c r="L9" i="6"/>
  <c r="N9" i="6"/>
  <c r="T9" i="6"/>
  <c r="T8" i="6" s="1"/>
  <c r="J10" i="6"/>
  <c r="J9" i="6" s="1"/>
  <c r="L10" i="6"/>
  <c r="N10" i="6"/>
  <c r="P10" i="6"/>
  <c r="Q10" i="6" s="1"/>
  <c r="X11" i="6"/>
  <c r="J13" i="6"/>
  <c r="P13" i="6" s="1"/>
  <c r="P9" i="6" s="1"/>
  <c r="L13" i="6"/>
  <c r="N13" i="6"/>
  <c r="X14" i="6"/>
  <c r="J17" i="6"/>
  <c r="L17" i="6"/>
  <c r="D10" i="5" s="1"/>
  <c r="N17" i="6"/>
  <c r="T17" i="6"/>
  <c r="J18" i="6"/>
  <c r="L18" i="6"/>
  <c r="N18" i="6"/>
  <c r="P18" i="6"/>
  <c r="P17" i="6" s="1"/>
  <c r="E10" i="5" s="1"/>
  <c r="Q18" i="6"/>
  <c r="Q17" i="6" s="1"/>
  <c r="F10" i="5" s="1"/>
  <c r="X19" i="6"/>
  <c r="T22" i="6"/>
  <c r="G11" i="5" s="1"/>
  <c r="J23" i="6"/>
  <c r="L23" i="6"/>
  <c r="L22" i="6" s="1"/>
  <c r="D11" i="5" s="1"/>
  <c r="N23" i="6"/>
  <c r="N22" i="6" s="1"/>
  <c r="X24" i="6"/>
  <c r="J26" i="6"/>
  <c r="Q26" i="6" s="1"/>
  <c r="L26" i="6"/>
  <c r="N26" i="6"/>
  <c r="P26" i="6"/>
  <c r="X27" i="6"/>
  <c r="J29" i="6"/>
  <c r="L29" i="6"/>
  <c r="N29" i="6"/>
  <c r="P29" i="6"/>
  <c r="Q29" i="6"/>
  <c r="X30" i="6"/>
  <c r="J32" i="6"/>
  <c r="P32" i="6" s="1"/>
  <c r="Q32" i="6" s="1"/>
  <c r="L32" i="6"/>
  <c r="N32" i="6"/>
  <c r="X33" i="6"/>
  <c r="J35" i="6"/>
  <c r="P35" i="6" s="1"/>
  <c r="L35" i="6"/>
  <c r="N35" i="6"/>
  <c r="X36" i="6"/>
  <c r="J38" i="6"/>
  <c r="Q38" i="6" s="1"/>
  <c r="L38" i="6"/>
  <c r="N38" i="6"/>
  <c r="P38" i="6"/>
  <c r="X39" i="6"/>
  <c r="J41" i="6"/>
  <c r="L41" i="6"/>
  <c r="N41" i="6"/>
  <c r="P41" i="6"/>
  <c r="Q41" i="6"/>
  <c r="X42" i="6"/>
  <c r="T45" i="6"/>
  <c r="G12" i="5" s="1"/>
  <c r="J46" i="6"/>
  <c r="J45" i="6" s="1"/>
  <c r="C12" i="5" s="1"/>
  <c r="L46" i="6"/>
  <c r="L45" i="6" s="1"/>
  <c r="D12" i="5" s="1"/>
  <c r="N46" i="6"/>
  <c r="N45" i="6" s="1"/>
  <c r="X47" i="6"/>
  <c r="J49" i="6"/>
  <c r="Q49" i="6" s="1"/>
  <c r="L49" i="6"/>
  <c r="N49" i="6"/>
  <c r="P49" i="6"/>
  <c r="X50" i="6"/>
  <c r="J52" i="6"/>
  <c r="L52" i="6"/>
  <c r="N52" i="6"/>
  <c r="P52" i="6"/>
  <c r="Q52" i="6"/>
  <c r="X53" i="6"/>
  <c r="J55" i="6"/>
  <c r="Q55" i="6" s="1"/>
  <c r="L55" i="6"/>
  <c r="N55" i="6"/>
  <c r="P55" i="6"/>
  <c r="X56" i="6"/>
  <c r="J59" i="6"/>
  <c r="C13" i="5" s="1"/>
  <c r="T59" i="6"/>
  <c r="J60" i="6"/>
  <c r="L60" i="6"/>
  <c r="L59" i="6" s="1"/>
  <c r="D13" i="5" s="1"/>
  <c r="N60" i="6"/>
  <c r="N59" i="6" s="1"/>
  <c r="P60" i="6"/>
  <c r="Q60" i="6" s="1"/>
  <c r="X61" i="6"/>
  <c r="J63" i="6"/>
  <c r="L63" i="6"/>
  <c r="N63" i="6"/>
  <c r="P63" i="6"/>
  <c r="Q63" i="6"/>
  <c r="X64" i="6"/>
  <c r="J66" i="6"/>
  <c r="Q66" i="6" s="1"/>
  <c r="L66" i="6"/>
  <c r="N66" i="6"/>
  <c r="P66" i="6"/>
  <c r="X67" i="6"/>
  <c r="J69" i="6"/>
  <c r="P69" i="6" s="1"/>
  <c r="L69" i="6"/>
  <c r="N69" i="6"/>
  <c r="X70" i="6"/>
  <c r="J72" i="6"/>
  <c r="L72" i="6"/>
  <c r="N72" i="6"/>
  <c r="P72" i="6"/>
  <c r="Q72" i="6" s="1"/>
  <c r="X73" i="6"/>
  <c r="J75" i="6"/>
  <c r="L75" i="6"/>
  <c r="N75" i="6"/>
  <c r="P75" i="6"/>
  <c r="Q75" i="6"/>
  <c r="X76" i="6"/>
  <c r="J80" i="6"/>
  <c r="T80" i="6"/>
  <c r="G15" i="5" s="1"/>
  <c r="J81" i="6"/>
  <c r="L81" i="6"/>
  <c r="L80" i="6" s="1"/>
  <c r="N81" i="6"/>
  <c r="N80" i="6" s="1"/>
  <c r="P81" i="6"/>
  <c r="Q81" i="6" s="1"/>
  <c r="X82" i="6"/>
  <c r="J84" i="6"/>
  <c r="L84" i="6"/>
  <c r="N84" i="6"/>
  <c r="P84" i="6"/>
  <c r="Q84" i="6"/>
  <c r="X85" i="6"/>
  <c r="J87" i="6"/>
  <c r="Q87" i="6" s="1"/>
  <c r="L87" i="6"/>
  <c r="N87" i="6"/>
  <c r="P87" i="6"/>
  <c r="X88" i="6"/>
  <c r="J91" i="6"/>
  <c r="C16" i="5" s="1"/>
  <c r="T91" i="6"/>
  <c r="G16" i="5" s="1"/>
  <c r="J92" i="6"/>
  <c r="L92" i="6"/>
  <c r="L91" i="6" s="1"/>
  <c r="D16" i="5" s="1"/>
  <c r="N92" i="6"/>
  <c r="N91" i="6" s="1"/>
  <c r="P92" i="6"/>
  <c r="Q92" i="6" s="1"/>
  <c r="Q91" i="6" s="1"/>
  <c r="F16" i="5" s="1"/>
  <c r="X93" i="6"/>
  <c r="T96" i="6"/>
  <c r="J97" i="6"/>
  <c r="J96" i="6" s="1"/>
  <c r="C17" i="5" s="1"/>
  <c r="L97" i="6"/>
  <c r="N97" i="6"/>
  <c r="N96" i="6" s="1"/>
  <c r="P97" i="6"/>
  <c r="X98" i="6"/>
  <c r="J100" i="6"/>
  <c r="P100" i="6" s="1"/>
  <c r="L100" i="6"/>
  <c r="N100" i="6"/>
  <c r="X101" i="6"/>
  <c r="J103" i="6"/>
  <c r="L103" i="6"/>
  <c r="L96" i="6" s="1"/>
  <c r="D17" i="5" s="1"/>
  <c r="N103" i="6"/>
  <c r="P103" i="6"/>
  <c r="Q103" i="6" s="1"/>
  <c r="X104" i="6"/>
  <c r="J106" i="6"/>
  <c r="L106" i="6"/>
  <c r="N106" i="6"/>
  <c r="P106" i="6"/>
  <c r="Q106" i="6"/>
  <c r="X107" i="6"/>
  <c r="J109" i="6"/>
  <c r="Q109" i="6" s="1"/>
  <c r="L109" i="6"/>
  <c r="N109" i="6"/>
  <c r="P109" i="6"/>
  <c r="X110" i="6"/>
  <c r="J112" i="6"/>
  <c r="P112" i="6" s="1"/>
  <c r="L112" i="6"/>
  <c r="N112" i="6"/>
  <c r="X113" i="6"/>
  <c r="J115" i="6"/>
  <c r="L115" i="6"/>
  <c r="N115" i="6"/>
  <c r="P115" i="6"/>
  <c r="Q115" i="6" s="1"/>
  <c r="X116" i="6"/>
  <c r="J118" i="6"/>
  <c r="L118" i="6"/>
  <c r="N118" i="6"/>
  <c r="P118" i="6"/>
  <c r="Q118" i="6"/>
  <c r="X119" i="6"/>
  <c r="J121" i="6"/>
  <c r="Q121" i="6" s="1"/>
  <c r="L121" i="6"/>
  <c r="N121" i="6"/>
  <c r="P121" i="6"/>
  <c r="X122" i="6"/>
  <c r="T125" i="6"/>
  <c r="J126" i="6"/>
  <c r="L126" i="6"/>
  <c r="L125" i="6" s="1"/>
  <c r="D18" i="5" s="1"/>
  <c r="N126" i="6"/>
  <c r="N125" i="6" s="1"/>
  <c r="P126" i="6"/>
  <c r="Q126" i="6" s="1"/>
  <c r="X127" i="6"/>
  <c r="J129" i="6"/>
  <c r="L129" i="6"/>
  <c r="N129" i="6"/>
  <c r="P129" i="6"/>
  <c r="Q129" i="6"/>
  <c r="X130" i="6"/>
  <c r="J132" i="6"/>
  <c r="Q132" i="6" s="1"/>
  <c r="L132" i="6"/>
  <c r="N132" i="6"/>
  <c r="P132" i="6"/>
  <c r="X133" i="6"/>
  <c r="J135" i="6"/>
  <c r="P135" i="6" s="1"/>
  <c r="L135" i="6"/>
  <c r="N135" i="6"/>
  <c r="X136" i="6"/>
  <c r="J138" i="6"/>
  <c r="L138" i="6"/>
  <c r="N138" i="6"/>
  <c r="P138" i="6"/>
  <c r="Q138" i="6" s="1"/>
  <c r="X139" i="6"/>
  <c r="J141" i="6"/>
  <c r="L141" i="6"/>
  <c r="N141" i="6"/>
  <c r="P141" i="6"/>
  <c r="Q141" i="6"/>
  <c r="X142" i="6"/>
  <c r="J144" i="6"/>
  <c r="Q144" i="6" s="1"/>
  <c r="L144" i="6"/>
  <c r="N144" i="6"/>
  <c r="P144" i="6"/>
  <c r="X145" i="6"/>
  <c r="J147" i="6"/>
  <c r="P147" i="6" s="1"/>
  <c r="L147" i="6"/>
  <c r="N147" i="6"/>
  <c r="X148" i="6"/>
  <c r="J150" i="6"/>
  <c r="L150" i="6"/>
  <c r="N150" i="6"/>
  <c r="P150" i="6"/>
  <c r="Q150" i="6" s="1"/>
  <c r="X151" i="6"/>
  <c r="J153" i="6"/>
  <c r="L153" i="6"/>
  <c r="N153" i="6"/>
  <c r="P153" i="6"/>
  <c r="Q153" i="6"/>
  <c r="X154" i="6"/>
  <c r="T157" i="6"/>
  <c r="T79" i="6" s="1"/>
  <c r="G14" i="5" s="1"/>
  <c r="J158" i="6"/>
  <c r="J157" i="6" s="1"/>
  <c r="C19" i="5" s="1"/>
  <c r="L158" i="6"/>
  <c r="L157" i="6" s="1"/>
  <c r="D19" i="5" s="1"/>
  <c r="N158" i="6"/>
  <c r="X159" i="6"/>
  <c r="J161" i="6"/>
  <c r="L161" i="6"/>
  <c r="N161" i="6"/>
  <c r="N157" i="6" s="1"/>
  <c r="P161" i="6"/>
  <c r="Q161" i="6" s="1"/>
  <c r="X162" i="6"/>
  <c r="J164" i="6"/>
  <c r="L164" i="6"/>
  <c r="N164" i="6"/>
  <c r="P164" i="6"/>
  <c r="Q164" i="6"/>
  <c r="X165" i="6"/>
  <c r="J167" i="6"/>
  <c r="Q167" i="6" s="1"/>
  <c r="L167" i="6"/>
  <c r="N167" i="6"/>
  <c r="P167" i="6"/>
  <c r="X168" i="6"/>
  <c r="J170" i="6"/>
  <c r="P170" i="6" s="1"/>
  <c r="L170" i="6"/>
  <c r="N170" i="6"/>
  <c r="X171" i="6"/>
  <c r="J173" i="6"/>
  <c r="L173" i="6"/>
  <c r="N173" i="6"/>
  <c r="P173" i="6"/>
  <c r="Q173" i="6" s="1"/>
  <c r="X174" i="6"/>
  <c r="J176" i="6"/>
  <c r="L176" i="6"/>
  <c r="N176" i="6"/>
  <c r="P176" i="6"/>
  <c r="Q176" i="6"/>
  <c r="X177" i="6"/>
  <c r="T180" i="6"/>
  <c r="G20" i="5" s="1"/>
  <c r="J181" i="6"/>
  <c r="J180" i="6" s="1"/>
  <c r="C20" i="5" s="1"/>
  <c r="L181" i="6"/>
  <c r="L180" i="6" s="1"/>
  <c r="D20" i="5" s="1"/>
  <c r="N181" i="6"/>
  <c r="N180" i="6" s="1"/>
  <c r="X182" i="6"/>
  <c r="J184" i="6"/>
  <c r="L184" i="6"/>
  <c r="N184" i="6"/>
  <c r="P184" i="6"/>
  <c r="Q184" i="6" s="1"/>
  <c r="X185" i="6"/>
  <c r="J187" i="6"/>
  <c r="L187" i="6"/>
  <c r="N187" i="6"/>
  <c r="P187" i="6"/>
  <c r="Q187" i="6"/>
  <c r="X188" i="6"/>
  <c r="L193" i="6"/>
  <c r="N193" i="6"/>
  <c r="T193" i="6"/>
  <c r="J194" i="6"/>
  <c r="J193" i="6" s="1"/>
  <c r="L194" i="6"/>
  <c r="N194" i="6"/>
  <c r="P194" i="6"/>
  <c r="P193" i="6" s="1"/>
  <c r="Q194" i="6"/>
  <c r="Q193" i="6" s="1"/>
  <c r="X195" i="6"/>
  <c r="J197" i="6"/>
  <c r="Q197" i="6" s="1"/>
  <c r="L197" i="6"/>
  <c r="N197" i="6"/>
  <c r="P197" i="6"/>
  <c r="X198" i="6"/>
  <c r="J201" i="6"/>
  <c r="C24" i="5" s="1"/>
  <c r="T201" i="6"/>
  <c r="T192" i="6" s="1"/>
  <c r="J202" i="6"/>
  <c r="L202" i="6"/>
  <c r="L201" i="6" s="1"/>
  <c r="D24" i="5" s="1"/>
  <c r="N202" i="6"/>
  <c r="N201" i="6" s="1"/>
  <c r="P202" i="6"/>
  <c r="Q202" i="6" s="1"/>
  <c r="Q201" i="6" s="1"/>
  <c r="F24" i="5" s="1"/>
  <c r="X203" i="6"/>
  <c r="T206" i="6"/>
  <c r="J207" i="6"/>
  <c r="J206" i="6" s="1"/>
  <c r="C25" i="5" s="1"/>
  <c r="L207" i="6"/>
  <c r="N207" i="6"/>
  <c r="N206" i="6" s="1"/>
  <c r="P207" i="6"/>
  <c r="X208" i="6"/>
  <c r="J210" i="6"/>
  <c r="P210" i="6" s="1"/>
  <c r="L210" i="6"/>
  <c r="N210" i="6"/>
  <c r="X211" i="6"/>
  <c r="J213" i="6"/>
  <c r="L213" i="6"/>
  <c r="L206" i="6" s="1"/>
  <c r="D25" i="5" s="1"/>
  <c r="N213" i="6"/>
  <c r="P213" i="6"/>
  <c r="Q213" i="6" s="1"/>
  <c r="X214" i="6"/>
  <c r="J216" i="6"/>
  <c r="L216" i="6"/>
  <c r="N216" i="6"/>
  <c r="P216" i="6"/>
  <c r="Q216" i="6"/>
  <c r="X217" i="6"/>
  <c r="J219" i="6"/>
  <c r="Q219" i="6" s="1"/>
  <c r="L219" i="6"/>
  <c r="N219" i="6"/>
  <c r="P219" i="6"/>
  <c r="X220" i="6"/>
  <c r="J222" i="6"/>
  <c r="P222" i="6" s="1"/>
  <c r="L222" i="6"/>
  <c r="N222" i="6"/>
  <c r="X223" i="6"/>
  <c r="J225" i="6"/>
  <c r="L225" i="6"/>
  <c r="N225" i="6"/>
  <c r="P225" i="6"/>
  <c r="Q225" i="6" s="1"/>
  <c r="X226" i="6"/>
  <c r="J228" i="6"/>
  <c r="L228" i="6"/>
  <c r="N228" i="6"/>
  <c r="P228" i="6"/>
  <c r="Q228" i="6"/>
  <c r="X229" i="6"/>
  <c r="J231" i="6"/>
  <c r="Q231" i="6" s="1"/>
  <c r="L231" i="6"/>
  <c r="N231" i="6"/>
  <c r="P231" i="6"/>
  <c r="X232" i="6"/>
  <c r="T235" i="6"/>
  <c r="J236" i="6"/>
  <c r="L236" i="6"/>
  <c r="L235" i="6" s="1"/>
  <c r="D26" i="5" s="1"/>
  <c r="N236" i="6"/>
  <c r="N235" i="6" s="1"/>
  <c r="P236" i="6"/>
  <c r="Q236" i="6" s="1"/>
  <c r="X237" i="6"/>
  <c r="J239" i="6"/>
  <c r="L239" i="6"/>
  <c r="N239" i="6"/>
  <c r="P239" i="6"/>
  <c r="Q239" i="6"/>
  <c r="X240" i="6"/>
  <c r="J242" i="6"/>
  <c r="Q242" i="6" s="1"/>
  <c r="L242" i="6"/>
  <c r="N242" i="6"/>
  <c r="P242" i="6"/>
  <c r="X243" i="6"/>
  <c r="J245" i="6"/>
  <c r="J235" i="6" s="1"/>
  <c r="C26" i="5" s="1"/>
  <c r="L245" i="6"/>
  <c r="N245" i="6"/>
  <c r="X246" i="6"/>
  <c r="J248" i="6"/>
  <c r="L248" i="6"/>
  <c r="N248" i="6"/>
  <c r="P248" i="6"/>
  <c r="Q248" i="6" s="1"/>
  <c r="X249" i="6"/>
  <c r="T252" i="6"/>
  <c r="J253" i="6"/>
  <c r="J252" i="6" s="1"/>
  <c r="C27" i="5" s="1"/>
  <c r="L253" i="6"/>
  <c r="N253" i="6"/>
  <c r="N252" i="6" s="1"/>
  <c r="P253" i="6"/>
  <c r="X254" i="6"/>
  <c r="J256" i="6"/>
  <c r="P256" i="6" s="1"/>
  <c r="P252" i="6" s="1"/>
  <c r="E27" i="5" s="1"/>
  <c r="L256" i="6"/>
  <c r="N256" i="6"/>
  <c r="X257" i="6"/>
  <c r="J259" i="6"/>
  <c r="L259" i="6"/>
  <c r="L252" i="6" s="1"/>
  <c r="D27" i="5" s="1"/>
  <c r="N259" i="6"/>
  <c r="P259" i="6"/>
  <c r="Q259" i="6" s="1"/>
  <c r="X260" i="6"/>
  <c r="J262" i="6"/>
  <c r="L262" i="6"/>
  <c r="N262" i="6"/>
  <c r="P262" i="6"/>
  <c r="Q262" i="6"/>
  <c r="X263" i="6"/>
  <c r="J267" i="6"/>
  <c r="T267" i="6"/>
  <c r="J268" i="6"/>
  <c r="L268" i="6"/>
  <c r="L267" i="6" s="1"/>
  <c r="N268" i="6"/>
  <c r="N267" i="6" s="1"/>
  <c r="P268" i="6"/>
  <c r="Q268" i="6" s="1"/>
  <c r="Q267" i="6" s="1"/>
  <c r="X269" i="6"/>
  <c r="J271" i="6"/>
  <c r="L271" i="6"/>
  <c r="N271" i="6"/>
  <c r="P271" i="6"/>
  <c r="Q271" i="6"/>
  <c r="X272" i="6"/>
  <c r="N275" i="6"/>
  <c r="T275" i="6"/>
  <c r="T266" i="6" s="1"/>
  <c r="G28" i="5" s="1"/>
  <c r="J276" i="6"/>
  <c r="J275" i="6" s="1"/>
  <c r="C30" i="5" s="1"/>
  <c r="L276" i="6"/>
  <c r="L275" i="6" s="1"/>
  <c r="D30" i="5" s="1"/>
  <c r="N276" i="6"/>
  <c r="X277" i="6"/>
  <c r="N280" i="6"/>
  <c r="T280" i="6"/>
  <c r="J281" i="6"/>
  <c r="J280" i="6" s="1"/>
  <c r="C31" i="5" s="1"/>
  <c r="L281" i="6"/>
  <c r="N281" i="6"/>
  <c r="P281" i="6"/>
  <c r="Q281" i="6"/>
  <c r="X282" i="6"/>
  <c r="J284" i="6"/>
  <c r="Q284" i="6" s="1"/>
  <c r="L284" i="6"/>
  <c r="N284" i="6"/>
  <c r="P284" i="6"/>
  <c r="X285" i="6"/>
  <c r="J287" i="6"/>
  <c r="P287" i="6" s="1"/>
  <c r="L287" i="6"/>
  <c r="N287" i="6"/>
  <c r="X288" i="6"/>
  <c r="J290" i="6"/>
  <c r="L290" i="6"/>
  <c r="L280" i="6" s="1"/>
  <c r="D31" i="5" s="1"/>
  <c r="N290" i="6"/>
  <c r="P290" i="6"/>
  <c r="Q290" i="6" s="1"/>
  <c r="X291" i="6"/>
  <c r="T294" i="6"/>
  <c r="J295" i="6"/>
  <c r="Q295" i="6" s="1"/>
  <c r="L295" i="6"/>
  <c r="N295" i="6"/>
  <c r="N294" i="6" s="1"/>
  <c r="P295" i="6"/>
  <c r="X296" i="6"/>
  <c r="J298" i="6"/>
  <c r="P298" i="6" s="1"/>
  <c r="P294" i="6" s="1"/>
  <c r="E32" i="5" s="1"/>
  <c r="L298" i="6"/>
  <c r="N298" i="6"/>
  <c r="X299" i="6"/>
  <c r="J301" i="6"/>
  <c r="L301" i="6"/>
  <c r="L294" i="6" s="1"/>
  <c r="D32" i="5" s="1"/>
  <c r="N301" i="6"/>
  <c r="P301" i="6"/>
  <c r="Q301" i="6" s="1"/>
  <c r="X302" i="6"/>
  <c r="J304" i="6"/>
  <c r="L304" i="6"/>
  <c r="N304" i="6"/>
  <c r="P304" i="6"/>
  <c r="Q304" i="6"/>
  <c r="X305" i="6"/>
  <c r="T308" i="6"/>
  <c r="G33" i="5" s="1"/>
  <c r="J309" i="6"/>
  <c r="J308" i="6" s="1"/>
  <c r="C33" i="5" s="1"/>
  <c r="L309" i="6"/>
  <c r="L308" i="6" s="1"/>
  <c r="D33" i="5" s="1"/>
  <c r="N309" i="6"/>
  <c r="X310" i="6"/>
  <c r="J312" i="6"/>
  <c r="L312" i="6"/>
  <c r="N312" i="6"/>
  <c r="N308" i="6" s="1"/>
  <c r="P312" i="6"/>
  <c r="Q312" i="6" s="1"/>
  <c r="X313" i="6"/>
  <c r="J315" i="6"/>
  <c r="L315" i="6"/>
  <c r="N315" i="6"/>
  <c r="P315" i="6"/>
  <c r="Q315" i="6"/>
  <c r="X316" i="6"/>
  <c r="J318" i="6"/>
  <c r="Q318" i="6" s="1"/>
  <c r="L318" i="6"/>
  <c r="N318" i="6"/>
  <c r="P318" i="6"/>
  <c r="X319" i="6"/>
  <c r="J321" i="6"/>
  <c r="P321" i="6" s="1"/>
  <c r="L321" i="6"/>
  <c r="N321" i="6"/>
  <c r="X322" i="6"/>
  <c r="J324" i="6"/>
  <c r="L324" i="6"/>
  <c r="N324" i="6"/>
  <c r="P324" i="6"/>
  <c r="Q324" i="6" s="1"/>
  <c r="X325" i="6"/>
  <c r="J327" i="6"/>
  <c r="L327" i="6"/>
  <c r="N327" i="6"/>
  <c r="P327" i="6"/>
  <c r="Q327" i="6"/>
  <c r="X328" i="6"/>
  <c r="J330" i="6"/>
  <c r="Q330" i="6" s="1"/>
  <c r="L330" i="6"/>
  <c r="N330" i="6"/>
  <c r="P330" i="6"/>
  <c r="X331" i="6"/>
  <c r="D9" i="5"/>
  <c r="G9" i="5"/>
  <c r="C10" i="5"/>
  <c r="G10" i="5"/>
  <c r="G13" i="5"/>
  <c r="G17" i="5"/>
  <c r="G18" i="5"/>
  <c r="G23" i="5"/>
  <c r="G25" i="5"/>
  <c r="G26" i="5"/>
  <c r="G27" i="5"/>
  <c r="G29" i="5"/>
  <c r="G31" i="5"/>
  <c r="G32" i="5"/>
  <c r="J22" i="6" l="1"/>
  <c r="C11" i="5" s="1"/>
  <c r="F23" i="5"/>
  <c r="T191" i="6"/>
  <c r="G21" i="5" s="1"/>
  <c r="G22" i="5"/>
  <c r="N79" i="6"/>
  <c r="F29" i="5"/>
  <c r="E23" i="5"/>
  <c r="C9" i="5"/>
  <c r="J8" i="6"/>
  <c r="Q9" i="6"/>
  <c r="Q80" i="6"/>
  <c r="L266" i="6"/>
  <c r="D28" i="5" s="1"/>
  <c r="D29" i="5"/>
  <c r="L79" i="6"/>
  <c r="D14" i="5" s="1"/>
  <c r="D15" i="5"/>
  <c r="P206" i="6"/>
  <c r="E25" i="5" s="1"/>
  <c r="C23" i="5"/>
  <c r="J192" i="6"/>
  <c r="T7" i="6"/>
  <c r="G8" i="5"/>
  <c r="N266" i="6"/>
  <c r="P280" i="6"/>
  <c r="E31" i="5" s="1"/>
  <c r="N8" i="6"/>
  <c r="N7" i="6" s="1"/>
  <c r="N192" i="6"/>
  <c r="N191" i="6" s="1"/>
  <c r="J79" i="6"/>
  <c r="C14" i="5" s="1"/>
  <c r="E9" i="5"/>
  <c r="L192" i="6"/>
  <c r="P96" i="6"/>
  <c r="E17" i="5" s="1"/>
  <c r="G24" i="5"/>
  <c r="D23" i="5"/>
  <c r="Q253" i="6"/>
  <c r="Q252" i="6" s="1"/>
  <c r="F27" i="5" s="1"/>
  <c r="Q207" i="6"/>
  <c r="Q206" i="6" s="1"/>
  <c r="F25" i="5" s="1"/>
  <c r="Q97" i="6"/>
  <c r="J125" i="6"/>
  <c r="C18" i="5" s="1"/>
  <c r="C15" i="5"/>
  <c r="G30" i="5"/>
  <c r="Q321" i="6"/>
  <c r="Q298" i="6"/>
  <c r="Q294" i="6" s="1"/>
  <c r="F32" i="5" s="1"/>
  <c r="J294" i="6"/>
  <c r="C32" i="5" s="1"/>
  <c r="Q287" i="6"/>
  <c r="Q280" i="6" s="1"/>
  <c r="F31" i="5" s="1"/>
  <c r="Q256" i="6"/>
  <c r="Q245" i="6"/>
  <c r="Q235" i="6" s="1"/>
  <c r="F26" i="5" s="1"/>
  <c r="Q222" i="6"/>
  <c r="Q210" i="6"/>
  <c r="Q181" i="6"/>
  <c r="Q180" i="6" s="1"/>
  <c r="F20" i="5" s="1"/>
  <c r="Q170" i="6"/>
  <c r="Q158" i="6"/>
  <c r="Q147" i="6"/>
  <c r="Q135" i="6"/>
  <c r="Q125" i="6" s="1"/>
  <c r="F18" i="5" s="1"/>
  <c r="Q112" i="6"/>
  <c r="Q100" i="6"/>
  <c r="Q69" i="6"/>
  <c r="Q59" i="6" s="1"/>
  <c r="F13" i="5" s="1"/>
  <c r="Q46" i="6"/>
  <c r="Q45" i="6" s="1"/>
  <c r="F12" i="5" s="1"/>
  <c r="Q35" i="6"/>
  <c r="Q23" i="6"/>
  <c r="Q13" i="6"/>
  <c r="L8" i="6"/>
  <c r="G19" i="5"/>
  <c r="C29" i="5"/>
  <c r="P309" i="6"/>
  <c r="P308" i="6" s="1"/>
  <c r="E33" i="5" s="1"/>
  <c r="P276" i="6"/>
  <c r="P275" i="6" s="1"/>
  <c r="E30" i="5" s="1"/>
  <c r="P267" i="6"/>
  <c r="P245" i="6"/>
  <c r="P235" i="6" s="1"/>
  <c r="E26" i="5" s="1"/>
  <c r="P201" i="6"/>
  <c r="E24" i="5" s="1"/>
  <c r="P181" i="6"/>
  <c r="P180" i="6" s="1"/>
  <c r="E20" i="5" s="1"/>
  <c r="P158" i="6"/>
  <c r="P157" i="6" s="1"/>
  <c r="E19" i="5" s="1"/>
  <c r="P125" i="6"/>
  <c r="E18" i="5" s="1"/>
  <c r="P91" i="6"/>
  <c r="E16" i="5" s="1"/>
  <c r="P80" i="6"/>
  <c r="P59" i="6"/>
  <c r="E13" i="5" s="1"/>
  <c r="P46" i="6"/>
  <c r="P45" i="6" s="1"/>
  <c r="E12" i="5" s="1"/>
  <c r="P23" i="6"/>
  <c r="P22" i="6" s="1"/>
  <c r="E11" i="5" s="1"/>
  <c r="E15" i="5" l="1"/>
  <c r="P79" i="6"/>
  <c r="E14" i="5" s="1"/>
  <c r="E29" i="5"/>
  <c r="P266" i="6"/>
  <c r="E28" i="5" s="1"/>
  <c r="N6" i="6"/>
  <c r="F9" i="5"/>
  <c r="J266" i="6"/>
  <c r="C28" i="5" s="1"/>
  <c r="C8" i="5"/>
  <c r="J7" i="6"/>
  <c r="F15" i="5"/>
  <c r="Q309" i="6"/>
  <c r="Q308" i="6" s="1"/>
  <c r="F33" i="5" s="1"/>
  <c r="D22" i="5"/>
  <c r="L191" i="6"/>
  <c r="D21" i="5" s="1"/>
  <c r="L7" i="6"/>
  <c r="D8" i="5"/>
  <c r="Q276" i="6"/>
  <c r="Q275" i="6" s="1"/>
  <c r="P192" i="6"/>
  <c r="Q192" i="6"/>
  <c r="Q22" i="6"/>
  <c r="F11" i="5" s="1"/>
  <c r="Q157" i="6"/>
  <c r="F19" i="5" s="1"/>
  <c r="Q96" i="6"/>
  <c r="F17" i="5" s="1"/>
  <c r="P8" i="6"/>
  <c r="G7" i="5"/>
  <c r="T6" i="6"/>
  <c r="G6" i="5" s="1"/>
  <c r="C22" i="5"/>
  <c r="L6" i="6" l="1"/>
  <c r="D6" i="5" s="1"/>
  <c r="D7" i="5"/>
  <c r="Q8" i="6"/>
  <c r="J191" i="6"/>
  <c r="C21" i="5" s="1"/>
  <c r="F22" i="5"/>
  <c r="Q79" i="6"/>
  <c r="F14" i="5" s="1"/>
  <c r="E22" i="5"/>
  <c r="P191" i="6"/>
  <c r="E21" i="5" s="1"/>
  <c r="P7" i="6"/>
  <c r="E8" i="5"/>
  <c r="F30" i="5"/>
  <c r="Q266" i="6"/>
  <c r="F28" i="5" s="1"/>
  <c r="J6" i="6"/>
  <c r="C6" i="5" s="1"/>
  <c r="C7" i="5"/>
  <c r="I672" i="4" s="1"/>
  <c r="I1832" i="4" l="1"/>
  <c r="C35" i="5"/>
  <c r="Q191" i="6"/>
  <c r="F21" i="5" s="1"/>
  <c r="F8" i="5"/>
  <c r="Q7" i="6"/>
  <c r="P6" i="6"/>
  <c r="E6" i="5" s="1"/>
  <c r="E7" i="5"/>
  <c r="F7" i="5" l="1"/>
  <c r="Q6" i="6"/>
  <c r="F6" i="5" s="1"/>
  <c r="X1849" i="4"/>
  <c r="N1848" i="4"/>
  <c r="L1848" i="4"/>
  <c r="J1848" i="4"/>
  <c r="X1846" i="4"/>
  <c r="N1845" i="4"/>
  <c r="N1841" i="4" s="1"/>
  <c r="L1845" i="4"/>
  <c r="J1845" i="4"/>
  <c r="P1845" i="4" s="1"/>
  <c r="Q1845" i="4" s="1"/>
  <c r="X1843" i="4"/>
  <c r="N1842" i="4"/>
  <c r="L1842" i="4"/>
  <c r="L1841" i="4" s="1"/>
  <c r="D48" i="3" s="1"/>
  <c r="J1842" i="4"/>
  <c r="P1842" i="4" s="1"/>
  <c r="T1841" i="4"/>
  <c r="X1838" i="4"/>
  <c r="N1837" i="4"/>
  <c r="L1837" i="4"/>
  <c r="L1836" i="4" s="1"/>
  <c r="D47" i="3" s="1"/>
  <c r="J1837" i="4"/>
  <c r="T1836" i="4"/>
  <c r="N1836" i="4"/>
  <c r="X1833" i="4"/>
  <c r="N1832" i="4"/>
  <c r="N1831" i="4" s="1"/>
  <c r="L1832" i="4"/>
  <c r="L1831" i="4" s="1"/>
  <c r="D46" i="3" s="1"/>
  <c r="J1832" i="4"/>
  <c r="T1831" i="4"/>
  <c r="X1828" i="4"/>
  <c r="N1827" i="4"/>
  <c r="L1827" i="4"/>
  <c r="J1827" i="4"/>
  <c r="P1827" i="4" s="1"/>
  <c r="Q1827" i="4" s="1"/>
  <c r="X1819" i="4"/>
  <c r="N1818" i="4"/>
  <c r="L1818" i="4"/>
  <c r="J1818" i="4"/>
  <c r="P1818" i="4" s="1"/>
  <c r="X1812" i="4"/>
  <c r="N1811" i="4"/>
  <c r="L1811" i="4"/>
  <c r="J1811" i="4"/>
  <c r="P1811" i="4" s="1"/>
  <c r="X1806" i="4"/>
  <c r="N1805" i="4"/>
  <c r="L1805" i="4"/>
  <c r="J1805" i="4"/>
  <c r="X1803" i="4"/>
  <c r="N1802" i="4"/>
  <c r="L1802" i="4"/>
  <c r="J1802" i="4"/>
  <c r="P1802" i="4" s="1"/>
  <c r="Q1802" i="4" s="1"/>
  <c r="X1797" i="4"/>
  <c r="N1796" i="4"/>
  <c r="L1796" i="4"/>
  <c r="J1796" i="4"/>
  <c r="X1792" i="4"/>
  <c r="P1791" i="4"/>
  <c r="N1791" i="4"/>
  <c r="L1791" i="4"/>
  <c r="J1791" i="4"/>
  <c r="X1782" i="4"/>
  <c r="N1781" i="4"/>
  <c r="L1781" i="4"/>
  <c r="J1781" i="4"/>
  <c r="T1780" i="4"/>
  <c r="G45" i="3" s="1"/>
  <c r="X1772" i="4"/>
  <c r="N1771" i="4"/>
  <c r="L1771" i="4"/>
  <c r="J1771" i="4"/>
  <c r="X1756" i="4"/>
  <c r="N1755" i="4"/>
  <c r="L1755" i="4"/>
  <c r="J1755" i="4"/>
  <c r="P1755" i="4" s="1"/>
  <c r="X1753" i="4"/>
  <c r="N1752" i="4"/>
  <c r="L1752" i="4"/>
  <c r="J1752" i="4"/>
  <c r="X1736" i="4"/>
  <c r="N1735" i="4"/>
  <c r="L1735" i="4"/>
  <c r="J1735" i="4"/>
  <c r="P1735" i="4" s="1"/>
  <c r="Q1735" i="4" s="1"/>
  <c r="X1733" i="4"/>
  <c r="N1732" i="4"/>
  <c r="L1732" i="4"/>
  <c r="J1732" i="4"/>
  <c r="P1732" i="4" s="1"/>
  <c r="T1731" i="4"/>
  <c r="X1728" i="4"/>
  <c r="N1727" i="4"/>
  <c r="L1727" i="4"/>
  <c r="J1727" i="4"/>
  <c r="X1723" i="4"/>
  <c r="N1722" i="4"/>
  <c r="L1722" i="4"/>
  <c r="J1722" i="4"/>
  <c r="P1722" i="4" s="1"/>
  <c r="Q1722" i="4" s="1"/>
  <c r="X1715" i="4"/>
  <c r="N1714" i="4"/>
  <c r="L1714" i="4"/>
  <c r="J1714" i="4"/>
  <c r="P1714" i="4" s="1"/>
  <c r="Q1714" i="4" s="1"/>
  <c r="X1712" i="4"/>
  <c r="N1711" i="4"/>
  <c r="L1711" i="4"/>
  <c r="J1711" i="4"/>
  <c r="P1711" i="4" s="1"/>
  <c r="X1709" i="4"/>
  <c r="N1708" i="4"/>
  <c r="L1708" i="4"/>
  <c r="J1708" i="4"/>
  <c r="X1701" i="4"/>
  <c r="N1700" i="4"/>
  <c r="L1700" i="4"/>
  <c r="J1700" i="4"/>
  <c r="P1700" i="4" s="1"/>
  <c r="Q1700" i="4" s="1"/>
  <c r="X1696" i="4"/>
  <c r="N1695" i="4"/>
  <c r="L1695" i="4"/>
  <c r="J1695" i="4"/>
  <c r="X1690" i="4"/>
  <c r="N1689" i="4"/>
  <c r="L1689" i="4"/>
  <c r="J1689" i="4"/>
  <c r="P1689" i="4" s="1"/>
  <c r="X1685" i="4"/>
  <c r="N1684" i="4"/>
  <c r="L1684" i="4"/>
  <c r="J1684" i="4"/>
  <c r="X1682" i="4"/>
  <c r="N1681" i="4"/>
  <c r="L1681" i="4"/>
  <c r="J1681" i="4"/>
  <c r="P1681" i="4" s="1"/>
  <c r="Q1681" i="4" s="1"/>
  <c r="X1676" i="4"/>
  <c r="N1675" i="4"/>
  <c r="L1675" i="4"/>
  <c r="J1675" i="4"/>
  <c r="X1673" i="4"/>
  <c r="N1672" i="4"/>
  <c r="L1672" i="4"/>
  <c r="J1672" i="4"/>
  <c r="P1672" i="4" s="1"/>
  <c r="T1671" i="4"/>
  <c r="X1668" i="4"/>
  <c r="N1667" i="4"/>
  <c r="L1667" i="4"/>
  <c r="J1667" i="4"/>
  <c r="P1667" i="4" s="1"/>
  <c r="Q1667" i="4" s="1"/>
  <c r="X1663" i="4"/>
  <c r="N1662" i="4"/>
  <c r="L1662" i="4"/>
  <c r="J1662" i="4"/>
  <c r="P1662" i="4" s="1"/>
  <c r="X1660" i="4"/>
  <c r="N1659" i="4"/>
  <c r="L1659" i="4"/>
  <c r="J1659" i="4"/>
  <c r="X1646" i="4"/>
  <c r="N1645" i="4"/>
  <c r="L1645" i="4"/>
  <c r="J1645" i="4"/>
  <c r="X1639" i="4"/>
  <c r="N1638" i="4"/>
  <c r="L1638" i="4"/>
  <c r="J1638" i="4"/>
  <c r="P1638" i="4" s="1"/>
  <c r="Q1638" i="4" s="1"/>
  <c r="X1636" i="4"/>
  <c r="N1635" i="4"/>
  <c r="L1635" i="4"/>
  <c r="J1635" i="4"/>
  <c r="P1635" i="4" s="1"/>
  <c r="Q1635" i="4" s="1"/>
  <c r="X1625" i="4"/>
  <c r="N1624" i="4"/>
  <c r="L1624" i="4"/>
  <c r="J1624" i="4"/>
  <c r="P1624" i="4" s="1"/>
  <c r="X1617" i="4"/>
  <c r="N1616" i="4"/>
  <c r="L1616" i="4"/>
  <c r="J1616" i="4"/>
  <c r="X1609" i="4"/>
  <c r="N1608" i="4"/>
  <c r="L1608" i="4"/>
  <c r="J1608" i="4"/>
  <c r="P1608" i="4" s="1"/>
  <c r="Q1608" i="4" s="1"/>
  <c r="X1603" i="4"/>
  <c r="N1602" i="4"/>
  <c r="L1602" i="4"/>
  <c r="J1602" i="4"/>
  <c r="P1602" i="4" s="1"/>
  <c r="X1600" i="4"/>
  <c r="N1599" i="4"/>
  <c r="L1599" i="4"/>
  <c r="J1599" i="4"/>
  <c r="X1592" i="4"/>
  <c r="N1591" i="4"/>
  <c r="L1591" i="4"/>
  <c r="J1591" i="4"/>
  <c r="X1589" i="4"/>
  <c r="N1588" i="4"/>
  <c r="L1588" i="4"/>
  <c r="J1588" i="4"/>
  <c r="P1588" i="4" s="1"/>
  <c r="Q1588" i="4" s="1"/>
  <c r="X1586" i="4"/>
  <c r="N1585" i="4"/>
  <c r="L1585" i="4"/>
  <c r="J1585" i="4"/>
  <c r="P1585" i="4" s="1"/>
  <c r="Q1585" i="4" s="1"/>
  <c r="X1580" i="4"/>
  <c r="P1579" i="4"/>
  <c r="N1579" i="4"/>
  <c r="L1579" i="4"/>
  <c r="J1579" i="4"/>
  <c r="T1578" i="4"/>
  <c r="X1575" i="4"/>
  <c r="N1574" i="4"/>
  <c r="L1574" i="4"/>
  <c r="J1574" i="4"/>
  <c r="P1574" i="4" s="1"/>
  <c r="Q1574" i="4" s="1"/>
  <c r="X1572" i="4"/>
  <c r="N1571" i="4"/>
  <c r="L1571" i="4"/>
  <c r="J1571" i="4"/>
  <c r="P1571" i="4" s="1"/>
  <c r="Q1571" i="4" s="1"/>
  <c r="X1565" i="4"/>
  <c r="N1564" i="4"/>
  <c r="L1564" i="4"/>
  <c r="J1564" i="4"/>
  <c r="P1564" i="4" s="1"/>
  <c r="X1559" i="4"/>
  <c r="N1558" i="4"/>
  <c r="L1558" i="4"/>
  <c r="J1558" i="4"/>
  <c r="T1557" i="4"/>
  <c r="X1554" i="4"/>
  <c r="N1553" i="4"/>
  <c r="L1553" i="4"/>
  <c r="J1553" i="4"/>
  <c r="P1553" i="4" s="1"/>
  <c r="Q1553" i="4" s="1"/>
  <c r="X1551" i="4"/>
  <c r="N1550" i="4"/>
  <c r="L1550" i="4"/>
  <c r="J1550" i="4"/>
  <c r="P1550" i="4" s="1"/>
  <c r="X1543" i="4"/>
  <c r="N1542" i="4"/>
  <c r="L1542" i="4"/>
  <c r="J1542" i="4"/>
  <c r="X1537" i="4"/>
  <c r="N1536" i="4"/>
  <c r="L1536" i="4"/>
  <c r="J1536" i="4"/>
  <c r="P1536" i="4" s="1"/>
  <c r="Q1536" i="4" s="1"/>
  <c r="X1531" i="4"/>
  <c r="N1530" i="4"/>
  <c r="L1530" i="4"/>
  <c r="J1530" i="4"/>
  <c r="P1530" i="4" s="1"/>
  <c r="X1525" i="4"/>
  <c r="N1524" i="4"/>
  <c r="L1524" i="4"/>
  <c r="J1524" i="4"/>
  <c r="P1524" i="4" s="1"/>
  <c r="X1510" i="4"/>
  <c r="N1509" i="4"/>
  <c r="L1509" i="4"/>
  <c r="J1509" i="4"/>
  <c r="X1504" i="4"/>
  <c r="N1503" i="4"/>
  <c r="L1503" i="4"/>
  <c r="J1503" i="4"/>
  <c r="P1503" i="4" s="1"/>
  <c r="Q1503" i="4" s="1"/>
  <c r="X1498" i="4"/>
  <c r="N1497" i="4"/>
  <c r="L1497" i="4"/>
  <c r="J1497" i="4"/>
  <c r="X1491" i="4"/>
  <c r="N1490" i="4"/>
  <c r="L1490" i="4"/>
  <c r="J1490" i="4"/>
  <c r="P1490" i="4" s="1"/>
  <c r="X1488" i="4"/>
  <c r="N1487" i="4"/>
  <c r="L1487" i="4"/>
  <c r="J1487" i="4"/>
  <c r="X1485" i="4"/>
  <c r="N1484" i="4"/>
  <c r="L1484" i="4"/>
  <c r="J1484" i="4"/>
  <c r="P1484" i="4" s="1"/>
  <c r="Q1484" i="4" s="1"/>
  <c r="X1473" i="4"/>
  <c r="P1472" i="4"/>
  <c r="N1472" i="4"/>
  <c r="L1472" i="4"/>
  <c r="J1472" i="4"/>
  <c r="X1464" i="4"/>
  <c r="N1463" i="4"/>
  <c r="L1463" i="4"/>
  <c r="J1463" i="4"/>
  <c r="X1461" i="4"/>
  <c r="N1460" i="4"/>
  <c r="L1460" i="4"/>
  <c r="J1460" i="4"/>
  <c r="T1459" i="4"/>
  <c r="X1456" i="4"/>
  <c r="N1455" i="4"/>
  <c r="L1455" i="4"/>
  <c r="J1455" i="4"/>
  <c r="P1455" i="4" s="1"/>
  <c r="X1453" i="4"/>
  <c r="N1452" i="4"/>
  <c r="L1452" i="4"/>
  <c r="J1452" i="4"/>
  <c r="X1450" i="4"/>
  <c r="N1449" i="4"/>
  <c r="L1449" i="4"/>
  <c r="J1449" i="4"/>
  <c r="X1447" i="4"/>
  <c r="N1446" i="4"/>
  <c r="L1446" i="4"/>
  <c r="J1446" i="4"/>
  <c r="P1446" i="4" s="1"/>
  <c r="Q1446" i="4" s="1"/>
  <c r="X1444" i="4"/>
  <c r="N1443" i="4"/>
  <c r="L1443" i="4"/>
  <c r="J1443" i="4"/>
  <c r="X1441" i="4"/>
  <c r="N1440" i="4"/>
  <c r="L1440" i="4"/>
  <c r="J1440" i="4"/>
  <c r="P1440" i="4" s="1"/>
  <c r="X1438" i="4"/>
  <c r="N1437" i="4"/>
  <c r="L1437" i="4"/>
  <c r="J1437" i="4"/>
  <c r="X1435" i="4"/>
  <c r="N1434" i="4"/>
  <c r="L1434" i="4"/>
  <c r="J1434" i="4"/>
  <c r="P1434" i="4" s="1"/>
  <c r="Q1434" i="4" s="1"/>
  <c r="X1432" i="4"/>
  <c r="P1431" i="4"/>
  <c r="Q1431" i="4" s="1"/>
  <c r="N1431" i="4"/>
  <c r="L1431" i="4"/>
  <c r="J1431" i="4"/>
  <c r="X1427" i="4"/>
  <c r="N1426" i="4"/>
  <c r="L1426" i="4"/>
  <c r="J1426" i="4"/>
  <c r="P1426" i="4" s="1"/>
  <c r="X1414" i="4"/>
  <c r="N1413" i="4"/>
  <c r="L1413" i="4"/>
  <c r="J1413" i="4"/>
  <c r="X1411" i="4"/>
  <c r="N1410" i="4"/>
  <c r="L1410" i="4"/>
  <c r="J1410" i="4"/>
  <c r="P1410" i="4" s="1"/>
  <c r="Q1410" i="4" s="1"/>
  <c r="X1408" i="4"/>
  <c r="N1407" i="4"/>
  <c r="L1407" i="4"/>
  <c r="J1407" i="4"/>
  <c r="P1407" i="4" s="1"/>
  <c r="Q1407" i="4" s="1"/>
  <c r="X1405" i="4"/>
  <c r="N1404" i="4"/>
  <c r="L1404" i="4"/>
  <c r="J1404" i="4"/>
  <c r="P1404" i="4" s="1"/>
  <c r="X1402" i="4"/>
  <c r="N1401" i="4"/>
  <c r="L1401" i="4"/>
  <c r="J1401" i="4"/>
  <c r="X1399" i="4"/>
  <c r="N1398" i="4"/>
  <c r="L1398" i="4"/>
  <c r="J1398" i="4"/>
  <c r="P1398" i="4" s="1"/>
  <c r="Q1398" i="4" s="1"/>
  <c r="X1396" i="4"/>
  <c r="N1395" i="4"/>
  <c r="L1395" i="4"/>
  <c r="J1395" i="4"/>
  <c r="P1395" i="4" s="1"/>
  <c r="Q1395" i="4" s="1"/>
  <c r="X1393" i="4"/>
  <c r="N1392" i="4"/>
  <c r="L1392" i="4"/>
  <c r="J1392" i="4"/>
  <c r="X1390" i="4"/>
  <c r="N1389" i="4"/>
  <c r="L1389" i="4"/>
  <c r="J1389" i="4"/>
  <c r="X1387" i="4"/>
  <c r="N1386" i="4"/>
  <c r="L1386" i="4"/>
  <c r="J1386" i="4"/>
  <c r="P1386" i="4" s="1"/>
  <c r="Q1386" i="4" s="1"/>
  <c r="X1384" i="4"/>
  <c r="N1383" i="4"/>
  <c r="L1383" i="4"/>
  <c r="J1383" i="4"/>
  <c r="P1383" i="4" s="1"/>
  <c r="Q1383" i="4" s="1"/>
  <c r="T1382" i="4"/>
  <c r="X1379" i="4"/>
  <c r="N1378" i="4"/>
  <c r="L1378" i="4"/>
  <c r="J1378" i="4"/>
  <c r="X1373" i="4"/>
  <c r="N1372" i="4"/>
  <c r="L1372" i="4"/>
  <c r="J1372" i="4"/>
  <c r="P1372" i="4" s="1"/>
  <c r="Q1372" i="4" s="1"/>
  <c r="X1366" i="4"/>
  <c r="N1365" i="4"/>
  <c r="L1365" i="4"/>
  <c r="J1365" i="4"/>
  <c r="P1365" i="4" s="1"/>
  <c r="Q1365" i="4" s="1"/>
  <c r="X1358" i="4"/>
  <c r="N1357" i="4"/>
  <c r="L1357" i="4"/>
  <c r="J1357" i="4"/>
  <c r="P1357" i="4" s="1"/>
  <c r="X1355" i="4"/>
  <c r="N1354" i="4"/>
  <c r="L1354" i="4"/>
  <c r="J1354" i="4"/>
  <c r="X1348" i="4"/>
  <c r="N1347" i="4"/>
  <c r="L1347" i="4"/>
  <c r="J1347" i="4"/>
  <c r="P1347" i="4" s="1"/>
  <c r="Q1347" i="4" s="1"/>
  <c r="X1345" i="4"/>
  <c r="N1344" i="4"/>
  <c r="L1344" i="4"/>
  <c r="J1344" i="4"/>
  <c r="P1344" i="4" s="1"/>
  <c r="Q1344" i="4" s="1"/>
  <c r="X1339" i="4"/>
  <c r="N1338" i="4"/>
  <c r="L1338" i="4"/>
  <c r="J1338" i="4"/>
  <c r="P1338" i="4" s="1"/>
  <c r="X1333" i="4"/>
  <c r="N1332" i="4"/>
  <c r="L1332" i="4"/>
  <c r="J1332" i="4"/>
  <c r="P1332" i="4" s="1"/>
  <c r="X1330" i="4"/>
  <c r="N1329" i="4"/>
  <c r="L1329" i="4"/>
  <c r="J1329" i="4"/>
  <c r="P1329" i="4" s="1"/>
  <c r="Q1329" i="4" s="1"/>
  <c r="X1327" i="4"/>
  <c r="N1326" i="4"/>
  <c r="L1326" i="4"/>
  <c r="J1326" i="4"/>
  <c r="T1325" i="4"/>
  <c r="G38" i="3" s="1"/>
  <c r="X1322" i="4"/>
  <c r="N1321" i="4"/>
  <c r="L1321" i="4"/>
  <c r="J1321" i="4"/>
  <c r="X1316" i="4"/>
  <c r="N1315" i="4"/>
  <c r="L1315" i="4"/>
  <c r="J1315" i="4"/>
  <c r="P1315" i="4" s="1"/>
  <c r="Q1315" i="4" s="1"/>
  <c r="X1313" i="4"/>
  <c r="N1312" i="4"/>
  <c r="L1312" i="4"/>
  <c r="J1312" i="4"/>
  <c r="P1312" i="4" s="1"/>
  <c r="Q1312" i="4" s="1"/>
  <c r="X1307" i="4"/>
  <c r="N1306" i="4"/>
  <c r="L1306" i="4"/>
  <c r="J1306" i="4"/>
  <c r="P1306" i="4" s="1"/>
  <c r="X1304" i="4"/>
  <c r="N1303" i="4"/>
  <c r="L1303" i="4"/>
  <c r="J1303" i="4"/>
  <c r="P1303" i="4" s="1"/>
  <c r="X1296" i="4"/>
  <c r="N1295" i="4"/>
  <c r="L1295" i="4"/>
  <c r="J1295" i="4"/>
  <c r="P1295" i="4" s="1"/>
  <c r="Q1295" i="4" s="1"/>
  <c r="X1291" i="4"/>
  <c r="N1290" i="4"/>
  <c r="L1290" i="4"/>
  <c r="J1290" i="4"/>
  <c r="P1290" i="4" s="1"/>
  <c r="Q1290" i="4" s="1"/>
  <c r="X1285" i="4"/>
  <c r="P1284" i="4"/>
  <c r="N1284" i="4"/>
  <c r="L1284" i="4"/>
  <c r="J1284" i="4"/>
  <c r="X1279" i="4"/>
  <c r="N1278" i="4"/>
  <c r="L1278" i="4"/>
  <c r="J1278" i="4"/>
  <c r="X1273" i="4"/>
  <c r="N1272" i="4"/>
  <c r="L1272" i="4"/>
  <c r="J1272" i="4"/>
  <c r="P1272" i="4" s="1"/>
  <c r="Q1272" i="4" s="1"/>
  <c r="X1267" i="4"/>
  <c r="N1266" i="4"/>
  <c r="L1266" i="4"/>
  <c r="J1266" i="4"/>
  <c r="X1258" i="4"/>
  <c r="N1257" i="4"/>
  <c r="L1257" i="4"/>
  <c r="J1257" i="4"/>
  <c r="P1257" i="4" s="1"/>
  <c r="X1246" i="4"/>
  <c r="N1245" i="4"/>
  <c r="L1245" i="4"/>
  <c r="J1245" i="4"/>
  <c r="X1234" i="4"/>
  <c r="N1233" i="4"/>
  <c r="L1233" i="4"/>
  <c r="J1233" i="4"/>
  <c r="P1233" i="4" s="1"/>
  <c r="Q1233" i="4" s="1"/>
  <c r="X1231" i="4"/>
  <c r="N1230" i="4"/>
  <c r="L1230" i="4"/>
  <c r="J1230" i="4"/>
  <c r="X1224" i="4"/>
  <c r="N1223" i="4"/>
  <c r="L1223" i="4"/>
  <c r="J1223" i="4"/>
  <c r="P1223" i="4" s="1"/>
  <c r="T1222" i="4"/>
  <c r="X1219" i="4"/>
  <c r="N1218" i="4"/>
  <c r="L1218" i="4"/>
  <c r="J1218" i="4"/>
  <c r="P1218" i="4" s="1"/>
  <c r="Q1218" i="4" s="1"/>
  <c r="X1212" i="4"/>
  <c r="N1211" i="4"/>
  <c r="L1211" i="4"/>
  <c r="J1211" i="4"/>
  <c r="T1210" i="4"/>
  <c r="X1207" i="4"/>
  <c r="N1206" i="4"/>
  <c r="N1205" i="4" s="1"/>
  <c r="L1206" i="4"/>
  <c r="L1205" i="4" s="1"/>
  <c r="D35" i="3" s="1"/>
  <c r="J1206" i="4"/>
  <c r="T1205" i="4"/>
  <c r="X1202" i="4"/>
  <c r="N1201" i="4"/>
  <c r="L1201" i="4"/>
  <c r="J1201" i="4"/>
  <c r="X1197" i="4"/>
  <c r="N1196" i="4"/>
  <c r="L1196" i="4"/>
  <c r="J1196" i="4"/>
  <c r="P1196" i="4" s="1"/>
  <c r="X1190" i="4"/>
  <c r="N1189" i="4"/>
  <c r="L1189" i="4"/>
  <c r="J1189" i="4"/>
  <c r="P1189" i="4" s="1"/>
  <c r="X1187" i="4"/>
  <c r="N1186" i="4"/>
  <c r="L1186" i="4"/>
  <c r="J1186" i="4"/>
  <c r="P1186" i="4" s="1"/>
  <c r="Q1186" i="4" s="1"/>
  <c r="X1184" i="4"/>
  <c r="N1183" i="4"/>
  <c r="L1183" i="4"/>
  <c r="J1183" i="4"/>
  <c r="P1183" i="4" s="1"/>
  <c r="X1177" i="4"/>
  <c r="N1176" i="4"/>
  <c r="L1176" i="4"/>
  <c r="J1176" i="4"/>
  <c r="X1172" i="4"/>
  <c r="P1171" i="4"/>
  <c r="N1171" i="4"/>
  <c r="L1171" i="4"/>
  <c r="J1171" i="4"/>
  <c r="X1167" i="4"/>
  <c r="N1166" i="4"/>
  <c r="L1166" i="4"/>
  <c r="J1166" i="4"/>
  <c r="P1166" i="4" s="1"/>
  <c r="Q1166" i="4" s="1"/>
  <c r="X1155" i="4"/>
  <c r="N1154" i="4"/>
  <c r="L1154" i="4"/>
  <c r="J1154" i="4"/>
  <c r="P1154" i="4" s="1"/>
  <c r="Q1154" i="4" s="1"/>
  <c r="X1152" i="4"/>
  <c r="N1151" i="4"/>
  <c r="L1151" i="4"/>
  <c r="J1151" i="4"/>
  <c r="P1151" i="4" s="1"/>
  <c r="X1144" i="4"/>
  <c r="N1143" i="4"/>
  <c r="L1143" i="4"/>
  <c r="J1143" i="4"/>
  <c r="P1143" i="4" s="1"/>
  <c r="X1141" i="4"/>
  <c r="N1140" i="4"/>
  <c r="L1140" i="4"/>
  <c r="J1140" i="4"/>
  <c r="X1135" i="4"/>
  <c r="N1134" i="4"/>
  <c r="L1134" i="4"/>
  <c r="J1134" i="4"/>
  <c r="P1134" i="4" s="1"/>
  <c r="Q1134" i="4" s="1"/>
  <c r="X1128" i="4"/>
  <c r="N1127" i="4"/>
  <c r="L1127" i="4"/>
  <c r="J1127" i="4"/>
  <c r="P1127" i="4" s="1"/>
  <c r="X1122" i="4"/>
  <c r="N1121" i="4"/>
  <c r="L1121" i="4"/>
  <c r="J1121" i="4"/>
  <c r="P1121" i="4" s="1"/>
  <c r="X1113" i="4"/>
  <c r="N1112" i="4"/>
  <c r="L1112" i="4"/>
  <c r="J1112" i="4"/>
  <c r="P1112" i="4" s="1"/>
  <c r="Q1112" i="4" s="1"/>
  <c r="X1107" i="4"/>
  <c r="N1106" i="4"/>
  <c r="L1106" i="4"/>
  <c r="J1106" i="4"/>
  <c r="P1106" i="4" s="1"/>
  <c r="Q1106" i="4" s="1"/>
  <c r="X1098" i="4"/>
  <c r="N1097" i="4"/>
  <c r="L1097" i="4"/>
  <c r="J1097" i="4"/>
  <c r="P1097" i="4" s="1"/>
  <c r="X1095" i="4"/>
  <c r="N1094" i="4"/>
  <c r="L1094" i="4"/>
  <c r="J1094" i="4"/>
  <c r="P1094" i="4" s="1"/>
  <c r="X1089" i="4"/>
  <c r="N1088" i="4"/>
  <c r="L1088" i="4"/>
  <c r="J1088" i="4"/>
  <c r="P1088" i="4" s="1"/>
  <c r="Q1088" i="4" s="1"/>
  <c r="X1082" i="4"/>
  <c r="N1081" i="4"/>
  <c r="L1081" i="4"/>
  <c r="J1081" i="4"/>
  <c r="X1073" i="4"/>
  <c r="P1072" i="4"/>
  <c r="N1072" i="4"/>
  <c r="L1072" i="4"/>
  <c r="J1072" i="4"/>
  <c r="X1067" i="4"/>
  <c r="N1066" i="4"/>
  <c r="L1066" i="4"/>
  <c r="J1066" i="4"/>
  <c r="P1066" i="4" s="1"/>
  <c r="X1058" i="4"/>
  <c r="N1057" i="4"/>
  <c r="L1057" i="4"/>
  <c r="J1057" i="4"/>
  <c r="X1052" i="4"/>
  <c r="N1051" i="4"/>
  <c r="L1051" i="4"/>
  <c r="J1051" i="4"/>
  <c r="X1044" i="4"/>
  <c r="N1043" i="4"/>
  <c r="L1043" i="4"/>
  <c r="J1043" i="4"/>
  <c r="P1043" i="4" s="1"/>
  <c r="X1033" i="4"/>
  <c r="N1032" i="4"/>
  <c r="L1032" i="4"/>
  <c r="J1032" i="4"/>
  <c r="P1032" i="4" s="1"/>
  <c r="T1031" i="4"/>
  <c r="X1025" i="4"/>
  <c r="N1024" i="4"/>
  <c r="N1023" i="4" s="1"/>
  <c r="L1024" i="4"/>
  <c r="J1024" i="4"/>
  <c r="T1023" i="4"/>
  <c r="L1023" i="4"/>
  <c r="X1017" i="4"/>
  <c r="N1016" i="4"/>
  <c r="L1016" i="4"/>
  <c r="J1016" i="4"/>
  <c r="P1016" i="4" s="1"/>
  <c r="X1014" i="4"/>
  <c r="N1013" i="4"/>
  <c r="L1013" i="4"/>
  <c r="J1013" i="4"/>
  <c r="X1008" i="4"/>
  <c r="N1007" i="4"/>
  <c r="L1007" i="4"/>
  <c r="J1007" i="4"/>
  <c r="P1007" i="4" s="1"/>
  <c r="Q1007" i="4" s="1"/>
  <c r="X1002" i="4"/>
  <c r="N1001" i="4"/>
  <c r="L1001" i="4"/>
  <c r="J1001" i="4"/>
  <c r="T1000" i="4"/>
  <c r="X984" i="4"/>
  <c r="N983" i="4"/>
  <c r="L983" i="4"/>
  <c r="J983" i="4"/>
  <c r="P983" i="4" s="1"/>
  <c r="X981" i="4"/>
  <c r="P980" i="4"/>
  <c r="N980" i="4"/>
  <c r="L980" i="4"/>
  <c r="J980" i="4"/>
  <c r="X975" i="4"/>
  <c r="N974" i="4"/>
  <c r="L974" i="4"/>
  <c r="J974" i="4"/>
  <c r="X969" i="4"/>
  <c r="N968" i="4"/>
  <c r="L968" i="4"/>
  <c r="J968" i="4"/>
  <c r="X962" i="4"/>
  <c r="N961" i="4"/>
  <c r="L961" i="4"/>
  <c r="J961" i="4"/>
  <c r="T960" i="4"/>
  <c r="X954" i="4"/>
  <c r="N953" i="4"/>
  <c r="L953" i="4"/>
  <c r="J953" i="4"/>
  <c r="P953" i="4" s="1"/>
  <c r="X938" i="4"/>
  <c r="N937" i="4"/>
  <c r="L937" i="4"/>
  <c r="J937" i="4"/>
  <c r="P937" i="4" s="1"/>
  <c r="X921" i="4"/>
  <c r="N920" i="4"/>
  <c r="L920" i="4"/>
  <c r="J920" i="4"/>
  <c r="X911" i="4"/>
  <c r="N910" i="4"/>
  <c r="L910" i="4"/>
  <c r="J910" i="4"/>
  <c r="P910" i="4" s="1"/>
  <c r="Q910" i="4" s="1"/>
  <c r="X902" i="4"/>
  <c r="N901" i="4"/>
  <c r="L901" i="4"/>
  <c r="J901" i="4"/>
  <c r="P901" i="4" s="1"/>
  <c r="X897" i="4"/>
  <c r="N896" i="4"/>
  <c r="L896" i="4"/>
  <c r="J896" i="4"/>
  <c r="X891" i="4"/>
  <c r="P890" i="4"/>
  <c r="Q890" i="4" s="1"/>
  <c r="N890" i="4"/>
  <c r="L890" i="4"/>
  <c r="J890" i="4"/>
  <c r="X885" i="4"/>
  <c r="N884" i="4"/>
  <c r="L884" i="4"/>
  <c r="J884" i="4"/>
  <c r="P884" i="4" s="1"/>
  <c r="X877" i="4"/>
  <c r="N876" i="4"/>
  <c r="L876" i="4"/>
  <c r="J876" i="4"/>
  <c r="X874" i="4"/>
  <c r="N873" i="4"/>
  <c r="L873" i="4"/>
  <c r="J873" i="4"/>
  <c r="P873" i="4" s="1"/>
  <c r="X866" i="4"/>
  <c r="N865" i="4"/>
  <c r="L865" i="4"/>
  <c r="J865" i="4"/>
  <c r="X858" i="4"/>
  <c r="P857" i="4"/>
  <c r="N857" i="4"/>
  <c r="L857" i="4"/>
  <c r="J857" i="4"/>
  <c r="X851" i="4"/>
  <c r="N850" i="4"/>
  <c r="L850" i="4"/>
  <c r="J850" i="4"/>
  <c r="P850" i="4" s="1"/>
  <c r="X848" i="4"/>
  <c r="N847" i="4"/>
  <c r="L847" i="4"/>
  <c r="J847" i="4"/>
  <c r="P847" i="4" s="1"/>
  <c r="X842" i="4"/>
  <c r="N841" i="4"/>
  <c r="L841" i="4"/>
  <c r="J841" i="4"/>
  <c r="P841" i="4" s="1"/>
  <c r="X836" i="4"/>
  <c r="N835" i="4"/>
  <c r="L835" i="4"/>
  <c r="J835" i="4"/>
  <c r="X833" i="4"/>
  <c r="N832" i="4"/>
  <c r="L832" i="4"/>
  <c r="J832" i="4"/>
  <c r="P832" i="4" s="1"/>
  <c r="X821" i="4"/>
  <c r="N820" i="4"/>
  <c r="L820" i="4"/>
  <c r="J820" i="4"/>
  <c r="P820" i="4" s="1"/>
  <c r="X811" i="4"/>
  <c r="N810" i="4"/>
  <c r="L810" i="4"/>
  <c r="J810" i="4"/>
  <c r="T809" i="4"/>
  <c r="X804" i="4"/>
  <c r="N803" i="4"/>
  <c r="L803" i="4"/>
  <c r="J803" i="4"/>
  <c r="X799" i="4"/>
  <c r="N798" i="4"/>
  <c r="L798" i="4"/>
  <c r="J798" i="4"/>
  <c r="P798" i="4" s="1"/>
  <c r="T797" i="4"/>
  <c r="G29" i="3" s="1"/>
  <c r="X792" i="4"/>
  <c r="N791" i="4"/>
  <c r="L791" i="4"/>
  <c r="J791" i="4"/>
  <c r="X785" i="4"/>
  <c r="N784" i="4"/>
  <c r="L784" i="4"/>
  <c r="J784" i="4"/>
  <c r="P784" i="4" s="1"/>
  <c r="X777" i="4"/>
  <c r="N776" i="4"/>
  <c r="L776" i="4"/>
  <c r="J776" i="4"/>
  <c r="X770" i="4"/>
  <c r="N769" i="4"/>
  <c r="L769" i="4"/>
  <c r="J769" i="4"/>
  <c r="X764" i="4"/>
  <c r="N763" i="4"/>
  <c r="L763" i="4"/>
  <c r="J763" i="4"/>
  <c r="X755" i="4"/>
  <c r="N754" i="4"/>
  <c r="L754" i="4"/>
  <c r="J754" i="4"/>
  <c r="X748" i="4"/>
  <c r="N747" i="4"/>
  <c r="L747" i="4"/>
  <c r="J747" i="4"/>
  <c r="P747" i="4" s="1"/>
  <c r="X743" i="4"/>
  <c r="N742" i="4"/>
  <c r="L742" i="4"/>
  <c r="J742" i="4"/>
  <c r="P742" i="4" s="1"/>
  <c r="Q742" i="4" s="1"/>
  <c r="X737" i="4"/>
  <c r="N736" i="4"/>
  <c r="L736" i="4"/>
  <c r="J736" i="4"/>
  <c r="X732" i="4"/>
  <c r="N731" i="4"/>
  <c r="L731" i="4"/>
  <c r="J731" i="4"/>
  <c r="P731" i="4" s="1"/>
  <c r="X726" i="4"/>
  <c r="N725" i="4"/>
  <c r="L725" i="4"/>
  <c r="J725" i="4"/>
  <c r="P725" i="4" s="1"/>
  <c r="X721" i="4"/>
  <c r="N720" i="4"/>
  <c r="L720" i="4"/>
  <c r="J720" i="4"/>
  <c r="X715" i="4"/>
  <c r="N714" i="4"/>
  <c r="L714" i="4"/>
  <c r="J714" i="4"/>
  <c r="X709" i="4"/>
  <c r="N708" i="4"/>
  <c r="L708" i="4"/>
  <c r="J708" i="4"/>
  <c r="P708" i="4" s="1"/>
  <c r="X700" i="4"/>
  <c r="N699" i="4"/>
  <c r="L699" i="4"/>
  <c r="J699" i="4"/>
  <c r="P699" i="4" s="1"/>
  <c r="X690" i="4"/>
  <c r="N689" i="4"/>
  <c r="L689" i="4"/>
  <c r="J689" i="4"/>
  <c r="X684" i="4"/>
  <c r="N683" i="4"/>
  <c r="L683" i="4"/>
  <c r="J683" i="4"/>
  <c r="P683" i="4" s="1"/>
  <c r="Q683" i="4" s="1"/>
  <c r="T682" i="4"/>
  <c r="G28" i="3" s="1"/>
  <c r="X678" i="4"/>
  <c r="N677" i="4"/>
  <c r="N676" i="4" s="1"/>
  <c r="L677" i="4"/>
  <c r="L676" i="4" s="1"/>
  <c r="J677" i="4"/>
  <c r="J676" i="4" s="1"/>
  <c r="T676" i="4"/>
  <c r="X673" i="4"/>
  <c r="N672" i="4"/>
  <c r="L672" i="4"/>
  <c r="J672" i="4"/>
  <c r="P672" i="4" s="1"/>
  <c r="X670" i="4"/>
  <c r="N669" i="4"/>
  <c r="L669" i="4"/>
  <c r="J669" i="4"/>
  <c r="P669" i="4" s="1"/>
  <c r="T668" i="4"/>
  <c r="G25" i="3" s="1"/>
  <c r="X660" i="4"/>
  <c r="N659" i="4"/>
  <c r="L659" i="4"/>
  <c r="J659" i="4"/>
  <c r="P659" i="4" s="1"/>
  <c r="Q659" i="4" s="1"/>
  <c r="X654" i="4"/>
  <c r="N653" i="4"/>
  <c r="L653" i="4"/>
  <c r="J653" i="4"/>
  <c r="X648" i="4"/>
  <c r="N647" i="4"/>
  <c r="L647" i="4"/>
  <c r="J647" i="4"/>
  <c r="P647" i="4" s="1"/>
  <c r="X645" i="4"/>
  <c r="N644" i="4"/>
  <c r="L644" i="4"/>
  <c r="J644" i="4"/>
  <c r="P644" i="4" s="1"/>
  <c r="Q644" i="4" s="1"/>
  <c r="X639" i="4"/>
  <c r="N638" i="4"/>
  <c r="L638" i="4"/>
  <c r="J638" i="4"/>
  <c r="P638" i="4" s="1"/>
  <c r="Q638" i="4" s="1"/>
  <c r="X634" i="4"/>
  <c r="N633" i="4"/>
  <c r="L633" i="4"/>
  <c r="J633" i="4"/>
  <c r="P633" i="4" s="1"/>
  <c r="X628" i="4"/>
  <c r="N627" i="4"/>
  <c r="L627" i="4"/>
  <c r="J627" i="4"/>
  <c r="P627" i="4" s="1"/>
  <c r="T626" i="4"/>
  <c r="X618" i="4"/>
  <c r="P617" i="4"/>
  <c r="Q617" i="4" s="1"/>
  <c r="N617" i="4"/>
  <c r="L617" i="4"/>
  <c r="J617" i="4"/>
  <c r="X615" i="4"/>
  <c r="N614" i="4"/>
  <c r="L614" i="4"/>
  <c r="J614" i="4"/>
  <c r="X612" i="4"/>
  <c r="N611" i="4"/>
  <c r="L611" i="4"/>
  <c r="J611" i="4"/>
  <c r="P611" i="4" s="1"/>
  <c r="X609" i="4"/>
  <c r="N608" i="4"/>
  <c r="L608" i="4"/>
  <c r="J608" i="4"/>
  <c r="T607" i="4"/>
  <c r="G23" i="3" s="1"/>
  <c r="X604" i="4"/>
  <c r="N603" i="4"/>
  <c r="L603" i="4"/>
  <c r="J603" i="4"/>
  <c r="P603" i="4" s="1"/>
  <c r="X599" i="4"/>
  <c r="N598" i="4"/>
  <c r="L598" i="4"/>
  <c r="J598" i="4"/>
  <c r="P598" i="4" s="1"/>
  <c r="X590" i="4"/>
  <c r="N589" i="4"/>
  <c r="L589" i="4"/>
  <c r="J589" i="4"/>
  <c r="P589" i="4" s="1"/>
  <c r="Q589" i="4" s="1"/>
  <c r="X585" i="4"/>
  <c r="P584" i="4"/>
  <c r="Q584" i="4" s="1"/>
  <c r="N584" i="4"/>
  <c r="L584" i="4"/>
  <c r="J584" i="4"/>
  <c r="X576" i="4"/>
  <c r="N575" i="4"/>
  <c r="L575" i="4"/>
  <c r="J575" i="4"/>
  <c r="P575" i="4" s="1"/>
  <c r="X571" i="4"/>
  <c r="N570" i="4"/>
  <c r="L570" i="4"/>
  <c r="J570" i="4"/>
  <c r="X568" i="4"/>
  <c r="N567" i="4"/>
  <c r="L567" i="4"/>
  <c r="J567" i="4"/>
  <c r="X559" i="4"/>
  <c r="N558" i="4"/>
  <c r="L558" i="4"/>
  <c r="J558" i="4"/>
  <c r="P558" i="4" s="1"/>
  <c r="Q558" i="4" s="1"/>
  <c r="X556" i="4"/>
  <c r="N555" i="4"/>
  <c r="L555" i="4"/>
  <c r="J555" i="4"/>
  <c r="X547" i="4"/>
  <c r="N546" i="4"/>
  <c r="L546" i="4"/>
  <c r="J546" i="4"/>
  <c r="P546" i="4" s="1"/>
  <c r="X538" i="4"/>
  <c r="N537" i="4"/>
  <c r="L537" i="4"/>
  <c r="J537" i="4"/>
  <c r="X535" i="4"/>
  <c r="N534" i="4"/>
  <c r="L534" i="4"/>
  <c r="J534" i="4"/>
  <c r="P534" i="4" s="1"/>
  <c r="Q534" i="4" s="1"/>
  <c r="T533" i="4"/>
  <c r="X530" i="4"/>
  <c r="N529" i="4"/>
  <c r="L529" i="4"/>
  <c r="J529" i="4"/>
  <c r="P529" i="4" s="1"/>
  <c r="X525" i="4"/>
  <c r="N524" i="4"/>
  <c r="L524" i="4"/>
  <c r="J524" i="4"/>
  <c r="P524" i="4" s="1"/>
  <c r="Q524" i="4" s="1"/>
  <c r="X522" i="4"/>
  <c r="N521" i="4"/>
  <c r="L521" i="4"/>
  <c r="J521" i="4"/>
  <c r="X516" i="4"/>
  <c r="N515" i="4"/>
  <c r="L515" i="4"/>
  <c r="J515" i="4"/>
  <c r="P515" i="4" s="1"/>
  <c r="X508" i="4"/>
  <c r="N507" i="4"/>
  <c r="L507" i="4"/>
  <c r="J507" i="4"/>
  <c r="P507" i="4" s="1"/>
  <c r="X502" i="4"/>
  <c r="N501" i="4"/>
  <c r="L501" i="4"/>
  <c r="J501" i="4"/>
  <c r="X499" i="4"/>
  <c r="N498" i="4"/>
  <c r="L498" i="4"/>
  <c r="J498" i="4"/>
  <c r="P498" i="4" s="1"/>
  <c r="Q498" i="4" s="1"/>
  <c r="X493" i="4"/>
  <c r="N492" i="4"/>
  <c r="L492" i="4"/>
  <c r="J492" i="4"/>
  <c r="P492" i="4" s="1"/>
  <c r="X490" i="4"/>
  <c r="N489" i="4"/>
  <c r="L489" i="4"/>
  <c r="J489" i="4"/>
  <c r="X487" i="4"/>
  <c r="N486" i="4"/>
  <c r="L486" i="4"/>
  <c r="J486" i="4"/>
  <c r="P486" i="4" s="1"/>
  <c r="Q486" i="4" s="1"/>
  <c r="X481" i="4"/>
  <c r="N480" i="4"/>
  <c r="L480" i="4"/>
  <c r="J480" i="4"/>
  <c r="P480" i="4" s="1"/>
  <c r="T479" i="4"/>
  <c r="G21" i="3" s="1"/>
  <c r="X476" i="4"/>
  <c r="N475" i="4"/>
  <c r="L475" i="4"/>
  <c r="J475" i="4"/>
  <c r="P475" i="4" s="1"/>
  <c r="X473" i="4"/>
  <c r="P472" i="4"/>
  <c r="Q472" i="4" s="1"/>
  <c r="N472" i="4"/>
  <c r="L472" i="4"/>
  <c r="J472" i="4"/>
  <c r="X467" i="4"/>
  <c r="N466" i="4"/>
  <c r="L466" i="4"/>
  <c r="J466" i="4"/>
  <c r="P466" i="4" s="1"/>
  <c r="Q466" i="4" s="1"/>
  <c r="X464" i="4"/>
  <c r="N463" i="4"/>
  <c r="L463" i="4"/>
  <c r="J463" i="4"/>
  <c r="X455" i="4"/>
  <c r="N454" i="4"/>
  <c r="L454" i="4"/>
  <c r="J454" i="4"/>
  <c r="P454" i="4" s="1"/>
  <c r="X449" i="4"/>
  <c r="N448" i="4"/>
  <c r="L448" i="4"/>
  <c r="J448" i="4"/>
  <c r="P448" i="4" s="1"/>
  <c r="Q448" i="4" s="1"/>
  <c r="X442" i="4"/>
  <c r="N441" i="4"/>
  <c r="L441" i="4"/>
  <c r="J441" i="4"/>
  <c r="P441" i="4" s="1"/>
  <c r="Q441" i="4" s="1"/>
  <c r="X439" i="4"/>
  <c r="N438" i="4"/>
  <c r="L438" i="4"/>
  <c r="J438" i="4"/>
  <c r="P438" i="4" s="1"/>
  <c r="X432" i="4"/>
  <c r="N431" i="4"/>
  <c r="L431" i="4"/>
  <c r="J431" i="4"/>
  <c r="P431" i="4" s="1"/>
  <c r="X429" i="4"/>
  <c r="N428" i="4"/>
  <c r="L428" i="4"/>
  <c r="J428" i="4"/>
  <c r="X426" i="4"/>
  <c r="N425" i="4"/>
  <c r="L425" i="4"/>
  <c r="J425" i="4"/>
  <c r="P425" i="4" s="1"/>
  <c r="Q425" i="4" s="1"/>
  <c r="X423" i="4"/>
  <c r="N422" i="4"/>
  <c r="L422" i="4"/>
  <c r="J422" i="4"/>
  <c r="T421" i="4"/>
  <c r="X418" i="4"/>
  <c r="N417" i="4"/>
  <c r="L417" i="4"/>
  <c r="J417" i="4"/>
  <c r="P417" i="4" s="1"/>
  <c r="X413" i="4"/>
  <c r="N412" i="4"/>
  <c r="L412" i="4"/>
  <c r="J412" i="4"/>
  <c r="P412" i="4" s="1"/>
  <c r="Q412" i="4" s="1"/>
  <c r="X405" i="4"/>
  <c r="N404" i="4"/>
  <c r="L404" i="4"/>
  <c r="J404" i="4"/>
  <c r="X402" i="4"/>
  <c r="N401" i="4"/>
  <c r="L401" i="4"/>
  <c r="J401" i="4"/>
  <c r="P401" i="4" s="1"/>
  <c r="X399" i="4"/>
  <c r="N398" i="4"/>
  <c r="L398" i="4"/>
  <c r="J398" i="4"/>
  <c r="P398" i="4" s="1"/>
  <c r="Q398" i="4" s="1"/>
  <c r="X396" i="4"/>
  <c r="N395" i="4"/>
  <c r="L395" i="4"/>
  <c r="J395" i="4"/>
  <c r="P395" i="4" s="1"/>
  <c r="Q395" i="4" s="1"/>
  <c r="X388" i="4"/>
  <c r="N387" i="4"/>
  <c r="L387" i="4"/>
  <c r="J387" i="4"/>
  <c r="P387" i="4" s="1"/>
  <c r="T386" i="4"/>
  <c r="X383" i="4"/>
  <c r="N382" i="4"/>
  <c r="L382" i="4"/>
  <c r="J382" i="4"/>
  <c r="X377" i="4"/>
  <c r="N376" i="4"/>
  <c r="L376" i="4"/>
  <c r="J376" i="4"/>
  <c r="P376" i="4" s="1"/>
  <c r="Q376" i="4" s="1"/>
  <c r="X371" i="4"/>
  <c r="N370" i="4"/>
  <c r="N369" i="4" s="1"/>
  <c r="L370" i="4"/>
  <c r="J370" i="4"/>
  <c r="P370" i="4" s="1"/>
  <c r="T369" i="4"/>
  <c r="X366" i="4"/>
  <c r="N365" i="4"/>
  <c r="L365" i="4"/>
  <c r="J365" i="4"/>
  <c r="X363" i="4"/>
  <c r="N362" i="4"/>
  <c r="L362" i="4"/>
  <c r="J362" i="4"/>
  <c r="P362" i="4" s="1"/>
  <c r="Q362" i="4" s="1"/>
  <c r="X360" i="4"/>
  <c r="N359" i="4"/>
  <c r="L359" i="4"/>
  <c r="J359" i="4"/>
  <c r="P359" i="4" s="1"/>
  <c r="Q359" i="4" s="1"/>
  <c r="X354" i="4"/>
  <c r="N353" i="4"/>
  <c r="L353" i="4"/>
  <c r="J353" i="4"/>
  <c r="J352" i="4" s="1"/>
  <c r="C17" i="3" s="1"/>
  <c r="T352" i="4"/>
  <c r="G17" i="3" s="1"/>
  <c r="X349" i="4"/>
  <c r="N348" i="4"/>
  <c r="L348" i="4"/>
  <c r="J348" i="4"/>
  <c r="P348" i="4" s="1"/>
  <c r="Q348" i="4" s="1"/>
  <c r="X346" i="4"/>
  <c r="N345" i="4"/>
  <c r="L345" i="4"/>
  <c r="J345" i="4"/>
  <c r="P345" i="4" s="1"/>
  <c r="Q345" i="4" s="1"/>
  <c r="X343" i="4"/>
  <c r="N342" i="4"/>
  <c r="L342" i="4"/>
  <c r="J342" i="4"/>
  <c r="P342" i="4" s="1"/>
  <c r="X340" i="4"/>
  <c r="N339" i="4"/>
  <c r="L339" i="4"/>
  <c r="J339" i="4"/>
  <c r="X337" i="4"/>
  <c r="N336" i="4"/>
  <c r="L336" i="4"/>
  <c r="J336" i="4"/>
  <c r="P336" i="4" s="1"/>
  <c r="Q336" i="4" s="1"/>
  <c r="X334" i="4"/>
  <c r="N333" i="4"/>
  <c r="L333" i="4"/>
  <c r="J333" i="4"/>
  <c r="P333" i="4" s="1"/>
  <c r="Q333" i="4" s="1"/>
  <c r="X331" i="4"/>
  <c r="N330" i="4"/>
  <c r="L330" i="4"/>
  <c r="J330" i="4"/>
  <c r="P330" i="4" s="1"/>
  <c r="X328" i="4"/>
  <c r="N327" i="4"/>
  <c r="L327" i="4"/>
  <c r="J327" i="4"/>
  <c r="T326" i="4"/>
  <c r="X323" i="4"/>
  <c r="N322" i="4"/>
  <c r="N321" i="4" s="1"/>
  <c r="L322" i="4"/>
  <c r="L321" i="4" s="1"/>
  <c r="D15" i="3" s="1"/>
  <c r="J322" i="4"/>
  <c r="J321" i="4" s="1"/>
  <c r="C15" i="3" s="1"/>
  <c r="T321" i="4"/>
  <c r="G15" i="3" s="1"/>
  <c r="X318" i="4"/>
  <c r="N317" i="4"/>
  <c r="L317" i="4"/>
  <c r="J317" i="4"/>
  <c r="X313" i="4"/>
  <c r="P312" i="4"/>
  <c r="Q312" i="4" s="1"/>
  <c r="N312" i="4"/>
  <c r="L312" i="4"/>
  <c r="J312" i="4"/>
  <c r="X307" i="4"/>
  <c r="N306" i="4"/>
  <c r="L306" i="4"/>
  <c r="J306" i="4"/>
  <c r="P306" i="4" s="1"/>
  <c r="Q306" i="4" s="1"/>
  <c r="X304" i="4"/>
  <c r="N303" i="4"/>
  <c r="L303" i="4"/>
  <c r="J303" i="4"/>
  <c r="P303" i="4" s="1"/>
  <c r="X293" i="4"/>
  <c r="N292" i="4"/>
  <c r="L292" i="4"/>
  <c r="J292" i="4"/>
  <c r="X290" i="4"/>
  <c r="N289" i="4"/>
  <c r="L289" i="4"/>
  <c r="J289" i="4"/>
  <c r="P289" i="4" s="1"/>
  <c r="Q289" i="4" s="1"/>
  <c r="X287" i="4"/>
  <c r="N286" i="4"/>
  <c r="L286" i="4"/>
  <c r="J286" i="4"/>
  <c r="P286" i="4" s="1"/>
  <c r="Q286" i="4" s="1"/>
  <c r="X281" i="4"/>
  <c r="N280" i="4"/>
  <c r="L280" i="4"/>
  <c r="J280" i="4"/>
  <c r="X278" i="4"/>
  <c r="N277" i="4"/>
  <c r="L277" i="4"/>
  <c r="J277" i="4"/>
  <c r="X272" i="4"/>
  <c r="N271" i="4"/>
  <c r="L271" i="4"/>
  <c r="J271" i="4"/>
  <c r="P271" i="4" s="1"/>
  <c r="Q271" i="4" s="1"/>
  <c r="X265" i="4"/>
  <c r="N264" i="4"/>
  <c r="L264" i="4"/>
  <c r="J264" i="4"/>
  <c r="P264" i="4" s="1"/>
  <c r="Q264" i="4" s="1"/>
  <c r="X262" i="4"/>
  <c r="N261" i="4"/>
  <c r="L261" i="4"/>
  <c r="J261" i="4"/>
  <c r="P261" i="4" s="1"/>
  <c r="X255" i="4"/>
  <c r="N254" i="4"/>
  <c r="L254" i="4"/>
  <c r="J254" i="4"/>
  <c r="X249" i="4"/>
  <c r="N248" i="4"/>
  <c r="L248" i="4"/>
  <c r="J248" i="4"/>
  <c r="P248" i="4" s="1"/>
  <c r="Q248" i="4" s="1"/>
  <c r="X246" i="4"/>
  <c r="N245" i="4"/>
  <c r="L245" i="4"/>
  <c r="J245" i="4"/>
  <c r="P245" i="4" s="1"/>
  <c r="Q245" i="4" s="1"/>
  <c r="X240" i="4"/>
  <c r="N239" i="4"/>
  <c r="L239" i="4"/>
  <c r="J239" i="4"/>
  <c r="P239" i="4" s="1"/>
  <c r="X234" i="4"/>
  <c r="N233" i="4"/>
  <c r="L233" i="4"/>
  <c r="J233" i="4"/>
  <c r="X228" i="4"/>
  <c r="N227" i="4"/>
  <c r="L227" i="4"/>
  <c r="J227" i="4"/>
  <c r="P227" i="4" s="1"/>
  <c r="Q227" i="4" s="1"/>
  <c r="T226" i="4"/>
  <c r="X220" i="4"/>
  <c r="N219" i="4"/>
  <c r="N218" i="4" s="1"/>
  <c r="L219" i="4"/>
  <c r="L218" i="4" s="1"/>
  <c r="J219" i="4"/>
  <c r="P219" i="4" s="1"/>
  <c r="P218" i="4" s="1"/>
  <c r="E13" i="3" s="1"/>
  <c r="T218" i="4"/>
  <c r="G13" i="3" s="1"/>
  <c r="X212" i="4"/>
  <c r="P211" i="4"/>
  <c r="Q211" i="4" s="1"/>
  <c r="N211" i="4"/>
  <c r="L211" i="4"/>
  <c r="J211" i="4"/>
  <c r="X206" i="4"/>
  <c r="N205" i="4"/>
  <c r="L205" i="4"/>
  <c r="J205" i="4"/>
  <c r="J204" i="4" s="1"/>
  <c r="C12" i="3" s="1"/>
  <c r="T204" i="4"/>
  <c r="G12" i="3" s="1"/>
  <c r="X195" i="4"/>
  <c r="N194" i="4"/>
  <c r="L194" i="4"/>
  <c r="J194" i="4"/>
  <c r="X192" i="4"/>
  <c r="P191" i="4"/>
  <c r="Q191" i="4" s="1"/>
  <c r="N191" i="4"/>
  <c r="L191" i="4"/>
  <c r="J191" i="4"/>
  <c r="X189" i="4"/>
  <c r="N188" i="4"/>
  <c r="L188" i="4"/>
  <c r="J188" i="4"/>
  <c r="P188" i="4" s="1"/>
  <c r="Q188" i="4" s="1"/>
  <c r="X184" i="4"/>
  <c r="N183" i="4"/>
  <c r="L183" i="4"/>
  <c r="J183" i="4"/>
  <c r="P183" i="4" s="1"/>
  <c r="X181" i="4"/>
  <c r="N180" i="4"/>
  <c r="L180" i="4"/>
  <c r="J180" i="4"/>
  <c r="T179" i="4"/>
  <c r="G11" i="3" s="1"/>
  <c r="X174" i="4"/>
  <c r="N173" i="4"/>
  <c r="L173" i="4"/>
  <c r="J173" i="4"/>
  <c r="P173" i="4" s="1"/>
  <c r="Q173" i="4" s="1"/>
  <c r="X163" i="4"/>
  <c r="N162" i="4"/>
  <c r="L162" i="4"/>
  <c r="J162" i="4"/>
  <c r="P162" i="4" s="1"/>
  <c r="X157" i="4"/>
  <c r="N156" i="4"/>
  <c r="L156" i="4"/>
  <c r="J156" i="4"/>
  <c r="X145" i="4"/>
  <c r="P144" i="4"/>
  <c r="Q144" i="4" s="1"/>
  <c r="N144" i="4"/>
  <c r="L144" i="4"/>
  <c r="J144" i="4"/>
  <c r="X135" i="4"/>
  <c r="N134" i="4"/>
  <c r="L134" i="4"/>
  <c r="J134" i="4"/>
  <c r="P134" i="4" s="1"/>
  <c r="Q134" i="4" s="1"/>
  <c r="X132" i="4"/>
  <c r="N131" i="4"/>
  <c r="L131" i="4"/>
  <c r="J131" i="4"/>
  <c r="X118" i="4"/>
  <c r="N117" i="4"/>
  <c r="L117" i="4"/>
  <c r="J117" i="4"/>
  <c r="X111" i="4"/>
  <c r="N110" i="4"/>
  <c r="L110" i="4"/>
  <c r="J110" i="4"/>
  <c r="P110" i="4" s="1"/>
  <c r="Q110" i="4" s="1"/>
  <c r="X108" i="4"/>
  <c r="N107" i="4"/>
  <c r="L107" i="4"/>
  <c r="J107" i="4"/>
  <c r="P107" i="4" s="1"/>
  <c r="Q107" i="4" s="1"/>
  <c r="X102" i="4"/>
  <c r="N101" i="4"/>
  <c r="L101" i="4"/>
  <c r="J101" i="4"/>
  <c r="X95" i="4"/>
  <c r="N94" i="4"/>
  <c r="L94" i="4"/>
  <c r="J94" i="4"/>
  <c r="X89" i="4"/>
  <c r="N88" i="4"/>
  <c r="L88" i="4"/>
  <c r="J88" i="4"/>
  <c r="P88" i="4" s="1"/>
  <c r="Q88" i="4" s="1"/>
  <c r="X82" i="4"/>
  <c r="N81" i="4"/>
  <c r="L81" i="4"/>
  <c r="J81" i="4"/>
  <c r="P81" i="4" s="1"/>
  <c r="Q81" i="4" s="1"/>
  <c r="X76" i="4"/>
  <c r="N75" i="4"/>
  <c r="L75" i="4"/>
  <c r="J75" i="4"/>
  <c r="P75" i="4" s="1"/>
  <c r="T74" i="4"/>
  <c r="X69" i="4"/>
  <c r="N68" i="4"/>
  <c r="N67" i="4" s="1"/>
  <c r="L68" i="4"/>
  <c r="L67" i="4" s="1"/>
  <c r="D9" i="3" s="1"/>
  <c r="J68" i="4"/>
  <c r="P68" i="4" s="1"/>
  <c r="Q68" i="4" s="1"/>
  <c r="Q67" i="4" s="1"/>
  <c r="F9" i="3" s="1"/>
  <c r="T67" i="4"/>
  <c r="X62" i="4"/>
  <c r="N61" i="4"/>
  <c r="L61" i="4"/>
  <c r="J61" i="4"/>
  <c r="P61" i="4" s="1"/>
  <c r="X57" i="4"/>
  <c r="N56" i="4"/>
  <c r="L56" i="4"/>
  <c r="J56" i="4"/>
  <c r="X54" i="4"/>
  <c r="N53" i="4"/>
  <c r="L53" i="4"/>
  <c r="J53" i="4"/>
  <c r="P53" i="4" s="1"/>
  <c r="Q53" i="4" s="1"/>
  <c r="X41" i="4"/>
  <c r="N40" i="4"/>
  <c r="L40" i="4"/>
  <c r="J40" i="4"/>
  <c r="X33" i="4"/>
  <c r="N32" i="4"/>
  <c r="L32" i="4"/>
  <c r="J32" i="4"/>
  <c r="X24" i="4"/>
  <c r="N23" i="4"/>
  <c r="L23" i="4"/>
  <c r="J23" i="4"/>
  <c r="X16" i="4"/>
  <c r="N15" i="4"/>
  <c r="N8" i="4" s="1"/>
  <c r="L15" i="4"/>
  <c r="J15" i="4"/>
  <c r="P15" i="4" s="1"/>
  <c r="Q15" i="4" s="1"/>
  <c r="X10" i="4"/>
  <c r="N9" i="4"/>
  <c r="L9" i="4"/>
  <c r="J9" i="4"/>
  <c r="T8" i="4"/>
  <c r="G8" i="3" s="1"/>
  <c r="X4" i="4"/>
  <c r="G48" i="3"/>
  <c r="G47" i="3"/>
  <c r="G46" i="3"/>
  <c r="G44" i="3"/>
  <c r="G43" i="3"/>
  <c r="G42" i="3"/>
  <c r="G41" i="3"/>
  <c r="G40" i="3"/>
  <c r="G39" i="3"/>
  <c r="G37" i="3"/>
  <c r="G36" i="3"/>
  <c r="G35" i="3"/>
  <c r="G34" i="3"/>
  <c r="G33" i="3"/>
  <c r="D33" i="3"/>
  <c r="G32" i="3"/>
  <c r="G31" i="3"/>
  <c r="G30" i="3"/>
  <c r="G26" i="3"/>
  <c r="D26" i="3"/>
  <c r="C26" i="3"/>
  <c r="G24" i="3"/>
  <c r="G22" i="3"/>
  <c r="G20" i="3"/>
  <c r="G19" i="3"/>
  <c r="G18" i="3"/>
  <c r="G16" i="3"/>
  <c r="G14" i="3"/>
  <c r="D13" i="3"/>
  <c r="G10" i="3"/>
  <c r="G9" i="3"/>
  <c r="F31" i="1"/>
  <c r="F28" i="1"/>
  <c r="J10" i="1"/>
  <c r="J9" i="1"/>
  <c r="J8" i="1"/>
  <c r="J7" i="1"/>
  <c r="J4" i="1"/>
  <c r="A4" i="1" a="1"/>
  <c r="A4" i="1" s="1"/>
  <c r="A5" i="1" s="1" a="1"/>
  <c r="A5" i="1" s="1"/>
  <c r="A9" i="1" s="1"/>
  <c r="C50" i="3" l="1"/>
  <c r="L797" i="4"/>
  <c r="D29" i="3" s="1"/>
  <c r="J1000" i="4"/>
  <c r="C32" i="3" s="1"/>
  <c r="N204" i="4"/>
  <c r="L1210" i="4"/>
  <c r="D36" i="3" s="1"/>
  <c r="L1671" i="4"/>
  <c r="D43" i="3" s="1"/>
  <c r="Q1266" i="4"/>
  <c r="A7" i="1"/>
  <c r="J218" i="4"/>
  <c r="C13" i="3" s="1"/>
  <c r="L533" i="4"/>
  <c r="D22" i="3" s="1"/>
  <c r="L682" i="4"/>
  <c r="P835" i="4"/>
  <c r="Q835" i="4" s="1"/>
  <c r="Q857" i="4"/>
  <c r="P865" i="4"/>
  <c r="Q865" i="4" s="1"/>
  <c r="Q983" i="4"/>
  <c r="Q1472" i="4"/>
  <c r="Q1602" i="4"/>
  <c r="Q1732" i="4"/>
  <c r="L1780" i="4"/>
  <c r="D45" i="3" s="1"/>
  <c r="Q1818" i="4"/>
  <c r="J67" i="4"/>
  <c r="C9" i="3" s="1"/>
  <c r="J74" i="4"/>
  <c r="C10" i="3" s="1"/>
  <c r="L226" i="4"/>
  <c r="D14" i="3" s="1"/>
  <c r="N326" i="4"/>
  <c r="N352" i="4"/>
  <c r="L386" i="4"/>
  <c r="D19" i="3" s="1"/>
  <c r="L668" i="4"/>
  <c r="D25" i="3" s="1"/>
  <c r="P1001" i="4"/>
  <c r="Q1695" i="4"/>
  <c r="P9" i="4"/>
  <c r="Q9" i="4" s="1"/>
  <c r="Q417" i="4"/>
  <c r="P537" i="4"/>
  <c r="Q537" i="4" s="1"/>
  <c r="N607" i="4"/>
  <c r="Q841" i="4"/>
  <c r="P1266" i="4"/>
  <c r="Q1455" i="4"/>
  <c r="Q1530" i="4"/>
  <c r="Q1662" i="4"/>
  <c r="L369" i="4"/>
  <c r="D18" i="3" s="1"/>
  <c r="P428" i="4"/>
  <c r="Q428" i="4" s="1"/>
  <c r="P763" i="4"/>
  <c r="Q763" i="4" s="1"/>
  <c r="N809" i="4"/>
  <c r="Q884" i="4"/>
  <c r="Q980" i="4"/>
  <c r="N1210" i="4"/>
  <c r="P791" i="4"/>
  <c r="Q791" i="4" s="1"/>
  <c r="Q1183" i="4"/>
  <c r="P1695" i="4"/>
  <c r="Q261" i="4"/>
  <c r="Q342" i="4"/>
  <c r="N479" i="4"/>
  <c r="L607" i="4"/>
  <c r="D23" i="3" s="1"/>
  <c r="P677" i="4"/>
  <c r="N1000" i="4"/>
  <c r="Q1097" i="4"/>
  <c r="Q1284" i="4"/>
  <c r="L1578" i="4"/>
  <c r="D42" i="3" s="1"/>
  <c r="L1031" i="4"/>
  <c r="D34" i="3" s="1"/>
  <c r="J1222" i="4"/>
  <c r="C37" i="3" s="1"/>
  <c r="L479" i="4"/>
  <c r="D21" i="3" s="1"/>
  <c r="P40" i="4"/>
  <c r="Q40" i="4" s="1"/>
  <c r="P101" i="4"/>
  <c r="Q101" i="4" s="1"/>
  <c r="L204" i="4"/>
  <c r="D12" i="3" s="1"/>
  <c r="L326" i="4"/>
  <c r="D16" i="3" s="1"/>
  <c r="L352" i="4"/>
  <c r="D17" i="3" s="1"/>
  <c r="P501" i="4"/>
  <c r="Q501" i="4" s="1"/>
  <c r="P521" i="4"/>
  <c r="Q521" i="4" s="1"/>
  <c r="P608" i="4"/>
  <c r="Q608" i="4" s="1"/>
  <c r="P720" i="4"/>
  <c r="Q720" i="4" s="1"/>
  <c r="P736" i="4"/>
  <c r="Q736" i="4" s="1"/>
  <c r="N797" i="4"/>
  <c r="L1000" i="4"/>
  <c r="D32" i="3" s="1"/>
  <c r="P1057" i="4"/>
  <c r="Q1057" i="4" s="1"/>
  <c r="Q1072" i="4"/>
  <c r="P1081" i="4"/>
  <c r="Q1081" i="4" s="1"/>
  <c r="P1176" i="4"/>
  <c r="Q1176" i="4" s="1"/>
  <c r="P1201" i="4"/>
  <c r="Q1201" i="4" s="1"/>
  <c r="P1211" i="4"/>
  <c r="P1210" i="4" s="1"/>
  <c r="E36" i="3" s="1"/>
  <c r="Q1223" i="4"/>
  <c r="P1230" i="4"/>
  <c r="Q1230" i="4" s="1"/>
  <c r="P1326" i="4"/>
  <c r="Q1326" i="4" s="1"/>
  <c r="P1452" i="4"/>
  <c r="Q1452" i="4" s="1"/>
  <c r="P1463" i="4"/>
  <c r="Q1463" i="4" s="1"/>
  <c r="P1497" i="4"/>
  <c r="Q1497" i="4" s="1"/>
  <c r="N1578" i="4"/>
  <c r="Q1672" i="4"/>
  <c r="P1675" i="4"/>
  <c r="Q1675" i="4" s="1"/>
  <c r="P1771" i="4"/>
  <c r="Q1771" i="4" s="1"/>
  <c r="P1796" i="4"/>
  <c r="Q1796" i="4" s="1"/>
  <c r="P1832" i="4"/>
  <c r="P1831" i="4" s="1"/>
  <c r="E46" i="3" s="1"/>
  <c r="J1841" i="4"/>
  <c r="C48" i="3" s="1"/>
  <c r="J421" i="4"/>
  <c r="C20" i="3" s="1"/>
  <c r="N533" i="4"/>
  <c r="P668" i="4"/>
  <c r="E25" i="3" s="1"/>
  <c r="J682" i="4"/>
  <c r="C28" i="3" s="1"/>
  <c r="J809" i="4"/>
  <c r="C30" i="3" s="1"/>
  <c r="J1210" i="4"/>
  <c r="C36" i="3" s="1"/>
  <c r="N1325" i="4"/>
  <c r="T7" i="4"/>
  <c r="G7" i="3" s="1"/>
  <c r="L179" i="4"/>
  <c r="D11" i="3" s="1"/>
  <c r="J8" i="4"/>
  <c r="C8" i="3" s="1"/>
  <c r="Q75" i="4"/>
  <c r="Q183" i="4"/>
  <c r="P205" i="4"/>
  <c r="P204" i="4" s="1"/>
  <c r="E12" i="3" s="1"/>
  <c r="P353" i="4"/>
  <c r="Q353" i="4" s="1"/>
  <c r="L421" i="4"/>
  <c r="D20" i="3" s="1"/>
  <c r="P714" i="4"/>
  <c r="Q714" i="4" s="1"/>
  <c r="P876" i="4"/>
  <c r="Q876" i="4" s="1"/>
  <c r="P920" i="4"/>
  <c r="Q920" i="4" s="1"/>
  <c r="P961" i="4"/>
  <c r="Q961" i="4" s="1"/>
  <c r="P1013" i="4"/>
  <c r="Q1013" i="4" s="1"/>
  <c r="J1023" i="4"/>
  <c r="C33" i="3" s="1"/>
  <c r="P1024" i="4"/>
  <c r="P1023" i="4" s="1"/>
  <c r="E33" i="3" s="1"/>
  <c r="P1051" i="4"/>
  <c r="Q1051" i="4" s="1"/>
  <c r="P1140" i="4"/>
  <c r="Q1140" i="4" s="1"/>
  <c r="N1222" i="4"/>
  <c r="L1382" i="4"/>
  <c r="D39" i="3" s="1"/>
  <c r="Q1440" i="4"/>
  <c r="P1443" i="4"/>
  <c r="Q1443" i="4" s="1"/>
  <c r="L1459" i="4"/>
  <c r="D40" i="3" s="1"/>
  <c r="P1659" i="4"/>
  <c r="Q1659" i="4" s="1"/>
  <c r="N1671" i="4"/>
  <c r="N1731" i="4"/>
  <c r="J1831" i="4"/>
  <c r="C46" i="3" s="1"/>
  <c r="L8" i="4"/>
  <c r="D8" i="3" s="1"/>
  <c r="P32" i="4"/>
  <c r="Q32" i="4" s="1"/>
  <c r="Q61" i="4"/>
  <c r="L74" i="4"/>
  <c r="D10" i="3" s="1"/>
  <c r="P131" i="4"/>
  <c r="Q131" i="4" s="1"/>
  <c r="Q162" i="4"/>
  <c r="Q219" i="4"/>
  <c r="Q218" i="4" s="1"/>
  <c r="F13" i="3" s="1"/>
  <c r="Q239" i="4"/>
  <c r="Q330" i="4"/>
  <c r="P567" i="4"/>
  <c r="Q567" i="4" s="1"/>
  <c r="L626" i="4"/>
  <c r="D24" i="3" s="1"/>
  <c r="P689" i="4"/>
  <c r="Q689" i="4" s="1"/>
  <c r="P769" i="4"/>
  <c r="Q769" i="4" s="1"/>
  <c r="N960" i="4"/>
  <c r="N1382" i="4"/>
  <c r="Q1524" i="4"/>
  <c r="L1557" i="4"/>
  <c r="D41" i="3" s="1"/>
  <c r="Q1811" i="4"/>
  <c r="N74" i="4"/>
  <c r="N179" i="4"/>
  <c r="N226" i="4"/>
  <c r="P280" i="4"/>
  <c r="Q280" i="4" s="1"/>
  <c r="Q303" i="4"/>
  <c r="P322" i="4"/>
  <c r="P321" i="4" s="1"/>
  <c r="E15" i="3" s="1"/>
  <c r="J369" i="4"/>
  <c r="C18" i="3" s="1"/>
  <c r="N626" i="4"/>
  <c r="N682" i="4"/>
  <c r="P810" i="4"/>
  <c r="Q810" i="4" s="1"/>
  <c r="Q901" i="4"/>
  <c r="P974" i="4"/>
  <c r="Q974" i="4" s="1"/>
  <c r="Q1127" i="4"/>
  <c r="L1222" i="4"/>
  <c r="D37" i="3" s="1"/>
  <c r="L1325" i="4"/>
  <c r="D38" i="3" s="1"/>
  <c r="Q1338" i="4"/>
  <c r="P1392" i="4"/>
  <c r="Q1392" i="4" s="1"/>
  <c r="P1599" i="4"/>
  <c r="Q1599" i="4" s="1"/>
  <c r="Q1842" i="4"/>
  <c r="A15" i="1"/>
  <c r="A12" i="1"/>
  <c r="D28" i="3"/>
  <c r="A8" i="1"/>
  <c r="A6" i="1" a="1"/>
  <c r="A6" i="1" s="1"/>
  <c r="A10" i="1" s="1"/>
  <c r="P67" i="4"/>
  <c r="E9" i="3" s="1"/>
  <c r="N421" i="4"/>
  <c r="J479" i="4"/>
  <c r="C21" i="3" s="1"/>
  <c r="N1031" i="4"/>
  <c r="Q1121" i="4"/>
  <c r="J1205" i="4"/>
  <c r="C35" i="3" s="1"/>
  <c r="P1354" i="4"/>
  <c r="Q1354" i="4" s="1"/>
  <c r="P1449" i="4"/>
  <c r="Q1449" i="4" s="1"/>
  <c r="P1460" i="4"/>
  <c r="Q1460" i="4" s="1"/>
  <c r="J1459" i="4"/>
  <c r="C40" i="3" s="1"/>
  <c r="Q1711" i="4"/>
  <c r="J1731" i="4"/>
  <c r="C44" i="3" s="1"/>
  <c r="P1752" i="4"/>
  <c r="P1731" i="4" s="1"/>
  <c r="E44" i="3" s="1"/>
  <c r="P1781" i="4"/>
  <c r="J1780" i="4"/>
  <c r="C45" i="3" s="1"/>
  <c r="Q370" i="4"/>
  <c r="P422" i="4"/>
  <c r="Q422" i="4" s="1"/>
  <c r="Q480" i="4"/>
  <c r="N668" i="4"/>
  <c r="P1245" i="4"/>
  <c r="P1222" i="4" s="1"/>
  <c r="E37" i="3" s="1"/>
  <c r="P1542" i="4"/>
  <c r="Q1542" i="4" s="1"/>
  <c r="P1558" i="4"/>
  <c r="P1557" i="4" s="1"/>
  <c r="E41" i="3" s="1"/>
  <c r="J1557" i="4"/>
  <c r="C41" i="3" s="1"/>
  <c r="P1616" i="4"/>
  <c r="Q1616" i="4" s="1"/>
  <c r="P1684" i="4"/>
  <c r="J533" i="4"/>
  <c r="C22" i="3" s="1"/>
  <c r="T681" i="4"/>
  <c r="G27" i="3" s="1"/>
  <c r="Q731" i="4"/>
  <c r="L809" i="4"/>
  <c r="D30" i="3" s="1"/>
  <c r="Q850" i="4"/>
  <c r="Q1094" i="4"/>
  <c r="Q1171" i="4"/>
  <c r="P1413" i="4"/>
  <c r="Q1413" i="4" s="1"/>
  <c r="N1459" i="4"/>
  <c r="P1578" i="4"/>
  <c r="E42" i="3" s="1"/>
  <c r="N1780" i="4"/>
  <c r="J179" i="4"/>
  <c r="C11" i="3" s="1"/>
  <c r="J326" i="4"/>
  <c r="C16" i="3" s="1"/>
  <c r="Q387" i="4"/>
  <c r="Q475" i="4"/>
  <c r="Q546" i="4"/>
  <c r="P555" i="4"/>
  <c r="Q611" i="4"/>
  <c r="P614" i="4"/>
  <c r="Q614" i="4" s="1"/>
  <c r="Q633" i="4"/>
  <c r="Q747" i="4"/>
  <c r="P754" i="4"/>
  <c r="Q754" i="4" s="1"/>
  <c r="Q873" i="4"/>
  <c r="J960" i="4"/>
  <c r="C31" i="3" s="1"/>
  <c r="Q1001" i="4"/>
  <c r="Q1043" i="4"/>
  <c r="Q1151" i="4"/>
  <c r="Q1196" i="4"/>
  <c r="P1206" i="4"/>
  <c r="P1205" i="4" s="1"/>
  <c r="E35" i="3" s="1"/>
  <c r="Q1257" i="4"/>
  <c r="Q1306" i="4"/>
  <c r="P1378" i="4"/>
  <c r="Q1378" i="4" s="1"/>
  <c r="Q1404" i="4"/>
  <c r="P1487" i="4"/>
  <c r="Q1487" i="4" s="1"/>
  <c r="N1557" i="4"/>
  <c r="P1805" i="4"/>
  <c r="Q1805" i="4" s="1"/>
  <c r="P23" i="4"/>
  <c r="P56" i="4"/>
  <c r="Q56" i="4" s="1"/>
  <c r="P94" i="4"/>
  <c r="Q94" i="4" s="1"/>
  <c r="P117" i="4"/>
  <c r="P156" i="4"/>
  <c r="Q156" i="4" s="1"/>
  <c r="P180" i="4"/>
  <c r="P194" i="4"/>
  <c r="Q194" i="4" s="1"/>
  <c r="P233" i="4"/>
  <c r="P254" i="4"/>
  <c r="Q254" i="4" s="1"/>
  <c r="P277" i="4"/>
  <c r="Q277" i="4" s="1"/>
  <c r="P292" i="4"/>
  <c r="Q292" i="4" s="1"/>
  <c r="P317" i="4"/>
  <c r="Q317" i="4" s="1"/>
  <c r="P327" i="4"/>
  <c r="Q327" i="4" s="1"/>
  <c r="P339" i="4"/>
  <c r="Q339" i="4" s="1"/>
  <c r="P365" i="4"/>
  <c r="Q365" i="4" s="1"/>
  <c r="P382" i="4"/>
  <c r="Q382" i="4" s="1"/>
  <c r="Q401" i="4"/>
  <c r="P404" i="4"/>
  <c r="P386" i="4" s="1"/>
  <c r="E19" i="3" s="1"/>
  <c r="Q438" i="4"/>
  <c r="P489" i="4"/>
  <c r="Q489" i="4" s="1"/>
  <c r="Q515" i="4"/>
  <c r="P570" i="4"/>
  <c r="Q570" i="4" s="1"/>
  <c r="Q603" i="4"/>
  <c r="Q647" i="4"/>
  <c r="P653" i="4"/>
  <c r="P626" i="4" s="1"/>
  <c r="E24" i="3" s="1"/>
  <c r="Q672" i="4"/>
  <c r="Q708" i="4"/>
  <c r="P776" i="4"/>
  <c r="Q776" i="4" s="1"/>
  <c r="Q798" i="4"/>
  <c r="J797" i="4"/>
  <c r="C29" i="3" s="1"/>
  <c r="P803" i="4"/>
  <c r="Q803" i="4" s="1"/>
  <c r="Q832" i="4"/>
  <c r="P896" i="4"/>
  <c r="Q953" i="4"/>
  <c r="L960" i="4"/>
  <c r="D31" i="3" s="1"/>
  <c r="P968" i="4"/>
  <c r="Q1016" i="4"/>
  <c r="Q1066" i="4"/>
  <c r="J1325" i="4"/>
  <c r="C38" i="3" s="1"/>
  <c r="Q1332" i="4"/>
  <c r="Q1357" i="4"/>
  <c r="J1382" i="4"/>
  <c r="C39" i="3" s="1"/>
  <c r="P1389" i="4"/>
  <c r="Q1389" i="4" s="1"/>
  <c r="J1578" i="4"/>
  <c r="C42" i="3" s="1"/>
  <c r="P1645" i="4"/>
  <c r="Q1645" i="4" s="1"/>
  <c r="P1708" i="4"/>
  <c r="Q1708" i="4" s="1"/>
  <c r="Q1755" i="4"/>
  <c r="Q1791" i="4"/>
  <c r="J226" i="4"/>
  <c r="C14" i="3" s="1"/>
  <c r="N386" i="4"/>
  <c r="Q454" i="4"/>
  <c r="P463" i="4"/>
  <c r="Q463" i="4" s="1"/>
  <c r="Q529" i="4"/>
  <c r="J607" i="4"/>
  <c r="C23" i="3" s="1"/>
  <c r="Q725" i="4"/>
  <c r="Q847" i="4"/>
  <c r="P1278" i="4"/>
  <c r="Q1278" i="4" s="1"/>
  <c r="P1321" i="4"/>
  <c r="Q1321" i="4" s="1"/>
  <c r="P1437" i="4"/>
  <c r="Q1437" i="4" s="1"/>
  <c r="Q1550" i="4"/>
  <c r="Q1564" i="4"/>
  <c r="Q1624" i="4"/>
  <c r="Q1689" i="4"/>
  <c r="L1731" i="4"/>
  <c r="D44" i="3" s="1"/>
  <c r="Q492" i="4"/>
  <c r="Q575" i="4"/>
  <c r="Q627" i="4"/>
  <c r="J626" i="4"/>
  <c r="C24" i="3" s="1"/>
  <c r="Q784" i="4"/>
  <c r="Q1032" i="4"/>
  <c r="J1031" i="4"/>
  <c r="C34" i="3" s="1"/>
  <c r="Q1143" i="4"/>
  <c r="Q1189" i="4"/>
  <c r="Q1303" i="4"/>
  <c r="Q1426" i="4"/>
  <c r="P1509" i="4"/>
  <c r="Q1509" i="4" s="1"/>
  <c r="P1591" i="4"/>
  <c r="Q1591" i="4" s="1"/>
  <c r="J386" i="4"/>
  <c r="C19" i="3" s="1"/>
  <c r="Q431" i="4"/>
  <c r="Q507" i="4"/>
  <c r="Q598" i="4"/>
  <c r="Q669" i="4"/>
  <c r="J668" i="4"/>
  <c r="C25" i="3" s="1"/>
  <c r="Q699" i="4"/>
  <c r="Q820" i="4"/>
  <c r="Q937" i="4"/>
  <c r="P1401" i="4"/>
  <c r="Q1401" i="4" s="1"/>
  <c r="Q1490" i="4"/>
  <c r="Q1579" i="4"/>
  <c r="J1671" i="4"/>
  <c r="C43" i="3" s="1"/>
  <c r="P1727" i="4"/>
  <c r="Q1727" i="4" s="1"/>
  <c r="J1836" i="4"/>
  <c r="C47" i="3" s="1"/>
  <c r="P1837" i="4"/>
  <c r="P1836" i="4" s="1"/>
  <c r="E47" i="3" s="1"/>
  <c r="P1848" i="4"/>
  <c r="P1841" i="4" s="1"/>
  <c r="E48" i="3" s="1"/>
  <c r="E27" i="1"/>
  <c r="B53" i="3"/>
  <c r="D30" i="1"/>
  <c r="E30" i="1"/>
  <c r="C53" i="3"/>
  <c r="P960" i="4" l="1"/>
  <c r="E31" i="3" s="1"/>
  <c r="P74" i="4"/>
  <c r="E10" i="3" s="1"/>
  <c r="P809" i="4"/>
  <c r="E30" i="3" s="1"/>
  <c r="P8" i="4"/>
  <c r="P533" i="4"/>
  <c r="E22" i="3" s="1"/>
  <c r="P1000" i="4"/>
  <c r="E32" i="3" s="1"/>
  <c r="Q404" i="4"/>
  <c r="N681" i="4"/>
  <c r="P607" i="4"/>
  <c r="E23" i="3" s="1"/>
  <c r="L7" i="4"/>
  <c r="Q205" i="4"/>
  <c r="Q204" i="4" s="1"/>
  <c r="F12" i="3" s="1"/>
  <c r="Q1832" i="4"/>
  <c r="Q1831" i="4" s="1"/>
  <c r="F46" i="3" s="1"/>
  <c r="Q1325" i="4"/>
  <c r="F38" i="3" s="1"/>
  <c r="P179" i="4"/>
  <c r="E11" i="3" s="1"/>
  <c r="P1031" i="4"/>
  <c r="E34" i="3" s="1"/>
  <c r="P226" i="4"/>
  <c r="E14" i="3" s="1"/>
  <c r="Q352" i="4"/>
  <c r="F17" i="3" s="1"/>
  <c r="Q668" i="4"/>
  <c r="F25" i="3" s="1"/>
  <c r="Q326" i="4"/>
  <c r="F16" i="3" s="1"/>
  <c r="Q322" i="4"/>
  <c r="Q321" i="4" s="1"/>
  <c r="F15" i="3" s="1"/>
  <c r="Q1206" i="4"/>
  <c r="Q1205" i="4" s="1"/>
  <c r="F35" i="3" s="1"/>
  <c r="Q1211" i="4"/>
  <c r="Q1210" i="4" s="1"/>
  <c r="F36" i="3" s="1"/>
  <c r="P676" i="4"/>
  <c r="E26" i="3" s="1"/>
  <c r="Q677" i="4"/>
  <c r="Q676" i="4" s="1"/>
  <c r="F26" i="3" s="1"/>
  <c r="Q1024" i="4"/>
  <c r="Q1023" i="4" s="1"/>
  <c r="F33" i="3" s="1"/>
  <c r="Q607" i="4"/>
  <c r="F23" i="3" s="1"/>
  <c r="N7" i="4"/>
  <c r="N6" i="4" s="1"/>
  <c r="P1671" i="4"/>
  <c r="E43" i="3" s="1"/>
  <c r="F30" i="1"/>
  <c r="E8" i="3"/>
  <c r="Q682" i="4"/>
  <c r="Q1382" i="4"/>
  <c r="F39" i="3" s="1"/>
  <c r="Q653" i="4"/>
  <c r="Q626" i="4" s="1"/>
  <c r="F24" i="3" s="1"/>
  <c r="P352" i="4"/>
  <c r="E17" i="3" s="1"/>
  <c r="J681" i="4"/>
  <c r="C27" i="3" s="1"/>
  <c r="P369" i="4"/>
  <c r="E18" i="3" s="1"/>
  <c r="Q1558" i="4"/>
  <c r="Q1557" i="4" s="1"/>
  <c r="F41" i="3" s="1"/>
  <c r="P682" i="4"/>
  <c r="Q369" i="4"/>
  <c r="F18" i="3" s="1"/>
  <c r="Q1752" i="4"/>
  <c r="Q1731" i="4" s="1"/>
  <c r="F44" i="3" s="1"/>
  <c r="P1325" i="4"/>
  <c r="E38" i="3" s="1"/>
  <c r="Q555" i="4"/>
  <c r="Q533" i="4" s="1"/>
  <c r="F22" i="3" s="1"/>
  <c r="A13" i="1"/>
  <c r="A16" i="1"/>
  <c r="Q23" i="4"/>
  <c r="Q8" i="4"/>
  <c r="Q1031" i="4"/>
  <c r="F34" i="3" s="1"/>
  <c r="Q1848" i="4"/>
  <c r="Q1841" i="4" s="1"/>
  <c r="F48" i="3" s="1"/>
  <c r="P1382" i="4"/>
  <c r="E39" i="3" s="1"/>
  <c r="P797" i="4"/>
  <c r="E29" i="3" s="1"/>
  <c r="Q1245" i="4"/>
  <c r="Q1222" i="4" s="1"/>
  <c r="F37" i="3" s="1"/>
  <c r="Q1000" i="4"/>
  <c r="F32" i="3" s="1"/>
  <c r="Q1837" i="4"/>
  <c r="Q1836" i="4" s="1"/>
  <c r="F47" i="3" s="1"/>
  <c r="P479" i="4"/>
  <c r="E21" i="3" s="1"/>
  <c r="Q233" i="4"/>
  <c r="Q226" i="4" s="1"/>
  <c r="F14" i="3" s="1"/>
  <c r="Q117" i="4"/>
  <c r="Q74" i="4" s="1"/>
  <c r="F10" i="3" s="1"/>
  <c r="Q1578" i="4"/>
  <c r="F42" i="3" s="1"/>
  <c r="Q421" i="4"/>
  <c r="F20" i="3" s="1"/>
  <c r="Q1684" i="4"/>
  <c r="Q1671" i="4" s="1"/>
  <c r="F43" i="3" s="1"/>
  <c r="J7" i="4"/>
  <c r="A14" i="1"/>
  <c r="A11" i="1"/>
  <c r="D7" i="3"/>
  <c r="Q386" i="4"/>
  <c r="F19" i="3" s="1"/>
  <c r="Q968" i="4"/>
  <c r="Q960" i="4" s="1"/>
  <c r="F31" i="3" s="1"/>
  <c r="P1459" i="4"/>
  <c r="E40" i="3" s="1"/>
  <c r="Q896" i="4"/>
  <c r="Q809" i="4" s="1"/>
  <c r="F30" i="3" s="1"/>
  <c r="Q479" i="4"/>
  <c r="F21" i="3" s="1"/>
  <c r="P1780" i="4"/>
  <c r="E45" i="3" s="1"/>
  <c r="Q1459" i="4"/>
  <c r="F40" i="3" s="1"/>
  <c r="Q797" i="4"/>
  <c r="F29" i="3" s="1"/>
  <c r="P326" i="4"/>
  <c r="E16" i="3" s="1"/>
  <c r="P421" i="4"/>
  <c r="E20" i="3" s="1"/>
  <c r="Q1781" i="4"/>
  <c r="Q1780" i="4" s="1"/>
  <c r="F45" i="3" s="1"/>
  <c r="Q180" i="4"/>
  <c r="Q179" i="4" s="1"/>
  <c r="F11" i="3" s="1"/>
  <c r="T6" i="4"/>
  <c r="G6" i="3" s="1"/>
  <c r="L681" i="4"/>
  <c r="D27" i="3" s="1"/>
  <c r="E29" i="1"/>
  <c r="D29" i="1"/>
  <c r="B52" i="3"/>
  <c r="C52" i="3"/>
  <c r="C51" i="3" l="1"/>
  <c r="C54" i="3" s="1"/>
  <c r="E28" i="1"/>
  <c r="E31" i="1" s="1"/>
  <c r="F29" i="1"/>
  <c r="Q7" i="4"/>
  <c r="F8" i="3"/>
  <c r="Q681" i="4"/>
  <c r="F27" i="3" s="1"/>
  <c r="F28" i="3"/>
  <c r="L6" i="4"/>
  <c r="D6" i="3" s="1"/>
  <c r="J6" i="4"/>
  <c r="C6" i="3" s="1"/>
  <c r="C7" i="3"/>
  <c r="P7" i="4"/>
  <c r="P681" i="4"/>
  <c r="E27" i="3" s="1"/>
  <c r="E28" i="3"/>
  <c r="Q6" i="4" l="1"/>
  <c r="F6" i="3" s="1"/>
  <c r="F7" i="3"/>
  <c r="P6" i="4"/>
  <c r="E6" i="3" s="1"/>
  <c r="E7" i="3"/>
</calcChain>
</file>

<file path=xl/sharedStrings.xml><?xml version="1.0" encoding="utf-8"?>
<sst xmlns="http://schemas.openxmlformats.org/spreadsheetml/2006/main" count="8024" uniqueCount="2469">
  <si>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</si>
  <si>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</si>
  <si>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</si>
  <si>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</si>
  <si>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</si>
  <si>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</si>
  <si>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</si>
  <si>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</si>
  <si>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</si>
  <si>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</si>
  <si>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</si>
  <si>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</si>
  <si>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</si>
  <si>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</si>
  <si>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</si>
  <si>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</si>
  <si>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</si>
  <si>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</si>
  <si>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</si>
  <si>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</si>
  <si>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</si>
  <si>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</si>
  <si>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</si>
  <si>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</si>
  <si>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</si>
  <si>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</si>
  <si>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</si>
  <si>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</si>
  <si>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</si>
  <si>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Frys 25/01C</t>
  </si>
  <si>
    <t>Zakázka:</t>
  </si>
  <si>
    <t>Oprava šaten a přilehlých prostor v budově ZŠ Sluneční Šumperk</t>
  </si>
  <si>
    <t>Komentář:</t>
  </si>
  <si>
    <t>Verze:</t>
  </si>
  <si>
    <t>DPS</t>
  </si>
  <si>
    <t>Komentář verze:</t>
  </si>
  <si>
    <t>Adresa:</t>
  </si>
  <si>
    <t>na pozemku parc. č. st. 539; k.ú. Dolní Temenice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</si>
  <si>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</si>
  <si>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</si>
  <si>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</si>
  <si>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</si>
  <si>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</si>
  <si>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</si>
  <si>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</si>
  <si>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Zpracovatel</t>
  </si>
  <si>
    <t>Pavel Kubela</t>
  </si>
  <si>
    <t>Investor</t>
  </si>
  <si>
    <t>Město Šumperk</t>
  </si>
  <si>
    <t>Projektant</t>
  </si>
  <si>
    <t>Jiří Frys - stavební projekce</t>
  </si>
  <si>
    <t>583215988</t>
  </si>
  <si>
    <t>Význam (funkce)</t>
  </si>
  <si>
    <t>Jméno</t>
  </si>
  <si>
    <t>---</t>
  </si>
  <si>
    <t>REKAPITULACE</t>
  </si>
  <si>
    <t>Kód stavebního objektu</t>
  </si>
  <si>
    <t>Popis objektu</t>
  </si>
  <si>
    <t>Kód zatřídění</t>
  </si>
  <si>
    <t>Zatřídění</t>
  </si>
  <si>
    <t>Část A</t>
  </si>
  <si>
    <t>Pohotovostní hygienické zařízení pro uživatele DDH</t>
  </si>
  <si>
    <t>Část B</t>
  </si>
  <si>
    <t>Ostatní stavební úpravy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</si>
  <si>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</si>
  <si>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</si>
  <si>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</si>
  <si>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</si>
  <si>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</si>
  <si>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</si>
  <si>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</si>
  <si>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</si>
  <si>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</si>
  <si>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</si>
  <si>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</si>
  <si>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</si>
  <si>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</si>
  <si>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S/Část A</t>
  </si>
  <si>
    <t>Část A: Pohotovostní hygienické zařízení pro uživatele DDH</t>
  </si>
  <si>
    <t>S/Část A/003</t>
  </si>
  <si>
    <t>003: Svislé konstrukce</t>
  </si>
  <si>
    <t>S/Část A/004</t>
  </si>
  <si>
    <t>004: Vodorovné konstrukce</t>
  </si>
  <si>
    <t>S/Část A/006</t>
  </si>
  <si>
    <t>006: Úpravy povrchu</t>
  </si>
  <si>
    <t>S/Část A/0063</t>
  </si>
  <si>
    <t>0063: Úpravy povrchů -podlahy</t>
  </si>
  <si>
    <t>S/Část A/009</t>
  </si>
  <si>
    <t>009: Ostatní konstrukce a práce</t>
  </si>
  <si>
    <t>S/Část A/0094</t>
  </si>
  <si>
    <t>0094: Lešení</t>
  </si>
  <si>
    <t>S/Část A/0096</t>
  </si>
  <si>
    <t>0096: Bourací práce</t>
  </si>
  <si>
    <t>S/Část A/099</t>
  </si>
  <si>
    <t>099: Přesun hmot HSV</t>
  </si>
  <si>
    <t>S/Část A/725</t>
  </si>
  <si>
    <t>725: Zařizovací předměty</t>
  </si>
  <si>
    <t>S/Část A/763</t>
  </si>
  <si>
    <t>763: Sádrokartonové konstrukce</t>
  </si>
  <si>
    <t>S/Část A/766</t>
  </si>
  <si>
    <t>766: Konstrukce truhlářské</t>
  </si>
  <si>
    <t>S/Část A/7663</t>
  </si>
  <si>
    <t>7663: Výplně otvorů vnitřní</t>
  </si>
  <si>
    <t>S/Část A/771</t>
  </si>
  <si>
    <t>771: Podlahy z dlaždic</t>
  </si>
  <si>
    <t>S/Část A/776</t>
  </si>
  <si>
    <t>776: Podlahy povlakové</t>
  </si>
  <si>
    <t>S/Část A/781</t>
  </si>
  <si>
    <t>781: Obklady</t>
  </si>
  <si>
    <t>S/Část A/783</t>
  </si>
  <si>
    <t>783: Nátěry</t>
  </si>
  <si>
    <t>S/Část A/784</t>
  </si>
  <si>
    <t>784: Malby</t>
  </si>
  <si>
    <t>S/Část A/TZ1</t>
  </si>
  <si>
    <t>TZ1: Stavební instalace</t>
  </si>
  <si>
    <t>S/Část A/TZ2</t>
  </si>
  <si>
    <t>TZ2: Elektroinstalace a slaboproud</t>
  </si>
  <si>
    <t>S/Část B</t>
  </si>
  <si>
    <t>Část B: Ostatní stavební úpravy</t>
  </si>
  <si>
    <t>S/Část B/003</t>
  </si>
  <si>
    <t>S/Část B/004</t>
  </si>
  <si>
    <t>S/Část B/006</t>
  </si>
  <si>
    <t>S/Část B/0063</t>
  </si>
  <si>
    <t>S/Část B/009</t>
  </si>
  <si>
    <t>S/Část B/0094</t>
  </si>
  <si>
    <t>S/Část B/0096</t>
  </si>
  <si>
    <t>S/Část B/099</t>
  </si>
  <si>
    <t>S/Část B/761</t>
  </si>
  <si>
    <t>761: Konstrukce prosvětlovací</t>
  </si>
  <si>
    <t>S/Část B/763</t>
  </si>
  <si>
    <t>S/Část B/766</t>
  </si>
  <si>
    <t>S/Část B/7663</t>
  </si>
  <si>
    <t>S/Část B/767</t>
  </si>
  <si>
    <t>767: Konstrukce zámečnické</t>
  </si>
  <si>
    <t>S/Část B/771</t>
  </si>
  <si>
    <t>S/Část B/776</t>
  </si>
  <si>
    <t>S/Část B/781</t>
  </si>
  <si>
    <t>S/Část B/783</t>
  </si>
  <si>
    <t>S/Část B/784</t>
  </si>
  <si>
    <t>S/Část B/TZ1</t>
  </si>
  <si>
    <t>S/Část B/TZ2</t>
  </si>
  <si>
    <t>S/Část B/VRN</t>
  </si>
  <si>
    <t>VRN: Vedlejší rozpočtové náklady</t>
  </si>
  <si>
    <t>Oprava šaten a přilehlých prostor v budově ZŠ Sluneční Šumperk - DPS</t>
  </si>
  <si>
    <t xml:space="preserve"> </t>
  </si>
  <si>
    <t>Stavba</t>
  </si>
  <si>
    <t>Objekt</t>
  </si>
  <si>
    <t>Oddíl</t>
  </si>
  <si>
    <t>SP</t>
  </si>
  <si>
    <t>340271015</t>
  </si>
  <si>
    <t>Zazdívka otvorů v příčkách nebo stěnách pl přes 1 do 4 m2 tvárnicemi pórobetonovými tl 75 mm</t>
  </si>
  <si>
    <t>m2</t>
  </si>
  <si>
    <t>CS ÚRS 2025 01</t>
  </si>
  <si>
    <t>Zazdívka otvorů v příčkách nebo stěnách pórobetonovými tvárnicemi plochy přes 1 m2 do 4 m2, objemová hmotnost 500 kg/m3, tloušťka příčky 75 mm</t>
  </si>
  <si>
    <t>Výkres č. D01 část A</t>
  </si>
  <si>
    <t>Po stáv dveřích;      0,90*2,05+0,70*2,05</t>
  </si>
  <si>
    <t>342272225</t>
  </si>
  <si>
    <t>Příčka z pórobetonových hladkých tvárnic na tenkovrstvou maltu tl 100 mm</t>
  </si>
  <si>
    <t>Příčky z pórobetonových tvárnic hladkých na tenké maltové lože objemová hmotnost do 500 kg/m3, tloušťka příčky 100 mm</t>
  </si>
  <si>
    <t>M.č.104;        1,80*2*3,25-0,70*2,00*2</t>
  </si>
  <si>
    <t>M.č.106;        1,19*3,25-0,80*2,00</t>
  </si>
  <si>
    <t>M.č.103;        0,90*3,25-0,70*2,00</t>
  </si>
  <si>
    <t>346272226</t>
  </si>
  <si>
    <t>Přizdívka z pórobetonových tvárnic tl 75 mm</t>
  </si>
  <si>
    <t>Přizdívky z pórobetonových tvárnic objemová hmotnost do 500 kg/m3, na tenké maltové lože, tloušťka přizdívky 75 mm</t>
  </si>
  <si>
    <t>Výkres č. D09 část A</t>
  </si>
  <si>
    <t>M.č.102 předstěna "1";        0,90*(1,20+0,15)</t>
  </si>
  <si>
    <t>M.č.103 předstěna "1";        0,90*(1,20+0,15)</t>
  </si>
  <si>
    <t>M.č.104 předstěna "1";        0,90*(1,20+0,15)</t>
  </si>
  <si>
    <t>M.č.105 předstěna "1";        0,90*(1,20+0,15)</t>
  </si>
  <si>
    <t>342291111</t>
  </si>
  <si>
    <t>Ukotvení příček montážní polyuretanovou pěnou tl příčky do 100 mm</t>
  </si>
  <si>
    <t>m</t>
  </si>
  <si>
    <t>Ukotvení příček polyuretanovou pěnou, tl. příčky do 100 mm</t>
  </si>
  <si>
    <t>M.č.104;        1,80*2</t>
  </si>
  <si>
    <t>M.č.106;        1,19</t>
  </si>
  <si>
    <t>M.č.103;        0,90</t>
  </si>
  <si>
    <t>342291121</t>
  </si>
  <si>
    <t>Ukotvení příček k cihelným konstrukcím plochými kotvami</t>
  </si>
  <si>
    <t>Ukotvení příček plochými kotvami, do konstrukce cihelné</t>
  </si>
  <si>
    <t>M.č.104;        3,25*2*2</t>
  </si>
  <si>
    <t>M.č.106;        3,25*2</t>
  </si>
  <si>
    <t>M.č.103;        3,25*2</t>
  </si>
  <si>
    <t>M.č.102 předstěna "1";        1,20*2</t>
  </si>
  <si>
    <t>M.č.103 předstěna "1";        1,20*2</t>
  </si>
  <si>
    <t>M.č.104 předstěna "1";        1,20*2</t>
  </si>
  <si>
    <t>M.č.105 předstěna "1";        1,20*2</t>
  </si>
  <si>
    <t>317142420</t>
  </si>
  <si>
    <t>Překlad nenosný pórobetonový š 100 mm v do 250 mm na tenkovrstvou maltu dl do 1000 mm</t>
  </si>
  <si>
    <t>kus</t>
  </si>
  <si>
    <t>Překlady nenosné z pórobetonu osazené do tenkého maltového lože, výšky do 250 mm, šířky překladu 100 mm, délky překladu do 1000 mm</t>
  </si>
  <si>
    <t>310235251</t>
  </si>
  <si>
    <t>Zazdívka otvorů pl do 0,0225 m2 ve zdivu nadzákladovém cihlami pálenými tl přes 300 do 450 mm</t>
  </si>
  <si>
    <t>Zazdívka otvorů ve zdivu nadzákladovém cihlami pálenými plochy do 0,0225 m2, ve zdi tl. přes 300 do 450 mm</t>
  </si>
  <si>
    <t>Dle rozpočet ZTI ÚT - část A;         1,0</t>
  </si>
  <si>
    <t>340235212</t>
  </si>
  <si>
    <t>Zazdívka otvorů v příčkách nebo stěnách pl do 0,0225 m2 cihlami plnými tl přes 100 mm</t>
  </si>
  <si>
    <t>Zazdívka otvorů v příčkách nebo stěnách cihlami pálenými plnými plochy do 0,0225 m2, tloušťky přes 100 mm</t>
  </si>
  <si>
    <t>Dle rozpočet ZTI ÚT - část A;         2,0+5,0</t>
  </si>
  <si>
    <t>411386611</t>
  </si>
  <si>
    <t>Zabetonování prostupů v instalačních šachtách ze suchých směsí pl do 0,09 m2 ve stropech</t>
  </si>
  <si>
    <t>Zabetonování prostupů v instalačních šachtách ve stropech železobetonových ze suchých směsí, včetně bednění, odbednění, výztuže a zajištění potrubí skelnou vatou s folií (materiál v ceně), plochy do 0,09 m2</t>
  </si>
  <si>
    <t>Dle rozpočet ZTI ÚT - část A;         2,0</t>
  </si>
  <si>
    <t>642944121</t>
  </si>
  <si>
    <t>Osazování ocelových zárubní dodatečné pl do 2,5 m2</t>
  </si>
  <si>
    <t>Osazení ocelových dveřních zárubní lisovaných nebo z úhelníků dodatečně s vybetonováním prahu, plochy do 2,5 m2</t>
  </si>
  <si>
    <t>Dveře "03";      1,0</t>
  </si>
  <si>
    <t>642942111</t>
  </si>
  <si>
    <t>Osazování zárubní nebo rámů dveřních kovových do 2,5 m2 na MC</t>
  </si>
  <si>
    <t>Osazování zárubní nebo rámů kovových dveřních lisovaných nebo z úhelníků bez dveřních křídel na cementovou maltu, plochy otvoru do 2,5 m2</t>
  </si>
  <si>
    <t>Dveře "01";      1,0</t>
  </si>
  <si>
    <t>Dveře "02";      3,0</t>
  </si>
  <si>
    <t>H</t>
  </si>
  <si>
    <t>55331482</t>
  </si>
  <si>
    <t>zárubeň jednokřídlá ocelová pro zdění tl stěny 75-100mm rozměru 800/1970, 2100mm</t>
  </si>
  <si>
    <t>55331481</t>
  </si>
  <si>
    <t>zárubeň jednokřídlá ocelová pro zdění tl stěny 75-100mm rozměru 700/1970, 2100mm</t>
  </si>
  <si>
    <t>611325417</t>
  </si>
  <si>
    <t>Oprava vnitřní vápenocementové hladké omítky tl do 20 mm stropů v rozsahu plochy přes 10 do 30 % s celoplošným přeštukováním tl do 3 mm</t>
  </si>
  <si>
    <t>Oprava vápenocementové omítky vnitřních ploch hladké, tl. do 20 mm, s celoplošným přeštukováním, tl. štuku do 3 mm stropů, v rozsahu opravované plochy přes 10 do 30%</t>
  </si>
  <si>
    <t>M.č.106;      2,78</t>
  </si>
  <si>
    <t>612131111</t>
  </si>
  <si>
    <t>Polymercementový spojovací můstek vnitřních stěn nanášený ručně</t>
  </si>
  <si>
    <t>Podkladní a spojovací vrstva vnitřních omítaných ploch polymercementový spojovací můstek nanášený ručně stěn</t>
  </si>
  <si>
    <t>612142001</t>
  </si>
  <si>
    <t>Pletivo sklovláknité vnitřních stěn vtlačené do tmelu</t>
  </si>
  <si>
    <t>Pletivo vnitřních ploch v ploše nebo pruzích, na plném podkladu sklovláknité vtlačené do tmelu včetně tmelu stěn</t>
  </si>
  <si>
    <t>Dle pol. zazdívka otvorů pórobeton;       3,280*2</t>
  </si>
  <si>
    <t>Dle pol. pórobeton příčky;       12,693*2</t>
  </si>
  <si>
    <t>Dle pol. pórobeton přizdívky;        4,86*1</t>
  </si>
  <si>
    <t>612323111</t>
  </si>
  <si>
    <t>Vápenocementová omítka hladkých vnitřních stěn tloušťky do 5 mm nanášená ručně</t>
  </si>
  <si>
    <t>Omítka vápenocementová vnitřních ploch hladkých nanášená ručně jednovrstvá hladká, na neomítnutý bezesparý podklad, tloušťky do 5 mm stěn</t>
  </si>
  <si>
    <t>=</t>
  </si>
  <si>
    <t>Odpočet pod obklady na nových příčkách</t>
  </si>
  <si>
    <t>M.č.102;       -(0,90*1,80-0,70*1,80)</t>
  </si>
  <si>
    <t>M.č.103;       -(0,90*1,80-0,70*1,80)</t>
  </si>
  <si>
    <t>M.č.104;       -(1,80*2*1,80-0,70*1,80*2)</t>
  </si>
  <si>
    <t>M.č.105;       -(1,80*1,80-0,70*1,80)</t>
  </si>
  <si>
    <t>612131101</t>
  </si>
  <si>
    <t>Cementový postřik vnitřních stěn nanášený celoplošně ručně</t>
  </si>
  <si>
    <t>Podkladní a spojovací vrstva vnitřních omítaných ploch cementový postřik nanášený ručně celoplošně stěn</t>
  </si>
  <si>
    <t>612321121</t>
  </si>
  <si>
    <t>Vápenocementová omítka hladká jednovrstvá vnitřních stěn nanášená ručně</t>
  </si>
  <si>
    <t>Omítka vápenocementová vnitřních ploch nanášená ručně jednovrstvá, tloušťky do 10 mm hladká svislých konstrukcí stěn</t>
  </si>
  <si>
    <t>Na stáv zdivu pod nový ker obklad</t>
  </si>
  <si>
    <t>M.č.102;       (0,90+1,97*2)*1,80-0,70*1,80</t>
  </si>
  <si>
    <t>M.č.103;       (0,90+1,30*2)*1,80</t>
  </si>
  <si>
    <t>M.č.104;       (0,90*2)*1,80</t>
  </si>
  <si>
    <t>M.č.105;       (1,80+0,90*2)*1,80</t>
  </si>
  <si>
    <t>612325417</t>
  </si>
  <si>
    <t>Oprava vnitřní vápenocementové hladké omítky tl do 20 mm stěn v rozsahu plochy přes 10 do 30 % s celoplošným přeštukováním tl do 3 mm</t>
  </si>
  <si>
    <t>Oprava vápenocementové omítky vnitřních ploch hladké, tl. do 20 mm, s celoplošným přeštukováním, tl. štuku do 3 mm stěn, v rozsahu opravované plochy přes 10 do 30%</t>
  </si>
  <si>
    <t>Na stáv zdivu</t>
  </si>
  <si>
    <t>M.č.101;       ((2,45+1,37)*2-(1,19+1,18))*2,85-0,90*2,00+(1,10+2,05*2)*0,15</t>
  </si>
  <si>
    <t>M.č.102;       (0,90+1,97*2)*(2,85-1,80)-0,70*0,20</t>
  </si>
  <si>
    <t>M.č.103;       (0,90+1,30*2)*(2,85-1,80)</t>
  </si>
  <si>
    <t>M.č.104;       (0,90*2)*(2,85-1,80)</t>
  </si>
  <si>
    <t>M.č.105;       (1,80+0,90*2)*(2,85-1,80)</t>
  </si>
  <si>
    <t>M.č.106;       (2,33*2+1,19)*3,25-0,90*2,00</t>
  </si>
  <si>
    <t>612325212</t>
  </si>
  <si>
    <t>Vápenocementová hladká omítka malých ploch přes 0,09 do 0,25 m2 na stěnách</t>
  </si>
  <si>
    <t>Vápenocementová omítka jednotlivých malých ploch hladká na stěnách, plochy jednotlivě přes 0,09 do 0,25 m2</t>
  </si>
  <si>
    <t>Pro VZT;       3*2+1*2</t>
  </si>
  <si>
    <t>619995001</t>
  </si>
  <si>
    <t>Začištění omítek kolem oken, dveří, podlah nebo obkladů</t>
  </si>
  <si>
    <t>Začištění omítek (s dodáním hmot) kolem oken, dveří, podlah, obkladů apod.</t>
  </si>
  <si>
    <t>Dveře "01";      1,0*(0,80+2,00)*2*2</t>
  </si>
  <si>
    <t>Dveře "02";      3,0*(0,70+2,00)*2*2</t>
  </si>
  <si>
    <t>Dveře "03";      1,0*(0,70+2,00)*2*2</t>
  </si>
  <si>
    <t>Dle pol. mtž sokl - vinyl;        7,040</t>
  </si>
  <si>
    <t>Dle pol. mtž sokl - dlažba;        7,640</t>
  </si>
  <si>
    <t>612325121</t>
  </si>
  <si>
    <t>Vápenocementová štuková omítka rýh ve stěnách š do 150 mm</t>
  </si>
  <si>
    <t>Vápenocementová omítka rýh štuková dvouvrstvá ve stěnách, šířky rýhy do 150 mm</t>
  </si>
  <si>
    <t>Dle rozpočet ZTI ÚT - část A;         6,0*0,07</t>
  </si>
  <si>
    <t>632902211</t>
  </si>
  <si>
    <t>Příprava zatvrdlého povrchu betonových mazanin pro cementový potěr cementovým mlékem s přísadou</t>
  </si>
  <si>
    <t>632450131</t>
  </si>
  <si>
    <t>Vyrovnávací cementový potěr tl přes 10 do 20 mm ze suchých směsí provedený v ploše</t>
  </si>
  <si>
    <t>Potěr cementový vyrovnávací ze suchých směsí v ploše o průměrné (střední) tl. od 10 do 20 mm</t>
  </si>
  <si>
    <t>Dle pol. demontáž podlah z dlažby;            1,940</t>
  </si>
  <si>
    <t>632451491</t>
  </si>
  <si>
    <t>Příplatek k potěrům za přehlazení povrchu</t>
  </si>
  <si>
    <t>Potěr pískocementový běžný Příplatek k cenám za úpravu povrchu přehlazením</t>
  </si>
  <si>
    <t>632459172</t>
  </si>
  <si>
    <t>Příplatek k potěrům tl přes 10 do 20 mm za plochu do 5 m2</t>
  </si>
  <si>
    <t>Příplatky k cenám potěrů za malou plochu do 5 m2 jednotlivě, tl. potěru přes 10 do 20 mm</t>
  </si>
  <si>
    <t>631312141</t>
  </si>
  <si>
    <t>Doplnění rýh v dosavadních mazaninách betonem prostým</t>
  </si>
  <si>
    <t>m3</t>
  </si>
  <si>
    <t>Doplnění dosavadních mazanin prostým betonem s dodáním hmot, bez potěru, plochy jednotlivě rýh v dosavadních mazaninách</t>
  </si>
  <si>
    <t>Výkres č. S01 část A</t>
  </si>
  <si>
    <t>Po vybouraných dveří</t>
  </si>
  <si>
    <t>Stáv soc;     (0,80+0,60*2)*0,10*0,10</t>
  </si>
  <si>
    <t>Po vybouraných příčkách</t>
  </si>
  <si>
    <t>Stáv soc;        (0,90+0,40)*0,10*0,10</t>
  </si>
  <si>
    <t>971033231</t>
  </si>
  <si>
    <t>Vybourání otvorů ve zdivu cihelném pl do 0,0225 m2 na MVC nebo MV tl do 150 mm</t>
  </si>
  <si>
    <t>Vybourání otvorů ve zdivu základovém nebo nadzákladovém z cihel, tvárnic, příčkovek z cihel pálených na maltu vápennou nebo vápenocementovou plochy do 0,0225 m2, tl. do 150 mm</t>
  </si>
  <si>
    <t>Pro VZT;       3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</si>
  <si>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</si>
  <si>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</si>
  <si>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</si>
  <si>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M.č.101-106;         3,4+1,78+1,17+1,62+1,62+2,78</t>
  </si>
  <si>
    <t>949101111</t>
  </si>
  <si>
    <t>Lešení pomocné pro objekty pozemních staveb s lešeňovou podlahou v do 1,9 m zatížení do 150 kg/m2</t>
  </si>
  <si>
    <t>Lešení pomocné pracovní pro objekty pozemních staveb pro zatížení do 150 kg/m2, o výšce lešeňové podlahy do 1,9 m</t>
  </si>
  <si>
    <t>968072455</t>
  </si>
  <si>
    <t>Vybourání kovových dveřních zárubní pl do 2 m2, včetně vyvěšení dveří</t>
  </si>
  <si>
    <t>Vybourání kovových rámů oken s křídly, dveřních zárubní, vrat, stěn, ostění nebo obkladů dveřních zárubní, plochy do 2 m2</t>
  </si>
  <si>
    <t>Stáv soc;     0,80*2,00+0,60*2,00*2</t>
  </si>
  <si>
    <t>962086110</t>
  </si>
  <si>
    <t>Bourání pórobetonových příček nebo přizdívek tl do 100 mm</t>
  </si>
  <si>
    <t>Bourání příček nebo přizdívek z pórobetonových tvárnic, tl. do 100 mm</t>
  </si>
  <si>
    <t>Stáv soc;        (0,90+0,40)*3,25</t>
  </si>
  <si>
    <t>766421811</t>
  </si>
  <si>
    <t>Demontáž truhlářského obložení podhledů z panelů plochy do 1,5 m2</t>
  </si>
  <si>
    <t>Demontáž obložení podhledů panely, plochy do 1,5 m2</t>
  </si>
  <si>
    <t>Stáv chodba;        5,56</t>
  </si>
  <si>
    <t>766421822</t>
  </si>
  <si>
    <t>Demontáž truhlářského obložení podhledů podkladových roštů</t>
  </si>
  <si>
    <t>Demontáž obložení podhledů podkladových roštů</t>
  </si>
  <si>
    <t>766111820</t>
  </si>
  <si>
    <t>Demontáž truhlářských stěn dřevěných plných</t>
  </si>
  <si>
    <t>Demontáž dřevěných stěn plných</t>
  </si>
  <si>
    <t>Stáv chodba - dřevotřísková stěna;        1,20*3,25</t>
  </si>
  <si>
    <t>776201811</t>
  </si>
  <si>
    <t>Demontáž lepených povlakových podlah bez podložky ručně</t>
  </si>
  <si>
    <t>Demontáž povlakových podlahovin lepených ručně bez podložky</t>
  </si>
  <si>
    <t>Stáv sklad;       4,12+1,03</t>
  </si>
  <si>
    <t>776991821</t>
  </si>
  <si>
    <t>Odstranění lepidla ručně z podlah</t>
  </si>
  <si>
    <t>Ostatní práce odstranění lepidla ručně z podlah</t>
  </si>
  <si>
    <t>776410811</t>
  </si>
  <si>
    <t>Odstranění soklíků a lišt pryžových nebo plastových</t>
  </si>
  <si>
    <t>Demontáž soklíků nebo lišt pryžových nebo plastových</t>
  </si>
  <si>
    <t>Stáv chodba;        (1,80+3,37)*2</t>
  </si>
  <si>
    <t>Stáv sklad;       (3,09+1,20)*2+(0,90+1,14)*2</t>
  </si>
  <si>
    <t>965081223</t>
  </si>
  <si>
    <t>Bourání podlah z dlaždic keramických nebo xylolitových tl přes 10 mm plochy přes 1 m2</t>
  </si>
  <si>
    <t>Bourání podlah z dlaždic bez podkladního lože nebo mazaniny, s jakoukoliv výplní spár keramických nebo xylolitových tl. přes 10 mm plochy přes 1 m2</t>
  </si>
  <si>
    <t>Stáv WC;        1,94</t>
  </si>
  <si>
    <t>965081611</t>
  </si>
  <si>
    <t>Odsekání soklíků rovných</t>
  </si>
  <si>
    <t>Odsekání soklíků včetně otlučení podkladní omítky až na zdivo rovných</t>
  </si>
  <si>
    <t>978059541</t>
  </si>
  <si>
    <t>Odsekání a odebrání obkladů stěn z vnitřních obkládaček plochy přes 1 m2</t>
  </si>
  <si>
    <t>Odsekání obkladů stěn včetně otlučení podkladní omítky až na zdivo z obkládaček vnitřních, z jakýchkoliv materiálů, plochy přes 1 m2</t>
  </si>
  <si>
    <t>Stáv WC;        (0,90+2,15)*2*1,52-0,60*1,52</t>
  </si>
  <si>
    <t>978011141</t>
  </si>
  <si>
    <t>Otlučení (osekání) vnitřní vápenné nebo vápenocementové omítky stropů v rozsahu přes 10 do 30 %</t>
  </si>
  <si>
    <t>Otlučení vápenných nebo vápenocementových omítek vnitřních ploch stropů, v rozsahu přes 10 do 30 %</t>
  </si>
  <si>
    <t>978013141</t>
  </si>
  <si>
    <t>Otlučení (osekání) vnitřní vápenné nebo vápenocementové omítky stěn v rozsahu přes 10 do 30 %</t>
  </si>
  <si>
    <t>Otlučení vápenných nebo vápenocementových omítek vnitřních ploch stěn s vyškrabáním spar, s očištěním zdiva, v rozsahu přes 10 do 30 %</t>
  </si>
  <si>
    <t>978013191</t>
  </si>
  <si>
    <t>Otlučení (osekání) vnitřní vápenné nebo vápenocementové omítky stěn v rozsahu přes 50 do 100 %</t>
  </si>
  <si>
    <t>Otlučení vápenných nebo vápenocementových omítek vnitřních ploch stěn s vyškrabáním spar, s očištěním zdiva, v rozsahu přes 50 do 100 %</t>
  </si>
  <si>
    <t>Na stáv zdivu pod nový ker obklad (bez otlučeného stáv obkladu)</t>
  </si>
  <si>
    <t>Stáv WC;      -(0,90+2,15*2)*1,52-0,60*1,52</t>
  </si>
  <si>
    <t>997013211</t>
  </si>
  <si>
    <t>Vnitrostaveništní doprava suti a vybouraných hmot pro budovy v do 6 m ručně</t>
  </si>
  <si>
    <t>t</t>
  </si>
  <si>
    <t>Vnitrostaveništní doprava suti a vybouraných hmot vodorovně do 50 m s naložením ručně pro budovy a haly výšky do 6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</si>
  <si>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</si>
  <si>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</si>
  <si>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</si>
  <si>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Suť HSV celkem;         2,997</t>
  </si>
  <si>
    <t>Dle rozpočet ZTI ÚT - část A;         0,155+0,170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</si>
  <si>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</si>
  <si>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</si>
  <si>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</si>
  <si>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3,322*6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</si>
  <si>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</si>
  <si>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</si>
  <si>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směsného stavebního a demoličního zatříděného do Katalogu odpadů pod kódem 17 09 04</t>
  </si>
  <si>
    <t>998018001</t>
  </si>
  <si>
    <t>Přesun hmot pro budovy ruční pro budovy v do 6 m</t>
  </si>
  <si>
    <t>Přesun hmot pro budovy občanské výstavby, bydlení, výrobu a služby ruční (bez užití mechanizace) vodorovná dopravní vzdálenost do 100 m pro budovy s jakoukoliv nosnou konstrukcí výšky do 6 m</t>
  </si>
  <si>
    <t>725291652</t>
  </si>
  <si>
    <t>Montáž dávkovače tekutého mýdla</t>
  </si>
  <si>
    <t>Montáž doplňků zařízení koupelen a záchodů dávkovače tekutého mýdla</t>
  </si>
  <si>
    <t>55431098</t>
  </si>
  <si>
    <t>dávkovač tekutého mýdla bílý 0,8L</t>
  </si>
  <si>
    <t>725291654</t>
  </si>
  <si>
    <t>Montáž zásobníku papírových ručníků</t>
  </si>
  <si>
    <t>Montáž doplňků zařízení koupelen a záchodů zásobníku papírových ručníků</t>
  </si>
  <si>
    <t>55431086</t>
  </si>
  <si>
    <t>zásobník papírových ručníků skládaných komaxit bílý</t>
  </si>
  <si>
    <t>725291653</t>
  </si>
  <si>
    <t>Montáž zásobníku toaletních papírů</t>
  </si>
  <si>
    <t>Montáž doplňků zařízení koupelen a záchodů zásobníku toaletních papírů</t>
  </si>
  <si>
    <t>55431092</t>
  </si>
  <si>
    <t>zásobník toaletních papírů komaxit bílý D 310mm</t>
  </si>
  <si>
    <t>725-01</t>
  </si>
  <si>
    <t>Koš odpadkový do koupelny s vyjímatelnou nádobkou. Objem 5 l</t>
  </si>
  <si>
    <t>VLASTNÍ</t>
  </si>
  <si>
    <t>998725121</t>
  </si>
  <si>
    <t>Přesun hmot tonážní pro zařizovací předměty ruční v objektech v do 6 m</t>
  </si>
  <si>
    <t>Přesun hmot pro zařizovací předměty stanovený z hmotnosti přesunovaného materiálu vodorovná dopravní vzdálenost do 50 m ruční (bez užití mechanizace) v objektech výšky do 6 m</t>
  </si>
  <si>
    <t>763131451</t>
  </si>
  <si>
    <t>SDK podhled deska 1xH2 12,5 bez izolace dvouvrstvá spodní kce profil CD+UD</t>
  </si>
  <si>
    <t>Podhled ze sádrokartonových desek dvouvrstvá zavěšená spodní konstrukce z ocelových profilů CD, UD jednoduše opláštěná deskou impregnovanou H2, tl. 12,5 mm, bez izolace</t>
  </si>
  <si>
    <t>M.č.101-105;       (3,40+1,78+1,17+1,62+1,62)</t>
  </si>
  <si>
    <t>763131761</t>
  </si>
  <si>
    <t>Příplatek k SDK podhledu za plochu do 3 m2 jednotlivě</t>
  </si>
  <si>
    <t>Podhled ze sádrokartonových desek Příplatek k cenám za plochu do 3 m2 jednotlivě</t>
  </si>
  <si>
    <t>763131714</t>
  </si>
  <si>
    <t>SDK podhled základní penetrační nátěr</t>
  </si>
  <si>
    <t>Podhled ze sádrokartonových desek ostatní práce a konstrukce na podhledech ze sádrokartonových desek základní penetrační nátěr</t>
  </si>
  <si>
    <t>998763511</t>
  </si>
  <si>
    <t>Přesun hmot procentní pro konstrukce montované z desek ruční v objektech v do 6 m</t>
  </si>
  <si>
    <t>%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</si>
  <si>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do 6 m</t>
  </si>
  <si>
    <t>766663915</t>
  </si>
  <si>
    <t>Oprava dveřních křídel z měkkého dřeva - seříznutí křídla</t>
  </si>
  <si>
    <t>Oprava dveřních křídel dřevěných ruční seříznutí dveřních křídel z měkkého dřeva</t>
  </si>
  <si>
    <t>Seříznutí dveří;           2,0</t>
  </si>
  <si>
    <t>766691914</t>
  </si>
  <si>
    <t>Vyvěšení nebo zavěšení dřevěných křídel dveří pl do 2 m2</t>
  </si>
  <si>
    <t>Ostatní práce vyvěšení nebo zavěšení křídel dřevěných dveřních, plochy do 2 m2</t>
  </si>
  <si>
    <t>Seříznutí dveří;           2,0*2</t>
  </si>
  <si>
    <t>998766121</t>
  </si>
  <si>
    <t>Přesun hmot tonážní pro kce truhlářské ruční v objektech v do 6 m</t>
  </si>
  <si>
    <t>Přesun hmot pro konstrukce truhlářské stanovený z hmotnosti přesunovaného materiálu vodorovná dopravní vzdálenost do 50 m ruční (bez užití mechanizace) v objektech výšky do 6 m</t>
  </si>
  <si>
    <t>766660001</t>
  </si>
  <si>
    <t>Montáž dveřních křídel otvíravých jednokřídlových š do 0,8 m do ocelové zárubně</t>
  </si>
  <si>
    <t>Montáž dveřních křídel dřevěných nebo plastových otevíravých do ocelové zárubně povrchově upravených jednokřídlových, šířky do 800 mm</t>
  </si>
  <si>
    <t>61162086</t>
  </si>
  <si>
    <t>dveře jednokřídlé dřevotřískové povrch HPL laminát plné 800x1970, dle PSV ozn."01", vč, kování a zámku vložka</t>
  </si>
  <si>
    <t>61162085</t>
  </si>
  <si>
    <t>dveře jednokřídlé dřevotřískové povrch HPL laminát plné 700x1970, dle PSV ozn."02", vč, kování a zámku typ WC</t>
  </si>
  <si>
    <t>dveře jednokřídlé dřevotřískové povrch HPL laminát plné 700x1970, dle PSV ozn."03", vč, kování a zámku typ WC</t>
  </si>
  <si>
    <t>775429121</t>
  </si>
  <si>
    <t>Montáž podlahové lišty přechodové připevněné vruty</t>
  </si>
  <si>
    <t>Montáž lišty přechodové (vyrovnávací)  
  připevněné vruty</t>
  </si>
  <si>
    <t>Dveře "01";      1,0*0,80</t>
  </si>
  <si>
    <t>Dveře "02";      3,0*0,70</t>
  </si>
  <si>
    <t>Dveře "03";      1,0*0,70</t>
  </si>
  <si>
    <t>55343118</t>
  </si>
  <si>
    <t>profil přechodový nerez narážecí 40mm</t>
  </si>
  <si>
    <t>profil přechodový Al narážecí 40 mm bronz</t>
  </si>
  <si>
    <t>771111011</t>
  </si>
  <si>
    <t>Vysátí podkladu před pokládkou dlažby</t>
  </si>
  <si>
    <t>Příprava podkladu před provedením dlažby vysátí podlah</t>
  </si>
  <si>
    <t>771151011</t>
  </si>
  <si>
    <t>Samonivelační stěrka podlah pevnosti 20 MPa tl 3 mm</t>
  </si>
  <si>
    <t>Příprava podkladu před provedením dlažby samonivelační stěrka min. pevnosti 20 MPa, tloušťky do 3 mm</t>
  </si>
  <si>
    <t>771121011</t>
  </si>
  <si>
    <t>Nátěr penetrační na podlahu</t>
  </si>
  <si>
    <t>Příprava podkladu před provedením dlažby nátěr penetrační na podlahu</t>
  </si>
  <si>
    <t>771574414</t>
  </si>
  <si>
    <t>Montáž podlah keramických hladkých lepených cementovým flexibilním lepidlem přes 4 do 6 ks/m2</t>
  </si>
  <si>
    <t>Montáž podlah z dlaždic keramických lepených cementovým flexibilním lepidlem hladkých, tloušťky do 10 mm přes 4 do 6 ks/m2</t>
  </si>
  <si>
    <t>Podlaha ker dlažba - M.č.101;       3,40</t>
  </si>
  <si>
    <t>Podlaha ker dlažba - M.č.102-105;       (1,78+1,17+1,62+1,62)</t>
  </si>
  <si>
    <t>771577151</t>
  </si>
  <si>
    <t>Příplatek k montáži podlah keramických do malty za plochu do 5 m2</t>
  </si>
  <si>
    <t>Montáž podlah z dlaždic keramických kladených do malty Příplatek k cenám za plochu do 5 m2 jednotlivě</t>
  </si>
  <si>
    <t>59761153</t>
  </si>
  <si>
    <t>dlažba keramická slinutá mrazuvzdorná R10/A povrch hladký/matný tl do 10mm přes 4 do 6ks/m2</t>
  </si>
  <si>
    <t>Dle pol. mtž dlažby;     9,590</t>
  </si>
  <si>
    <t>Dle pol. mtž sokl;        7,640*0,10</t>
  </si>
  <si>
    <t>771591112</t>
  </si>
  <si>
    <t>Izolace pod dlažbu nátěrem nebo stěrkou ve dvou vrstvách</t>
  </si>
  <si>
    <t>Izolace podlahy pod dlažbu nátěrem nebo stěrkou ve dvou vrstvách</t>
  </si>
  <si>
    <t>771591264</t>
  </si>
  <si>
    <t>Izolace těsnícími pásy mezi podlahou a stěnou</t>
  </si>
  <si>
    <t>Izolace podlahy pod dlažbu těsnícími izolačními pásy mezi podlahou a stěnu</t>
  </si>
  <si>
    <t>M.č.102;       (0,90+1,97)*2</t>
  </si>
  <si>
    <t>M.č.103;       (0,90+1,30)*2</t>
  </si>
  <si>
    <t>M.č.104;       (1,80+0,90)*2</t>
  </si>
  <si>
    <t>M.č.105;       (1,80+0,90)*2</t>
  </si>
  <si>
    <t>771591115</t>
  </si>
  <si>
    <t>Podlahy spárování silikonem</t>
  </si>
  <si>
    <t>Podlahy - dokončovací práce spárování silikonem</t>
  </si>
  <si>
    <t>771474113</t>
  </si>
  <si>
    <t>Montáž soklů z dlaždic keramických rovných lepených cementovým flexibilním lepidlem v přes 90 do 120 mm</t>
  </si>
  <si>
    <t>Montáž soklů z dlaždic keramických lepených cementovým flexibilním lepidlem rovných, výšky přes 90 do 120 mm</t>
  </si>
  <si>
    <t>M.č.101;        (2,45+1,37)*2</t>
  </si>
  <si>
    <t>771591117</t>
  </si>
  <si>
    <t>Podlahy spárování akrylem</t>
  </si>
  <si>
    <t>Podlahy - dokončovací práce spárování akrylem</t>
  </si>
  <si>
    <t>998771121</t>
  </si>
  <si>
    <t>Přesun hmot tonážní pro podlahy z dlaždic ruční v objektech v do 6 m</t>
  </si>
  <si>
    <t>Přesun hmot pro podlahy z dlaždic stanovený z hmotnosti přesunovaného materiálu vodorovná dopravní vzdálenost do 50 m ruční (bez užití mechanizace) v objektech výšky do 6 m</t>
  </si>
  <si>
    <t>776111116</t>
  </si>
  <si>
    <t>Odstranění zbytků lepidla z podkladu povlakových podlah broušením</t>
  </si>
  <si>
    <t>Příprava podkladu povlakových podlah a stěn broušení podlah stávajícího podkladu pro odstranění lepidla (po starých krytinách)</t>
  </si>
  <si>
    <t>Podlaha vinyl - M.č.106;       2,78</t>
  </si>
  <si>
    <t>776111311</t>
  </si>
  <si>
    <t>Vysátí podkladu povlakových podlah</t>
  </si>
  <si>
    <t>Příprava podkladu povlakových podlah a stěn vysátí podlah</t>
  </si>
  <si>
    <t>776121321</t>
  </si>
  <si>
    <t>Neředěná penetrace savého podkladu povlakových podlah</t>
  </si>
  <si>
    <t>Příprava podkladu povlakových podlah a stěn penetrace neředěná podlah</t>
  </si>
  <si>
    <t>776141112</t>
  </si>
  <si>
    <t>Stěrka podlahová nivelační pro vyrovnání podkladu povlakových podlah pevnosti 20 MPa tl přes 3 do 5 mm</t>
  </si>
  <si>
    <t>Příprava podkladu povlakových podlah a stěn vyrovnání samonivelační stěrkou podlah min.pevnosti 20 MPa, tloušťky přes 3 do 5 mm</t>
  </si>
  <si>
    <t>776241121</t>
  </si>
  <si>
    <t>Lepení vzorovaných pásů ze sametového vinylu</t>
  </si>
  <si>
    <t>Montáž podlahovin ze sametového vinylu lepením pásů vzorovaných</t>
  </si>
  <si>
    <t>28411108</t>
  </si>
  <si>
    <t>podlahovina vinylová heterogenní zátěžová třída zátěže 34/43, hořlavost Bfl-s1, nášlapná vrstva 0,7mm tl 2mm</t>
  </si>
  <si>
    <t>Dle pol. mtž sokl;         7,04*0,10</t>
  </si>
  <si>
    <t>776411112</t>
  </si>
  <si>
    <t>Montáž obvodových soklíků výšky do 100 mm</t>
  </si>
  <si>
    <t>Montáž soklíků lepením obvodových, výšky přes 80 do 100 mm</t>
  </si>
  <si>
    <t>M.č.106;       (2,33+1,19)*2</t>
  </si>
  <si>
    <t>776421711</t>
  </si>
  <si>
    <t>Vložení nařezaných pásků z podlahoviny do lišt</t>
  </si>
  <si>
    <t>Montáž lišt vložení pásků z podlahoviny do lišt včetně nařezání</t>
  </si>
  <si>
    <t>28411010</t>
  </si>
  <si>
    <t>lišta soklová PVC 20x100mm</t>
  </si>
  <si>
    <t>998776121</t>
  </si>
  <si>
    <t>Přesun hmot tonážní pro podlahy povlakové ruční v objektech v do 6 m</t>
  </si>
  <si>
    <t>Přesun hmot pro podlahy povlakové stanovený z hmotnosti přesunovaného materiálu vodorovná dopravní vzdálenost do 50 m ruční (bez užití mechanizace) v objektech výšky do 6 m</t>
  </si>
  <si>
    <t>781121011</t>
  </si>
  <si>
    <t>Nátěr penetrační na stěnu</t>
  </si>
  <si>
    <t>Příprava podkladu před provedením obkladu nátěr penetrační na stěnu</t>
  </si>
  <si>
    <t>781131112</t>
  </si>
  <si>
    <t>Izolace pod obklad nátěrem nebo stěrkou ve dvou vrstvách</t>
  </si>
  <si>
    <t>Izolace stěny pod obklad izolace nátěrem nebo stěrkou ve dvou vrstvách</t>
  </si>
  <si>
    <t>M.č.102;       (0,90+1,97)*2*0,20</t>
  </si>
  <si>
    <t>M.č.103;       (0,90+1,30)*2*0,20</t>
  </si>
  <si>
    <t>M.č.104;       (1,80+0,90)*2*0,20</t>
  </si>
  <si>
    <t>M.č.105;       (1,80+0,90)*2*0,20</t>
  </si>
  <si>
    <t>781131264</t>
  </si>
  <si>
    <t>Izolace pod obklad těsnícími pásy mezi podlahou a stěnou</t>
  </si>
  <si>
    <t>Izolace stěny pod obklad izolace těsnícími izolačními pásy mezi podlahou a stěnu</t>
  </si>
  <si>
    <t>M.č.102;       0,20*4</t>
  </si>
  <si>
    <t>M.č.103;       0,20*4</t>
  </si>
  <si>
    <t>M.č.104;       0,20*4</t>
  </si>
  <si>
    <t>M.č.105;       0,20*4</t>
  </si>
  <si>
    <t>781495115</t>
  </si>
  <si>
    <t>Spárování vnitřních obkladů silikonem</t>
  </si>
  <si>
    <t>Obklad - dokončující práce ostatní práce spárování silikonem</t>
  </si>
  <si>
    <t>781472214</t>
  </si>
  <si>
    <t>Montáž obkladů keramických hladkých lepených cementovým flexibilním lepidlem přes 4 do 6 ks/m2</t>
  </si>
  <si>
    <t>Montáž keramických obkladů stěn lepených cementovým flexibilním lepidlem hladkých přes 4 do 6 ks/m2</t>
  </si>
  <si>
    <t>M.č.102;       (0,90+1,97)*2*1,80-0,70*1,80*2+0,90*0,15</t>
  </si>
  <si>
    <t>M.č.103;       (0,90+1,30)*2*1,80-0,70*1,80+0,90*0,15</t>
  </si>
  <si>
    <t>M.č.104;       (1,80+0,90)*2*1,80-0,70*1,80*2+0,90*0,15</t>
  </si>
  <si>
    <t>M.č.105;       (1,80+0,90)*2*1,80-0,70*1,80+0,90*0,15</t>
  </si>
  <si>
    <t>781472291</t>
  </si>
  <si>
    <t>Příplatek k montáži obkladů keramických lepených cementovým flexibilním lepidlem za plochu do 10 m2</t>
  </si>
  <si>
    <t>Montáž keramických obkladů stěn lepených cementovým flexibilním lepidlem Příplatek k cenám za plochu do 10 m2 jednotlivě</t>
  </si>
  <si>
    <t>59761717</t>
  </si>
  <si>
    <t>obklad keramický nemrazuvzdorný povrch hladký/matný tl do 10mm přes 4 do 6ks/m2</t>
  </si>
  <si>
    <t>781492211</t>
  </si>
  <si>
    <t>Montáž profilů rohových lepených flexibilním cementovým lepidlem</t>
  </si>
  <si>
    <t>Obklad - dokončující práce montáž profilu lepeného flexibilním cementovým lepidlem rohového</t>
  </si>
  <si>
    <t>M.č.102;       0,90</t>
  </si>
  <si>
    <t>M.č.103;       0,90</t>
  </si>
  <si>
    <t>M.č.104;       0,90</t>
  </si>
  <si>
    <t>M.č.105;       0,90</t>
  </si>
  <si>
    <t>28342003</t>
  </si>
  <si>
    <t>lišta ukončovací z PVC 10mm</t>
  </si>
  <si>
    <t>781492251</t>
  </si>
  <si>
    <t>Montáž profilů ukončovacích lepených flexibilním cementovým lepidlem</t>
  </si>
  <si>
    <t>Obklad - dokončující práce montáž profilu lepeného flexibilním cementovým lepidlem ukončovacího</t>
  </si>
  <si>
    <t>998781121</t>
  </si>
  <si>
    <t>Přesun hmot tonážní pro obklady keramické ruční v objektech v do 6 m</t>
  </si>
  <si>
    <t>Přesun hmot pro obklady keramické stanovený z hmotnosti přesunovaného materiálu vodorovná dopravní vzdálenost do 50 m ruční (bez užití mechanizace) v objektech výšky do 6 m</t>
  </si>
  <si>
    <t>783301311</t>
  </si>
  <si>
    <t>Odmaštění zámečnických konstrukcí vodou ředitelným odmašťovačem</t>
  </si>
  <si>
    <t>Příprava podkladu zámečnických konstrukcí před provedením nátěru odmaštění odmašťovačem vodou ředitelným</t>
  </si>
  <si>
    <t>783314201</t>
  </si>
  <si>
    <t>Základní antikorozní jednonásobný syntetický standardní nátěr zámečnických konstrukcí</t>
  </si>
  <si>
    <t>Základní antikorozní nátěr zámečnických konstrukcí jednonásobný syntetický standardní</t>
  </si>
  <si>
    <t>783315101</t>
  </si>
  <si>
    <t>Mezinátěr jednonásobný syntetický standardní zámečnických konstrukcí</t>
  </si>
  <si>
    <t>Mezinátěr zámečnických konstrukcí jednonásobný syntetický standardní</t>
  </si>
  <si>
    <t>783317101</t>
  </si>
  <si>
    <t>Krycí jednonásobný syntetický standardní nátěr zámečnických konstrukcí</t>
  </si>
  <si>
    <t>Krycí nátěr (email) zámečnických konstrukcí jednonásobný syntetický standardní</t>
  </si>
  <si>
    <t>Dveře "01";      1,0*(2*2,00+0,80)*(0,10+2*0,05)</t>
  </si>
  <si>
    <t>Dveře "02";      3,0*(2*2,00+0,70)*(0,10+2*0,05)</t>
  </si>
  <si>
    <t>Dveře "03";      1,0*(2*2,00+0,70)*(0,10+2*0,05)</t>
  </si>
  <si>
    <t>784171101</t>
  </si>
  <si>
    <t>Zakrytí vnitřních podlah včetně pozdějšího odkrytí</t>
  </si>
  <si>
    <t>Zakrytí nemalovaných ploch (materiál ve specifikaci) včetně pozdějšího odkrytí podlah</t>
  </si>
  <si>
    <t>58124844</t>
  </si>
  <si>
    <t>fólie pro malířské potřeby zakrývací tl 25µ 4x5m</t>
  </si>
  <si>
    <t>784121001</t>
  </si>
  <si>
    <t>Oškrabání malby v místnostech v do 3,80 m</t>
  </si>
  <si>
    <t>Oškrabání malby v místnostech výšky do 3,80 m</t>
  </si>
  <si>
    <t>Dle pol. oprav om stropů štuk 30%;           2,780*0,70</t>
  </si>
  <si>
    <t>Dle pol. oprav om stěn štuk 30%;           45,499*0,70</t>
  </si>
  <si>
    <t>784121011</t>
  </si>
  <si>
    <t>Rozmývání podkladu po oškrabání malby v místnostech v do 3,80 m</t>
  </si>
  <si>
    <t>Rozmývání podkladu po oškrabání malby v místnostech výšky do 3,80 m</t>
  </si>
  <si>
    <t>784181121</t>
  </si>
  <si>
    <t>Hloubková jednonásobná bezbarvá penetrace podkladu v místnostech v do 3,80 m</t>
  </si>
  <si>
    <t>Penetrace podkladu jednonásobná hloubková akrylátová bezbarvá v místnostech výšky do 3,80 m</t>
  </si>
  <si>
    <t>Dle pol. oprav om stropů štuk 30%;           2,780</t>
  </si>
  <si>
    <t>Dle pol. oprav om stěn štuk 30%;           45,499</t>
  </si>
  <si>
    <t>784181101</t>
  </si>
  <si>
    <t>Základní akrylátová jednonásobná bezbarvá penetrace podkladu v místnostech v do 3,80 m</t>
  </si>
  <si>
    <t>Penetrace podkladu jednonásobná základní akrylátová bezbarvá v místnostech výšky do 3,80 m</t>
  </si>
  <si>
    <t>Dle pol. om štuk stěn vni;          25,286</t>
  </si>
  <si>
    <t>Dle pol. penetr SDK podhled;      9,590</t>
  </si>
  <si>
    <t>784331005</t>
  </si>
  <si>
    <t>Dvojnásobné bílé protiplísňové malby v místnostech v přes 5,00 m</t>
  </si>
  <si>
    <t>Malby protiplísňové dvojnásobné, bílé v místnostech výšky přes 5,00 m</t>
  </si>
  <si>
    <t>TZ1-02</t>
  </si>
  <si>
    <t>Zařízení vzduchotechniky dle samostatného rozpočtu</t>
  </si>
  <si>
    <t>soubor</t>
  </si>
  <si>
    <t>TZ1-01A</t>
  </si>
  <si>
    <t>Zařízení zdravotně technických zařízení - ÚT, ZTI - část A dle samostatného rozpočtu</t>
  </si>
  <si>
    <t>TZ2-01A</t>
  </si>
  <si>
    <t>Zařízení silnoproudé a slaboproudé elektroinstalace - část A dle samostatného rozpočtu</t>
  </si>
  <si>
    <t>310271015</t>
  </si>
  <si>
    <t>Zazdívka otvorů ve zdivu nadzákladovém pl do 1 m2 pórobetonovými tvárnicemi přes P2 do P4 na tenkovrstvou maltu tl 200 mm</t>
  </si>
  <si>
    <t>Zazdívka otvorů ve zdivu nadzákladovém pórobetonovými tvárnicemi plochy do 1 m2, tl. zdiva 200 mm, pevnost tvárnic přes P2 do P4</t>
  </si>
  <si>
    <t>Výkres č. D05 část B</t>
  </si>
  <si>
    <t>Podhled "P1" po dveřích;      0,30*1,05</t>
  </si>
  <si>
    <t>310271055</t>
  </si>
  <si>
    <t>Zazdívka otvorů ve zdivu nadzákladovém pl přes 1 do 4 m2 pórobetonovými tvárnicemi přes P2 do P4 na tenkovrstvou maltu tl 200 mm</t>
  </si>
  <si>
    <t>Zazdívka otvorů ve zdivu nadzákladovém pórobetonovými tvárnicemi plochy přes 1 do 4 m2, tl. zdiva 200 mm, pevnost tvárnic přes P2 do P4</t>
  </si>
  <si>
    <t>Podhled "P1" po dveřích;      1,80*1,05</t>
  </si>
  <si>
    <t>Podhled "P1" po otvoru;       2,40*2,80</t>
  </si>
  <si>
    <t>Výkres č. D01 část B</t>
  </si>
  <si>
    <t>M.č.113 po stáv dveřích;      1,75*2,10*2</t>
  </si>
  <si>
    <t>M.č.113 po stáv dveřích;      0,90*2,05</t>
  </si>
  <si>
    <t>340271045</t>
  </si>
  <si>
    <t>Zazdívka otvorů v příčkách nebo stěnách pl přes 1 do 4 m2 tvárnicemi pórobetonovými tl 150 mm</t>
  </si>
  <si>
    <t>Zazdívka otvorů v příčkách nebo stěnách pórobetonovými tvárnicemi plochy přes 1 m2 do 4 m2, objemová hmotnost 500 kg/m3, tloušťka příčky 150 mm</t>
  </si>
  <si>
    <t>M.č.111 stáv otvor;       0,60*2,09</t>
  </si>
  <si>
    <t>M.č.108 po stáv stěně;       (1,75*3,27-1,00*2,05)*2</t>
  </si>
  <si>
    <t>Dle rozpočet ZTI ÚT - část B;         2,4</t>
  </si>
  <si>
    <t>317142440</t>
  </si>
  <si>
    <t>Překlad nenosný pórobetonový š 150 mm v do 250 mm na tenkovrstvou maltu dl do 1000 mm</t>
  </si>
  <si>
    <t>Překlady nenosné z pórobetonu osazené do tenkého maltového lože, výšky do 250 mm, šířky překladu 150 mm, délky překladu do 1000 mm</t>
  </si>
  <si>
    <t>M.č.108 nad dveře;      2,0</t>
  </si>
  <si>
    <t>317944321</t>
  </si>
  <si>
    <t>Válcované nosníky do č.12 dodatečně osazované do připravených otvorů</t>
  </si>
  <si>
    <t>Válcované nosníky dodatečně osazované do připravených otvorů bez zazdění hlav do č. 12</t>
  </si>
  <si>
    <t>Překlad I.č.100;         2,20*2*8,34*0,001</t>
  </si>
  <si>
    <t>13010712</t>
  </si>
  <si>
    <t>ocel profilová jakost S235JR (11 375) průřez I (IPN) 100</t>
  </si>
  <si>
    <t>317944323</t>
  </si>
  <si>
    <t>Válcované nosníky č.14 až 22 dodatečně osazované do připravených otvorů</t>
  </si>
  <si>
    <t>Válcované nosníky dodatečně osazované do připravených otvorů bez zazdění hlav č. 14 až 22</t>
  </si>
  <si>
    <t>Překlad I.č.140;         4,00*2*14,30*0,001</t>
  </si>
  <si>
    <t>13010716</t>
  </si>
  <si>
    <t>ocel profilová jakost S235JR (11 375) průřez I (IPN) 140</t>
  </si>
  <si>
    <t>317941121</t>
  </si>
  <si>
    <t>Osazování ocelových válcovaných nosníků na zdivu I, IE, U, UE nebo L do č. 12 nebo výšky do 120 mm</t>
  </si>
  <si>
    <t>Osazování ocelových válcovaných nosníků na zdivu I nebo IE nebo U nebo UE nebo L do č. 12 nebo výšky do 120 mm</t>
  </si>
  <si>
    <t>Překlad L40x60x3;         0,92*1*2,22*0,001</t>
  </si>
  <si>
    <t>13010508</t>
  </si>
  <si>
    <t>úhelník ocelový nerovnostranný jakost S235JR (11 375) 60x40x5mm</t>
  </si>
  <si>
    <t>346244381</t>
  </si>
  <si>
    <t>Plentování jednostranné v do 200 mm válcovaných nosníků cihlami</t>
  </si>
  <si>
    <t>Plentování ocelových válcovaných nosníků jednostranné cihlami na maltu, výška stojiny do 200 mm</t>
  </si>
  <si>
    <t>Překlad I.č.100;         2,20*0,10*2</t>
  </si>
  <si>
    <t>Překlad I.č.140;         4,00*0,14*2</t>
  </si>
  <si>
    <t>317234410</t>
  </si>
  <si>
    <t>Vyzdívka mezi nosníky z cihel pálených na MC</t>
  </si>
  <si>
    <t>Vyzdívka mezi nosníky cihlami pálenými na maltu cementovou</t>
  </si>
  <si>
    <t>Rámový překlad U.č.120;         (2,185+1,855)*0,15*0,10</t>
  </si>
  <si>
    <t>Překlad I.č.100;         2,20*0,20*0,15</t>
  </si>
  <si>
    <t>Překlad I.č.140;         4,00*2*0,20*0,15</t>
  </si>
  <si>
    <t>346272216</t>
  </si>
  <si>
    <t>Přizdívka z pórobetonových tvárnic tl 50 mm</t>
  </si>
  <si>
    <t>Přizdívky z pórobetonových tvárnic objemová hmotnost do 500 kg/m3, na tenké maltové lože, tloušťka přizdívky 50 mm</t>
  </si>
  <si>
    <t>M.č.110a obezdívka rozvaděče;         0,925*3,27-0,825*1,524</t>
  </si>
  <si>
    <t>M.č.110a obezdívka ozn."B";      (0,75+0,575)*2*3,27</t>
  </si>
  <si>
    <t>M.č.110a obezdívka ozn."B";      (1,40+0,325*2)*3,27</t>
  </si>
  <si>
    <t>M.č.110a obezdívka rozvaděče;         0,925</t>
  </si>
  <si>
    <t>M.č.110a obezdívka ozn."B";      (0,75+0,575)*2</t>
  </si>
  <si>
    <t>M.č.110a obezdívka ozn."B";      (1,40+0,325*2)</t>
  </si>
  <si>
    <t>M.č.110a obezdívka rozvaděče;         3,27*2</t>
  </si>
  <si>
    <t>M.č.110a obezdívka ozn."B";      3,27*2</t>
  </si>
  <si>
    <t>Dle rozpočet ZTI ÚT - část B;         2,0</t>
  </si>
  <si>
    <t>Dle rozpočet EL;        15,0</t>
  </si>
  <si>
    <t>411386621</t>
  </si>
  <si>
    <t>Zabetonování prostupů v instalačních šachtách ze suchých směsí pl přes 0,09 do 0,25 m2 ve stropech</t>
  </si>
  <si>
    <t>Zabetonování prostupů v instalačních šachtách ve stropech železobetonových ze suchých směsí, včetně bednění, odbednění, výztuže a zajištění potrubí skelnou vatou s folií (materiál v ceně), plochy přes 0,09 do 0,25 m2</t>
  </si>
  <si>
    <t>Dle rozpočet EL;        1,0</t>
  </si>
  <si>
    <t>615142002</t>
  </si>
  <si>
    <t>Pletivo sklovláknité vnitřních nosníků provizorně přichycené</t>
  </si>
  <si>
    <t>Pletivo vnitřních ploch v ploše nebo pruzích, na plném podkladu sklovláknité upevněné provizorním přichycením nosníků</t>
  </si>
  <si>
    <t>Rámový překlad U.č.120;         (2,185+1,855)*(0,15*2+0,10)</t>
  </si>
  <si>
    <t>Překlad I.č.100;         2,20*(0,20+0,15*2)</t>
  </si>
  <si>
    <t>Překlad I.č.140;         4,00*2*(0,20+0,15*2)</t>
  </si>
  <si>
    <t>Překlad L40x60x3;         0,92*0,10*2</t>
  </si>
  <si>
    <t>Výkres č. D07 část B</t>
  </si>
  <si>
    <t>M.č.111 u okna;         (5,60+2,75)*0,69</t>
  </si>
  <si>
    <t>M.č.110b,c u okna;        (2,05+5,05)*0,69</t>
  </si>
  <si>
    <t>M.č.114 u okna;        (5,60+2,05)*0,69</t>
  </si>
  <si>
    <t>M.č.112 u okna;        5,21*0,69</t>
  </si>
  <si>
    <t>M.č.107 u okna;        6,30*0,69</t>
  </si>
  <si>
    <t>M.č.108 u okna;        5,90*0,85</t>
  </si>
  <si>
    <t>M.č.109 u okna;        12,30*0,69</t>
  </si>
  <si>
    <t>Dle pol. zazdívka otvorů pórobeton;       (0,315+17,805+10,999)*2</t>
  </si>
  <si>
    <t>Dle pol. pórobeton přizdívky;        (1,767+15,369)*1</t>
  </si>
  <si>
    <t>Dle pol. zazdívka otvorů pórobeton;       (0,315+17,805+8,599)*2</t>
  </si>
  <si>
    <t>M.č.111 za um;       (1,10+0,60)*1,50</t>
  </si>
  <si>
    <t>632450123</t>
  </si>
  <si>
    <t>Vyrovnávací cementový potěr tl přes 30 do 40 mm ze suchých směsí provedený v pásu</t>
  </si>
  <si>
    <t>Potěr cementový vyrovnávací ze suchých směsí v pásu o průměrné (střední) tl. přes 30 do 40 mm</t>
  </si>
  <si>
    <t>Na stá zdivu po copilit stěnou</t>
  </si>
  <si>
    <t>Podhled "P1";      (0,78+3,70+0,45+3,595)*0,20</t>
  </si>
  <si>
    <t>Podhled "P2";      2,57*0,20</t>
  </si>
  <si>
    <t>631351101</t>
  </si>
  <si>
    <t>Zřízení bednění rýh a hran v podlahách</t>
  </si>
  <si>
    <t>Bednění v podlahách rýh a hran zřízení</t>
  </si>
  <si>
    <t>Podhled "P1";      (0,78+3,70+0,45+3,595)*0,10*2</t>
  </si>
  <si>
    <t>Podhled "P2";      2,57*0,10*2</t>
  </si>
  <si>
    <t>631351102</t>
  </si>
  <si>
    <t>Odstranění bednění rýh a hran v podlahách</t>
  </si>
  <si>
    <t>Bednění v podlahách rýh a hran odstranění</t>
  </si>
  <si>
    <t>642945111</t>
  </si>
  <si>
    <t>Osazování protipožárních nebo protiplynových zárubní dveří jednokřídlových do 2,5 m2</t>
  </si>
  <si>
    <t>Osazování ocelových zárubní protipožárních nebo protiplynových dveří do vynechaného otvoru, s obetonováním, dveří jednokřídlových do 2,5 m2</t>
  </si>
  <si>
    <t>Výkres č. D10 část B</t>
  </si>
  <si>
    <t>Dveře "04";      1,0</t>
  </si>
  <si>
    <t>Dveře "05";      2,0</t>
  </si>
  <si>
    <t>Dveře "06";      1,0</t>
  </si>
  <si>
    <t>55331558</t>
  </si>
  <si>
    <t>zárubeň jednokřídlá ocelová pro zdění s protipožární úpravou tl stěny 75-100mm rozměru 900/1970, 2100mm</t>
  </si>
  <si>
    <t>55331568</t>
  </si>
  <si>
    <t>zárubeň jednokřídlá ocelová pro zdění s protipožární úpravou tl stěny 160-200mm rozměru 900/1970, 2100mm</t>
  </si>
  <si>
    <t>613131101</t>
  </si>
  <si>
    <t>Cementový postřik vnitřních pilířů nebo sloupů nanášený celoplošně ručně</t>
  </si>
  <si>
    <t>Podkladní a spojovací vrstva vnitřních omítaných ploch cementový postřik nanášený ručně celoplošně pilířů nebo sloupů</t>
  </si>
  <si>
    <t>16,00+56,565</t>
  </si>
  <si>
    <t>613331121</t>
  </si>
  <si>
    <t>Cementová omítka hladká jednovrstvá vnitřních pilířů nebo sloupů nanášená ručně</t>
  </si>
  <si>
    <t>Omítka cementová vnitřních ploch nanášená ručně jednovrstvá, tloušťky do 10 mm hladká svislých konstrukcí pilířů nebo sloupů</t>
  </si>
  <si>
    <t>M.č.110a sloupy dle ozn."C";        0,40*4*2,00*2</t>
  </si>
  <si>
    <t>M.č.107 sloupy dle ozn."C";        0,40*4*2,00*1</t>
  </si>
  <si>
    <t>M.č.109 sloupy dle ozn."C";        0,40*4*2,00*2</t>
  </si>
  <si>
    <t>613331141</t>
  </si>
  <si>
    <t>Cementová omítka štuková dvouvrstvá vnitřních pilířů nebo sloupů nanášená ručně</t>
  </si>
  <si>
    <t>Omítka cementová vnitřních ploch nanášená ručně dvouvrstvá, tloušťky jádrové omítky do 10 mm a tloušťky štuku do 3 mm štuková plstí hlazená svislých konstrukcí pilířů nebo sloupů</t>
  </si>
  <si>
    <t>M.č.110a,b,c sloupy;        0,40*4*3,25*8+(0,40+0,80)*2*3,25*1+(0,69*2+0,40)*3,25*1</t>
  </si>
  <si>
    <t>M.č.107 sloupy;        0,40*4*3,25*1</t>
  </si>
  <si>
    <t>M.č.109 sloupy;        0,40*4*3,25*2</t>
  </si>
  <si>
    <t>M.č.114 sloupy;        (0,69*2+0,40)*1</t>
  </si>
  <si>
    <t>Odpočet om pod obklad;          -16,000</t>
  </si>
  <si>
    <t>M.č.107;       6,30*1,00-1,80*1,00+(4,81+0,40)*3,05</t>
  </si>
  <si>
    <t>M.č.109;       (12,30*3,05-(0,45+3,595)*2,05-3,60*3,05-1,75*2,09)+(4,81+0,40)*3,05</t>
  </si>
  <si>
    <t>M.č.108;       (6,15+5,66+0,225*2)*2*3,05-(2,66*2+1,75*2)*3,05-2,40*2,80-5,60*1,20+(5,60+1,20*2)*0,15</t>
  </si>
  <si>
    <t>M.č.110a,b,c;       (21,45+18,14+0,69*3)*2*3,05-1,80*3,05-3,60*3,05-1,80*2,10-1,10*2,05-1,80*2,10-3,60*2,10</t>
  </si>
  <si>
    <t>odpočet copilit;     -(0,79+3,70+0,45+3,595)*2,05-2,57*2,05</t>
  </si>
  <si>
    <t>odpočet;    -3,20*2,30-1,85*2,30+(3,20+2,30*2)*0,15+(1,85+2,30*2)*0,15</t>
  </si>
  <si>
    <t>M.č.111;        (9,00+7,74+0,69+0,33)*2*3,05-2,10*2,30*3+(2,10+2,30*2)*0,15*3-1,25*2,035</t>
  </si>
  <si>
    <t>M.č.112;        (5,86+7,49)*2*3,05-2,57*2,05-1,80*2,10-3,15*2,30+(3,15+2,30*2)*0,10</t>
  </si>
  <si>
    <t>1M.č.113;        (21,00+2,40)*2*3,05-1,00*2,05*2-1,80*2,10*3-3,60*2,10</t>
  </si>
  <si>
    <t>M.č.114;        (17,19+3,27+0,69*2)*2*3,05-1,75*2,10-1,90*2,10-1,25*2,00-1,00*2,00*2</t>
  </si>
  <si>
    <t>odpočet;       -1,00*3,05-3,20*2,30-1,35*2,30+(3,20+2,30*2)*0,15+(1,35+2,30*2)*0,15</t>
  </si>
  <si>
    <t>Dveře "04";      1,0*(0,90+2,00)*2</t>
  </si>
  <si>
    <t>Dveře "05";      2,0*(0,90+2,00)*2</t>
  </si>
  <si>
    <t>Dveře "06";      1,0*(0,90+2,00)*2</t>
  </si>
  <si>
    <t>Vni Al dveře "07";        1,0*(1,80+2,10)*2*2</t>
  </si>
  <si>
    <t>Vni Al dveře "08";        1,0*(1,80+2,10)*2*2</t>
  </si>
  <si>
    <t>Vni Al dveře "09";        1,0*(1,80+3,27)*2*2</t>
  </si>
  <si>
    <t>Vni Al dveře "10";        1,0*(3,60+2,10)*2*2</t>
  </si>
  <si>
    <t>Vni Al dveře "11";        1,0*(3,60+3,27)*2*2</t>
  </si>
  <si>
    <t>Dle pol. mtž sokl - vinyl;        322,910</t>
  </si>
  <si>
    <t>Dle pol. mtž sokl - dlažba;        43,440</t>
  </si>
  <si>
    <t>Dle rozpočet EL;        105,0*0,05+75,0*0,10*0,10</t>
  </si>
  <si>
    <t>Dle rozpočet ZTI ÚT - část B;         4,00*0,07</t>
  </si>
  <si>
    <t>M.č.110a,b,c;       (270,51+25,26+86,31)</t>
  </si>
  <si>
    <t>M.č.108;       33,60</t>
  </si>
  <si>
    <t>632450132</t>
  </si>
  <si>
    <t>Vyrovnávací cementový potěr tl přes 20 do 30 mm ze suchých směsí provedený v ploše</t>
  </si>
  <si>
    <t>Potěr cementový vyrovnávací ze suchých směsí v ploše o průměrné (střední) tl. přes 20 do 30 mm</t>
  </si>
  <si>
    <t>Podhled "P1";      1,65*0,20*0,10*2</t>
  </si>
  <si>
    <t>Podhled "P2";      0,80*0,10*0,10</t>
  </si>
  <si>
    <t>M.č.113 stáv dveře;      1,65*0,20*0,10*2</t>
  </si>
  <si>
    <t>M.č.111 stáv dveře;      0,90*0,18*0,10</t>
  </si>
  <si>
    <t>M.č.110b stáv dveře;      0,80*0,20*0,10</t>
  </si>
  <si>
    <t>M.č.113 stáv dveře;      0,80*0,20*0,10</t>
  </si>
  <si>
    <t>M.č.114 stáv dveře;      0,90*0,10*0,10</t>
  </si>
  <si>
    <t>Dle rozpočet ZTI ÚT - část B;         5,00*0,07*0,15</t>
  </si>
  <si>
    <t>725980123</t>
  </si>
  <si>
    <t>Dvířka 30/30</t>
  </si>
  <si>
    <t>Dle ozn."b";      8</t>
  </si>
  <si>
    <t>72598012a3</t>
  </si>
  <si>
    <t>Dvířka 30/20</t>
  </si>
  <si>
    <t>Dle ozn."a";      1</t>
  </si>
  <si>
    <t>781491822</t>
  </si>
  <si>
    <t>Demontáž dvířek plastových lepených s rámem</t>
  </si>
  <si>
    <t>Odstranění dvířka plastová lepená s rámem</t>
  </si>
  <si>
    <t>M.č.107-114;         30,28+33,60+59,14+570,51+25,26+86,31+68,87+43,24+50,40+54,36</t>
  </si>
  <si>
    <t>Podhled "P2";      0,80*2,00</t>
  </si>
  <si>
    <t>M.č.111 stáv dveře;      0,90*2,00</t>
  </si>
  <si>
    <t>M.č.110b stáv dveře;      0,80*2,00</t>
  </si>
  <si>
    <t>M.č.113 stáv dveře;      0,80*2,00</t>
  </si>
  <si>
    <t>M.č.114 stáv dveře;      0,90*2,00</t>
  </si>
  <si>
    <t>968072456</t>
  </si>
  <si>
    <t>Vybourání kovových dveřních zárubní pl přes 2 m2, včetně vyvěšení dveří</t>
  </si>
  <si>
    <t>Vybourání kovových rámů oken s křídly, dveřních zárubní, vrat, stěn, ostění nebo obkladů dveřních zárubní, plochy přes 2 m2</t>
  </si>
  <si>
    <t>Podhled "P1";      1,65*2,05*2</t>
  </si>
  <si>
    <t>M.č.113 stáv dveře;      1,65*2,05*2</t>
  </si>
  <si>
    <t>968072747</t>
  </si>
  <si>
    <t>Vybourání výkladních stěn kovových pevných nebo otevíratelných pl přes 4 m2</t>
  </si>
  <si>
    <t>Vybourání kovových rámů oken s křídly, dveřních zárubní, vrat, stěn, ostění nebo obkladů stěn výkladních pevných nebo otevíratelných, plochy přes 4 m2</t>
  </si>
  <si>
    <t>Výkres č. S01 část B</t>
  </si>
  <si>
    <t>Stáv sklad;         2,50*2,40+1,75*2,40+(1,75*2,40+0,90*0,86)</t>
  </si>
  <si>
    <t>974031664</t>
  </si>
  <si>
    <t>Vysekání rýh ve zdivu cihelném pro vtahování nosníků hl do 150 mm v do 150 mm</t>
  </si>
  <si>
    <t>Vysekání rýh ve zdivu cihelném na maltu vápennou nebo vápenocementovou pro vtahování nosníků do zdí, před vybouráním otvoru do hl. 150 mm, při v. nosníku do 150 mm</t>
  </si>
  <si>
    <t>Rámový překlad U.č.120;         (2,185+1,855)</t>
  </si>
  <si>
    <t>Překlad I.č.100;         2,20</t>
  </si>
  <si>
    <t>Překlad I.č.140;         4,00</t>
  </si>
  <si>
    <t>Podhled "P2";      (2,57*2,27+1,80*2,10)-0,80*2,00</t>
  </si>
  <si>
    <t>962032230</t>
  </si>
  <si>
    <t>Bourání zdiva z cihel pálených nebo vápenopískových na MV nebo MVC do 1 m3</t>
  </si>
  <si>
    <t>Bourání zdiva nadzákladového z cihel pálených plných nebo lícových nebo vápenopískových na maltu vápennou nebo vápenocementovou, objemu do 1 m3</t>
  </si>
  <si>
    <t>Podhled "P1";      (6,29*2,27+1,80*1,00)*0,20-(1,65*2,05-0,30*1,00)*0,20</t>
  </si>
  <si>
    <t>Podhled "P1";      (7,645*2,27+3,60*1,00)*0,20-(1,75*(2,05-1,00))*0,20</t>
  </si>
  <si>
    <t>Stáv sklad - parapet;         2,50*0,40*0,86+1,75*0,40*0,86+(1,75-0,90)*0,40*0,86</t>
  </si>
  <si>
    <t>967031132</t>
  </si>
  <si>
    <t>Přisekání rovných ostění v cihelném zdivu na MV nebo MVC</t>
  </si>
  <si>
    <t>Přisekání (špicování) plošné nebo rovných ostění zdiva z cihel pálených rovných ostění, bez odstupu, po hrubém vybourání otvorů, na maltu vápennou nebo vápenocementovou</t>
  </si>
  <si>
    <t>Podhled "P1";      3,27*0,20*2*2</t>
  </si>
  <si>
    <t>Podhled "P2";      (2,27+2,10)*0,20*2</t>
  </si>
  <si>
    <t>M.č.,111,112,113,114;        68,87+43,24+50,40+54,36</t>
  </si>
  <si>
    <t>M.č.,111;        (9,00+7,74+0,69+0,33)*2</t>
  </si>
  <si>
    <t>M.č.112;        (5,86+7,49)*2</t>
  </si>
  <si>
    <t>M.č.113;        (21,00+2,40)*2</t>
  </si>
  <si>
    <t>M.č.114;        (17,19+3,27+0,69*2)*2</t>
  </si>
  <si>
    <t>M.č.110a,b,c;       (21,45+18,14+0,69*3)*2</t>
  </si>
  <si>
    <t>M.č.108;       (6,15+5,66+0,225*2)*2</t>
  </si>
  <si>
    <t>M.č.107;       (6,30+4,81*2)</t>
  </si>
  <si>
    <t>M.č.109;       (12,30+4,81*2)</t>
  </si>
  <si>
    <t>772522812</t>
  </si>
  <si>
    <t>Demontáž dlažby z kamene do suti z tvrdých kamenů kladených do lepidla</t>
  </si>
  <si>
    <t>Demontáž dlažby z kamene do suti z tvrdých kamenů z tvrdých kamenů</t>
  </si>
  <si>
    <t>771591286</t>
  </si>
  <si>
    <t>Pracnější řezání podlah z dlaždic rovné tl přes 30 do 40 mm</t>
  </si>
  <si>
    <t>Podlahy - dokončovací práce pracnější řezání dlaždic čedičových rovné přes 30 do 40 mm</t>
  </si>
  <si>
    <t>M.č.107;       (6,30+4,81)*1</t>
  </si>
  <si>
    <t>M.č.109;       (12,30+4,81)*1</t>
  </si>
  <si>
    <t>M.č.111;        68,87</t>
  </si>
  <si>
    <t>767581802</t>
  </si>
  <si>
    <t>Demontáž podhledu lamel</t>
  </si>
  <si>
    <t>Demontáž podhledů lamel</t>
  </si>
  <si>
    <t>M.č.110 a,b,c;       (270,51+25,26+86,31)</t>
  </si>
  <si>
    <t>M.č.113;      50,40</t>
  </si>
  <si>
    <t>M.č.114;      54,36</t>
  </si>
  <si>
    <t>767582800</t>
  </si>
  <si>
    <t>Demontáž roštu podhledu</t>
  </si>
  <si>
    <t>Demontáž podhledů roštů</t>
  </si>
  <si>
    <t>M.č.111 za um;       (1,10+0,60)*1,37</t>
  </si>
  <si>
    <t>Dle pol. oprav om stropů štuk 30%;           37,383</t>
  </si>
  <si>
    <t>Dle pol. oprav om stěn štuk 30%;           662,130</t>
  </si>
  <si>
    <t>766411811</t>
  </si>
  <si>
    <t>Demontáž truhlářského obložení stěn z panelů plochy do 1,5 m2</t>
  </si>
  <si>
    <t>Demontáž obložení stěn panely, plochy do 1,5 m2</t>
  </si>
  <si>
    <t>Stáv šatna;         (0,69*2+0,945+6,80+1,54)*1,50+0,50*1,50</t>
  </si>
  <si>
    <t>Stáv zádveří;       4,81*1,50</t>
  </si>
  <si>
    <t>766411822</t>
  </si>
  <si>
    <t>Demontáž truhlářského obložení stěn podkladových roštů</t>
  </si>
  <si>
    <t>Demontáž obložení stěn podkladových roštů</t>
  </si>
  <si>
    <t>997013151</t>
  </si>
  <si>
    <t>Vnitrostaveništní doprava suti a vybouraných hmot pro budovy v do 6 m s omezením mechanizace</t>
  </si>
  <si>
    <t>Vnitrostaveništní doprava suti a vybouraných hmot vodorovně do 50 m s naložením s omezením mechanizace pro budovy a haly výšky do 6 m</t>
  </si>
  <si>
    <t>Suť HSV celkem;         65,998</t>
  </si>
  <si>
    <t>Dle rozpočet EL;        0,829</t>
  </si>
  <si>
    <t>Dle rozpočet ZTI ÚT - část B;         1,007+0,745</t>
  </si>
  <si>
    <t>68,579*6</t>
  </si>
  <si>
    <t>998011008</t>
  </si>
  <si>
    <t>Přesun hmot pro budovy zděné s omezením mechanizace pro budovy v do 6 m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</si>
  <si>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</si>
  <si>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761-D05-01</t>
  </si>
  <si>
    <t>D+M, Oboustranná copilitová stěna dle výkresu č. D05, copilit U profil vel 262x42x6mm s kotvících a těsnících profily, vč. ukončujících Al profilů, lešení a doprava</t>
  </si>
  <si>
    <t>Podhled "P1";      (0,78+3,70+0,45+3,595)*2,27</t>
  </si>
  <si>
    <t>Podhled "P2";      2,57*2,27</t>
  </si>
  <si>
    <t>998761211</t>
  </si>
  <si>
    <t>Přesun hmot procentní pro konstrukce prosvětlovací s omezením mechanizace v objektech v do 6 m</t>
  </si>
  <si>
    <t>Přesun hmot pro konstrukce prosvětlovací stanovený procentní sazbou (%) z ceny vodorovná dopravní vzdálenost do 50 m s omezením mechanizace v objektech výšky do 6 m</t>
  </si>
  <si>
    <t>763135102</t>
  </si>
  <si>
    <t>Montáž SDK kazetového podhledu z kazet 600x600 mm na zavěšenou polozapuštěnou nosnou konstrukci</t>
  </si>
  <si>
    <t>Montáž sádrokartonového podhledu kazetového demontovatelného včetně zavěšené nosné konstrukce velikosti kazet 600x600 mm polozapuštěné</t>
  </si>
  <si>
    <t>Kazetové podhledy;      687,0</t>
  </si>
  <si>
    <t>59030581</t>
  </si>
  <si>
    <t>podhled kazetový děrovaný 9x9mm polozapuštěný rastr tl 10mm 600x600mm, dle výkresu č. D07</t>
  </si>
  <si>
    <t>763131511</t>
  </si>
  <si>
    <t>SDK podhled deska 1xA 12,5 bez izolace jednovrstvá spodní kce profil CD+UD</t>
  </si>
  <si>
    <t>Podhled ze sádrokartonových desek jednovrstvá zavěšená spodní konstrukce z ocelových profilů CD, UD jednoduše opláštěná deskou standardní A, tl. 12,5 mm, bez izolace</t>
  </si>
  <si>
    <t>M.č.111 u okna;         (5,60+2,75)*0,50</t>
  </si>
  <si>
    <t>M.č.110b,c u okna;        (2,05+5,05)*0,50</t>
  </si>
  <si>
    <t>M.č.114 u okna;        (5,60+2,05)*0,50</t>
  </si>
  <si>
    <t>M.č.112 u okna;        5,21*0,50</t>
  </si>
  <si>
    <t>M.č.107 u okna;        6,30*0,50</t>
  </si>
  <si>
    <t>M.č.108 u okna;        5,90*0,50</t>
  </si>
  <si>
    <t>M.č.109 u okna;        12,30*0,50</t>
  </si>
  <si>
    <t>763131721</t>
  </si>
  <si>
    <t>SDK podhled skoková změna v do 0,5 m</t>
  </si>
  <si>
    <t>Podhled ze sádrokartonových desek ostatní práce a konstrukce na podhledech ze sádrokartonových desek skokové změny výšky podhledu do 0,5 m</t>
  </si>
  <si>
    <t>M.č.111 u okna;         (5,60+2,75)</t>
  </si>
  <si>
    <t>M.č.110b,c u okna;        (2,05+5,05)</t>
  </si>
  <si>
    <t>M.č.114 u okna;        (5,60+2,05)</t>
  </si>
  <si>
    <t>M.č.112 u okna;        5,21</t>
  </si>
  <si>
    <t>M.č.107 u okna;        6,30</t>
  </si>
  <si>
    <t>M.č.108 u okna;        5,90</t>
  </si>
  <si>
    <t>M.č.109 u okna;        12,30</t>
  </si>
  <si>
    <t>763164551</t>
  </si>
  <si>
    <t>SDK obklad kcí tvaru L š přes 0,8 m desky 1xA 12,5</t>
  </si>
  <si>
    <t>Obklad konstrukcí sádrokartonovými deskami včetně ochranných úhelníků ve tvaru L rozvinuté šíře přes 0,8 m, opláštěný deskou standardní A, tl. 12,5 mm</t>
  </si>
  <si>
    <t>Výkres č. D08 část B</t>
  </si>
  <si>
    <t>M.č.111 - podhled;        7,74*0,285+0,58*0,585+7,85*0,285+0,285*0,285*2</t>
  </si>
  <si>
    <t>M.č.111 - pohled P1;      7,22*0,62+2,38*0,25</t>
  </si>
  <si>
    <t>M.č.111 - pohled P2;      1,88*0,25+0,50*0,40+0,50*0,25</t>
  </si>
  <si>
    <t>M.č.111 - pohled P3;      7,92*0,62+0,40*0,35+0,285*0,97</t>
  </si>
  <si>
    <t>Dle pol. SDK skok změna;           52,810*0,50</t>
  </si>
  <si>
    <t>Dle pol. SDK obklad;              16,138</t>
  </si>
  <si>
    <t>76311234x6</t>
  </si>
  <si>
    <t>SDK příčka tl 145 mm zdvojený profil CW+UW 50 desky vysokopevnostní 1xDFRIH2 12,5 bez izolace</t>
  </si>
  <si>
    <t>Příčka mezibytová ze sádrokartonových desek s nosnou konstrukcí ze zdvojených ocelových profilů UW, CW dvojitě opláštěná deskami vysokopevnostními protipožárními impregnovanými s vysokou mechanickou odolností DFRIH2 tl. 2 x 12,5 mm s dvojitou izolací, EI 90, příčka tl. 155 mm, profil 50, Rw do 68 dB</t>
  </si>
  <si>
    <t>Výkres č. D03 část B</t>
  </si>
  <si>
    <t>Dělící stěna;         (1,54+6,80+5,60+3,00+3,50)*2,00</t>
  </si>
  <si>
    <t>763111313</t>
  </si>
  <si>
    <t>SDK příčka tl 100 mm profil CW+UW 75 desky 1xA 12,5 bez izolace do EI 30</t>
  </si>
  <si>
    <t>Příčka ze sádrokartonových desek s nosnou konstrukcí z jednoduchých ocelových profilů UW, CW jednoduše opláštěná deskou standardní A tl. 12,5 mm, příčka tl. 100 mm, profil 75, bez izolace, EI do 30</t>
  </si>
  <si>
    <t>M.č.112;       2,00*3,27</t>
  </si>
  <si>
    <t>76311133x9</t>
  </si>
  <si>
    <t>SDK příčka tl 125 mm profil CW+UW 100 desky s vysokou mechanickou odolností 1xDFRIH2 12,5 s izolací EI 45 Rw do 53 dB</t>
  </si>
  <si>
    <t>Příčka ze sádrokartonových desek s nosnou konstrukcí z jednoduchých ocelových profilů UW, CW jednoduše opláštěná deskou vysokopevnostní protipožární impregnovanou s vysokou mechanickou odolností DFRIH2 tl. 12,5 mm s izolací, EI 45, příčka tl. 125 mm, profil 100, Rw do 53 dB</t>
  </si>
  <si>
    <t>M.č.108;       2,66*3,27*2</t>
  </si>
  <si>
    <t>763111717</t>
  </si>
  <si>
    <t>SDK příčka základní penetrační nátěr (oboustranně)</t>
  </si>
  <si>
    <t>Příčka ze sádrokartonových desek ostatní konstrukce a práce na příčkách ze sádrokartonových desek základní penetrační nátěr (oboustranný)</t>
  </si>
  <si>
    <t>40,880+6,540+17,396</t>
  </si>
  <si>
    <t>763111713</t>
  </si>
  <si>
    <t>SDK příčka ukončení ve volném prostoru</t>
  </si>
  <si>
    <t>Příčka ze sádrokartonových desek ostatní konstrukce a práce na příčkách ze sádrokartonových desek ukončení příčky ve volném prostoru</t>
  </si>
  <si>
    <t>Dělící stěna;         (1,54+6,80+5,60+3,00+3,50)+2,00</t>
  </si>
  <si>
    <t>M.č.112;       3,27</t>
  </si>
  <si>
    <t>763172352</t>
  </si>
  <si>
    <t>Montáž dvířek revizních jednoplášťových SDK kcí vel. 300 x 300 mm pro podhledy</t>
  </si>
  <si>
    <t>Montáž dvířek pro konstrukce ze sádrokartonových desek revizních jednoplášťových pro podhledy velikost (šxv) 300 x 300 mm</t>
  </si>
  <si>
    <t>56245721</t>
  </si>
  <si>
    <t>dvířka plastová bílá 300x300mm</t>
  </si>
  <si>
    <t>Dle ozn."5";         12,0</t>
  </si>
  <si>
    <t>751398022</t>
  </si>
  <si>
    <t>Montáž větrací mřížky stěnové přes 0,040 do 0,100 m2</t>
  </si>
  <si>
    <t>Montáž ostatních zařízení větrací mřížky stěnové, průřezu přes 0,04 do 0,100 m2</t>
  </si>
  <si>
    <t>56245601</t>
  </si>
  <si>
    <t>mřížka větrací hranatá plast se síťovinou 250x250mm</t>
  </si>
  <si>
    <t>Dle ozn."4";         10,0</t>
  </si>
  <si>
    <t>998763321</t>
  </si>
  <si>
    <t>Přesun hmot tonážní pro konstrukce montované z desek s omezením mechanizace v objektech v do 6 m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</si>
  <si>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do 6 m</t>
  </si>
  <si>
    <t>766691921</t>
  </si>
  <si>
    <t>Vyvěšení nebo zavěšení křídel plastových oken jednoduchých pl do 1 m2</t>
  </si>
  <si>
    <t>Ostatní práce vyvěšení nebo zavěšení křídel plastových okenních s křídly otevíravými, plochy do 1,5 m2</t>
  </si>
  <si>
    <t>766691922</t>
  </si>
  <si>
    <t>Vyvěšení nebo zavěšení křídel plastových oken jednoduchých pl přes 1 do 2 m2</t>
  </si>
  <si>
    <t>Ostatní práce vyvěšení nebo zavěšení křídel plastových okenních s křídly otevíravými, plochy přes 1,5 m2</t>
  </si>
  <si>
    <t>766691932</t>
  </si>
  <si>
    <t>Seřízení plastového okenního nebo dveřního otvíracího a sklápěcího křídla</t>
  </si>
  <si>
    <t>Ostatní práce seřízení okenního nebo dveřního křídla otvíracího nebo sklápěcího plastového</t>
  </si>
  <si>
    <t>Výkres č. D11 část B</t>
  </si>
  <si>
    <t>Stáv okno ozn."15";        3*3</t>
  </si>
  <si>
    <t>786624111</t>
  </si>
  <si>
    <t>Montáž lamelové žaluzie do oken zdvojených dřevěných otevíravých, sklápěcích a vyklápěcích</t>
  </si>
  <si>
    <t>Montáž zastiňujících žaluzií lamelových do oken zdvojených otevíravých, sklápěcích nebo vyklápěcích dřevěných</t>
  </si>
  <si>
    <t>Stáv okno ozn."15";        (1,05*0,40*2+1,05*1,60*2)*3</t>
  </si>
  <si>
    <t>55346200</t>
  </si>
  <si>
    <t>žaluzie horizontální interiérové</t>
  </si>
  <si>
    <t>Stáv zádveří - kryty radiátorů;     ((7,15+0,36*2)*1,50+7,20*0,36)*2</t>
  </si>
  <si>
    <t>Stáv šatna - kryt stupačky;        (1,30+0,27+0,45)*2,00+1,30*0,27</t>
  </si>
  <si>
    <t>766699612</t>
  </si>
  <si>
    <t>Montáž krytů topného tělesa z tvrdého dřeva</t>
  </si>
  <si>
    <t>Montáž ostatních truhlářských konstrukcí krytů topného tělesa dřevěných z tvrdého dřeva</t>
  </si>
  <si>
    <t>Výkres č. D12 část B</t>
  </si>
  <si>
    <t>Kryt radiátorů ozn."KR2" - čelní desky;         1,70*0,15*2*3</t>
  </si>
  <si>
    <t>Kryt radiátorů ozn."KR3" - čelní desky;         1,70*0,15*2*1</t>
  </si>
  <si>
    <t>Kryt radiátorů ozn."KR4" - čelní desky;         2,35*0,15*2*1</t>
  </si>
  <si>
    <t>KR-001</t>
  </si>
  <si>
    <t>dod, čelo krytu radiátorů, hoblované prkno tl.28mm, šíře 150mm, dl. 1700mm, se sraženými hranami, vč. laku a kotevních prvků</t>
  </si>
  <si>
    <t>Kryt radiátorů ozn."KR2" - čelní desky;         2*3</t>
  </si>
  <si>
    <t>Kryt radiátorů ozn."KR3" - čelní desky;         2*1</t>
  </si>
  <si>
    <t>KR-002</t>
  </si>
  <si>
    <t>dod, čelo krytu radiátorů, hoblované prkno tl.28mm, šíře 150mm, dl. 2350mm, se sraženými hranami, vč. laku a kotevních prvků</t>
  </si>
  <si>
    <t>Kryt radiátorů ozn."KR4" - čelní desky;         2*1</t>
  </si>
  <si>
    <t>998766211</t>
  </si>
  <si>
    <t>Přesun hmot procentní pro kce truhlářské s omezením mechanizace v objektech v do 6 m</t>
  </si>
  <si>
    <t>Přesun hmot pro konstrukce truhlářské stanovený procentní sazbou (%) z ceny vodorovná dopravní vzdálenost do 50 m s omezením mechanizace v objektech výšky do 6 m</t>
  </si>
  <si>
    <t>766660002</t>
  </si>
  <si>
    <t>Montáž dveřních křídel otvíravých jednokřídlových š přes 0,8 m do ocelové zárubně</t>
  </si>
  <si>
    <t>Montáž dveřních křídel dřevěných nebo plastových otevíravých do ocelové zárubně povrchově upravených jednokřídlových, šířky přes 800 mm</t>
  </si>
  <si>
    <t>61173215</t>
  </si>
  <si>
    <t>dveře jednokřídlé dřevotřískové povrch HPL laminátový 900x1970mm protihlukové útlum 37dB, dle PSV ozn."06", vč, kování a zámku vložka</t>
  </si>
  <si>
    <t>766660022</t>
  </si>
  <si>
    <t>Montáž dveřních křídel otvíravých jednokřídlových š přes 0,8 m požárních do ocelové zárubně</t>
  </si>
  <si>
    <t>Montáž dveřních křídel dřevěných nebo plastových otevíravých do ocelové zárubně protipožárních jednokřídlových, šířky přes 800 mm</t>
  </si>
  <si>
    <t>61165340</t>
  </si>
  <si>
    <t>dveře jednokřídlé dřevotřískové protipožární EW 30 DP3 povrch HPL plné 900x1970mm, dle PSV ozn."04", vč, kování a zámku vložka</t>
  </si>
  <si>
    <t>766660717</t>
  </si>
  <si>
    <t>Montáž samozavírače na ocelovou zárubeň a dveřní křídlo</t>
  </si>
  <si>
    <t>Montáž dveřních doplňků samozavírače na zárubeň ocelovou</t>
  </si>
  <si>
    <t>54917250</t>
  </si>
  <si>
    <t>samozavírač dveří hydraulický</t>
  </si>
  <si>
    <t>767646510</t>
  </si>
  <si>
    <t>Montáž dveří protipožárního uzávěru jednokřídlového</t>
  </si>
  <si>
    <t>Montáž dveří ocelových nebo hliníkových protipožárních uzávěrů jednokřídlových</t>
  </si>
  <si>
    <t>55341169</t>
  </si>
  <si>
    <t>dveře jednokřídlé ocelové interierové protipožární EI 15 DP1 včetně zárubně 900x1970mm, dle PSV ozn."05", vč, kování a zámku vložka a povrchové úpravy</t>
  </si>
  <si>
    <t>767649191</t>
  </si>
  <si>
    <t>Montáž dveřního hydraulického samozavírače</t>
  </si>
  <si>
    <t>Montáž dveří ocelových nebo hliníkových doplňků dveří samozavírače hydraulického</t>
  </si>
  <si>
    <t>Dveře "04";      1,0*0,90</t>
  </si>
  <si>
    <t>Dveře "05";      2,0*0,90</t>
  </si>
  <si>
    <t>Dveře "06";      1,0*0,90</t>
  </si>
  <si>
    <t>Vni Al dveře "07";        1,0*1,80</t>
  </si>
  <si>
    <t>Vni Al dveře "08";        1,0*1,80</t>
  </si>
  <si>
    <t>Vni Al dveře "09";        1,0*1,80</t>
  </si>
  <si>
    <t>Vni Al dveře "10";        1,0*3,60</t>
  </si>
  <si>
    <t>Vni Al dveře "11";        1,0*3,60</t>
  </si>
  <si>
    <t>767640221</t>
  </si>
  <si>
    <t>Montáž dveří ocelových nebo hliníkových dvoukřídlových bez nadsvětlíku</t>
  </si>
  <si>
    <t>Montáž dveří ocelových nebo hliníkových vchodových dvoukřídlové bez nadsvětlíku</t>
  </si>
  <si>
    <t>767-08</t>
  </si>
  <si>
    <t>dod, vni Al dveře 1800x2100mm 2kř, dle PSV ozn. "08" prosklené, sklo izolační bezpečnostní, včetně bezpečnostního kování a zámku, madla</t>
  </si>
  <si>
    <t>767640222</t>
  </si>
  <si>
    <t>Montáž dveří ocelových nebo hliníkových dvoukřídlových s nadsvětlíkem</t>
  </si>
  <si>
    <t>Montáž dveří ocelových nebo hliníkových vchodových dvoukřídlové s nadsvětlíkem</t>
  </si>
  <si>
    <t>767-09</t>
  </si>
  <si>
    <t>dod, vni Al dveře 1800x3270mm 2kř s nasvětlíkem, dle PSV ozn. "09" prosklené, sklo izolační bezpečnostní, včetně bezpečnostního kování a zámku, madla</t>
  </si>
  <si>
    <t>767-11</t>
  </si>
  <si>
    <t>dod, vni Al dveře 1800x3270mm 2kř s nasvětlíkem, dle PSV ozn. "11" prosklené, sklo izolační bezpečnostní, včetně bezpečnostního kování a zámku, madla</t>
  </si>
  <si>
    <t>Montáž dveří ocelových nebo hliníkových protipožárních dvoukřídlových bez nadsvětlíku</t>
  </si>
  <si>
    <t>767-07</t>
  </si>
  <si>
    <t>dod, vni Al dveře 1800x2100mm 2kř, dle PSV ozn. "07", PO EI 30 DP1-C, prosklené, sklo izolační bezpečnostní, včetně bezpečnostního kování a zámku, samozavírače, madla</t>
  </si>
  <si>
    <t>767-10</t>
  </si>
  <si>
    <t>dod, vni Al dveře 1800x2100mm 2kř, dle PSV ozn. "10", PO EI 30 DP1-C, prosklené, sklo izolační bezpečnostní, včetně bezpečnostního kování a el.zámku, samozavírače, madla</t>
  </si>
  <si>
    <t>767995114</t>
  </si>
  <si>
    <t>Montáž atypických zámečnických konstrukcí hmotnosti přes 20 do 50 kg</t>
  </si>
  <si>
    <t>kg</t>
  </si>
  <si>
    <t>Montáž ostatních atypických zámečnických konstrukcí hmotnosti přes 20 do 50 kg</t>
  </si>
  <si>
    <t>767-D05-01</t>
  </si>
  <si>
    <t>Dodávka a výroba "rámového překladu" dle výkresu č. D05, U.č.120</t>
  </si>
  <si>
    <t>Rámový překlad U.č.120;         (2,185+1,855)*13,40</t>
  </si>
  <si>
    <t>PL 140x200x10mm;                 140*10*0,00785*0,20</t>
  </si>
  <si>
    <t>Sváry a prořez +10%;           56,334*0,10</t>
  </si>
  <si>
    <t>953961113</t>
  </si>
  <si>
    <t>Kotva chemickým tmelem M 12 hl 110 mm do betonu, ŽB nebo kamene s vyvrtáním otvoru</t>
  </si>
  <si>
    <t>Kotva chemická s vyvrtáním otvoru do betonu, železobetonu nebo tvrdého kamene tmel, velikost M 12, hloubka 110 mm</t>
  </si>
  <si>
    <t>Rámový překlad U.č.120;         4,0</t>
  </si>
  <si>
    <t>Ocel kce dělící stěny</t>
  </si>
  <si>
    <t>L100x50x6;     6*2</t>
  </si>
  <si>
    <t>Pl 140x200x8;      (9+2)*4</t>
  </si>
  <si>
    <t>Pl 140x140x10;    8*2</t>
  </si>
  <si>
    <t>Pl 140x200x10;    9*4</t>
  </si>
  <si>
    <t>953965121</t>
  </si>
  <si>
    <t>Kotevní šroub pro chemické kotvy M 12 dl 160 mm</t>
  </si>
  <si>
    <t>Kotva chemická s vyvrtáním otvoru kotevní šrouby pro chemické kotvy, velikost M 12, délka 160 mm</t>
  </si>
  <si>
    <t>767995115</t>
  </si>
  <si>
    <t>Montáž atypických zámečnických konstrukcí hmotnosti přes 50 do 100 kg</t>
  </si>
  <si>
    <t>Montáž ostatních atypických zámečnických konstrukcí hmotnosti přes 50 do 100 kg</t>
  </si>
  <si>
    <t>767-D03-01</t>
  </si>
  <si>
    <t>Dodávka a výroba ocel kce dělící stěny dle výkresu č. D03</t>
  </si>
  <si>
    <t>Ocel kce dělící stěny;         906,8</t>
  </si>
  <si>
    <t>Sváry a prořez +5%;       906,8*0,05</t>
  </si>
  <si>
    <t>767122111</t>
  </si>
  <si>
    <t>Montáž stěn a příček s výplní z drátěné sítě šroubovaných</t>
  </si>
  <si>
    <t>Montáž stěn a příček s výplní drátěnou sítí spojených šroubováním</t>
  </si>
  <si>
    <t>Výplň dělící stěny;         (1,40*1+1,62*4+1,78*3+1,40*2+1,66*2)*1,00</t>
  </si>
  <si>
    <t>STJ.TALZN4096010x0</t>
  </si>
  <si>
    <t>Vlnitý plech 18/76 tl.1,00mm, výška vlny 18mm, rozteč 76mm, Al přírodní, RU 5-7, perforace 5mm, rozteč 7mm</t>
  </si>
  <si>
    <t>Výplň dělící stěny;         20,0</t>
  </si>
  <si>
    <t>767995113</t>
  </si>
  <si>
    <t>Montáž atypických zámečnických konstrukcí hmotnosti přes 10 do 20 kg</t>
  </si>
  <si>
    <t>Montáž ostatních atypických zámečnických konstrukcí hmotnosti přes 10 do 20 kg</t>
  </si>
  <si>
    <t>Kryt radiátorů ozn."KR2" - Jekl 30x30x3;         (1,50+0,42*2+0,30*4)*2,463*3</t>
  </si>
  <si>
    <t>Kryt radiátorů ozn."KR2" - Pl tl.5mm;         (40*5*0,00785*0,14*5+50*5*0,00785*0,10*4)*3</t>
  </si>
  <si>
    <t>Kryt radiátorů ozn."KR3" - Jekl 30x30x3;         (1,50+0,42*2+0,30*4)*2,463*1</t>
  </si>
  <si>
    <t>Kryt radiátorů ozn."KR3" - Pl tl.5mm;         (40*5*0,00785*0,14*5+50*5*0,00785*0,10*4)*1</t>
  </si>
  <si>
    <t>Kryt radiátorů ozn."KR4" - Jekl 30x30x3;         (2,15+0,42*2+0,30*4)*2,463*1</t>
  </si>
  <si>
    <t>Kryt radiátorů ozn."KR2" - Pl tl.5mm;         (40*5*0,00785*0,14*5+50*5*0,00785*0,10*4)*1</t>
  </si>
  <si>
    <t>Sváry a prořez +10%;           54,616*0,10</t>
  </si>
  <si>
    <t>767-D12-KR2</t>
  </si>
  <si>
    <t>dod, ocel kce krytu radiátorů, dle výkresu č. D12, ozn. "KR2", Jakl 30x30x3, Pl vel 50x10mm + 40x140mm</t>
  </si>
  <si>
    <t>Kryt radiátorů ozn."KR2";         3</t>
  </si>
  <si>
    <t>767-D12-KR3</t>
  </si>
  <si>
    <t>dod, ocel kce krytu radiátorů, dle výkresu č. D12, ozn. "KR3", Jakl 30x30x3, Pl vel 50x10mm + 40x140mm</t>
  </si>
  <si>
    <t>Kryt radiátorů ozn."KR3" - čelní desky;         1</t>
  </si>
  <si>
    <t>767-D12-KR4</t>
  </si>
  <si>
    <t>dod, ocel kce krytu radiátorů, dle výkresu č. D12, ozn. "KR4", Jakl 30x30x3, Pl vel 50x10mm + 40x140mm</t>
  </si>
  <si>
    <t>Kryt radiátorů ozn."KR4" - čelní desky;         1</t>
  </si>
  <si>
    <t>953962213</t>
  </si>
  <si>
    <t>Kotva chemickým tmelem M 12 hl 80 mm do zdiva z děrovaných cihel s pouzdrem a vyvrtáním otvoru</t>
  </si>
  <si>
    <t>Kotva chemická s vyvrtáním otvoru do zdiva z děrovaných cihel tmel se síťovým pouzdrem, hloubka 80 mm, velikost M 12</t>
  </si>
  <si>
    <t>Kryt radiátorů ozn."KR2" - čelní desky;         6*3</t>
  </si>
  <si>
    <t>Kryt radiátorů ozn."KR3" - čelní desky;         6*1</t>
  </si>
  <si>
    <t>Kryt radiátorů ozn."KR4" - čelní desky;         6*1</t>
  </si>
  <si>
    <t>953965111</t>
  </si>
  <si>
    <t>Kotevní šroub pro chemické kotvy M 8 dl 110 mm</t>
  </si>
  <si>
    <t>Kotva chemická s vyvrtáním otvoru kotevní šrouby pro chemické kotvy, velikost M 8, délka 110 mm</t>
  </si>
  <si>
    <t>998767111</t>
  </si>
  <si>
    <t>Přesun hmot tonážní pro zámečnické konstrukce s omezením mechanizace v objektech v do 6 m</t>
  </si>
  <si>
    <t>Přesun hmot pro zámečnické konstrukce stanovený z hmotnosti přesunovaného materiálu vodorovná dopravní vzdálenost do 50 m s omezením mechanizace v objektech výšky do 6 m</t>
  </si>
  <si>
    <t>Dle pol. mtž sokl;        43,440*0,10</t>
  </si>
  <si>
    <t>M.č.107;       (6,30+4,81*2)+0,40*4</t>
  </si>
  <si>
    <t>M.č.109;       (12,30+4,81*2)+0,50*4*2</t>
  </si>
  <si>
    <t>998771111</t>
  </si>
  <si>
    <t>Přesun hmot tonážní pro podlahy z dlaždic s omezením mechanizace v objektech v do 6 m</t>
  </si>
  <si>
    <t>Přesun hmot pro podlahy z dlaždic stanovený z hmotnosti přesunovaného materiálu vodorovná dopravní vzdálenost do 50 m s omezením mechanizace v objektech výšky do 6 m</t>
  </si>
  <si>
    <t>M.č.111;      68,87</t>
  </si>
  <si>
    <t>Dle pol. mtž sokl;         35,520*0,10</t>
  </si>
  <si>
    <t>776241111</t>
  </si>
  <si>
    <t>Lepení hladkých (bez vzoru) pásů ze sametového vinylu</t>
  </si>
  <si>
    <t>Montáž podlahovin ze sametového vinylu lepením pásů hladkých (bez vzoru)</t>
  </si>
  <si>
    <t>M.č.112,113,114;        43,24+50,40+54,36</t>
  </si>
  <si>
    <t>28411104</t>
  </si>
  <si>
    <t>podlahovina vinylová heterogenní zátěžová třída zátěže 34/43, hořlavost Bfl-s1, nášlapná vrstva &gt;1mm tl 2mm</t>
  </si>
  <si>
    <t>Dle pol. mtž sokl;         287,390*0,10</t>
  </si>
  <si>
    <t>776212111</t>
  </si>
  <si>
    <t>Volné položení textilních pásů s podlepením spojů páskou</t>
  </si>
  <si>
    <t>Montáž textilních podlahovin volným položením s podlepením spojů páskou pásů</t>
  </si>
  <si>
    <t>284-D01-01</t>
  </si>
  <si>
    <t>dod, ochranná vrstva v rolích z recyklovaného materiálu na podlahu, hořlavost Bfl-s1, tl 1,5mm</t>
  </si>
  <si>
    <t>M.č.110c;       (86,31)</t>
  </si>
  <si>
    <t>M.č.112;        (5,86+7,49+2,00)*2</t>
  </si>
  <si>
    <t>M.č.110a;       ((15,00+18,14+0,255*3+0,325+0,09)*2+0,40*4*6+(0,75+0,575)*2*1)</t>
  </si>
  <si>
    <t>M.č.110b,c;     (6,29+18,14+3,50+0,69*3+0,40)*2</t>
  </si>
  <si>
    <t>998776111</t>
  </si>
  <si>
    <t>Přesun hmot tonážní pro podlahy povlakové s omezením mechanizace v objektech v do 6 m</t>
  </si>
  <si>
    <t>Přesun hmot pro podlahy povlakové stanovený z hmotnosti přesunovaného materiálu vodorovná dopravní vzdálenost do 50 m s omezením mechanizace v objektech výšky do 6 m</t>
  </si>
  <si>
    <t xml:space="preserve">M.č.111 za um;       (1,10+0,60)*1,50 </t>
  </si>
  <si>
    <t>M.č.111 za um;       (1,10+0,60)+1,50*2</t>
  </si>
  <si>
    <t>781484413</t>
  </si>
  <si>
    <t>Montáž obkladů stěn z keramické mozaiky nebo dekoru na síti lepených cementovým flexibilním lepidlem základní prvek přes 200 do 400 ks/m2</t>
  </si>
  <si>
    <t>Montáž keramických obkladů stěn z mozaiky nebo dekoru lepených na síti lepené cementovým flexibilním lepidlem, základní prvek přes 200 do 400 ks/m2</t>
  </si>
  <si>
    <t>59761209</t>
  </si>
  <si>
    <t>mozaika keramická nemrazuvzdorná lepená na síti povrch hladký/lesklý tl do 10mm základní prvek přes 200 do 400ks/m2</t>
  </si>
  <si>
    <t>781485791</t>
  </si>
  <si>
    <t>Příplatek k montáž obkladů stěn z keramické mozaiky nebo dekoru za plochu do 10 m2</t>
  </si>
  <si>
    <t>Montáž keramických obkladů stěn z mozaiky nebo dekoru lepených na síti Příplatek k cenám za plochu do 10 m2 jednotlivě</t>
  </si>
  <si>
    <t>M.č.110a sloupy dle ozn."C";       4*2,00*2</t>
  </si>
  <si>
    <t>M.č.107 sloupy dle ozn."C";        4*2,00*1</t>
  </si>
  <si>
    <t>M.č.109 sloupy dle ozn."C";        4*2,00*2</t>
  </si>
  <si>
    <t>998781111</t>
  </si>
  <si>
    <t>Přesun hmot tonážní pro obklady keramické s omezením mechanizace v objektech v do 6 m</t>
  </si>
  <si>
    <t>Přesun hmot pro obklady keramické stanovený z hmotnosti přesunovaného materiálu vodorovná dopravní vzdálenost do 50 m s omezením mechanizace v objektech výšky do 6 m</t>
  </si>
  <si>
    <t>Rámový překlad U.č.120;         (2,185+1,855)*0,429</t>
  </si>
  <si>
    <t>PL 140x200x10mm;                 0,14*0,20*2</t>
  </si>
  <si>
    <t>Jekl 120x60x3;       (3,20*(6+11)+1,78*6+1,66*4+1,62*8+1,40*6)*(0,12+0,06)*2</t>
  </si>
  <si>
    <t>Jekl 100x40x3;       (0,14*11)*(0,10+0,04)*2</t>
  </si>
  <si>
    <t>L30x30x3;        (1,78*6+1,66*4+1,62*8+1,40*6)*0,125</t>
  </si>
  <si>
    <t>L60x60x8;       (0,12*48)*0,247</t>
  </si>
  <si>
    <t>L100x50x6;     (0,10*6)*0,319</t>
  </si>
  <si>
    <t>Pl;    (0,14*0,20*9+0,14*0,20*2+0,14*0,20*9+0,14*0,14*8)*2</t>
  </si>
  <si>
    <t>Dle pol. krycí nátěr;    7,484</t>
  </si>
  <si>
    <t>Dveře "04";      1,0*(2*2,00+0,90)*(0,10+2*0,05)</t>
  </si>
  <si>
    <t>Dveře "05";      2,0*(2*2,00+0,90)*(0,15+2*0,05)</t>
  </si>
  <si>
    <t>Dveře "06";      1,0*(2*2,00+0,90)*(0,18+2*0,05)</t>
  </si>
  <si>
    <t>Kryt radiátorů ozn."KR2" - Jekl 30x30x3;         (1,50+0,42*2+0,30*4)*0,03*4*3</t>
  </si>
  <si>
    <t>Kryt radiátorů ozn."KR2" - Pl tl.5mm;         (0,04*0,14*2*5+0,05*0,10*2*4)*3</t>
  </si>
  <si>
    <t>Kryt radiátorů ozn."KR3" - Jekl 30x30x3;         (1,50+0,42*2+0,30*4)*0,03*4*1</t>
  </si>
  <si>
    <t>Kryt radiátorů ozn."KR3" - Pl tl.5mm;         (0,04*0,14*2*5+0,05*0,10*2*4)*1</t>
  </si>
  <si>
    <t>Kryt radiátorů ozn."KR4" - Jekl 30x30x3;         (2,15+0,42*2+0,30*4)*0,03*4*1</t>
  </si>
  <si>
    <t>Kryt radiátorů ozn."KR2" - Pl tl.5mm;         (0,04*0,14*2*5+0,05*0,10*2*4)*1</t>
  </si>
  <si>
    <t>789421133</t>
  </si>
  <si>
    <t>Provedení komaxitového stříkání ocelových konstrukcí třídy III 100 μm</t>
  </si>
  <si>
    <t>Provedení komaxitového stříkání ocelových konstrukcí, tloušťky 100 μm, třídy III</t>
  </si>
  <si>
    <t>Jekl 120x60x3;       (1,10*(6+11)+1,78*6+1,66*4+1,62*8+1,40*6)*(0,12+0,06)*2</t>
  </si>
  <si>
    <t>Dle pol. oprav om stropů štuk 30%;           37,383*0,70</t>
  </si>
  <si>
    <t>Dle pol. oprav om stěn štuk 30%;           662,130*0,70</t>
  </si>
  <si>
    <t>Dle pol. om štuk stěn vni;          70,574+72,565</t>
  </si>
  <si>
    <t>Dle pol. penetr SDK podhled;      42,543</t>
  </si>
  <si>
    <t>Dle pol. penetr SDK příčky;         64,816*2</t>
  </si>
  <si>
    <t>784221101</t>
  </si>
  <si>
    <t>Dvojnásobné bílé malby ze směsí za sucha dobře otěruvzdorných v místnostech do 3,80 m</t>
  </si>
  <si>
    <t>Malby z malířských směsí otěruvzdorných za sucha dvojnásobné, bílé za sucha otěruvzdorné dobře v místnostech výšky do 3,80 m</t>
  </si>
  <si>
    <t>Dle pol. om štuk stěn vni;          70,574+56,565</t>
  </si>
  <si>
    <t>784221153</t>
  </si>
  <si>
    <t>Příplatek k cenám 2x maleb za sucha otěruvzdorných za barevnou malbu v odstínu středně sytém</t>
  </si>
  <si>
    <t>Malby z malířských směsí otěruvzdorných za sucha Příplatek k cenám dvojnásobných maleb na tónovacích automatech, v odstínu středně sytém</t>
  </si>
  <si>
    <t>TZ1-01B</t>
  </si>
  <si>
    <t>Zařízení zdravotně technických zařízení - ÚT, ZTI - část B dle samostatného rozpočtu</t>
  </si>
  <si>
    <t>TZ2-01B</t>
  </si>
  <si>
    <t>Zařízení silnoproudé a slaboproudé elektroinstalace - část B dle samostatného rozpočtu</t>
  </si>
  <si>
    <t>ON</t>
  </si>
  <si>
    <t>030001000</t>
  </si>
  <si>
    <t>Zařízení staveniště včetně provozu a odstranění</t>
  </si>
  <si>
    <t>Zařízení staveniště</t>
  </si>
  <si>
    <t>045002000</t>
  </si>
  <si>
    <t>Kompletační a koordinační činnost včetně kontrolní činnosti, koordinace prací a zajištění všech zkoušek a revizí ke kolaudaci, atd.</t>
  </si>
  <si>
    <t>Kompletační a koordinační činnost</t>
  </si>
  <si>
    <t>071002000</t>
  </si>
  <si>
    <t>Provoz investora, třetích osob např. náklady na ochranu stávajícího zařízení a vybavení</t>
  </si>
  <si>
    <t>Provoz investora, třetích osob</t>
  </si>
  <si>
    <t>S/Část "B"/ZT-B/725</t>
  </si>
  <si>
    <t>722: Vnitřní vodovod</t>
  </si>
  <si>
    <t>S/Část "B"/ZT-B/722</t>
  </si>
  <si>
    <t>721: Vnitřní kanalizace</t>
  </si>
  <si>
    <t>S/Část "B"/ZT-B/721</t>
  </si>
  <si>
    <t>S/Část "B"/ZT-B/099</t>
  </si>
  <si>
    <t>S/Část "B"/ZT-B/009</t>
  </si>
  <si>
    <t>ZT-B: "B" Zdravotně technické instalace</t>
  </si>
  <si>
    <t>S/Část "B"/ZT-B</t>
  </si>
  <si>
    <t>S/Část "B"/UT-B/783</t>
  </si>
  <si>
    <t>735: Ústřední vytápění - otopná tělesa</t>
  </si>
  <si>
    <t>S/Část "B"/UT-B/735</t>
  </si>
  <si>
    <t>733: Ústřední vytápění - rozvodné potrubí</t>
  </si>
  <si>
    <t>S/Část "B"/UT-B/733</t>
  </si>
  <si>
    <t>S/Část "B"/UT-B/099</t>
  </si>
  <si>
    <t>S/Část "B"/UT-B/009</t>
  </si>
  <si>
    <t>UT-B: "B" Vytápění</t>
  </si>
  <si>
    <t>S/Část "B"/UT-B</t>
  </si>
  <si>
    <t>Část "B": Učebna, šatny a navazující prostory</t>
  </si>
  <si>
    <t>S/Část "B"</t>
  </si>
  <si>
    <t>726: Instalační prefabrikáty</t>
  </si>
  <si>
    <t>S/Část "A"/ZT-A/726</t>
  </si>
  <si>
    <t>S/Část "A"/ZT-A/725</t>
  </si>
  <si>
    <t>S/Část "A"/ZT-A/722</t>
  </si>
  <si>
    <t>S/Část "A"/ZT-A/721</t>
  </si>
  <si>
    <t>S/Část "A"/ZT-A/099</t>
  </si>
  <si>
    <t>S/Část "A"/ZT-A/009</t>
  </si>
  <si>
    <t>ZT-A: "A" Zdravotně technické instalace</t>
  </si>
  <si>
    <t>S/Část "A"/ZT-A</t>
  </si>
  <si>
    <t>S/Část "A"/UT-A/735</t>
  </si>
  <si>
    <t>734: Ústřední vytápění - armatury</t>
  </si>
  <si>
    <t>S/Část "A"/UT-A/734</t>
  </si>
  <si>
    <t>S/Část "A"/UT-A/733</t>
  </si>
  <si>
    <t>S/Část "A"/UT-A/099</t>
  </si>
  <si>
    <t>S/Část "A"/UT-A/009</t>
  </si>
  <si>
    <t>UT-A: "A" Vytápění</t>
  </si>
  <si>
    <t>S/Část "A"/UT-A</t>
  </si>
  <si>
    <t>Část "A": Pohotovostní WC</t>
  </si>
  <si>
    <t>S/Část "A"</t>
  </si>
  <si>
    <t>Oprava šaten a přilehlých prostor v budově ZŠ Sluneční Šumperk - CS ÚRS 2025 01</t>
  </si>
  <si>
    <t>Přesun hmot pro zařizovací předměty stanovený procentní sazbou (%) z ceny vodorovná dopravní vzdálenost do 50 m základní v objektech výšky do 6 m</t>
  </si>
  <si>
    <t>Přesun hmot pro zařizovací předměty 
  stanovený procentní sazbou (%) z ceny
    vodorovná dopravní vzdálenost do 50 m
    v objektech výšky
      do 6 m</t>
  </si>
  <si>
    <t>Přesun hmot procentní pro zařizovací předměty v objektech v do 6 m</t>
  </si>
  <si>
    <t>998725201</t>
  </si>
  <si>
    <t>Baterie dřezové
  stojánkové
    pákové
    s otáčivým ústím a délkou ramínka
      265 mm</t>
  </si>
  <si>
    <t>Beztlaková stojánková baterie pro beztlaké ohřívače vody</t>
  </si>
  <si>
    <t>7258213261</t>
  </si>
  <si>
    <t>SUB</t>
  </si>
  <si>
    <t>Ventily nástěnné s otočným výtokem dolní výtok G 1/2"</t>
  </si>
  <si>
    <t>Ventil nástěnný dolní výtok G 1/2"</t>
  </si>
  <si>
    <t>725811202</t>
  </si>
  <si>
    <t>Demontáž výtokových ventilů nástěnných</t>
  </si>
  <si>
    <t>Demontáž ventilů výtokových nástěnných</t>
  </si>
  <si>
    <t>725810811</t>
  </si>
  <si>
    <t>Elektrické ohřívače zásobníkové beztlakové přepadové objem nádrže (příkon) 10 l (2,0 kW)</t>
  </si>
  <si>
    <t>Elektrické ohřívače zásobníkové
  beztlakové přepadové
    objem nádrže (příkon)
      10 l (2,0 kW)</t>
  </si>
  <si>
    <t>Elektrický ohřívač zásobníkový přepadový beztlakový 10 l / 2 kW</t>
  </si>
  <si>
    <t>725531102</t>
  </si>
  <si>
    <t>Dřezy bez výtokových armatur jednoduché se zápachovou uzávěrkou nerezové s odkapávací plochou 560x480 mm a miskou</t>
  </si>
  <si>
    <t>Dřezy bez výtokových armatur
  jednoduché se zápachovou uzávěrkou
    nerezové
      s odkapávací plochou 560x480 mm a miskou</t>
  </si>
  <si>
    <t>Dřez jednoduchý nerezový se zápachovou uzávěrkou s odkapávací plochou 560x480 mm a miskou</t>
  </si>
  <si>
    <t>725311121</t>
  </si>
  <si>
    <t>Umyvadla keramická bílá bez výtokových armatur připevněná na stěnu šrouby bez sloupu nebo krytu na sifon, šířka umyvadla 600 mm</t>
  </si>
  <si>
    <t>Umyvadla
  keramická bílá bez výtokových armatur
    připevněná na stěnu šrouby
    bez sloupu nebo krytu na sifon
      600 mm</t>
  </si>
  <si>
    <t>Umyvadlo keramické bílé šířky 600 mm bez krytu na sifon připevněné na stěnu šrouby</t>
  </si>
  <si>
    <t>725211603</t>
  </si>
  <si>
    <t>Demontáž umyvadel bez výtokových armatur umyvadel</t>
  </si>
  <si>
    <t>Demontáž umyvadel 
  bez výtokových armatur
    umyvadel</t>
  </si>
  <si>
    <t>Demontáž umyvadel bez výtokových armatur</t>
  </si>
  <si>
    <t>725210821</t>
  </si>
  <si>
    <t>Přesun hmot pro vnitřní vodovod stanovený procentní sazbou (%) z ceny vodorovná dopravní vzdálenost do 50 m základní v objektech výšky do 6 m</t>
  </si>
  <si>
    <t>Přesun hmot pro vnitřní vodovod 
  stanovený procentní sazbou (%) z ceny
    vodorovná dopravní vzdálenost do 50 m
    v objektech výšky
      do 6 m</t>
  </si>
  <si>
    <t>Přesun hmot procentní pro vnitřní vodovod v objektech v do 6 m</t>
  </si>
  <si>
    <t>998722201</t>
  </si>
  <si>
    <t>Ochrana potrubí termoizolačními trubicemi z pěnového polyetylenu PE přilepenými v příčných a podélných spojích, tloušťky izolace přes 6 do 9 mm, vnitřního průměru izolace DN do 22 mm</t>
  </si>
  <si>
    <t>Ochrana potrubí 
  termoizolačními trubicemi
    z pěnového polyetylenu PE
    přilepenými v příčných a podélných spojích,
    tloušťky izolace přes 6 do 9 mm, vnitřního průměru izolace
      DN do 22 mm</t>
  </si>
  <si>
    <t>Ochrana vodovodního potrubí přilepenými termoizolačními trubicemi z PE tl přes 6 do 9 mm DN do 22 mm</t>
  </si>
  <si>
    <t>722181221</t>
  </si>
  <si>
    <t>Potrubí z plastových trubek z polypropylenu PPR svařovaných polyfúzně PN 16 (SDR 7,4) D 20 x 2,8</t>
  </si>
  <si>
    <t>Potrubí z plastových trubek
  z polypropylenu (PPR)
    svařovaných polyfuzně
    PN 16 (SDR 7,4)
      D 20 x 2,8</t>
  </si>
  <si>
    <t>Potrubí vodovodní plastové PPR svar polyfúze PN 16 D 20x2,8 mm</t>
  </si>
  <si>
    <t>722174002</t>
  </si>
  <si>
    <t>Demontáž potrubí z ocelových trubek pozinkovaných závitových do DN 25</t>
  </si>
  <si>
    <t>Demontáž potrubí z ocelových trubek pozinkovaných 
  závitových
    do DN 25</t>
  </si>
  <si>
    <t>Demontáž potrubí ocelové pozinkované závitové DN do 25</t>
  </si>
  <si>
    <t>722130801</t>
  </si>
  <si>
    <t>Přesun hmot pro vnitřní kanalizaci stanovený procentní sazbou (%) z ceny vodorovná dopravní vzdálenost do 50 m základní v objektech výšky do 6 m</t>
  </si>
  <si>
    <t>Přesun hmot pro vnitřní kanalizace 
  stanovený procentní sazbou (%) z ceny
    vodorovná dopravní vzdálenost do 50 m
    v objektech výšky
      do 6 m</t>
  </si>
  <si>
    <t>Přesun hmot procentní pro vnitřní kanalizaci v objektech v do 6 m</t>
  </si>
  <si>
    <t>998721201</t>
  </si>
  <si>
    <t>Potrubí z trub polyetylenových svařované připojovací DN 50</t>
  </si>
  <si>
    <t>Potrubí z trub polyetylenových
  svařované
    připojovací
      DN 50</t>
  </si>
  <si>
    <t>Potrubí kanalizační z PE připojovací DN 50</t>
  </si>
  <si>
    <t>721173723</t>
  </si>
  <si>
    <t>Potrubí z trub polyetylenových svařované připojovací DN 40</t>
  </si>
  <si>
    <t>Potrubí z trub polyetylenových
  svařované
    připojovací
      DN 40</t>
  </si>
  <si>
    <t>Potrubí kanalizační z PE připojovací DN 40</t>
  </si>
  <si>
    <t>721173722</t>
  </si>
  <si>
    <t>Demontáž potrubí z novodurových trub odpadních nebo připojovacích do D 75</t>
  </si>
  <si>
    <t>Demontáž potrubí z novodurových trub 
  odpadních nebo připojovacích
    do D 75</t>
  </si>
  <si>
    <t>Demontáž potrubí z PVC D do 75</t>
  </si>
  <si>
    <t>721171803</t>
  </si>
  <si>
    <t>Vnitrostaveništní doprava suti a vybouraných hmot 
  vodorovně do 50 m
    svisle s omezením mechanizace
    pro budovy a haly výšky
      do 6 m</t>
  </si>
  <si>
    <t>Vysekání rýh ve zdivu cihelném na maltu vápennou nebo vápenocementovou do hl. 70 mm a šířky do 70 mm</t>
  </si>
  <si>
    <t>Vysekání rýh ve zdivu cihelném na maltu vápennou nebo vápenocementovou 
  do hl. 70 mm a šířky
    do 70 mm</t>
  </si>
  <si>
    <t>Vysekání rýh ve zdivu cihelném hl do 70 mm š do 70 mm</t>
  </si>
  <si>
    <t>974031142</t>
  </si>
  <si>
    <t>Vybourání otvorů ve zdivu základovém nebo nadzákladovém z cihel, tvárnic, příčkovek z cihel pálených na maltu vápennou nebo vápenocementovou plochy do 4 m2, tl. do 150 mm</t>
  </si>
  <si>
    <t>Vybourání otvorů ve zdivu základovém nebo nadzákladovém z cihel, tvárnic, příčkovek. 
Jedná se o montážní otvor pro napojení dřezu a umývadla na stávající vodu a kanalizaci v instalační šachtě.</t>
  </si>
  <si>
    <t>Vybourání otvorů ve zdivu cihelném pl do 4 m2 na MVC nebo MV tl do 150 mm</t>
  </si>
  <si>
    <t>971033631</t>
  </si>
  <si>
    <t>Krycí nátěr (email) otopných těles článkových dvojnásobný syntetický</t>
  </si>
  <si>
    <t>Krycí nátěr (email) otopných těles
  článkových
    dvojnásobný
      syntetický</t>
  </si>
  <si>
    <t>Krycí dvojnásobný syntetický nátěr článkových otopných těles</t>
  </si>
  <si>
    <t>783617117</t>
  </si>
  <si>
    <t>Základní nátěr otopných těles jednonásobný litinových syntetický</t>
  </si>
  <si>
    <t>Základní nátěr otopných těles
  jednonásobný
    litinových
      syntetický</t>
  </si>
  <si>
    <t>Základní jednonásobný syntetický nátěr litinových otopných těles</t>
  </si>
  <si>
    <t>783614141</t>
  </si>
  <si>
    <t>Příprava podkladu otopných těles před provedením nátěrů litinových odmaštěním vodou ředitelným</t>
  </si>
  <si>
    <t>Příprava podkladu otopných těles před provedením nátěrů
  litinových
    odmaštěním
      vodou ředitelným</t>
  </si>
  <si>
    <t>Odmaštění litinových otopných těles odmašťovačem vodou ředitelným před provedením nátěru</t>
  </si>
  <si>
    <t>783601345</t>
  </si>
  <si>
    <t>Příprava podkladu otopných těles před provedením nátěrů litinových odrezivěním bezoplachovým</t>
  </si>
  <si>
    <t>Příprava podkladu otopných těles před provedením nátěrů
  litinových
    odrezivěním bezoplachovým</t>
  </si>
  <si>
    <t>Odrezivění litinových otopných těles před provedením nátěru</t>
  </si>
  <si>
    <t>783601341</t>
  </si>
  <si>
    <t>Přesun hmot pro otopná tělesa stanovený procentní sazbou (%) z ceny vodorovná dopravní vzdálenost do 50 m základní v objektech výšky do 6 m</t>
  </si>
  <si>
    <t>Přesun hmot pro otopná tělesa 
  stanovený procentní sazbou (%) z ceny
    vodorovná dopravní vzdálenost do 50 m
    v objektech výšky
      do 6 m</t>
  </si>
  <si>
    <t>Přesun hmot procentní pro otopná tělesa v objektech v do 6 m</t>
  </si>
  <si>
    <t>998735201</t>
  </si>
  <si>
    <t>Vypuštění vody z otopných soustav bez kotlů, ohříváků, zásobníků a nádrží</t>
  </si>
  <si>
    <t>Vypuštění vody z otopných soustav 
  bez kotlů, ohříváků, zásobníků a nádrží</t>
  </si>
  <si>
    <t>Vypuštění vody z otopných těles</t>
  </si>
  <si>
    <t>735494811</t>
  </si>
  <si>
    <t>Otopná tělesa litinová montáž těles článkových</t>
  </si>
  <si>
    <t>Montáž původních otopných těles demontovaných ve vstupní hale školy</t>
  </si>
  <si>
    <t>Montáž otopného tělesa litinového článkového</t>
  </si>
  <si>
    <t>735119140</t>
  </si>
  <si>
    <t>Demontáž otopných těles litinových článkových</t>
  </si>
  <si>
    <t>Demontáž otopných těles litinových 
  článkových</t>
  </si>
  <si>
    <t>Demontáž otopného tělesa litinového článkového</t>
  </si>
  <si>
    <t>735111810</t>
  </si>
  <si>
    <t>Regulace otopného systému při opravách vyregulování dvojregulačních ventilů a kohoutů s termostatickým ovládáním</t>
  </si>
  <si>
    <t>Regulace otopného systému při opravách 
  vyregulování dvojregulačních ventilů a kohoutů
    s termostatickým ovládáním</t>
  </si>
  <si>
    <t>Vyregulování ventilu nebo kohoutu dvojregulačního s termostatickým ovládáním</t>
  </si>
  <si>
    <t>735000912</t>
  </si>
  <si>
    <t>Přesun hmot pro rozvody potrubí stanovený procentní sazbou z ceny vodorovná dopravní vzdálenost do 50 m základní v objektech výšky do 6 m</t>
  </si>
  <si>
    <t>Přesun hmot pro rozvody potrubí 
  stanovený procentní sazbou z ceny
    vodorovná dopravní vzdálenost do 50 m
    v objektech výšky
      do 6 m</t>
  </si>
  <si>
    <t>Přesun hmot procentní pro rozvody potrubí v objektech v do 6 m</t>
  </si>
  <si>
    <t>998733201</t>
  </si>
  <si>
    <t>Ochrana potrubí termoizolačními trubicemi z pěnového polyetylenu PE přilepenými v příčných a podélných spojích, tloušťky izolace přes 13 do 20 mm, vnitřního průměru izolace DN do 22 mm</t>
  </si>
  <si>
    <t>Ochrana potrubí
  termoizolačními trubicemi
    z pěnového polyetylenu PE
    přilepenými v příčných a podélných spojích,
    tloušťky izolace přes 13 do 20 mm, vnitřního průměru izolace
      DN do 22 mm</t>
  </si>
  <si>
    <t>Ochrana potrubí ústředního vytápění termoizolačními trubicemi z PE tl přes 13 do 20 mm DN do 22 mm</t>
  </si>
  <si>
    <t>733811241</t>
  </si>
  <si>
    <t>Potrubí z trubek měděných polotvrdých spojovaných měkkým pájením Ø 22/1</t>
  </si>
  <si>
    <t>Potrubí z trubek měděných
  tvrdých spojovaných
    měkkým pájením
      D 22/1</t>
  </si>
  <si>
    <t>Potrubí měděné polotvrdé spojované měkkým pájením D 22x1 mm</t>
  </si>
  <si>
    <t>733222104</t>
  </si>
  <si>
    <t>Potrubí z trubek měděných polotvrdých spojovaných měkkým pájením Ø 18/1</t>
  </si>
  <si>
    <t>Potrubí z trubek měděných
  tvrdých spojovaných
    měkkým pájením
      D 18/1</t>
  </si>
  <si>
    <t>Potrubí měděné polotvrdé spojované měkkým pájením D 18x1 mm</t>
  </si>
  <si>
    <t>733222103</t>
  </si>
  <si>
    <t>Potrubí z trubek měděných polotvrdých spojovaných měkkým pájením Ø 15/1</t>
  </si>
  <si>
    <t>Potrubí z trubek měděných
  tvrdých spojovaných
    měkkým pájením
      D 15/1</t>
  </si>
  <si>
    <t>Potrubí měděné polotvrdé spojované měkkým pájením D 15x1 mm</t>
  </si>
  <si>
    <t>733222102</t>
  </si>
  <si>
    <t>Opravy rozvodů potrubí z trubek ocelových závitových normálních i zesílených navaření odbočky na stávající potrubí, odbočka DN 25</t>
  </si>
  <si>
    <t>Opravy rozvodů potrubí z trubek ocelových 
  závitových normálních i zesílených
    navaření odbočky na stávající potrubí, odbočka
      DN 25</t>
  </si>
  <si>
    <t>Navaření odbočky na potrubí ocelové závitové DN 25</t>
  </si>
  <si>
    <t>733191925</t>
  </si>
  <si>
    <t>Opravy rozvodů potrubí z trubek ocelových závitových normálních i zesílených zaslepení skováním a zavařením DN 25</t>
  </si>
  <si>
    <t>Opravy rozvodů potrubí z trubek ocelových 
  závitových normálních i zesílených
    zaslepení skováním a zavařením
      DN 25</t>
  </si>
  <si>
    <t>Zaslepení potrubí ocelového závitového zavařením a skováním DN 25</t>
  </si>
  <si>
    <t>733191915</t>
  </si>
  <si>
    <t>Demontáž potrubí z trubek ocelových závitových DN přes 15 do 32</t>
  </si>
  <si>
    <t>Demontáž potrubí z trubek ocelových závitových 
  DN přes 15 do 32</t>
  </si>
  <si>
    <t>Demontáž potrubí ocelového závitového DN přes 15 do 32</t>
  </si>
  <si>
    <t>733110806</t>
  </si>
  <si>
    <t>Demontáž potrubí z trubek ocelových závitových DN do 15</t>
  </si>
  <si>
    <t>Demontáž potrubí z trubek ocelových závitových 
  DN do 15</t>
  </si>
  <si>
    <t>Demontáž potrubí ocelového závitového DN do 15</t>
  </si>
  <si>
    <t>733110803</t>
  </si>
  <si>
    <t>Vysekání rýh v betonové nebo jiné monolitické dlažbě s betonovým podkladem do hl.70 mm a šířky do 150 mm</t>
  </si>
  <si>
    <t>Vysekání rýh v betonové nebo jiné monolitické dlažbě s betonovým podkladem 
  do hl.70 mm a šířky
    do 150 mm</t>
  </si>
  <si>
    <t>Vysekání rýh v dlažbě betonové nebo jiné monolitické hl do 70 mm š do 150 mm</t>
  </si>
  <si>
    <t>974042544</t>
  </si>
  <si>
    <t>Vybourání otvorů ve zdivu základovém nebo nadzákladovém z cihel, tvárnic, příčkovek 
  z cihel pálených
    na maltu vápennou nebo vápenocementovou
    plochy do 0,0225 m2, tl.
      do 150 mm</t>
  </si>
  <si>
    <t>Skupina objektů</t>
  </si>
  <si>
    <t>Přesun hmot pro instalační prefabrikáty stanovený procentní sazbou (%) z ceny vodorovná dopravní vzdálenost do 50 m základní v objektech výšky do 6 m</t>
  </si>
  <si>
    <t>Přesun hmot pro instalační prefabrikáty 
  stanovený procentní sazbou (%) z ceny
    vodorovná dopravní vzdálenost do 50 m
    v objektech výšky
      do 6 m</t>
  </si>
  <si>
    <t>Přesun hmot procentní pro instalační prefabrikáty v objektech v do 6 m</t>
  </si>
  <si>
    <t>998726211</t>
  </si>
  <si>
    <t>Předstěnové instalační systémy do lehkých stěn s kovovou konstrukcí pro závěsné klozety ovládání zepředu, stavební výšky 1120 mm</t>
  </si>
  <si>
    <t>Předstěnové instalační systémy do lehkých stěn (GEBERIT) 
  s kovovou konstrukcí
  pro závěsné klozety
  ovládání zepředu, stavební výšky
    1200 mm</t>
  </si>
  <si>
    <t>Instalační předstěna pro klozet závěsný v 1120 mm s ovládáním zepředu do lehkých stěn s kovovou kcí</t>
  </si>
  <si>
    <t>726131041</t>
  </si>
  <si>
    <t>Předstěnové instalační systémy do lehkých stěn s kovovou konstrukcí pro umyvadla stavební výšky do 1120 mm se stojánkovou baterií</t>
  </si>
  <si>
    <t>Předstěnové instalační systémy do lehkých stěn
  s kovovou konstrukcí
    pro umyvadla
    stavební výšky do 1120 mm
      se stojánkovou baterií</t>
  </si>
  <si>
    <t>Instalační předstěna pro umyvadlo do v 1120 mm se stojánkovou baterií do lehkých stěn s kovovou kcí</t>
  </si>
  <si>
    <t>726131001</t>
  </si>
  <si>
    <t>Umyvadla keramická bílá bez výtokových armatur připevněná na stěnu šrouby bez sloupu nebo krytu na sifon, šířka umyvadla 500 mm</t>
  </si>
  <si>
    <t>Umyvadla
  keramická bílá bez výtokových armatur
    připevněná na stěnu šrouby
    bez sloupu nebo krytu na sifon
      500 mm</t>
  </si>
  <si>
    <t>Umyvadlo keramické bílé šířky 500 mm bez krytu na sifon připevněné na stěnu šrouby</t>
  </si>
  <si>
    <t>725211601</t>
  </si>
  <si>
    <t>Zařízení záchodů klozety keramické závěsné na nosné stěny s hlubokým splachováním odpad vodorovný</t>
  </si>
  <si>
    <t>Zařízení záchodů 
  klozety keramické
  závěsné na nosné stěny
  s hlubokým splachováním
    odpad vodorovný</t>
  </si>
  <si>
    <t>Klozet keramický závěsný na nosné stěny odpad vodorovný</t>
  </si>
  <si>
    <t>725112022</t>
  </si>
  <si>
    <t>Demontáž klozetů splachovacíchch s nádrží nebo tlakovým splachovačem</t>
  </si>
  <si>
    <t>Demontáž klozetů 
  splachovacích s nádrží nebo tlakovým splachovačem</t>
  </si>
  <si>
    <t>Demontáž klozetů splachovacích s nádrží</t>
  </si>
  <si>
    <t>725110811</t>
  </si>
  <si>
    <t>Armatury se dvěma závity kulové kohouty PN 42 do 185 °C přímé vnitřní závit s vypouštěním G 3/4"</t>
  </si>
  <si>
    <t>Armatury se dvěma závity
  kulové kohouty
    PN 42 do 185  st.C
    přímé
    vnitřní závit s vypouštěním
      G 3/4</t>
  </si>
  <si>
    <t>Kohout kulový přímý G 3/4" PN 42 do 185°C vnitřní závit s vypouštěním</t>
  </si>
  <si>
    <t>722232062</t>
  </si>
  <si>
    <t>Opravy ostatní uzavření nebo otevření vodovodního potrubí při opravách včetně vypuštění a napuštění</t>
  </si>
  <si>
    <t>Opravy ostatní 
  uzavření nebo otevření vodovodního potrubí při opravách
    včetně vypuštění a napuštění</t>
  </si>
  <si>
    <t>Uzavření nebo otevření vodovodního potrubí při opravách</t>
  </si>
  <si>
    <t>722190901</t>
  </si>
  <si>
    <t>Zřízení přípojek na potrubí vyvedení a upevnění výpustek do DN 25</t>
  </si>
  <si>
    <t>Zřízení přípojek na potrubí 
  vyvedení a upevnění výpustek
    do DN 25</t>
  </si>
  <si>
    <t>Vyvedení a upevnění výpustku DN do 25</t>
  </si>
  <si>
    <t>722190401</t>
  </si>
  <si>
    <t>Ochrana potrubí termoizolačními trubicemi z pěnového polyetylenu PE přilepenými v příčných a podélných spojích, tloušťky izolace přes 6 do 9 mm, vnitřního průměru izolace DN přes 22 do 45 mm</t>
  </si>
  <si>
    <t>Ochrana potrubí 
  termoizolačními trubicemi
    z pěnového polyetylenu PE
    přilepenými v příčných a podélných spojích,
    tloušťky izolace přes 6 do 9 mm, vnitřního průměru izolace
      DN přes 22 do 45 mm</t>
  </si>
  <si>
    <t>Ochrana vodovodního potrubí přilepenými termoizolačními trubicemi z PE tl přes 6 do 9 mm DN přes 22 do 45 mm</t>
  </si>
  <si>
    <t>722181222</t>
  </si>
  <si>
    <t>Příplatek k ceně rozvody vody z plastů za práce malého rozsahu na zakázce do 20 m rozvodu</t>
  </si>
  <si>
    <t>Příplatek k ceně rozvody vody z plastů 
  za práce malého rozsahu na zakázce
    do 20 m rozvodu</t>
  </si>
  <si>
    <t>Příplatek k rozvodu vody z plastů za malý rozsah prací na zakázce do 20 m</t>
  </si>
  <si>
    <t>722179191</t>
  </si>
  <si>
    <t>Potrubí z plastových trubek z polypropylenu PPR svařovaných polyfúzně PN 16 (SDR 7,4) D 25 x 3,5</t>
  </si>
  <si>
    <t>Potrubí z plastových trubek
  z polypropylenu (PPR)
    svařovaných polyfuzně
    PN 16 (SDR 7,4)
      D 25 x 3,5</t>
  </si>
  <si>
    <t>Potrubí vodovodní plastové PPR svar polyfúze PN 16 D 25x3,5 mm</t>
  </si>
  <si>
    <t>722174003</t>
  </si>
  <si>
    <t>Zkouška těsnosti kanalizace v objektech vodou do DN 125</t>
  </si>
  <si>
    <t>Zkouška těsnosti kanalizace 
  v objektech
    vodou
      do DN 125</t>
  </si>
  <si>
    <t>Zkouška těsnosti potrubí kanalizace vodou DN do 125</t>
  </si>
  <si>
    <t>721290111</t>
  </si>
  <si>
    <t>Vyměření přípojek na potrubí vyvedení a upevnění odpadních výpustek DN 110</t>
  </si>
  <si>
    <t>Vyměření přípojek na potrubí
  vyvedení a upevnění odpadních výpustek
    DN 100</t>
  </si>
  <si>
    <t>Vyvedení a upevnění odpadních výpustek DN 110</t>
  </si>
  <si>
    <t>721194109</t>
  </si>
  <si>
    <t>Vyměření přípojek na potrubí vyvedení a upevnění odpadních výpustek DN 40</t>
  </si>
  <si>
    <t>Vyměření přípojek na potrubí
  vyvedení a upevnění odpadních výpustek
    DN 40</t>
  </si>
  <si>
    <t>Vyvedení a upevnění odpadních výpustek DN 40</t>
  </si>
  <si>
    <t>721194104</t>
  </si>
  <si>
    <t>Potrubí z trub polypropylenových připojovací DN 110</t>
  </si>
  <si>
    <t>Potrubí z trub polypropylenových
  připojovací
    DN 110</t>
  </si>
  <si>
    <t>Potrubí kanalizační z PP připojovací DN 110</t>
  </si>
  <si>
    <t>721174045</t>
  </si>
  <si>
    <t>Potrubí z trub polypropylenových připojovací DN 40</t>
  </si>
  <si>
    <t>Potrubí z trub polypropylenových
  připojovací
    DN 40</t>
  </si>
  <si>
    <t>Potrubí kanalizační z PP připojovací DN 40</t>
  </si>
  <si>
    <t>721174042</t>
  </si>
  <si>
    <t>Potrubí z trub polypropylenových odpadní (svislé) DN 110</t>
  </si>
  <si>
    <t>Potrubí z trub polypropylenových
  odpadní (svislé)
    DN 110</t>
  </si>
  <si>
    <t>Potrubí kanalizační z PP odpadní DN 110</t>
  </si>
  <si>
    <t>721174025</t>
  </si>
  <si>
    <t>Demontáž potrubí z novodurových trub odpadních nebo připojovacích přes 75 do D 114</t>
  </si>
  <si>
    <t>Demontáž potrubí z novodurových trub 
  odpadních nebo připojovacích
    přes 75 do D 114</t>
  </si>
  <si>
    <t>Demontáž potrubí z PVC D přes 75 do 114</t>
  </si>
  <si>
    <t>721171808</t>
  </si>
  <si>
    <t>Vybourání otvorů ve stropech nebo klenbách železobetonových bez odstranění podlahy a násypu, plochy do 0,0225 m2, tl. do 150 mm</t>
  </si>
  <si>
    <t>Vybourání otvorů ve stropech nebo klenbách železobetonových 
  bez odstranění podlahy a násypu, plochy
    do 0,0225 m2, tl.
      do 150 mm</t>
  </si>
  <si>
    <t>Vybourání otvorů v ŽB stropech nebo klenbách pl do 0,0225 m2 tl do 150 mm</t>
  </si>
  <si>
    <t>972054141</t>
  </si>
  <si>
    <t>Demontáž registrů z trubek hladkých DN 80 stavební délky do 3 m, o počtu pramenů registru 2</t>
  </si>
  <si>
    <t>Demontáž registrů z trubek hladkých 
  DN 80
    stavební délky do 3 m,
    o počtu pramenů registru
      2</t>
  </si>
  <si>
    <t>Demontáž registru trubkového hladkého DN 80 dl do 3 m dvoupramenný</t>
  </si>
  <si>
    <t>735221832</t>
  </si>
  <si>
    <t>Otopná tělesa panelová VK jednodesková PN 1,0 MPa, T do 110°C s jednou přídavnou přestupní plochou výšky tělesa 900 mm stavební délky / výkonu 600 mm / 836 W</t>
  </si>
  <si>
    <t>Otopná tělesa panelová VK jednodesková
  PN 1,0 MPa, T do 110 st.C
    s jednou přídavnou přestupní plochou
    výšky tělesa 900 mm
    stavební délky / výkonu
      600 mm / 836 W</t>
  </si>
  <si>
    <t>Otopné těleso panelové VK jednodeskové 1 přídavná přestupní plocha výška/délka 900/600 mm výkon 836 W</t>
  </si>
  <si>
    <t>735152293</t>
  </si>
  <si>
    <t>Přesun hmot pro armatury stanovený procentní sazbou (%) z ceny vodorovná dopravní vzdálenost do 50 m základní v objektech výšky do 6 m</t>
  </si>
  <si>
    <t>Přesun hmot pro armatury 
  stanovený procentní sazbou (%) z ceny
    vodorovná dopravní vzdálenost do 50 m
    v objektech výšky
      do 6 m</t>
  </si>
  <si>
    <t>Přesun hmot procentní pro armatury v objektech v do 6 m</t>
  </si>
  <si>
    <t>998734201</t>
  </si>
  <si>
    <t>Šroubení připojovací armatury radiátorů VK PN 10 do 110°C, regulační uzavíratelné rohové G 1/2 x 18</t>
  </si>
  <si>
    <t>Šroubení
  připojovací armatury radiátorů VK
    PN 10 do 110 st.C, regulační uzavíratelné
    rohové
      G 1/2 x 18</t>
  </si>
  <si>
    <t>Armatura připojovací rohová G 1/2x18 PN 10 do 110°C radiátorů typu VK</t>
  </si>
  <si>
    <t>734261402</t>
  </si>
  <si>
    <t>Ventily regulační závitové hlavice termostatické pro ovládání ventilů PN 10 do 110°C kapalinové otopných těles VK</t>
  </si>
  <si>
    <t>Ventily regulační závitové
  hlavice termostatické, pro ovládání ventilů
    PN 10 do 110 st.C
    kapalinové
      otopných těles VK</t>
  </si>
  <si>
    <t>Termostatická hlavice kapalinová PN 10 do 110°C otopných těles VK</t>
  </si>
  <si>
    <t>734221682</t>
  </si>
  <si>
    <t>Ventily odvzdušňovací závitové automatické PN 14 do 120°C G 1/2</t>
  </si>
  <si>
    <t>Ventily odvzdušňovací závitové
  automatické
    PN 14 do 120 st.C
      G 1/2</t>
  </si>
  <si>
    <t>Ventil závitový odvzdušňovací G 1/2 PN 14 do 120°C automatický</t>
  </si>
  <si>
    <t>734211120</t>
  </si>
  <si>
    <t>Opravy rozvodů potrubí z trubek měděných propojení potrubí Ø 28/1,5</t>
  </si>
  <si>
    <t>Opravy rozvodů potrubí z trubek měděných 
  propojení potrubí
    D 28/1,5</t>
  </si>
  <si>
    <t>Propojení potrubí měděného při opravě D 28x1,5 mm</t>
  </si>
  <si>
    <t>733291905</t>
  </si>
  <si>
    <t>Zkoušky těsnosti potrubí z trubek měděných Ø do 35/1,5</t>
  </si>
  <si>
    <t>Zkoušky těsnosti potrubí z trubek měděných 
  D do 35/1,5</t>
  </si>
  <si>
    <t>Zkouška těsnosti potrubí měděné D do 35x1,5</t>
  </si>
  <si>
    <t>733291101</t>
  </si>
  <si>
    <t>Potrubí z trubek měděných Příplatek k cenám za zhotovení přípojky z trubek měděných Ø 15/1</t>
  </si>
  <si>
    <t>Potrubí z trubek měděných
  Příplatek k cenám
    za zhotovení přípojky z trubek měděných
      D 15/1</t>
  </si>
  <si>
    <t>Příplatek k potrubí měděnému za zhotovení přípojky z trubek měděných D 15x1 mm</t>
  </si>
  <si>
    <t>733224222</t>
  </si>
  <si>
    <t>Potrubí z trubek měděných tvrdých spojovaných měkkým pájením Ø 28/1,5</t>
  </si>
  <si>
    <t>Potrubí z trubek měděných
  tvrdých spojovaných
    měkkým pájením
      D 28/1,5</t>
  </si>
  <si>
    <t>Potrubí měděné tvrdé spojované měkkým pájením D 28x1,5 mm</t>
  </si>
  <si>
    <t>733223105</t>
  </si>
  <si>
    <t>Vybourání otvorů ve zdivu základovém nebo nadzákladovém z cihel, tvárnic, příčkovek z cihel pálených na maltu vápennou nebo vápenocementovou plochy do 0,0225 m2, tl. do 450 mm</t>
  </si>
  <si>
    <t>Vybourání otvorů ve zdivu základovém nebo nadzákladovém z cihel, tvárnic, příčkovek 
  z cihel pálených
    na maltu vápennou nebo vápenocementovou
    plochy do 0,0225 m2, tl.
      do 450 mm</t>
  </si>
  <si>
    <t>Vybourání otvorů ve zdivu cihelném pl do 0,0225 m2 na MVC nebo MV tl do 450 mm</t>
  </si>
  <si>
    <t>971033251</t>
  </si>
  <si>
    <t>CELKOVÁ CENA</t>
  </si>
  <si>
    <t>DOPRAVA</t>
  </si>
  <si>
    <t>VEDLEJŠÍ A OSTATNÍ NÁKLADY</t>
  </si>
  <si>
    <t>CENA ZA MONTÁŽ, NÁTĚRY, LEŠENÍ  ATD.</t>
  </si>
  <si>
    <t>CENA ZA DEMONTÁŽE</t>
  </si>
  <si>
    <t>Pozn.: Cenová soustava  - vlastní.</t>
  </si>
  <si>
    <t>Dodavatel je povinen při zpracování cenové nabídky porovnat specifikaci s výkresovou dokumentací a upozornit na případné rozpory.</t>
  </si>
  <si>
    <t xml:space="preserve">Uvedené uvažované vzd. zařízení slouži pouze pro stanovení jeho technických vlastností, materiálového provedení                                     a užitných hodnot. </t>
  </si>
  <si>
    <t>5.) Dodavatel je povinen podrobně prostudovat předloženou projektovou dokumentaci, Pokud dodavatel na základě svých odborných zkušeností zjistí, že v projektové dokumentaci není některá činnost či položka nutná pro dokončení předmětného díla uvedena, je povinen ji doplnit  do nabídky a ocenit ji.</t>
  </si>
  <si>
    <t>4.) Bude-li dodavatel poskytovat projektovou dokumentaci k ocenění svým subdodavatelům, je nutno jej seznámit se všemi skutečnostmi a podmínkami, určenými pro stanovení celkových nákladů i jednotkové ceny.</t>
  </si>
  <si>
    <t>3.) Součástí nabídkové ceny je rovněž tzv. dodavatelská příprava stavby a dodavatelská dokumentace, kterou je nutno předložit technickému dozoru investora, případně zástupci projektanta.</t>
  </si>
  <si>
    <t>2.) Nabídková cena musí zahrnovat nejen přípravu, dodávku, dopravu a montáž, ale i veškeré související náklady, spojené s realizací, od zadání po předání stavby do užívání, včetně nákladů na koordinaci, uvedení do provozu,dokončovací práce, údržbu do doby předání, potřebné zkoušky a atesty, odstranění závad, předání dokladů o skutečném provedení, dokladů nutných pro kolaudační řízení aj.</t>
  </si>
  <si>
    <t>1.) Pro stanovení nabídkové ceny za dílo, nebo jeho část, je rozhodující veškerá výkresová dokumentace, výkazy, výpisy materiálů, technická zpráva, statický výpočet. Dodavatel si musí provést vlastní specifikaci pro stanovení nákladů. V případě nejasností možno kontaktovat projektanta, který doplní  se souhlasem zadavatele veškeré potřebné informace, nutné pro zodpovědné stanovení nabídkové ceny.</t>
  </si>
  <si>
    <t>UPOZORNĚNÍ:</t>
  </si>
  <si>
    <t>d) součástí dodávky je zpracování veškeré dílenské dokumentace, provozních předpisů, manuálů a předání podkladů pro projekt skutečného provedení</t>
  </si>
  <si>
    <t>c) součástí prací jsou veškeré zkoušky, potřebná měření, inspekce, uvedení zařízení do provozu, zaškolení obsluhy a revize</t>
  </si>
  <si>
    <t>b) veškeré položky na montáž, manipulaci s materiálem, přesuny do výšek, atd… jsou zahrnuty v ceně montáže</t>
  </si>
  <si>
    <t>a) veškeré položky na dopravu, pomocný těsnící, spojovací a uchytávací materiál atd… jsou zahrnuty v jednotlivých cenách</t>
  </si>
  <si>
    <t>Poznámky:</t>
  </si>
  <si>
    <t>Protidešťové žaluzie opatřeny okapničkou.</t>
  </si>
  <si>
    <t xml:space="preserve">Při zpracování nabídky je nutné vycházet ze všech částí dokumentace (technické zprávy, seznamu pozice, všech výkresů a schémat a specifikace materiálu).                                                      Všechna strojní zařízení a rozvody budou opatřena předepsanými antihlukovými a antivibračními izolacemi ve smyslu platných předpisů. Tyto izolace jsou součástí jednotkové ceny a nebudou zvlášť hrazeny. </t>
  </si>
  <si>
    <t>Dodávka akce se předpokládá včetně kompletní montáže, dopravy, vnitrostaveništní manipulace, veškerého souvisejícího doplňkového, podružného a montážního materiálu tak, aby celé zařízení bylo funkční a splňovalo všechny předpisy, které se na ně vztahují.</t>
  </si>
  <si>
    <t xml:space="preserve">Veškerá ovládání, čidla, manometry, frekvenční měniče a servopohony jsou součástí dodávky MaR, pokud není ve specifikaci uvedeno jinak. </t>
  </si>
  <si>
    <t>Součástí dodávky veškerý potřebný spojovací, těsnící, kotevní a pomocný materiál, materiál pro uložení potrubí a ostatního zařízení vzduchotechniky, montáž, zhotovení prostupů v podhledech a lehkých příčkách (vč. jejich začištění), nátěry, lešení, značení, revize, seřízení a odzkoušení, zaučení obsluhy, dokumentace skutečného provedení.</t>
  </si>
  <si>
    <t>Distribuční elementy u jednotlivých vzduchotechnických tras v dané místnosti seřídit na stejnou hodnotu průtoku vzduchu. Požadované průtoky vzduchu pro daný prostor (místnost) uvedeny v technické zprávě, popř. na výkresech.</t>
  </si>
  <si>
    <t xml:space="preserve">Dodavatel tepelných izolací a protipožárního obložení musí být držitelem atestu na dodávku i montáž.  </t>
  </si>
  <si>
    <r>
      <t xml:space="preserve">Teplota odsávaného vzduchu je u tras do 40 </t>
    </r>
    <r>
      <rPr>
        <b/>
        <vertAlign val="superscript"/>
        <sz val="10"/>
        <rFont val="Arial"/>
        <family val="2"/>
        <charset val="238"/>
      </rPr>
      <t>o</t>
    </r>
    <r>
      <rPr>
        <b/>
        <sz val="10"/>
        <rFont val="Arial"/>
        <family val="2"/>
        <charset val="238"/>
      </rPr>
      <t xml:space="preserve">C, pokud není u jednotlivých tras uvedeno jinak. </t>
    </r>
  </si>
  <si>
    <t>Poznámka : Další materiály a práce vyplývají z technické zprávy a výkresové dokumentace. K dodaným komponentům je nutno doložit certifikáty, návody k obsluze i popisy na výrobku v jazyce a s platností dle země určení stavby.</t>
  </si>
  <si>
    <t>Materiálové provedení vzd. potrubních elementů                        a příslušenství - převážně pozink. plech - pokud není uvedeno jinak.</t>
  </si>
  <si>
    <t>Specifikace potrubí dle výkresové dokumentace.</t>
  </si>
  <si>
    <t>Všeobecně:</t>
  </si>
  <si>
    <t xml:space="preserve">Demontáž stávající ventilátoru a návazného potrubí do pr. 150 - délky do 1 bm.                                                                                                                                                               </t>
  </si>
  <si>
    <t>D1</t>
  </si>
  <si>
    <t>sada</t>
  </si>
  <si>
    <t>V prostoru stávajícího objektu bude demontována jen stávající odvodní trasa.                                                               Cena zahrnuje i odvoz a likvidaci.</t>
  </si>
  <si>
    <t xml:space="preserve">DEMONTÁŽE: </t>
  </si>
  <si>
    <t>CENA ZA DODÁVKU</t>
  </si>
  <si>
    <r>
      <t>m</t>
    </r>
    <r>
      <rPr>
        <vertAlign val="superscript"/>
        <sz val="12"/>
        <rFont val="Arial"/>
        <family val="2"/>
        <charset val="238"/>
      </rPr>
      <t>2</t>
    </r>
  </si>
  <si>
    <t>Kaučuková izolace potrubí -  v místech průchodu stěnou a meziprostorem u sloupu - tl. 13 mm</t>
  </si>
  <si>
    <t>Drobný montážní a nespecifikovaný materiál</t>
  </si>
  <si>
    <t>Pomocné ocel. konstrukce.
Celková hmotnost OK:  cca. 3 kg</t>
  </si>
  <si>
    <t>Spojovací materiál</t>
  </si>
  <si>
    <t>Závěsový materiál pro uchycení potrubí</t>
  </si>
  <si>
    <t>Společně pro všechna zařízení:</t>
  </si>
  <si>
    <t xml:space="preserve">Potrubí  kruhové pozink. sk. I (cca. 30 % tvarovek)                      - potrubí odvodu vzduchu: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Ø100 -  6,5 bm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</si>
  <si>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1.21-1</t>
  </si>
  <si>
    <t>ks</t>
  </si>
  <si>
    <r>
      <t xml:space="preserve">Samotížná žaluziová klapka vel. 100 - na stěnu před potrubí </t>
    </r>
    <r>
      <rPr>
        <sz val="10"/>
        <rFont val="Arial"/>
        <family val="2"/>
        <charset val="238"/>
      </rPr>
      <t>Ø</t>
    </r>
    <r>
      <rPr>
        <b/>
        <sz val="10"/>
        <rFont val="Arial"/>
        <family val="2"/>
        <charset val="238"/>
      </rPr>
      <t xml:space="preserve"> 100 - plastová                                                                                       Odstín a provedení upřesnit dle požadavku investora.                                                                                               </t>
    </r>
  </si>
  <si>
    <t>1.17.1</t>
  </si>
  <si>
    <r>
      <rPr>
        <b/>
        <sz val="10"/>
        <rFont val="Arial"/>
        <family val="2"/>
        <charset val="238"/>
      </rPr>
      <t xml:space="preserve">Hygienická ohebná hadice s kostrou                                           </t>
    </r>
    <r>
      <rPr>
        <sz val="10"/>
        <rFont val="Arial"/>
        <family val="2"/>
      </rPr>
      <t xml:space="preserve">velikost:  </t>
    </r>
    <r>
      <rPr>
        <b/>
        <sz val="10"/>
        <rFont val="Arial"/>
        <family val="2"/>
      </rPr>
      <t xml:space="preserve">Ø 100  L = 3 bm
</t>
    </r>
    <r>
      <rPr>
        <sz val="10"/>
        <rFont val="Arial"/>
        <family val="2"/>
      </rPr>
      <t xml:space="preserve">- vč. příslušenství pro uchycení (4 připojení)                                                      </t>
    </r>
  </si>
  <si>
    <t>1.16.1</t>
  </si>
  <si>
    <t>Talířový ventil Ø100    - odvodní 
Příslušenství:
- montážní rámeček
Materiál: kovový 
Odstín a provedení upřesnit dle požadavku investora.</t>
  </si>
  <si>
    <t>1.11.1</t>
  </si>
  <si>
    <t xml:space="preserve">Diagonální ventilátor do kruhového potrubí                                  - s doběhem
Velikost (připojovací hrdlo - saní i výtlak):   Ø 100                                           Qv = 160 m3/h – při tlak. ztrátě min. 100 Pa
P = 0,019 kW / 230 V / 0,1 A                                                      Kuličková ložiska, krytí IP 44                
Akustický tlak v 1,5 m: 22 dB(A)                                                  Materiál: kovový                                                         Hmotnost:  3,0 kg                                                                       Příslušenství:
- pružná spona pr. 100 (2x)                                                        - nastavitelný doběhový spínač (2 až 20 minut)                                                                </t>
  </si>
  <si>
    <t>1.04.1</t>
  </si>
  <si>
    <t>Trasa V1 – větrání m. č. 1.01 až 1.06.</t>
  </si>
  <si>
    <t>celková cena (Kč)</t>
  </si>
  <si>
    <t>jednotková cena (Kč)</t>
  </si>
  <si>
    <t>počet</t>
  </si>
  <si>
    <t>jednotka</t>
  </si>
  <si>
    <t>název</t>
  </si>
  <si>
    <t>kód                                    položky                     - pozice</t>
  </si>
  <si>
    <t>2</t>
  </si>
  <si>
    <t/>
  </si>
  <si>
    <t>{2b661c5a-28ff-40f7-a51e-f54157c92dbf}</t>
  </si>
  <si>
    <t>{21d9f875-a3b4-4a54-8b57-5f4d3bd03e87}</t>
  </si>
  <si>
    <t>IMPORT</t>
  </si>
  <si>
    <t>1</t>
  </si>
  <si>
    <t>STA</t>
  </si>
  <si>
    <t>Učebny, šatna a navazující prostory</t>
  </si>
  <si>
    <t>B</t>
  </si>
  <si>
    <t>/</t>
  </si>
  <si>
    <t>{fcf8c7c8-41a3-495f-a8b6-a12d185891f6}</t>
  </si>
  <si>
    <t>Pohotovostní WC</t>
  </si>
  <si>
    <t>A</t>
  </si>
  <si>
    <t>{00000000-0000-0000-0000-000000000000}</t>
  </si>
  <si>
    <t>###NOIMPORT###</t>
  </si>
  <si>
    <t>0</t>
  </si>
  <si>
    <t>D</t>
  </si>
  <si>
    <t>Náklady stavby celkem</t>
  </si>
  <si>
    <t>Základna_x000D_
DPH nulová</t>
  </si>
  <si>
    <t>Základna_x000D_
DPH sníž. přenesená</t>
  </si>
  <si>
    <t>Základna_x000D_
DPH zákl. přenesená</t>
  </si>
  <si>
    <t>Základna_x000D_
DPH snížená</t>
  </si>
  <si>
    <t>Základna_x000D_
DPH základní</t>
  </si>
  <si>
    <t>DPH snížená přenesená_x000D_
[CZK]</t>
  </si>
  <si>
    <t>DPH základní přenesená_x000D_
[CZK]</t>
  </si>
  <si>
    <t>DPH snížená [CZK]</t>
  </si>
  <si>
    <t>DPH základní [CZK]</t>
  </si>
  <si>
    <t>Normohodiny [h]</t>
  </si>
  <si>
    <t>DPH [CZK]</t>
  </si>
  <si>
    <t>z toho Ostat._x000D_
náklady [CZK]</t>
  </si>
  <si>
    <t>Cena s DPH [CZK]</t>
  </si>
  <si>
    <t>Cena bez DPH [CZK]</t>
  </si>
  <si>
    <t>Zpracovatel:</t>
  </si>
  <si>
    <t>Účastník:</t>
  </si>
  <si>
    <t>Informatívní údaje z listů zakázek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</si>
  <si>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</si>
  <si>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</si>
  <si>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</si>
  <si>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</si>
  <si>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</si>
  <si>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</si>
  <si>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</si>
  <si>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CZK</t>
  </si>
  <si>
    <t>v</t>
  </si>
  <si>
    <t>nulová</t>
  </si>
  <si>
    <t>sníž. přenesená</t>
  </si>
  <si>
    <t>zákl. přenesená</t>
  </si>
  <si>
    <t>snížená</t>
  </si>
  <si>
    <t>základní</t>
  </si>
  <si>
    <t>Výše daně</t>
  </si>
  <si>
    <t>Základ daně</t>
  </si>
  <si>
    <t>Sazba daně</t>
  </si>
  <si>
    <t>Cena bez DPH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</si>
  <si>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</si>
  <si>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Poznámka:</t>
  </si>
  <si>
    <t>False</t>
  </si>
  <si>
    <t>DIČ:</t>
  </si>
  <si>
    <t>0,01</t>
  </si>
  <si>
    <t>IČ:</t>
  </si>
  <si>
    <t>True</t>
  </si>
  <si>
    <t>Ing. Pavel Matura</t>
  </si>
  <si>
    <t>Vyplň údaj</t>
  </si>
  <si>
    <t>8. 1. 2025</t>
  </si>
  <si>
    <t>Šumperk</t>
  </si>
  <si>
    <t>CC-CZ:</t>
  </si>
  <si>
    <t>KSO:</t>
  </si>
  <si>
    <t>OPRAVA ŠATEN A PŘILEHLÝCH PROSTOR V BUDOVĚ ZŠ Sluneční Šumperk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</si>
  <si>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</si>
  <si>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01-25</t>
  </si>
  <si>
    <t>0,001</t>
  </si>
  <si>
    <t>Návod na vyplnění</t>
  </si>
  <si>
    <t>v ---  níže se nacházejí doplnkové a pomocné údaje k sestavám  --- v</t>
  </si>
  <si>
    <t>REKAPITULACE STAVBY</t>
  </si>
  <si>
    <t>12</t>
  </si>
  <si>
    <t>21</t>
  </si>
  <si>
    <t>ZAMOK</t>
  </si>
  <si>
    <t>2.0</t>
  </si>
  <si>
    <t>VZ</t>
  </si>
  <si>
    <t>Export Komplet</t>
  </si>
  <si>
    <t>Online PSC</t>
  </si>
  <si>
    <t>https://podminky.urs.cz/item/CS_URS_2025_01/HZS4211</t>
  </si>
  <si>
    <t>-411449318</t>
  </si>
  <si>
    <t>16</t>
  </si>
  <si>
    <t>ROZPOCET</t>
  </si>
  <si>
    <t>K</t>
  </si>
  <si>
    <t>hod</t>
  </si>
  <si>
    <t>Hodinové zúčtovací sazby ostatních profesí revizní a kontrolní činnost revizní technik</t>
  </si>
  <si>
    <t>HZS4211</t>
  </si>
  <si>
    <t>11</t>
  </si>
  <si>
    <t>Revize</t>
  </si>
  <si>
    <t>06</t>
  </si>
  <si>
    <t>https://podminky.urs.cz/item/CS_URS_2025_01/HZS2231</t>
  </si>
  <si>
    <t>881774603</t>
  </si>
  <si>
    <t>Hodinové zúčtovací sazby profesí PSV provádění stavebních instalací elektrikář</t>
  </si>
  <si>
    <t>HZS2231</t>
  </si>
  <si>
    <t>10</t>
  </si>
  <si>
    <t>Vzduchotechnická zařízení - zapojení</t>
  </si>
  <si>
    <t>05</t>
  </si>
  <si>
    <t>249589831</t>
  </si>
  <si>
    <t>M</t>
  </si>
  <si>
    <t>32</t>
  </si>
  <si>
    <t>Vlastní položka</t>
  </si>
  <si>
    <t>KS</t>
  </si>
  <si>
    <t xml:space="preserve">Turbo šroub do betonu, nebo do zdiva pro požárně odolné úchytky E30-E90, 7,5x52 mm, galvanicky pozinkován (splňuje normu ČSN 73 0895. STN 92 0205: 2014. DIN 4102-12:1998-11) </t>
  </si>
  <si>
    <t>8595676000093</t>
  </si>
  <si>
    <t>28</t>
  </si>
  <si>
    <t>-1283122940</t>
  </si>
  <si>
    <t>příchytka kovová jednostranná bez díry, požárně odolná, průměr vodiče 12mm</t>
  </si>
  <si>
    <t>34571751</t>
  </si>
  <si>
    <t>27</t>
  </si>
  <si>
    <t>https://podminky.urs.cz/item/CS_URS_2025_01/742111001</t>
  </si>
  <si>
    <t>258548260</t>
  </si>
  <si>
    <t>Montáž příchytek pro kabely samostatné ohniodolné včetně šroubu a hmoždinky</t>
  </si>
  <si>
    <t>742111001</t>
  </si>
  <si>
    <t>26</t>
  </si>
  <si>
    <t>1912743710</t>
  </si>
  <si>
    <t>Elektroinstalační krabice 126x126x77mm  se zachováním funkčnosti při požáru, klasifikovaná dle ZP 27/2008, DIN 4102-12, STN 920205.Funkčnosti při požáru P90-R, E90, PS90. Krabice jsou vybaveny 5-ti kusy keramických svorkovnic umožňujících instalaci až 4 žil kabelu na jednom potenciálu (průřez 1,5..6 mm2).. Připevňují se pomocí přiložených kotev do betonu (součást balení). Krabice jsou určeny k použití pouze pro silové kabely s prokázanou funkčností při požáru. Požárně odolné krabice jsou vyrobeny z bezhalogenového materiálu a jsou opatřeny průchody z měkčeného materiálu umožňující snadné zavedení kabelů do krabice.</t>
  </si>
  <si>
    <t>10.975.319</t>
  </si>
  <si>
    <t>25</t>
  </si>
  <si>
    <t>https://podminky.urs.cz/item/CS_URS_2025_01/741112042</t>
  </si>
  <si>
    <t>-1428249004</t>
  </si>
  <si>
    <t>Montáž krabic elektroinstalačních bez napojení na trubky a lišty, demontáže a montáže víčka a přístroje protahovacích nebo odbočných nástěnných kovových čtyřhranných, vel. 120x120 mm</t>
  </si>
  <si>
    <t>741112042</t>
  </si>
  <si>
    <t>24</t>
  </si>
  <si>
    <t>Instalační materiál</t>
  </si>
  <si>
    <t>04</t>
  </si>
  <si>
    <t>673599555</t>
  </si>
  <si>
    <t>Nouzové svítidlo nástěnné piktogramové, 24VDC - CBS, 12 x 0,1W LED-modul, nominální odběr 85mA, třída III, 15...+40 °C.</t>
  </si>
  <si>
    <t>NP2</t>
  </si>
  <si>
    <t>https://podminky.urs.cz/item/CS_URS_2025_01/741372032</t>
  </si>
  <si>
    <t>-1381973885</t>
  </si>
  <si>
    <t>Montáž svítidel s integrovaným zdrojem LED se zapojením vodičů interiérových přisazených nástěnných nouzových s piktogramem</t>
  </si>
  <si>
    <t>741372032</t>
  </si>
  <si>
    <t>20</t>
  </si>
  <si>
    <t>-11116951</t>
  </si>
  <si>
    <t>Nouzové svítidlo venkovní, ocelové, IP65, 24VDC - CBS, 18 x 0,15W LED-modul, 358 lm, nominální odběr 175mA, třída III, -15...+40 °C.</t>
  </si>
  <si>
    <t>NV</t>
  </si>
  <si>
    <t>19</t>
  </si>
  <si>
    <t>https://podminky.urs.cz/item/CS_URS_2025_01/741372063</t>
  </si>
  <si>
    <t>482154871</t>
  </si>
  <si>
    <t>Montáž svítidel s integrovaným zdrojem LED se zapojením vodičů exteriérových přisazených nástěnných hranatých nebo kruhových</t>
  </si>
  <si>
    <t>741372063</t>
  </si>
  <si>
    <t>18</t>
  </si>
  <si>
    <t>150202271</t>
  </si>
  <si>
    <t>Nouzové svítidlo přisazené hliníkové, kruhové, IP40, 24VDC - CBS, 1 x 2,1W LED-modul, 322 lm, nominální odběr 120mA, třída III, -15...+40 °C.</t>
  </si>
  <si>
    <t>N2</t>
  </si>
  <si>
    <t>17</t>
  </si>
  <si>
    <t>https://podminky.urs.cz/item/CS_URS_2025_01/741372031</t>
  </si>
  <si>
    <t>1657275753</t>
  </si>
  <si>
    <t>Montáž svítidel s integrovaným zdrojem LED se zapojením vodičů interiérových přisazených nástěnných nouzových bez piktogramu</t>
  </si>
  <si>
    <t>741372031</t>
  </si>
  <si>
    <t>-491734467</t>
  </si>
  <si>
    <t>Interiérové přisazené nebo nástěnné, certifikované LED svítidlo s vyšším krytím, materiál z tvrzeného polykarbonátového tělesa, měrný výkon 105 lm/W,příkon 19W, IP65, IK10 - vysoká ochrana proti rozbití či krádeži, spolehlivá životnost 50 000 hod, svítidlo s funkcí možnosti nastavení výkonu a napojením i z\~boku svítidla, součástí svítidla senzor pohybu, Multi-lumen, certifikát CE, ENEC. Snadná a rychlá montáž.</t>
  </si>
  <si>
    <t>C</t>
  </si>
  <si>
    <t>15</t>
  </si>
  <si>
    <t>https://podminky.urs.cz/item/CS_URS_2025_01/741372067</t>
  </si>
  <si>
    <t>-438574338</t>
  </si>
  <si>
    <t>Montáž svítidel s integrovaným zdrojem LED se zapojením vodičů exteriérových přisazených nástěnných reflektorových se samostatným nebo integrovaným pohybovým čidlem</t>
  </si>
  <si>
    <t>741372067</t>
  </si>
  <si>
    <t>14</t>
  </si>
  <si>
    <t>1338514266</t>
  </si>
  <si>
    <t>Interiérové přisazené nebo nástěnné, certifikované LED svítidlo s vyšším krytím, materiál z tvrzeného polykarbonátového tělesa, měrný výkon 105 lm/W, příkon 19W, IP65, IK10 - vysoká ochrana proti rozbití či krádeži, spolehlivá životnost 50 000 hod, svítidlo s funkcí možnosti nastavení výkonu a napojením i z\~boku svítidla, Multi-lumen, certifikát CE, ENEC. Snadná a rychlá montáž.</t>
  </si>
  <si>
    <t>9</t>
  </si>
  <si>
    <t>https://podminky.urs.cz/item/CS_URS_2025_01/741372061</t>
  </si>
  <si>
    <t>509904771</t>
  </si>
  <si>
    <t>Montáž svítidel s integrovaným zdrojem LED se zapojením vodičů interiérových přisazených stropních hranatých nebo kruhových plochy do 0,09 m2</t>
  </si>
  <si>
    <t>741372061</t>
  </si>
  <si>
    <t>8</t>
  </si>
  <si>
    <t>Osvětlení + nouzové osvětlení CBS</t>
  </si>
  <si>
    <t>03</t>
  </si>
  <si>
    <t>-236066560</t>
  </si>
  <si>
    <t>4</t>
  </si>
  <si>
    <t>Senzor pohybový přisazený stropní, 110-240V AC/50Hz, 360°, IP44, 1x relé/2300W, 15sec-30min, 10-2000 Lux, průměr max 10m, barva bílá, doporučená montážní výška 2,5m..</t>
  </si>
  <si>
    <t>10.642.311</t>
  </si>
  <si>
    <t>7</t>
  </si>
  <si>
    <t>https://podminky.urs.cz/item/CS_URS_2025_01/741311004</t>
  </si>
  <si>
    <t>-1820673207</t>
  </si>
  <si>
    <t>Montáž spínačů speciálních se zapojením vodičů čidla pohybu nástěnného</t>
  </si>
  <si>
    <t>741311004</t>
  </si>
  <si>
    <t>5</t>
  </si>
  <si>
    <t>Přístroje</t>
  </si>
  <si>
    <t>02</t>
  </si>
  <si>
    <t>1108779847</t>
  </si>
  <si>
    <t>kabel silový oheň retardující bezhalogenový s funkční schopností při požáru 180min a P60-R třída reakce na oheň B2cas1d0 jádro Cu 0,6/1kV (1-CXKH-V) 3x2,5mm2</t>
  </si>
  <si>
    <t>34111328</t>
  </si>
  <si>
    <t>23</t>
  </si>
  <si>
    <t>https://podminky.urs.cz/item/CS_URS_2025_01/741122611</t>
  </si>
  <si>
    <t>1380761187</t>
  </si>
  <si>
    <t>Montáž kabelů měděných bez ukončení uložených pevně plných kulatých nebo bezhalogenových (např. CYKY) počtu a průřezu žil 3x1,5 až 6 mm2</t>
  </si>
  <si>
    <t>741122611</t>
  </si>
  <si>
    <t>22</t>
  </si>
  <si>
    <t>-1097272979</t>
  </si>
  <si>
    <t>kabel silový oheň retardující bezhalogenový bez funkční schopnosti při požáru třída reakce na oheň B2cas1d1a1 jádro Cu 0,6/1kV (1-CXKH-R B2) 3x1,5mm2</t>
  </si>
  <si>
    <t>34111123</t>
  </si>
  <si>
    <t>311467782</t>
  </si>
  <si>
    <t>3</t>
  </si>
  <si>
    <t>1132663015</t>
  </si>
  <si>
    <t>1852107979</t>
  </si>
  <si>
    <t>1257785630</t>
  </si>
  <si>
    <t>kabel silový oheň retardující bezhalogenový bez funkční schopnosti při požáru třída reakce na oheň B2cas1d1a1 jádro Cu 0,6/1kV (1-CXKH-R B2) 3x2,5mm2</t>
  </si>
  <si>
    <t>34111124</t>
  </si>
  <si>
    <t>13</t>
  </si>
  <si>
    <t>-1425617226</t>
  </si>
  <si>
    <t>Kabely a vodiče</t>
  </si>
  <si>
    <t>01</t>
  </si>
  <si>
    <t>-1</t>
  </si>
  <si>
    <t>Náklady soupisu celkem</t>
  </si>
  <si>
    <t>Suť Celkem [t]</t>
  </si>
  <si>
    <t>J. suť [t]</t>
  </si>
  <si>
    <t>Hmotnost celkem [t]</t>
  </si>
  <si>
    <t>J. hmotnost [t]</t>
  </si>
  <si>
    <t>Nh celkem [h]</t>
  </si>
  <si>
    <t>J. Nh [h]</t>
  </si>
  <si>
    <t>Cenová soustava</t>
  </si>
  <si>
    <t>Cena celkem [CZK]</t>
  </si>
  <si>
    <t>J.cena [CZK]</t>
  </si>
  <si>
    <t>Množství</t>
  </si>
  <si>
    <t>PČ</t>
  </si>
  <si>
    <t>Objekt:</t>
  </si>
  <si>
    <t>SOUPIS PRACÍ</t>
  </si>
  <si>
    <t>06 - Revize</t>
  </si>
  <si>
    <t>05 - Vzduchotechnická zařízení - zapojení</t>
  </si>
  <si>
    <t>04 - Instalační materiál</t>
  </si>
  <si>
    <t>03 - Osvětlení + nouzové osvětlení CBS</t>
  </si>
  <si>
    <t>02 - Přístroje</t>
  </si>
  <si>
    <t>01 - Kabely a vodiče</t>
  </si>
  <si>
    <t>Kód dílu - Popis</t>
  </si>
  <si>
    <t>REKAPITULACE ČLENĚNÍ SOUPISU PRACÍ</t>
  </si>
  <si>
    <t>A - Pohotovostní WC</t>
  </si>
  <si>
    <t>KRYCÍ LIST SOUPISU PRACÍ</t>
  </si>
  <si>
    <t>-1192506442</t>
  </si>
  <si>
    <t>512</t>
  </si>
  <si>
    <t>kpl</t>
  </si>
  <si>
    <t>Kolaudační souhlas TIČR.</t>
  </si>
  <si>
    <t>TIČR</t>
  </si>
  <si>
    <t>146</t>
  </si>
  <si>
    <t>F</t>
  </si>
  <si>
    <t>-403332771</t>
  </si>
  <si>
    <t>Demontáž a opětovná montáž stávajících slaboproudých zařízení (reproduktory, wifi, rozhlas, hodiny, kamery apod.). Stávající kabeláže budou zabezpečeny proti poškození při provádění stavebních prací.</t>
  </si>
  <si>
    <t>HZS3221_DE_SLP</t>
  </si>
  <si>
    <t>145</t>
  </si>
  <si>
    <t>1580923881</t>
  </si>
  <si>
    <t>Demonžáe stávající elektroinstalace v řešených prostorách (vodiče, kabely, přístroje). Odpojení rušených okruhů v rozvaděči R1b a nutné úpravy kabeláží pro napájení navazující prostory.</t>
  </si>
  <si>
    <t>HZS2231_DE_SILN</t>
  </si>
  <si>
    <t>144</t>
  </si>
  <si>
    <t>Demontáže a opětovné montáže</t>
  </si>
  <si>
    <t>E</t>
  </si>
  <si>
    <t>https://podminky.urs.cz/item/CS_URS_2025_01/469981111</t>
  </si>
  <si>
    <t>789290711</t>
  </si>
  <si>
    <t>Přesun hmot pro pomocné stavební práce při elektromontážích dopravní vzdálenost do 1 000 m</t>
  </si>
  <si>
    <t>469981111</t>
  </si>
  <si>
    <t>143</t>
  </si>
  <si>
    <t>https://podminky.urs.cz/item/CS_URS_2025_01/469973124</t>
  </si>
  <si>
    <t>-6393290</t>
  </si>
  <si>
    <t>Poplatek za uložení stavebního odpadu (skládkovné) na recyklační skládce směsného stavebního a demoličního zatříděného do Katalogu odpadů pod kódem 17 09 04</t>
  </si>
  <si>
    <t>469973124</t>
  </si>
  <si>
    <t>142</t>
  </si>
  <si>
    <t>https://podminky.urs.cz/item/CS_URS_2025_01/469972111</t>
  </si>
  <si>
    <t>949087876</t>
  </si>
  <si>
    <t>Odvoz suti a vybouraných hmot odvoz suti a vybouraných hmot do 1 km</t>
  </si>
  <si>
    <t>469972111</t>
  </si>
  <si>
    <t>141</t>
  </si>
  <si>
    <t>Odpady</t>
  </si>
  <si>
    <t>D.5</t>
  </si>
  <si>
    <t>278417802</t>
  </si>
  <si>
    <t>litr</t>
  </si>
  <si>
    <t>tmel protipožární zpěňující interiérový</t>
  </si>
  <si>
    <t>59081011</t>
  </si>
  <si>
    <t>136</t>
  </si>
  <si>
    <t>https://podminky.urs.cz/item/CS_URS_2025_01/741920052</t>
  </si>
  <si>
    <t>2035578566</t>
  </si>
  <si>
    <t>64</t>
  </si>
  <si>
    <t>Montáž a zhotovení ohnivzdorných konstrukcí pro elektrozařízení přepážek z desek nebo vyztužených omítek silikátových s výplní ve stěnovém průchodu, tl. přes 150 do 300 mm</t>
  </si>
  <si>
    <t>741920052</t>
  </si>
  <si>
    <t>137</t>
  </si>
  <si>
    <t>Protipožární ucpávky</t>
  </si>
  <si>
    <t>D.4</t>
  </si>
  <si>
    <t>https://podminky.urs.cz/item/CS_URS_2025_01/468082222</t>
  </si>
  <si>
    <t>1085738108</t>
  </si>
  <si>
    <t>Vybourání otvorů ve stropech a klenbách železobetonových plochy přes 0,09 do 0, 25 m2 a tloušťky přes 10 do 20 cm</t>
  </si>
  <si>
    <t>468082222</t>
  </si>
  <si>
    <t>130</t>
  </si>
  <si>
    <t>https://podminky.urs.cz/item/CS_URS_2025_01/468081411</t>
  </si>
  <si>
    <t>1618840171</t>
  </si>
  <si>
    <t>Vybourání otvorů ve zdivu betonovém plochy do 0,0225 m2 a tloušťky do 15 cm</t>
  </si>
  <si>
    <t>468081411</t>
  </si>
  <si>
    <t>129</t>
  </si>
  <si>
    <t>Prostupy stěnami a stropem</t>
  </si>
  <si>
    <t>D.3</t>
  </si>
  <si>
    <t>https://podminky.urs.cz/item/CS_URS_2025_01/468094142</t>
  </si>
  <si>
    <t>-1020805221</t>
  </si>
  <si>
    <t>Vyvrtání otvorů pro elektroinstalační krabice ve stěnách z betonu, hloubky přes 6 do 9 cm</t>
  </si>
  <si>
    <t>468094142</t>
  </si>
  <si>
    <t>128</t>
  </si>
  <si>
    <t>Otvory pro přístrojové krabice</t>
  </si>
  <si>
    <t>D.2</t>
  </si>
  <si>
    <t>https://podminky.urs.cz/item/CS_URS_2025_01/460941221</t>
  </si>
  <si>
    <t>-700910980</t>
  </si>
  <si>
    <t>Vyplnění rýh vyplnění a omítnutí rýh ve stěnách hloubky přes 3 do 5 cm a šířky do 5 cm</t>
  </si>
  <si>
    <t>460941221</t>
  </si>
  <si>
    <t>133</t>
  </si>
  <si>
    <t>https://podminky.urs.cz/item/CS_URS_2025_01/468111312</t>
  </si>
  <si>
    <t>-1585951364</t>
  </si>
  <si>
    <t>Frézování drážek pro vodiče ve stěnách z betonu, rozměru do 5x5 cm</t>
  </si>
  <si>
    <t>468111312</t>
  </si>
  <si>
    <t>127</t>
  </si>
  <si>
    <t>Drážky pro kabely (vertikální svody), včetně zapravení</t>
  </si>
  <si>
    <t>D.1</t>
  </si>
  <si>
    <t>Pomocné stavební práce při elektromontážích</t>
  </si>
  <si>
    <t>P</t>
  </si>
  <si>
    <t xml:space="preserve">Poznámka k položce:_x000D_
Technické parametry_x000D_
• Procesor: Intel Core i5-1235U (10 jader (2P + 8E), 12 vláken, P-core 1.3/4.4 GHz, E-core 0.9/3.3 GHz, 12 MB cache)_x000D_
• Paměť: 16 GB: 2 x 8 GB, DDR4, 2666 MT/s_x000D_
• Operační systém: Windows 11 Pro (English, Czech, Hungarian, Polish, Slovak)_x000D_
• Kapacita disku: 512 GB, M.2, PCIe NVMe, SSD_x000D_
• Displej: 15.6" FHD (1920x1080) (široký pozorovací úhel) Wide View, antireflexní, 250 nits_x000D_
• Grafická karta: Integrovaná Intel® Iris® Xe Graphics_x000D_
• Webkamera: Barevná kamera s rozlišením HD (720p)_x000D_
• Připojení: Realtek Wi-Fi 5 RTL8821CE, 1x1, 802.11ac, MU-MIMO, Bluetooth® wireless card_x000D_
• Baterie a napájení: 3článková lithium-polymerová baterie (41 Wh), Adaptér 65 W_x000D_
• Barva: Černá_x000D_
</t>
  </si>
  <si>
    <t>-1116533428</t>
  </si>
  <si>
    <t xml:space="preserve">15,6 palcový notebook dle specifikace a parametrů v poznámce.. </t>
  </si>
  <si>
    <t>Notebook</t>
  </si>
  <si>
    <t>126</t>
  </si>
  <si>
    <t>1333070020</t>
  </si>
  <si>
    <t>Propojovací AV kabely dle doporučených typů výrobce. Kabely do délky 8m a drobný instalační materiál.</t>
  </si>
  <si>
    <t>AV KAB</t>
  </si>
  <si>
    <t>125</t>
  </si>
  <si>
    <t>1596135765</t>
  </si>
  <si>
    <t>Držák displeje na stěnu.</t>
  </si>
  <si>
    <t>ID_Držák</t>
  </si>
  <si>
    <t>124</t>
  </si>
  <si>
    <t>Poznámka k položce:_x000D_
Display_x000D_
Screen sizes (diagonal) 75"_x000D_
Backlight LED_x000D_
Aspect ratio 16:9_x000D_
Maximum display_x000D_
resolution_x000D_
4K UHD (3840 × 2160)_x000D_
Refresh rate 60 Hz_x000D_
Lifespan ≥ 50,000 hours_x000D_
Brightness (maximum) ≥ 400 cd/m²_x000D_
Response time ≤ 8 ms_x000D_
Viewing angle 178°_x000D_
Glass Fully heat-tempered anti-glare_x000D_
glass that resists smudges and_x000D_
fingerprints_x000D_
Glass thickness 4 mm_x000D_
Frame color Black_x000D_
Convenience buttons Power, home, volume, settings /_x000D_
freeze frame, back_x000D_
Sensors Ambient light, infrared_x000D_
Audio 2 integrated 15 W speakers</t>
  </si>
  <si>
    <t>653794214</t>
  </si>
  <si>
    <t>Interaktivní dotykový displej 75" s multidotykem a 2 popisovači. Rozlišení displeje 4K UHD (3840 × 2160). Displej má navíc přímo v sobě vestavěné aplikace, díky kterým je možné na displeji pracovat také bez připojeného počítače. Ovládání dotykem prstu i popisovače pro intuitivní psaní a ovládání. Chytrý dotyk – displej automaticky pozná dotyk prstem (pro ovládání), popisovačem (pro psaní) a dlaní (pro mazání). Vestavěná aplikace pro zápis digitálním inkoustem na bílou tabuli a prohlížeč webových stránek.</t>
  </si>
  <si>
    <t>ID_175</t>
  </si>
  <si>
    <t>123</t>
  </si>
  <si>
    <t>1511935734</t>
  </si>
  <si>
    <t>Dodávka SW, nastavení</t>
  </si>
  <si>
    <t>SW</t>
  </si>
  <si>
    <t>122</t>
  </si>
  <si>
    <t>https://podminky.urs.cz/item/CS_URS_2025_01/HZS3222_MNT_D</t>
  </si>
  <si>
    <t>-1325534841</t>
  </si>
  <si>
    <t>Montáž displeje včetně dopravy technika</t>
  </si>
  <si>
    <t>HZS3222_MNT_D</t>
  </si>
  <si>
    <t>121</t>
  </si>
  <si>
    <t>AV a výpočetní technika</t>
  </si>
  <si>
    <t>C.2</t>
  </si>
  <si>
    <t>https://podminky.urs.cz/item/CS_URS_2025_01/742330101</t>
  </si>
  <si>
    <t>-1536887615</t>
  </si>
  <si>
    <t>Montáž strukturované kabeláže měření segmentu metalického s vyhotovením protokolu</t>
  </si>
  <si>
    <t>742330101</t>
  </si>
  <si>
    <t>120</t>
  </si>
  <si>
    <t>https://podminky.urs.cz/item/CS_URS_2025_01/742330052</t>
  </si>
  <si>
    <t>2041514652</t>
  </si>
  <si>
    <t>Montáž strukturované kabeláže zásuvek datových popis portů patchpanelu</t>
  </si>
  <si>
    <t>742330052</t>
  </si>
  <si>
    <t>119</t>
  </si>
  <si>
    <t>https://podminky.urs.cz/item/CS_URS_2025_01/742330051</t>
  </si>
  <si>
    <t>-1893473831</t>
  </si>
  <si>
    <t>Montáž strukturované kabeláže zásuvek datových popis portu zásuvky</t>
  </si>
  <si>
    <t>742330051</t>
  </si>
  <si>
    <t>118</t>
  </si>
  <si>
    <t>-1788571287</t>
  </si>
  <si>
    <t>trubka elektroinstalační ohebná z PVC bílá d 23mm</t>
  </si>
  <si>
    <t>34571063</t>
  </si>
  <si>
    <t>132</t>
  </si>
  <si>
    <t>https://podminky.urs.cz/item/CS_URS_2025_01/741110041</t>
  </si>
  <si>
    <t>728091148</t>
  </si>
  <si>
    <t>Montáž trubek elektroinstalačních s nasunutím nebo našroubováním do krabic plastových ohebných, uložených pevně, vnější Ø přes 11 do 23 mm</t>
  </si>
  <si>
    <t>741110041</t>
  </si>
  <si>
    <t>131</t>
  </si>
  <si>
    <t>308232475</t>
  </si>
  <si>
    <t>Přístroj zásuvky datové Modular Jack RJ 45-8 Cat. 6</t>
  </si>
  <si>
    <t>11.102.621</t>
  </si>
  <si>
    <t>117</t>
  </si>
  <si>
    <t>-649634703</t>
  </si>
  <si>
    <t>Maska nosná s 2 otvory pro 2 komunikační zásuvky Modular Jack RJ, s otvory dle ČSN EN 60 603-7.</t>
  </si>
  <si>
    <t>10.081.305</t>
  </si>
  <si>
    <t>116</t>
  </si>
  <si>
    <t>607371606</t>
  </si>
  <si>
    <t>Kryt zásuvky komunikační s popisovým polem a upevňovacím třmenem.</t>
  </si>
  <si>
    <t>10.081.221</t>
  </si>
  <si>
    <t>115</t>
  </si>
  <si>
    <t>https://podminky.urs.cz/item/CS_URS_2025_01/742330044</t>
  </si>
  <si>
    <t>-407097612</t>
  </si>
  <si>
    <t>Montáž strukturované kabeláže zásuvek datových pod omítku, do nábytku, do parapetního žlabu nebo podlahové krabice 1 až 6 pozic</t>
  </si>
  <si>
    <t>742330044</t>
  </si>
  <si>
    <t>114</t>
  </si>
  <si>
    <t>1957563908</t>
  </si>
  <si>
    <t>kabel datový bezhalogenový třída reakce na oheň Dcas2d2a1 jádro Cu plné (U/UTP) kategorie 6</t>
  </si>
  <si>
    <t>34121321</t>
  </si>
  <si>
    <t>113</t>
  </si>
  <si>
    <t>https://podminky.urs.cz/item/CS_URS_2025_01/742124002</t>
  </si>
  <si>
    <t>-1905292107</t>
  </si>
  <si>
    <t>Montáž kabelů datových FTP, UTP, STP pro vnitřní rozvody do trubky</t>
  </si>
  <si>
    <t>742124002</t>
  </si>
  <si>
    <t>112</t>
  </si>
  <si>
    <t>Datový rozvod učebna a místnost správce</t>
  </si>
  <si>
    <t>C.1</t>
  </si>
  <si>
    <t>Elektronické komunikace</t>
  </si>
  <si>
    <t>https://podminky.urs.cz/item/CS_URS_2025_01/013254000</t>
  </si>
  <si>
    <t>546219751</t>
  </si>
  <si>
    <t>1024</t>
  </si>
  <si>
    <t>Dokumentace skutečného provedení stavby</t>
  </si>
  <si>
    <t>013254000</t>
  </si>
  <si>
    <t>147</t>
  </si>
  <si>
    <t>https://podminky.urs.cz/item/CS_URS_2025_01/741810002</t>
  </si>
  <si>
    <t>502399022</t>
  </si>
  <si>
    <t>Zkoušky a prohlídky elektrických rozvodů a zařízení celková prohlídka a vyhotovení revizní zprávy pro objem montážních prací přes 100 do 500 tis. Kč</t>
  </si>
  <si>
    <t>741810002</t>
  </si>
  <si>
    <t>111</t>
  </si>
  <si>
    <t>Revize elektroinstalace a dokumentace</t>
  </si>
  <si>
    <t>B.8</t>
  </si>
  <si>
    <t>https://podminky.urs.cz/item/CS_URS_2025_01/998741111</t>
  </si>
  <si>
    <t>-1242051089</t>
  </si>
  <si>
    <t>Přesun hmot pro silnoproud stanovený z hmotnosti přesunovaného materiálu vodorovná dopravní vzdálenost do 50 m s omezením mechanizace v objektech výšky do 6 m</t>
  </si>
  <si>
    <t>998741111</t>
  </si>
  <si>
    <t>110</t>
  </si>
  <si>
    <t xml:space="preserve">Přesun hmot </t>
  </si>
  <si>
    <t>B.7</t>
  </si>
  <si>
    <t>479173281</t>
  </si>
  <si>
    <t>Doprava, nastavení regulace osvětlení technikem.</t>
  </si>
  <si>
    <t>HZS2232.REG_SV</t>
  </si>
  <si>
    <t>167</t>
  </si>
  <si>
    <t>757308287</t>
  </si>
  <si>
    <t>oživení systému nouzového osvětlení - CBS.</t>
  </si>
  <si>
    <t>HZS2232.CBS</t>
  </si>
  <si>
    <t>166</t>
  </si>
  <si>
    <t>352339280</t>
  </si>
  <si>
    <t>3f monitor napětí / světelných okruhů - montáž do rozvaděče RS10.</t>
  </si>
  <si>
    <t>3fmonitor U</t>
  </si>
  <si>
    <t>165</t>
  </si>
  <si>
    <t>https://podminky.urs.cz/item/CS_URS_2025_01/741331007</t>
  </si>
  <si>
    <t>1617845686</t>
  </si>
  <si>
    <t>Montáž měřicích přístrojů se zapojením vodičů hlídače napětí</t>
  </si>
  <si>
    <t>741331007</t>
  </si>
  <si>
    <t>164</t>
  </si>
  <si>
    <t>-1301557766</t>
  </si>
  <si>
    <t>Centrála nouzového osvětlení, napájení 230V, výstupní napětí 24VDC +/- 20%, IP20, celkem 8 výstupních okruhů. Provedení ve skříňi s požární odolností EI60. Doba záloha 60 minut.</t>
  </si>
  <si>
    <t>RNO</t>
  </si>
  <si>
    <t>163</t>
  </si>
  <si>
    <t>https://podminky.urs.cz/item/CS_URS_2025_01/741210003</t>
  </si>
  <si>
    <t>-1453723095</t>
  </si>
  <si>
    <t>Montáž rozvodnic oceloplechových nebo plastových bez zapojení vodičů běžných, hmotnosti do 100 kg</t>
  </si>
  <si>
    <t>741210003</t>
  </si>
  <si>
    <t>162</t>
  </si>
  <si>
    <t>-1108605245</t>
  </si>
  <si>
    <t>155</t>
  </si>
  <si>
    <t>-719797980</t>
  </si>
  <si>
    <t>154</t>
  </si>
  <si>
    <t>-1100004204</t>
  </si>
  <si>
    <t>Nouzové svítidlo vestavné piktogramové, 24VDC - CBS, 12 x 0,1W LED-modul, vzdálenost 22m, nominální odběr 85mA, třída III, 15...+40 °C.</t>
  </si>
  <si>
    <t>NP1</t>
  </si>
  <si>
    <t>153</t>
  </si>
  <si>
    <t>https://podminky.urs.cz/item/CS_URS_2025_01/741372111</t>
  </si>
  <si>
    <t>1561071710</t>
  </si>
  <si>
    <t>Montáž svítidel s integrovaným zdrojem LED se zapojením vodičů interiérových vestavných stropních panelových hranatých nebo kruhových, plochy do 0,09 m2</t>
  </si>
  <si>
    <t>741372111</t>
  </si>
  <si>
    <t>152</t>
  </si>
  <si>
    <t>1738446949</t>
  </si>
  <si>
    <t>151</t>
  </si>
  <si>
    <t>-1492501716</t>
  </si>
  <si>
    <t>150</t>
  </si>
  <si>
    <t>1585865793</t>
  </si>
  <si>
    <t>Nouzové svítidlo vestavné hliníkové, kruhové, IP40, 24VDC - CBS, 1 x 2,1W LED-modul, 322 lm, nominální odběr 120mA, třída III, -15...+40 °C.</t>
  </si>
  <si>
    <t>N1</t>
  </si>
  <si>
    <t>149</t>
  </si>
  <si>
    <t>689204688</t>
  </si>
  <si>
    <t>148</t>
  </si>
  <si>
    <t>1687355374</t>
  </si>
  <si>
    <t>LED interiérové vestavné svítidlo s hexagonálním difuzorem, měrný výkon 116 lm/W, příkon 40W,  velice nízké oslnění UGR&lt;19, IP40, celoplošná, rovnoměrná vyzařovací plocha, spolehlivá životnost 100 000 hod. Včetně funkce stmívání, napojeno na řídící systém. Snadná a rychlá montáž.</t>
  </si>
  <si>
    <t>B2</t>
  </si>
  <si>
    <t>109</t>
  </si>
  <si>
    <t>https://podminky.urs.cz/item/CS_URS_2025_01/741372112</t>
  </si>
  <si>
    <t>-1792144084</t>
  </si>
  <si>
    <t>Montáž svítidel s integrovaným zdrojem LED se zapojením vodičů interiérových vestavných stropních panelových hranatých nebo kruhových, plochy přes 0,09 do 0,36 m2</t>
  </si>
  <si>
    <t>741372112</t>
  </si>
  <si>
    <t>108</t>
  </si>
  <si>
    <t>-960941967</t>
  </si>
  <si>
    <t>LED interiérové vestavné svítidlo s hexagonálním difuzorem, měrný výkon 121 lm/W, příkon 30W,velice nízké oslnění UGR&lt;19, IP40, celoplošná, rovnoměrná vyzařovací plocha, spolehlivá životnost 100 000 hod. Snadná a rychlá montáž.</t>
  </si>
  <si>
    <t>B1</t>
  </si>
  <si>
    <t>107</t>
  </si>
  <si>
    <t>1528495098</t>
  </si>
  <si>
    <t>106</t>
  </si>
  <si>
    <t>Osvětlení + nouzové osvětlení - CBS</t>
  </si>
  <si>
    <t>B.6</t>
  </si>
  <si>
    <t>1527498947</t>
  </si>
  <si>
    <t>161</t>
  </si>
  <si>
    <t>-318379917</t>
  </si>
  <si>
    <t>160</t>
  </si>
  <si>
    <t>563067029</t>
  </si>
  <si>
    <t>Držák svazkový ocelový, pro počet vedení NYM3x1,5-15, výška 60mm, Držák svazkový OBO GRIP 2031 M 15 FS kovový 2207028</t>
  </si>
  <si>
    <t>pol499</t>
  </si>
  <si>
    <t>105</t>
  </si>
  <si>
    <t>https://podminky.urs.cz/item/CS_URS_2025_01/741910613</t>
  </si>
  <si>
    <t>1355081139</t>
  </si>
  <si>
    <t>Montáž ostatních nosných prvků příchytek kovových pro kabelové lávky a žebříky, pro kabel do Ø 74 mm</t>
  </si>
  <si>
    <t>741910613</t>
  </si>
  <si>
    <t>104</t>
  </si>
  <si>
    <t>-955563033</t>
  </si>
  <si>
    <t>103</t>
  </si>
  <si>
    <t>440598235</t>
  </si>
  <si>
    <t>101</t>
  </si>
  <si>
    <t>1164758987</t>
  </si>
  <si>
    <t>102</t>
  </si>
  <si>
    <t>1975143861</t>
  </si>
  <si>
    <t>99</t>
  </si>
  <si>
    <t>1658384503</t>
  </si>
  <si>
    <t>98</t>
  </si>
  <si>
    <t>1788914993</t>
  </si>
  <si>
    <t>krabice v uzavřeném provedení PP s krytím IP 66 čtvercová 100x100mm</t>
  </si>
  <si>
    <t>34571479</t>
  </si>
  <si>
    <t>97</t>
  </si>
  <si>
    <t>https://podminky.urs.cz/item/CS_URS_2025_01/741112021</t>
  </si>
  <si>
    <t>1979489868</t>
  </si>
  <si>
    <t>Montáž krabic elektroinstalačních bez napojení na trubky a lišty, demontáže a montáže víčka a přístroje protahovacích nebo odbočných nástěnných plastových čtyřhranných, vel. do 100x100 mm</t>
  </si>
  <si>
    <t>741112021</t>
  </si>
  <si>
    <t>96</t>
  </si>
  <si>
    <t>1557790288</t>
  </si>
  <si>
    <t>krabice pod omítku PVC odbočná kruhová D 70mm s víčkem</t>
  </si>
  <si>
    <t>34571457</t>
  </si>
  <si>
    <t>95</t>
  </si>
  <si>
    <t>https://podminky.urs.cz/item/CS_URS_2025_01/741112001</t>
  </si>
  <si>
    <t>-119758659</t>
  </si>
  <si>
    <t>Montáž krabic elektroinstalačních bez napojení na trubky a lišty, demontáže a montáže víčka a přístroje protahovacích nebo odbočných zapuštěných plastových kruhových do zdiva</t>
  </si>
  <si>
    <t>741112001</t>
  </si>
  <si>
    <t>94</t>
  </si>
  <si>
    <t>642061125</t>
  </si>
  <si>
    <t>krabice pod omítku PVC přístrojová kruhová D 70mm hluboká</t>
  </si>
  <si>
    <t>34571451</t>
  </si>
  <si>
    <t>93</t>
  </si>
  <si>
    <t>1698317587</t>
  </si>
  <si>
    <t>92</t>
  </si>
  <si>
    <t>Instalační nosný materiál</t>
  </si>
  <si>
    <t>B.5</t>
  </si>
  <si>
    <t>127795570</t>
  </si>
  <si>
    <t>Detektor přítomnosti s velkým dosahem k regulaci osvětlení v závislosti na denním světle (rozhraní DALI), rozsah 360°, IP54 (II). Snímač je ve funkci slave.</t>
  </si>
  <si>
    <t>PDS</t>
  </si>
  <si>
    <t>171</t>
  </si>
  <si>
    <t>-1234392418</t>
  </si>
  <si>
    <t>170</t>
  </si>
  <si>
    <t>1562870344</t>
  </si>
  <si>
    <t>Detektor přítomnosti s velkým dosahem k regulaci osvětlení v závislosti na denním světle, rozsah 360° (II).. Snímač je ve funkci master.</t>
  </si>
  <si>
    <t>PDM</t>
  </si>
  <si>
    <t>169</t>
  </si>
  <si>
    <t>689740051</t>
  </si>
  <si>
    <t>168</t>
  </si>
  <si>
    <t>-1627869787</t>
  </si>
  <si>
    <t>rámeček jednonásobný</t>
  </si>
  <si>
    <t>34539059</t>
  </si>
  <si>
    <t>91</t>
  </si>
  <si>
    <t>Poznámka k položce:_x000D_
Zásuvka určená pouze pro připojení xterní nabíječky pro elektrokolo.</t>
  </si>
  <si>
    <t>581465085</t>
  </si>
  <si>
    <t>Zásuvka jednonásobná 250V/16A s ochranným kolíkem, s clonkami; vřesová červená, polozapuštěná s  krytím IP40.</t>
  </si>
  <si>
    <t>11.559.928</t>
  </si>
  <si>
    <t>90</t>
  </si>
  <si>
    <t>https://podminky.urs.cz/item/CS_URS_2025_01/741313002</t>
  </si>
  <si>
    <t>372709626</t>
  </si>
  <si>
    <t>Montáž zásuvek domovních se zapojením vodičů bezšroubové připojení polozapuštěných nebo zapuštěných 10/16 A, provedení 2P + PE dvojí zapojení pro průběžnou montáž</t>
  </si>
  <si>
    <t>741313002</t>
  </si>
  <si>
    <t>89</t>
  </si>
  <si>
    <t>-734501026</t>
  </si>
  <si>
    <t>88</t>
  </si>
  <si>
    <t>-1429669309</t>
  </si>
  <si>
    <t>Zásuvka jednonásobná 250V/16A s ochranným kolíkem, s clonkami; bílá, polozapuštěná s  krytím IP40.</t>
  </si>
  <si>
    <t>11.559.923</t>
  </si>
  <si>
    <t>87</t>
  </si>
  <si>
    <t>-1365473457</t>
  </si>
  <si>
    <t>86</t>
  </si>
  <si>
    <t>-840489514</t>
  </si>
  <si>
    <t>85</t>
  </si>
  <si>
    <t>-1490267572</t>
  </si>
  <si>
    <t>přístroj zásuvky zapuštěné jednonásobné s optickou přepěťovou ochranou, krytka s clonkami, bezšroubové svorky</t>
  </si>
  <si>
    <t>34555244</t>
  </si>
  <si>
    <t>84</t>
  </si>
  <si>
    <t>https://podminky.urs.cz/item/CS_URS_2025_01/741313005</t>
  </si>
  <si>
    <t>150005586</t>
  </si>
  <si>
    <t>Montáž zásuvek domovních se zapojením vodičů bezšroubové připojení polozapuštěných nebo zapuštěných 10/16 A, provedení 2P + PE s ochrannými clonkami a přepěťovou ochranou</t>
  </si>
  <si>
    <t>741313005</t>
  </si>
  <si>
    <t>83</t>
  </si>
  <si>
    <t>905966559</t>
  </si>
  <si>
    <t>82</t>
  </si>
  <si>
    <t>-2123780672</t>
  </si>
  <si>
    <t>přístroj zásuvky zapuštěné jednonásobné, krytka, šroubové svorky</t>
  </si>
  <si>
    <t>34555239</t>
  </si>
  <si>
    <t>81</t>
  </si>
  <si>
    <t>560528607</t>
  </si>
  <si>
    <t>80</t>
  </si>
  <si>
    <t>1156138950</t>
  </si>
  <si>
    <t>79</t>
  </si>
  <si>
    <t>609916311</t>
  </si>
  <si>
    <t>kryt spínače jednoduchý</t>
  </si>
  <si>
    <t>34539049</t>
  </si>
  <si>
    <t>78</t>
  </si>
  <si>
    <t>295840695</t>
  </si>
  <si>
    <t>přístroj přepínače střídavého, řazení 6, 6So bezšroubové svorky</t>
  </si>
  <si>
    <t>34539013</t>
  </si>
  <si>
    <t>77</t>
  </si>
  <si>
    <t>https://podminky.urs.cz/item/CS_URS_2025_01/741310122</t>
  </si>
  <si>
    <t>411806893</t>
  </si>
  <si>
    <t>Montáž spínačů jedno nebo dvoupólových polozapuštěných nebo zapuštěných se zapojením vodičů bezšroubové připojení přepínačů, řazení 6-střídavých</t>
  </si>
  <si>
    <t>741310122</t>
  </si>
  <si>
    <t>76</t>
  </si>
  <si>
    <t>317375415</t>
  </si>
  <si>
    <t>75</t>
  </si>
  <si>
    <t>-689224617</t>
  </si>
  <si>
    <t>LED orientační 0,5 mA, červené světlo (červený límec, červená tečka)</t>
  </si>
  <si>
    <t>34539025</t>
  </si>
  <si>
    <t>74</t>
  </si>
  <si>
    <t>1081957710</t>
  </si>
  <si>
    <t>kryt spínače jednoduchý, s průzorem</t>
  </si>
  <si>
    <t>34539051</t>
  </si>
  <si>
    <t>73</t>
  </si>
  <si>
    <t>-1420939566</t>
  </si>
  <si>
    <t>přístroj ovládače zapínacího, řazení 1/0, 1/0S, 1/0So šroubové svorky</t>
  </si>
  <si>
    <t>34539009</t>
  </si>
  <si>
    <t>72</t>
  </si>
  <si>
    <t>https://podminky.urs.cz/item/CS_URS_2025_01/741310112</t>
  </si>
  <si>
    <t>-2022961513</t>
  </si>
  <si>
    <t>Montáž spínačů jedno nebo dvoupólových polozapuštěných nebo zapuštěných se zapojením vodičů bezšroubové připojení ovladačů, řazení 0/1-tlačítkových zapínacích/vypínacích</t>
  </si>
  <si>
    <t>741310112</t>
  </si>
  <si>
    <t>71</t>
  </si>
  <si>
    <t>-1615945578</t>
  </si>
  <si>
    <t>70</t>
  </si>
  <si>
    <t>1463932932</t>
  </si>
  <si>
    <t>kryt spínače dělený</t>
  </si>
  <si>
    <t>34539050</t>
  </si>
  <si>
    <t>69</t>
  </si>
  <si>
    <t>2113277750</t>
  </si>
  <si>
    <t>přístroj ovládače zapínacího dvojitého, řazení 1/0+1/0 bezšroubové svorky</t>
  </si>
  <si>
    <t>34539020</t>
  </si>
  <si>
    <t>68</t>
  </si>
  <si>
    <t>https://podminky.urs.cz/item/CS_URS_2025_01/741310104</t>
  </si>
  <si>
    <t>-949870385</t>
  </si>
  <si>
    <t>Montáž spínačů jedno nebo dvoupólových polozapuštěných nebo zapuštěných se zapojením vodičů bezšroubové připojení spínačů, řazení 2-dvoupólových</t>
  </si>
  <si>
    <t>741310104</t>
  </si>
  <si>
    <t>67</t>
  </si>
  <si>
    <t>Přístroje (tlačítka, vypínače, zásuvky..)</t>
  </si>
  <si>
    <t>B.4</t>
  </si>
  <si>
    <t>-971427698</t>
  </si>
  <si>
    <t>kabel sdělovací oheň retardující bezhalogenový stíněný laminovanou Al fólií s příložným CuSn drátem s funkčností při požáru 180min a P90-R/PH120-R reakce na oheň B2cas1d1a1 jádro Cu plné 100V (SSKFH-V) 2x2x0,8mm2</t>
  </si>
  <si>
    <t>34121134</t>
  </si>
  <si>
    <t>159</t>
  </si>
  <si>
    <t>https://podminky.urs.cz/item/CS_URS_2025_01/742124003</t>
  </si>
  <si>
    <t>1283069301</t>
  </si>
  <si>
    <t>Montáž kabelů datových FTP, UTP, STP pro vnitřní rozvody pevně</t>
  </si>
  <si>
    <t>742124003</t>
  </si>
  <si>
    <t>158</t>
  </si>
  <si>
    <t>-21334463</t>
  </si>
  <si>
    <t>157</t>
  </si>
  <si>
    <t>1952221959</t>
  </si>
  <si>
    <t>156</t>
  </si>
  <si>
    <t>-1416157724</t>
  </si>
  <si>
    <t>kabel silový oheň retardující bezhalogenový bez funkční schopnosti při požáru třída reakce na oheň B2cas1d1a1 jádro Cu 0,6/1kV (1-CXKH-R B2) 1x25mm2</t>
  </si>
  <si>
    <t>34111104</t>
  </si>
  <si>
    <t>66</t>
  </si>
  <si>
    <t>https://podminky.urs.cz/item/CS_URS_2025_01/741120303</t>
  </si>
  <si>
    <t>1086410494</t>
  </si>
  <si>
    <t>Montáž vodičů izolovaných měděných bez ukončení uložených pevně plných a laněných s PVC pláštěm, bezhalogenových, ohniodolných (např. CY, CHAH-V) průřezu žíly 25 až 35 mm2</t>
  </si>
  <si>
    <t>741120303</t>
  </si>
  <si>
    <t>65</t>
  </si>
  <si>
    <t>-797011759</t>
  </si>
  <si>
    <t>-1104397060</t>
  </si>
  <si>
    <t>63</t>
  </si>
  <si>
    <t>-1712595105</t>
  </si>
  <si>
    <t>62</t>
  </si>
  <si>
    <t>1366753563</t>
  </si>
  <si>
    <t>61</t>
  </si>
  <si>
    <t>-57689477</t>
  </si>
  <si>
    <t>60</t>
  </si>
  <si>
    <t>-1663506398</t>
  </si>
  <si>
    <t>59</t>
  </si>
  <si>
    <t>-1548521101</t>
  </si>
  <si>
    <t>58</t>
  </si>
  <si>
    <t>-1534891168</t>
  </si>
  <si>
    <t>57</t>
  </si>
  <si>
    <t>1010944319</t>
  </si>
  <si>
    <t>kabel silový oheň retardující bezhalogenový bez funkční schopnosti při požáru třída reakce na oheň B2cas1d1a1 jádro Cu 0,6/1kV (1-CXKH-R B2) 5x10mm2</t>
  </si>
  <si>
    <t>34111167</t>
  </si>
  <si>
    <t>56</t>
  </si>
  <si>
    <t>https://podminky.urs.cz/item/CS_URS_2025_01/741122643</t>
  </si>
  <si>
    <t>-1483907604</t>
  </si>
  <si>
    <t>Montáž kabelů měděných bez ukončení uložených pevně plných kulatých nebo bezhalogenových (např. CYKY) počtu a průřezu žil 5x10 mm2</t>
  </si>
  <si>
    <t>741122643</t>
  </si>
  <si>
    <t>55</t>
  </si>
  <si>
    <t>B.3</t>
  </si>
  <si>
    <t>765519024</t>
  </si>
  <si>
    <t>Jistič , char.C, 3-pólový, Icn=10kA, In=25A.</t>
  </si>
  <si>
    <t>10.061.001</t>
  </si>
  <si>
    <t>54</t>
  </si>
  <si>
    <t>https://podminky.urs.cz/item/CS_URS_2025_01/HZS2232</t>
  </si>
  <si>
    <t>-1307462462</t>
  </si>
  <si>
    <t>Hodinové zúčtovací sazby profesí PSV provádění stavebních instalací elektrikář odborný</t>
  </si>
  <si>
    <t>HZS2232</t>
  </si>
  <si>
    <t>53</t>
  </si>
  <si>
    <t>R1B - Doplnění jištění, úprava masky</t>
  </si>
  <si>
    <t>B.2</t>
  </si>
  <si>
    <t>-1723943207</t>
  </si>
  <si>
    <t>Jistič , char B, 1-pólový, Icn=10kA, In=10A.</t>
  </si>
  <si>
    <t>10.060.761</t>
  </si>
  <si>
    <t>52</t>
  </si>
  <si>
    <t>94851888</t>
  </si>
  <si>
    <t>Jistič , char B, 3-pólový, Icn=10kA, In=10A.</t>
  </si>
  <si>
    <t>10.060.885</t>
  </si>
  <si>
    <t>51</t>
  </si>
  <si>
    <t>-1895040503</t>
  </si>
  <si>
    <t>Jistič , char B, 1-pólový, Icn=10kA, In=16A.</t>
  </si>
  <si>
    <t>10.060.768</t>
  </si>
  <si>
    <t>50</t>
  </si>
  <si>
    <t>1836344889</t>
  </si>
  <si>
    <t>Instalační stykač, tichý, Uc=24V AC/DC, In=20A, 2zap. kont.</t>
  </si>
  <si>
    <t>8711426746831</t>
  </si>
  <si>
    <t>49</t>
  </si>
  <si>
    <t>961034977</t>
  </si>
  <si>
    <t>Chránič s nadproudovou ochranou, Ir=250A+puls.SS, A, 1+N, 10kA, char.B, Idn=0.03A, In=16A.</t>
  </si>
  <si>
    <t>10.061.106</t>
  </si>
  <si>
    <t>48</t>
  </si>
  <si>
    <t>1850424085</t>
  </si>
  <si>
    <t>Oddělovač, 9mm.</t>
  </si>
  <si>
    <t>10.843.506</t>
  </si>
  <si>
    <t>47</t>
  </si>
  <si>
    <t>1069212125</t>
  </si>
  <si>
    <t>Hybridní impulzní relé - 1P+N - 1Z - 16A - cívka 230V AC 50Hz, dálkové i manuální ovládání.</t>
  </si>
  <si>
    <t>10.841.556</t>
  </si>
  <si>
    <t>46</t>
  </si>
  <si>
    <t>1124105002</t>
  </si>
  <si>
    <t>Jednotka pom. kontaktů průchozí 1z1v.</t>
  </si>
  <si>
    <t>10.060.533</t>
  </si>
  <si>
    <t>45</t>
  </si>
  <si>
    <t>-938628621</t>
  </si>
  <si>
    <t>Chránič s nadproudovou ochranou, Ir=250A+puls.SS, A, 1+N, 10kA, char.B, Idn=0.03A, In=10A.</t>
  </si>
  <si>
    <t>11.245.979</t>
  </si>
  <si>
    <t>44</t>
  </si>
  <si>
    <t>-553221681</t>
  </si>
  <si>
    <t>Hlavní vypínač, 3-pól, In=40A.</t>
  </si>
  <si>
    <t>10.069.924</t>
  </si>
  <si>
    <t>43</t>
  </si>
  <si>
    <t>-417389703</t>
  </si>
  <si>
    <t>Svodič přepětí třídy T2 (II, C), modulový, TN-S,TT; 3+Npól, Un=385V, Jmenovitý svodový rázový proud (8/20) 20kA.</t>
  </si>
  <si>
    <t>10.862.337</t>
  </si>
  <si>
    <t>42</t>
  </si>
  <si>
    <t>-1504596696</t>
  </si>
  <si>
    <t>Pojistkový odpínač pro válcové pojistky C14 do 50A, 3-pól.</t>
  </si>
  <si>
    <t>11.252.020</t>
  </si>
  <si>
    <t>41</t>
  </si>
  <si>
    <t>-1005104857</t>
  </si>
  <si>
    <t>Zaslepovací pás max. délka 1m, pro výřezy 45mm, šedý.</t>
  </si>
  <si>
    <t>10.053.032</t>
  </si>
  <si>
    <t>40</t>
  </si>
  <si>
    <t>-1657270109</t>
  </si>
  <si>
    <t>Krycí deska , bez výřezu, plechová, šedá, V=100, skříň Š=800.</t>
  </si>
  <si>
    <t>10.096.006</t>
  </si>
  <si>
    <t>39</t>
  </si>
  <si>
    <t>176057992</t>
  </si>
  <si>
    <t>Krycí deska, s výřezem 45mm, plechová, šedá, V=150, skříň Š=800.</t>
  </si>
  <si>
    <t>10.096.862</t>
  </si>
  <si>
    <t>38</t>
  </si>
  <si>
    <t>1435807179</t>
  </si>
  <si>
    <t>Upevňovací úchytka celoplastová (bílá).</t>
  </si>
  <si>
    <t>10.054.931</t>
  </si>
  <si>
    <t>37</t>
  </si>
  <si>
    <t>-1670745908</t>
  </si>
  <si>
    <t>Upevňovací úchytka s vodivým propojení (zelená).</t>
  </si>
  <si>
    <t>10.052.602</t>
  </si>
  <si>
    <t>36</t>
  </si>
  <si>
    <t>828748581</t>
  </si>
  <si>
    <t>DIN lišta přístrojová hliníková, šířka skříně = 800, šířka lišty = 688 (35 modulů).</t>
  </si>
  <si>
    <t>10.512.789</t>
  </si>
  <si>
    <t>35</t>
  </si>
  <si>
    <t>1561868498</t>
  </si>
  <si>
    <t>pár</t>
  </si>
  <si>
    <t>Bočnice, V=1150, sada 1 pár, včetně západky.</t>
  </si>
  <si>
    <t>11.059.461</t>
  </si>
  <si>
    <t>34</t>
  </si>
  <si>
    <t>-960409368</t>
  </si>
  <si>
    <t>Rám s dveřmi, kov.zámek 6x6, IP40, EI2 30 DP1-S200/Sa, šedá, montáž POD omítku, ŠxV=826x1254 mm.</t>
  </si>
  <si>
    <t>10.834.326</t>
  </si>
  <si>
    <t>33</t>
  </si>
  <si>
    <t>1498573862</t>
  </si>
  <si>
    <t>Drobný spojovací a instalační materiál - svorky, propojovací vodiče, stahovací pásky apod.</t>
  </si>
  <si>
    <t>DRMAT_ROZV</t>
  </si>
  <si>
    <t>31</t>
  </si>
  <si>
    <t>-127017129</t>
  </si>
  <si>
    <t>Protokol o kusové zkoušce, prohlášení o shodě, charakteristika rozhrranní, popř. manuál k ovládání.</t>
  </si>
  <si>
    <t>ROZV_ATESTY</t>
  </si>
  <si>
    <t>30</t>
  </si>
  <si>
    <t>-1925136497</t>
  </si>
  <si>
    <t>https://podminky.urs.cz/item/CS_URS_2025_01/741210004</t>
  </si>
  <si>
    <t>-54633073</t>
  </si>
  <si>
    <t>Montáž rozvodnic oceloplechových nebo plastových bez zapojení vodičů běžných, hmotnosti do 150 kg</t>
  </si>
  <si>
    <t>741210004</t>
  </si>
  <si>
    <t>29</t>
  </si>
  <si>
    <t>RS10 - Nový rozvaděč</t>
  </si>
  <si>
    <t>B.1</t>
  </si>
  <si>
    <t>Silnoproudá elektroinstalace</t>
  </si>
  <si>
    <t>-2095532194</t>
  </si>
  <si>
    <t>Drobný instalační materiál (svorky, pásky, apod.).</t>
  </si>
  <si>
    <t>PODR_MAT</t>
  </si>
  <si>
    <t>https://podminky.urs.cz/item/CS_URS_2025_01/742210521</t>
  </si>
  <si>
    <t>16347358</t>
  </si>
  <si>
    <t>Zkoušky a revize EPS revize výchozí systému EPS na jeden detektor</t>
  </si>
  <si>
    <t>742210521</t>
  </si>
  <si>
    <t>https://podminky.urs.cz/item/CS_URS_2025_01/742210421</t>
  </si>
  <si>
    <t>-582788129</t>
  </si>
  <si>
    <t>Nastavení a oživení EPS oživení systému na jeden detektor</t>
  </si>
  <si>
    <t>742210421</t>
  </si>
  <si>
    <t>https://podminky.urs.cz/item/CS_URS_2025_01/742210401</t>
  </si>
  <si>
    <t>-641217390</t>
  </si>
  <si>
    <t>Nastavení a oživení EPS programování základních parametrů ústředny</t>
  </si>
  <si>
    <t>742210401</t>
  </si>
  <si>
    <t>-1888763388</t>
  </si>
  <si>
    <t>příchytka kovová jednostranná s dírou, požárně odolná, průměr vodiče 10mm</t>
  </si>
  <si>
    <t>34571743</t>
  </si>
  <si>
    <t>42868698</t>
  </si>
  <si>
    <t>-2075920539</t>
  </si>
  <si>
    <t>https://podminky.urs.cz/item/CS_URS_2025_01/742121001</t>
  </si>
  <si>
    <t>253558191</t>
  </si>
  <si>
    <t>Montáž kabelů sdělovacích pro vnitřní rozvody počtu žil do 15</t>
  </si>
  <si>
    <t>742121001</t>
  </si>
  <si>
    <t>1182328555</t>
  </si>
  <si>
    <t>kabel sdělovací oheň retardující bezhalogenový stíněný laminovanou Al fólií s příložným CuSn drátem bez funkčnosti při požáru reakce na oheň B2cas1d1a1 jádro Cu plné 100V (SHKFH-R) 1x2x0,8mm2</t>
  </si>
  <si>
    <t>34121144</t>
  </si>
  <si>
    <t>-431028343</t>
  </si>
  <si>
    <t>189195911</t>
  </si>
  <si>
    <t>Elektromagnetický přídržný magnet pro ovádání požárních dveří. Přídržná síla 50Kg. Uvolňovací tlačítko. Napájení 24V. Certifikace CPD. Barva magnetu bílá, barva kotvy bílá.</t>
  </si>
  <si>
    <t>MG..</t>
  </si>
  <si>
    <t>https://podminky.urs.cz/item/CS_URS_2025_01/742210231</t>
  </si>
  <si>
    <t>-2111240876</t>
  </si>
  <si>
    <t>Montáž magnetu přídržného s tlačítkem</t>
  </si>
  <si>
    <t>742210231</t>
  </si>
  <si>
    <t>-748843634</t>
  </si>
  <si>
    <t>Dvoutónová nezálohovaná červená polarizovaná plastová siréna. Výběr 1. tónu z 32 možností, nastavitelný výběr z 32 tónů, spojité nastavení hlasitosti. Určena pro povrchovou montáž. Certifikát 0832-CPD-0128.</t>
  </si>
  <si>
    <t>SIR</t>
  </si>
  <si>
    <t>https://podminky.urs.cz/item/CS_URS_2025_01/742210261</t>
  </si>
  <si>
    <t>-1750343765</t>
  </si>
  <si>
    <t>Montáž světelných nebo zvukových prvků EPS sirény, majáku nebo signalizace</t>
  </si>
  <si>
    <t>742210261</t>
  </si>
  <si>
    <t>1571666457</t>
  </si>
  <si>
    <t>Červený tlačítkový hlásič bez prolamovacího prvku, pro povrchovou montáž. Rozměr 87 x 88 x 62 mm, krytí IP42.</t>
  </si>
  <si>
    <t>PTL</t>
  </si>
  <si>
    <t>https://podminky.urs.cz/item/CS_URS_2025_01/742210151</t>
  </si>
  <si>
    <t>-137797168</t>
  </si>
  <si>
    <t>Montáž hlásiče tlačítkového se sklíčkem</t>
  </si>
  <si>
    <t>742210151</t>
  </si>
  <si>
    <t>-204624898</t>
  </si>
  <si>
    <t>Patice pro instalaci hlásičů na strop, volitelný prvek pro uzamknutí hlásiče (součást dodávky).</t>
  </si>
  <si>
    <t>Patice</t>
  </si>
  <si>
    <t>https://podminky.urs.cz/item/CS_URS_2025_01/742210131</t>
  </si>
  <si>
    <t>1936621095</t>
  </si>
  <si>
    <t>Montáž soklu hlásiče nebo patice</t>
  </si>
  <si>
    <t>742210131</t>
  </si>
  <si>
    <t>-1959434428</t>
  </si>
  <si>
    <t>Konvenční optickokouřový hlásič, bez patice, napájení 9 - 33 Vss / typ. 35 µA, max.19 mA, prům.102,2 x 37 mm, krytí IP42.</t>
  </si>
  <si>
    <t>POŹ_HL</t>
  </si>
  <si>
    <t>https://podminky.urs.cz/item/CS_URS_2025_01/742210121</t>
  </si>
  <si>
    <t>572542457</t>
  </si>
  <si>
    <t>Montáž hlásiče automatického bodového</t>
  </si>
  <si>
    <t>742210121</t>
  </si>
  <si>
    <t>1982655629</t>
  </si>
  <si>
    <t>Spínaný napájecí zdroj 27,6 V ss / max.2 A v krytu se dvěma akumulátory 12V/7Ah konektor Faston 187.</t>
  </si>
  <si>
    <t>ZDROJ</t>
  </si>
  <si>
    <t>https://podminky.urs.cz/item/CS_URS_2025_01/742210031</t>
  </si>
  <si>
    <t>-247399532</t>
  </si>
  <si>
    <t>Montáž zdroje napájecího pro ústřednu EPS dle EN54-4</t>
  </si>
  <si>
    <t>742210031</t>
  </si>
  <si>
    <t>547148921</t>
  </si>
  <si>
    <t>Skříň s požární odolností pro zachování funkce 30 min pro ústředny EPS.Vnitřní rozměr 600x500x195mm, krytí IP54. Hmotnost 57kg.</t>
  </si>
  <si>
    <t>skříň EI</t>
  </si>
  <si>
    <t>https://podminky.urs.cz/item/CS_URS_2025_01/742210021</t>
  </si>
  <si>
    <t>866991203</t>
  </si>
  <si>
    <t>Montáž skříňky požárně odolné EI/EV, 30/F30 P pro ústřednu EPS</t>
  </si>
  <si>
    <t>742210021</t>
  </si>
  <si>
    <t>-497206839</t>
  </si>
  <si>
    <t>Akumulátor 12V/3,4Ah konektor Faston 187, životnost až 5 let.</t>
  </si>
  <si>
    <t>AKU_ULDP</t>
  </si>
  <si>
    <t>6</t>
  </si>
  <si>
    <t>https://podminky.urs.cz/item/CS_URS_2025_01/742210041</t>
  </si>
  <si>
    <t>267758315</t>
  </si>
  <si>
    <t>Montáž akumulátoru 2 x 12 V pro ústřednu EPS</t>
  </si>
  <si>
    <t>742210041</t>
  </si>
  <si>
    <t>1048934709</t>
  </si>
  <si>
    <t>Konvenční ústředna EPS 4-zónová, CZ verze, certifikovaná dle EN54-2 a EN54-4 ; 4 konvenční smyčky (max. 500 m), 4 sirénové smyčky (max. 500 m), napájecí zdroj max. 1,5 A, prostor pro 2 akumulátory max. 3,2 Ah.</t>
  </si>
  <si>
    <t>Ústředna LDP</t>
  </si>
  <si>
    <t>https://podminky.urs.cz/item/CS_URS_2025_01/742210003</t>
  </si>
  <si>
    <t>1936097282</t>
  </si>
  <si>
    <t>Montáž ústředny EPS bez čelního panelu čtyř nebo vícekruhové</t>
  </si>
  <si>
    <t>742210003</t>
  </si>
  <si>
    <t>LDP - Lokální detekce požáru</t>
  </si>
  <si>
    <t>F - TIČR</t>
  </si>
  <si>
    <t>E - Demontáže a opětovné montáže</t>
  </si>
  <si>
    <t xml:space="preserve">    D.5 - Odpady</t>
  </si>
  <si>
    <t xml:space="preserve">    D.4 - Protipožární ucpávky</t>
  </si>
  <si>
    <t xml:space="preserve">    D.3 - Prostupy stěnami a stropem</t>
  </si>
  <si>
    <t xml:space="preserve">    D.2 - Otvory pro přístrojové krabice</t>
  </si>
  <si>
    <t xml:space="preserve">    D.1 - Drážky pro kabely (vertikální svody), včetně zapravení</t>
  </si>
  <si>
    <t>D - Pomocné stavební práce při elektromontážích</t>
  </si>
  <si>
    <t xml:space="preserve">    C.2 - AV a výpočetní technika</t>
  </si>
  <si>
    <t xml:space="preserve">    C.1 - Datový rozvod učebna a místnost správce</t>
  </si>
  <si>
    <t>C - Elektronické komunikace</t>
  </si>
  <si>
    <t xml:space="preserve">    B.8 - Revize elektroinstalace a dokumentace</t>
  </si>
  <si>
    <t xml:space="preserve">    B.7 - Přesun hmot </t>
  </si>
  <si>
    <t xml:space="preserve">    B.6 - Osvětlení + nouzové osvětlení - CBS</t>
  </si>
  <si>
    <t xml:space="preserve">    B.5 - Instalační nosný materiál</t>
  </si>
  <si>
    <t xml:space="preserve">    B.4 - Přístroje (tlačítka, vypínače, zásuvky..)</t>
  </si>
  <si>
    <t xml:space="preserve">    B.3 - Kabely a vodiče</t>
  </si>
  <si>
    <t xml:space="preserve">    B.2 - R1B - Doplnění jištění, úprava masky</t>
  </si>
  <si>
    <t xml:space="preserve">    B.1 - RS10 - Nový rozvaděč</t>
  </si>
  <si>
    <t>B - Silnoproudá elektroinstalace</t>
  </si>
  <si>
    <t>A - LDP - Lokální detekce požáru</t>
  </si>
  <si>
    <t>B - Učebny, šatna a navazující prostory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</si>
</sst>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  <numFmt numFmtId="169" formatCode="0.0"/>
    <numFmt numFmtId="170" formatCode="#,##0\ &quot;Kč&quot;"/>
    <numFmt numFmtId="171" formatCode="#,##0.00000"/>
    <numFmt numFmtId="172" formatCode="dd\.mm\.yyyy"/>
    <numFmt numFmtId="173" formatCode="#,##0.00%"/>
    <numFmt numFmtId="174" formatCode="#,##0.000"/>
  </numFmts>
  <fonts count="80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2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  <charset val="238"/>
    </font>
    <font>
      <sz val="8"/>
      <name val="Arial CE"/>
      <family val="2"/>
    </font>
    <font>
      <sz val="11"/>
      <name val="Arial CE"/>
    </font>
    <font>
      <sz val="11"/>
      <color rgb="FF969696"/>
      <name val="Arial CE"/>
    </font>
    <font>
      <b/>
      <sz val="11"/>
      <name val="Arial CE"/>
    </font>
    <font>
      <sz val="11"/>
      <color rgb="FF003366"/>
      <name val="Arial CE"/>
    </font>
    <font>
      <b/>
      <sz val="11"/>
      <color rgb="FF003366"/>
      <name val="Arial CE"/>
    </font>
    <font>
      <u/>
      <sz val="11"/>
      <color theme="10"/>
      <name val="Calibri"/>
      <family val="2"/>
      <charset val="238"/>
      <scheme val="minor"/>
    </font>
    <font>
      <sz val="18"/>
      <color theme="10"/>
      <name val="Wingdings 2"/>
      <family val="1"/>
      <charset val="2"/>
    </font>
    <font>
      <b/>
      <sz val="12"/>
      <name val="Arial CE"/>
    </font>
    <font>
      <sz val="12"/>
      <name val="Arial CE"/>
    </font>
    <font>
      <sz val="12"/>
      <color rgb="FF969696"/>
      <name val="Arial CE"/>
    </font>
    <font>
      <b/>
      <sz val="12"/>
      <color rgb="FF960000"/>
      <name val="Arial CE"/>
    </font>
    <font>
      <sz val="9"/>
      <color rgb="FF969696"/>
      <name val="Arial CE"/>
    </font>
    <font>
      <sz val="9"/>
      <name val="Arial CE"/>
    </font>
    <font>
      <sz val="8"/>
      <color rgb="FF969696"/>
      <name val="Arial CE"/>
    </font>
    <font>
      <sz val="10"/>
      <name val="Arial CE"/>
    </font>
    <font>
      <sz val="10"/>
      <color rgb="FF969696"/>
      <name val="Arial CE"/>
    </font>
    <font>
      <b/>
      <sz val="10"/>
      <name val="Arial CE"/>
    </font>
    <font>
      <b/>
      <sz val="14"/>
      <name val="Arial CE"/>
    </font>
    <font>
      <b/>
      <sz val="10"/>
      <color rgb="FF969696"/>
      <name val="Arial CE"/>
    </font>
    <font>
      <b/>
      <sz val="8"/>
      <color rgb="FF969696"/>
      <name val="Arial CE"/>
    </font>
    <font>
      <b/>
      <sz val="12"/>
      <color rgb="FF969696"/>
      <name val="Arial CE"/>
    </font>
    <font>
      <sz val="8"/>
      <color rgb="FF3366FF"/>
      <name val="Arial CE"/>
    </font>
    <font>
      <sz val="8"/>
      <color rgb="FFFFFFFF"/>
      <name val="Arial CE"/>
    </font>
    <font>
      <i/>
      <u/>
      <sz val="7"/>
      <color rgb="FF979797"/>
      <name val="Calibri"/>
      <family val="2"/>
      <charset val="238"/>
      <scheme val="minor"/>
    </font>
    <font>
      <sz val="7"/>
      <color rgb="FF979797"/>
      <name val="Arial CE"/>
    </font>
    <font>
      <sz val="8"/>
      <color rgb="FF003366"/>
      <name val="Arial CE"/>
    </font>
    <font>
      <sz val="12"/>
      <color rgb="FF00336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8"/>
      <name val="Arial CE"/>
    </font>
    <font>
      <sz val="8"/>
      <color rgb="FF960000"/>
      <name val="Arial CE"/>
    </font>
    <font>
      <b/>
      <sz val="12"/>
      <color rgb="FF800000"/>
      <name val="Arial CE"/>
    </font>
    <font>
      <sz val="10"/>
      <color rgb="FF3366FF"/>
      <name val="Arial CE"/>
    </font>
    <font>
      <sz val="10"/>
      <color rgb="FF003366"/>
      <name val="Arial CE"/>
    </font>
    <font>
      <i/>
      <sz val="7"/>
      <color rgb="FF969696"/>
      <name val="Arial CE"/>
    </font>
    <font>
      <sz val="7"/>
      <color rgb="FF969696"/>
      <name val="Arial CE"/>
    </font>
  </fonts>
  <fills count="7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BEBEBE"/>
      </patternFill>
    </fill>
  </fills>
  <borders count="48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0" fontId="27" fillId="0" borderId="0"/>
    <xf numFmtId="0" fontId="43" fillId="0" borderId="0"/>
    <xf numFmtId="0" fontId="49" fillId="0" borderId="0" applyNumberFormat="0" applyFill="0" applyBorder="0" applyAlignment="0" applyProtection="0"/>
  </cellStyleXfs>
  <cellXfs count="4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13" fillId="0" borderId="8" xfId="0" applyNumberFormat="1" applyFont="1" applyBorder="1"/>
    <xf numFmtId="49" fontId="21" fillId="0" borderId="9" xfId="0" applyNumberFormat="1" applyFont="1" applyBorder="1" applyAlignment="1">
      <alignment horizontal="left" vertical="top"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164" fontId="21" fillId="0" borderId="0" xfId="0" applyNumberFormat="1" applyFont="1" applyAlignment="1">
      <alignment horizontal="right" vertical="top"/>
    </xf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164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164" fontId="21" fillId="0" borderId="1" xfId="0" applyNumberFormat="1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4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 indent="3"/>
    </xf>
    <xf numFmtId="0" fontId="27" fillId="0" borderId="0" xfId="1"/>
    <xf numFmtId="3" fontId="27" fillId="0" borderId="0" xfId="1" applyNumberFormat="1" applyAlignment="1">
      <alignment vertical="top"/>
    </xf>
    <xf numFmtId="169" fontId="28" fillId="0" borderId="0" xfId="1" applyNumberFormat="1" applyFont="1" applyAlignment="1">
      <alignment horizontal="right" vertical="top"/>
    </xf>
    <xf numFmtId="0" fontId="28" fillId="0" borderId="0" xfId="1" applyFont="1" applyAlignment="1">
      <alignment horizontal="center" vertical="top"/>
    </xf>
    <xf numFmtId="0" fontId="27" fillId="0" borderId="0" xfId="1" applyAlignment="1">
      <alignment wrapText="1"/>
    </xf>
    <xf numFmtId="49" fontId="27" fillId="0" borderId="0" xfId="1" applyNumberFormat="1" applyAlignment="1">
      <alignment vertical="top"/>
    </xf>
    <xf numFmtId="170" fontId="29" fillId="0" borderId="16" xfId="1" applyNumberFormat="1" applyFont="1" applyBorder="1" applyAlignment="1">
      <alignment horizontal="center" vertical="center"/>
    </xf>
    <xf numFmtId="170" fontId="29" fillId="0" borderId="17" xfId="1" applyNumberFormat="1" applyFont="1" applyBorder="1" applyAlignment="1">
      <alignment horizontal="center" vertical="center"/>
    </xf>
    <xf numFmtId="169" fontId="29" fillId="0" borderId="18" xfId="1" applyNumberFormat="1" applyFont="1" applyBorder="1" applyAlignment="1">
      <alignment horizontal="right" vertical="top" wrapText="1"/>
    </xf>
    <xf numFmtId="0" fontId="28" fillId="0" borderId="18" xfId="1" applyFont="1" applyBorder="1" applyAlignment="1">
      <alignment horizontal="center" vertical="top"/>
    </xf>
    <xf numFmtId="0" fontId="29" fillId="0" borderId="18" xfId="1" applyFont="1" applyBorder="1" applyAlignment="1">
      <alignment vertical="center" wrapText="1"/>
    </xf>
    <xf numFmtId="49" fontId="27" fillId="0" borderId="19" xfId="1" applyNumberFormat="1" applyBorder="1" applyAlignment="1">
      <alignment vertical="top"/>
    </xf>
    <xf numFmtId="0" fontId="29" fillId="0" borderId="20" xfId="1" applyFont="1" applyBorder="1"/>
    <xf numFmtId="170" fontId="29" fillId="0" borderId="21" xfId="1" applyNumberFormat="1" applyFont="1" applyBorder="1" applyAlignment="1">
      <alignment horizontal="center" vertical="top"/>
    </xf>
    <xf numFmtId="169" fontId="29" fillId="0" borderId="21" xfId="1" applyNumberFormat="1" applyFont="1" applyBorder="1" applyAlignment="1">
      <alignment horizontal="right" vertical="top" wrapText="1"/>
    </xf>
    <xf numFmtId="0" fontId="28" fillId="0" borderId="22" xfId="1" applyFont="1" applyBorder="1" applyAlignment="1">
      <alignment horizontal="center" vertical="top"/>
    </xf>
    <xf numFmtId="0" fontId="29" fillId="0" borderId="22" xfId="1" applyFont="1" applyBorder="1" applyAlignment="1">
      <alignment wrapText="1"/>
    </xf>
    <xf numFmtId="49" fontId="27" fillId="0" borderId="23" xfId="1" applyNumberFormat="1" applyBorder="1" applyAlignment="1">
      <alignment vertical="top"/>
    </xf>
    <xf numFmtId="170" fontId="29" fillId="0" borderId="20" xfId="1" applyNumberFormat="1" applyFont="1" applyBorder="1" applyAlignment="1">
      <alignment horizontal="center" vertical="center"/>
    </xf>
    <xf numFmtId="170" fontId="29" fillId="0" borderId="21" xfId="1" applyNumberFormat="1" applyFont="1" applyBorder="1" applyAlignment="1">
      <alignment horizontal="center" vertical="center"/>
    </xf>
    <xf numFmtId="0" fontId="29" fillId="0" borderId="22" xfId="1" applyFont="1" applyBorder="1" applyAlignment="1">
      <alignment vertical="center" wrapText="1"/>
    </xf>
    <xf numFmtId="3" fontId="27" fillId="0" borderId="20" xfId="1" applyNumberFormat="1" applyBorder="1" applyAlignment="1">
      <alignment vertical="top"/>
    </xf>
    <xf numFmtId="3" fontId="27" fillId="0" borderId="22" xfId="1" applyNumberFormat="1" applyBorder="1" applyAlignment="1">
      <alignment vertical="top"/>
    </xf>
    <xf numFmtId="169" fontId="28" fillId="0" borderId="21" xfId="1" applyNumberFormat="1" applyFont="1" applyBorder="1" applyAlignment="1">
      <alignment horizontal="right" vertical="top"/>
    </xf>
    <xf numFmtId="3" fontId="30" fillId="0" borderId="20" xfId="1" applyNumberFormat="1" applyFont="1" applyBorder="1" applyAlignment="1">
      <alignment vertical="top"/>
    </xf>
    <xf numFmtId="3" fontId="30" fillId="0" borderId="22" xfId="1" applyNumberFormat="1" applyFont="1" applyBorder="1" applyAlignment="1">
      <alignment vertical="top"/>
    </xf>
    <xf numFmtId="169" fontId="30" fillId="0" borderId="21" xfId="1" applyNumberFormat="1" applyFont="1" applyBorder="1" applyAlignment="1">
      <alignment horizontal="right" vertical="top"/>
    </xf>
    <xf numFmtId="0" fontId="30" fillId="0" borderId="22" xfId="1" applyFont="1" applyBorder="1" applyAlignment="1">
      <alignment horizontal="center" vertical="top"/>
    </xf>
    <xf numFmtId="0" fontId="31" fillId="0" borderId="22" xfId="1" applyFont="1" applyBorder="1" applyAlignment="1">
      <alignment vertical="center" wrapText="1"/>
    </xf>
    <xf numFmtId="49" fontId="30" fillId="0" borderId="23" xfId="1" applyNumberFormat="1" applyFont="1" applyBorder="1" applyAlignment="1">
      <alignment vertical="top"/>
    </xf>
    <xf numFmtId="0" fontId="32" fillId="0" borderId="22" xfId="1" applyFont="1" applyBorder="1" applyAlignment="1">
      <alignment vertical="center" wrapText="1"/>
    </xf>
    <xf numFmtId="3" fontId="33" fillId="0" borderId="22" xfId="1" applyNumberFormat="1" applyFont="1" applyBorder="1" applyAlignment="1">
      <alignment vertical="top"/>
    </xf>
    <xf numFmtId="3" fontId="34" fillId="0" borderId="22" xfId="1" applyNumberFormat="1" applyFont="1" applyBorder="1" applyAlignment="1">
      <alignment vertical="top"/>
    </xf>
    <xf numFmtId="0" fontId="35" fillId="0" borderId="22" xfId="1" applyFont="1" applyBorder="1" applyAlignment="1">
      <alignment vertical="center" wrapText="1"/>
    </xf>
    <xf numFmtId="49" fontId="36" fillId="0" borderId="23" xfId="1" applyNumberFormat="1" applyFont="1" applyBorder="1" applyAlignment="1">
      <alignment vertical="top"/>
    </xf>
    <xf numFmtId="3" fontId="27" fillId="0" borderId="20" xfId="1" applyNumberFormat="1" applyBorder="1" applyAlignment="1">
      <alignment vertical="center"/>
    </xf>
    <xf numFmtId="3" fontId="27" fillId="0" borderId="22" xfId="1" applyNumberFormat="1" applyBorder="1" applyAlignment="1">
      <alignment vertical="center"/>
    </xf>
    <xf numFmtId="169" fontId="28" fillId="0" borderId="21" xfId="1" applyNumberFormat="1" applyFont="1" applyBorder="1" applyAlignment="1">
      <alignment horizontal="right" vertical="center"/>
    </xf>
    <xf numFmtId="0" fontId="28" fillId="0" borderId="22" xfId="1" applyFont="1" applyBorder="1" applyAlignment="1">
      <alignment horizontal="center" vertical="center"/>
    </xf>
    <xf numFmtId="49" fontId="27" fillId="0" borderId="23" xfId="1" applyNumberFormat="1" applyBorder="1" applyAlignment="1">
      <alignment vertical="center"/>
    </xf>
    <xf numFmtId="3" fontId="27" fillId="0" borderId="24" xfId="1" applyNumberFormat="1" applyBorder="1" applyAlignment="1">
      <alignment vertical="center"/>
    </xf>
    <xf numFmtId="3" fontId="27" fillId="0" borderId="24" xfId="1" applyNumberFormat="1" applyBorder="1" applyAlignment="1">
      <alignment vertical="top"/>
    </xf>
    <xf numFmtId="0" fontId="37" fillId="0" borderId="22" xfId="1" applyFont="1" applyBorder="1" applyAlignment="1">
      <alignment vertical="center" wrapText="1"/>
    </xf>
    <xf numFmtId="169" fontId="29" fillId="0" borderId="21" xfId="1" applyNumberFormat="1" applyFont="1" applyBorder="1" applyAlignment="1">
      <alignment horizontal="right" vertical="center" wrapText="1"/>
    </xf>
    <xf numFmtId="169" fontId="29" fillId="0" borderId="21" xfId="1" applyNumberFormat="1" applyFont="1" applyBorder="1" applyAlignment="1">
      <alignment horizontal="right" vertical="top"/>
    </xf>
    <xf numFmtId="169" fontId="29" fillId="0" borderId="21" xfId="1" applyNumberFormat="1" applyFont="1" applyBorder="1" applyAlignment="1">
      <alignment horizontal="right" vertical="center"/>
    </xf>
    <xf numFmtId="169" fontId="31" fillId="0" borderId="21" xfId="1" applyNumberFormat="1" applyFont="1" applyBorder="1" applyAlignment="1">
      <alignment horizontal="right" vertical="top"/>
    </xf>
    <xf numFmtId="0" fontId="37" fillId="0" borderId="25" xfId="1" applyFont="1" applyBorder="1" applyAlignment="1">
      <alignment vertical="center" wrapText="1"/>
    </xf>
    <xf numFmtId="0" fontId="27" fillId="0" borderId="22" xfId="1" applyBorder="1" applyAlignment="1">
      <alignment vertical="center" wrapText="1"/>
    </xf>
    <xf numFmtId="3" fontId="27" fillId="0" borderId="24" xfId="1" applyNumberFormat="1" applyBorder="1"/>
    <xf numFmtId="3" fontId="30" fillId="0" borderId="22" xfId="1" applyNumberFormat="1" applyFont="1" applyBorder="1"/>
    <xf numFmtId="169" fontId="28" fillId="0" borderId="21" xfId="1" applyNumberFormat="1" applyFont="1" applyBorder="1" applyAlignment="1">
      <alignment horizontal="right"/>
    </xf>
    <xf numFmtId="0" fontId="28" fillId="0" borderId="22" xfId="1" applyFont="1" applyBorder="1" applyAlignment="1">
      <alignment horizontal="center"/>
    </xf>
    <xf numFmtId="0" fontId="42" fillId="0" borderId="25" xfId="1" applyFont="1" applyBorder="1" applyAlignment="1">
      <alignment vertical="center" wrapText="1"/>
    </xf>
    <xf numFmtId="49" fontId="27" fillId="0" borderId="23" xfId="1" applyNumberFormat="1" applyBorder="1"/>
    <xf numFmtId="3" fontId="27" fillId="0" borderId="26" xfId="1" applyNumberFormat="1" applyBorder="1" applyAlignment="1">
      <alignment vertical="top" wrapText="1"/>
    </xf>
    <xf numFmtId="3" fontId="27" fillId="0" borderId="27" xfId="1" applyNumberFormat="1" applyBorder="1" applyAlignment="1">
      <alignment vertical="top" wrapText="1"/>
    </xf>
    <xf numFmtId="169" fontId="27" fillId="0" borderId="28" xfId="1" applyNumberFormat="1" applyBorder="1" applyAlignment="1">
      <alignment horizontal="center" vertical="top"/>
    </xf>
    <xf numFmtId="0" fontId="27" fillId="0" borderId="27" xfId="1" applyBorder="1" applyAlignment="1">
      <alignment horizontal="center" vertical="top"/>
    </xf>
    <xf numFmtId="0" fontId="27" fillId="0" borderId="27" xfId="1" applyBorder="1" applyAlignment="1">
      <alignment vertical="top" wrapText="1"/>
    </xf>
    <xf numFmtId="0" fontId="30" fillId="0" borderId="29" xfId="1" applyFont="1" applyBorder="1" applyAlignment="1">
      <alignment vertical="top" wrapText="1"/>
    </xf>
    <xf numFmtId="0" fontId="43" fillId="0" borderId="0" xfId="2"/>
    <xf numFmtId="0" fontId="43" fillId="0" borderId="0" xfId="2" applyAlignment="1">
      <alignment vertical="center"/>
    </xf>
    <xf numFmtId="0" fontId="43" fillId="0" borderId="30" xfId="2" applyBorder="1" applyAlignment="1">
      <alignment vertical="center"/>
    </xf>
    <xf numFmtId="0" fontId="43" fillId="0" borderId="31" xfId="2" applyBorder="1" applyAlignment="1">
      <alignment vertical="center"/>
    </xf>
    <xf numFmtId="0" fontId="43" fillId="0" borderId="32" xfId="2" applyBorder="1" applyAlignment="1">
      <alignment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horizontal="left" vertical="center"/>
    </xf>
    <xf numFmtId="4" fontId="45" fillId="0" borderId="33" xfId="2" applyNumberFormat="1" applyFont="1" applyBorder="1" applyAlignment="1">
      <alignment vertical="center"/>
    </xf>
    <xf numFmtId="4" fontId="45" fillId="0" borderId="34" xfId="2" applyNumberFormat="1" applyFont="1" applyBorder="1" applyAlignment="1">
      <alignment vertical="center"/>
    </xf>
    <xf numFmtId="171" fontId="45" fillId="0" borderId="34" xfId="2" applyNumberFormat="1" applyFont="1" applyBorder="1" applyAlignment="1">
      <alignment vertical="center"/>
    </xf>
    <xf numFmtId="4" fontId="45" fillId="0" borderId="35" xfId="2" applyNumberFormat="1" applyFont="1" applyBorder="1" applyAlignment="1">
      <alignment vertical="center"/>
    </xf>
    <xf numFmtId="0" fontId="44" fillId="0" borderId="30" xfId="2" applyFont="1" applyBorder="1" applyAlignment="1">
      <alignment vertical="center"/>
    </xf>
    <xf numFmtId="0" fontId="46" fillId="0" borderId="0" xfId="2" applyFont="1" applyAlignment="1">
      <alignment horizontal="center" vertical="center"/>
    </xf>
    <xf numFmtId="0" fontId="47" fillId="0" borderId="0" xfId="2" applyFont="1" applyAlignment="1">
      <alignment vertical="center"/>
    </xf>
    <xf numFmtId="4" fontId="47" fillId="0" borderId="0" xfId="2" applyNumberFormat="1" applyFont="1" applyAlignment="1">
      <alignment vertical="center"/>
    </xf>
    <xf numFmtId="0" fontId="48" fillId="0" borderId="0" xfId="2" applyFont="1" applyAlignment="1">
      <alignment horizontal="left" vertical="center" wrapText="1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50" fillId="0" borderId="0" xfId="3" applyFont="1" applyAlignment="1">
      <alignment horizontal="center" vertical="center"/>
    </xf>
    <xf numFmtId="4" fontId="45" fillId="0" borderId="36" xfId="2" applyNumberFormat="1" applyFont="1" applyBorder="1" applyAlignment="1">
      <alignment vertical="center"/>
    </xf>
    <xf numFmtId="4" fontId="45" fillId="0" borderId="0" xfId="2" applyNumberFormat="1" applyFont="1" applyAlignment="1">
      <alignment vertical="center"/>
    </xf>
    <xf numFmtId="171" fontId="45" fillId="0" borderId="0" xfId="2" applyNumberFormat="1" applyFont="1" applyAlignment="1">
      <alignment vertical="center"/>
    </xf>
    <xf numFmtId="4" fontId="45" fillId="0" borderId="37" xfId="2" applyNumberFormat="1" applyFont="1" applyBorder="1" applyAlignment="1">
      <alignment vertical="center"/>
    </xf>
    <xf numFmtId="0" fontId="51" fillId="0" borderId="0" xfId="2" applyFont="1" applyAlignment="1">
      <alignment vertical="center"/>
    </xf>
    <xf numFmtId="0" fontId="51" fillId="0" borderId="0" xfId="2" applyFont="1" applyAlignment="1">
      <alignment horizontal="left" vertical="center"/>
    </xf>
    <xf numFmtId="0" fontId="52" fillId="0" borderId="0" xfId="2" applyFont="1" applyAlignment="1">
      <alignment horizontal="left" vertical="center"/>
    </xf>
    <xf numFmtId="4" fontId="53" fillId="0" borderId="36" xfId="2" applyNumberFormat="1" applyFont="1" applyBorder="1" applyAlignment="1">
      <alignment vertical="center"/>
    </xf>
    <xf numFmtId="4" fontId="53" fillId="0" borderId="0" xfId="2" applyNumberFormat="1" applyFont="1" applyAlignment="1">
      <alignment vertical="center"/>
    </xf>
    <xf numFmtId="171" fontId="53" fillId="0" borderId="0" xfId="2" applyNumberFormat="1" applyFont="1" applyAlignment="1">
      <alignment vertical="center"/>
    </xf>
    <xf numFmtId="4" fontId="53" fillId="0" borderId="37" xfId="2" applyNumberFormat="1" applyFont="1" applyBorder="1" applyAlignment="1">
      <alignment vertical="center"/>
    </xf>
    <xf numFmtId="0" fontId="51" fillId="0" borderId="30" xfId="2" applyFont="1" applyBorder="1" applyAlignment="1">
      <alignment vertical="center"/>
    </xf>
    <xf numFmtId="0" fontId="51" fillId="0" borderId="0" xfId="2" applyFont="1" applyAlignment="1">
      <alignment horizontal="center" vertical="center"/>
    </xf>
    <xf numFmtId="4" fontId="54" fillId="0" borderId="0" xfId="2" applyNumberFormat="1" applyFont="1" applyAlignment="1">
      <alignment vertical="center"/>
    </xf>
    <xf numFmtId="4" fontId="54" fillId="0" borderId="0" xfId="2" applyNumberFormat="1" applyFont="1" applyAlignment="1">
      <alignment horizontal="right" vertical="center"/>
    </xf>
    <xf numFmtId="0" fontId="54" fillId="0" borderId="0" xfId="2" applyFont="1" applyAlignment="1">
      <alignment vertical="center"/>
    </xf>
    <xf numFmtId="0" fontId="54" fillId="0" borderId="0" xfId="2" applyFont="1" applyAlignment="1">
      <alignment horizontal="left" vertical="center"/>
    </xf>
    <xf numFmtId="0" fontId="43" fillId="0" borderId="38" xfId="2" applyBorder="1" applyAlignment="1">
      <alignment vertical="center"/>
    </xf>
    <xf numFmtId="0" fontId="43" fillId="0" borderId="39" xfId="2" applyBorder="1" applyAlignment="1">
      <alignment vertical="center"/>
    </xf>
    <xf numFmtId="0" fontId="43" fillId="0" borderId="40" xfId="2" applyBorder="1" applyAlignment="1">
      <alignment vertical="center"/>
    </xf>
    <xf numFmtId="0" fontId="55" fillId="0" borderId="41" xfId="2" applyFont="1" applyBorder="1" applyAlignment="1">
      <alignment horizontal="center" vertical="center" wrapText="1"/>
    </xf>
    <xf numFmtId="0" fontId="55" fillId="0" borderId="42" xfId="2" applyFont="1" applyBorder="1" applyAlignment="1">
      <alignment horizontal="center" vertical="center" wrapText="1"/>
    </xf>
    <xf numFmtId="0" fontId="55" fillId="0" borderId="43" xfId="2" applyFont="1" applyBorder="1" applyAlignment="1">
      <alignment horizontal="center" vertical="center" wrapText="1"/>
    </xf>
    <xf numFmtId="0" fontId="56" fillId="5" borderId="6" xfId="2" applyFont="1" applyFill="1" applyBorder="1" applyAlignment="1">
      <alignment horizontal="center" vertical="center"/>
    </xf>
    <xf numFmtId="0" fontId="56" fillId="5" borderId="2" xfId="2" applyFont="1" applyFill="1" applyBorder="1" applyAlignment="1">
      <alignment horizontal="left" vertical="center"/>
    </xf>
    <xf numFmtId="0" fontId="56" fillId="5" borderId="2" xfId="2" applyFont="1" applyFill="1" applyBorder="1" applyAlignment="1">
      <alignment horizontal="center" vertical="center"/>
    </xf>
    <xf numFmtId="0" fontId="56" fillId="5" borderId="2" xfId="2" applyFont="1" applyFill="1" applyBorder="1" applyAlignment="1">
      <alignment horizontal="right" vertical="center"/>
    </xf>
    <xf numFmtId="0" fontId="43" fillId="5" borderId="2" xfId="2" applyFill="1" applyBorder="1" applyAlignment="1">
      <alignment vertical="center"/>
    </xf>
    <xf numFmtId="0" fontId="56" fillId="5" borderId="3" xfId="2" applyFont="1" applyFill="1" applyBorder="1" applyAlignment="1">
      <alignment horizontal="center" vertical="center"/>
    </xf>
    <xf numFmtId="0" fontId="43" fillId="0" borderId="36" xfId="2" applyBorder="1" applyAlignment="1">
      <alignment vertical="center"/>
    </xf>
    <xf numFmtId="0" fontId="57" fillId="0" borderId="0" xfId="2" applyFont="1" applyAlignment="1">
      <alignment horizontal="left" vertical="center"/>
    </xf>
    <xf numFmtId="0" fontId="57" fillId="0" borderId="37" xfId="2" applyFont="1" applyBorder="1" applyAlignment="1">
      <alignment horizontal="left" vertical="center"/>
    </xf>
    <xf numFmtId="0" fontId="58" fillId="0" borderId="0" xfId="2" applyFont="1" applyAlignment="1">
      <alignment vertical="center"/>
    </xf>
    <xf numFmtId="0" fontId="58" fillId="0" borderId="0" xfId="2" applyFont="1" applyAlignment="1">
      <alignment vertical="center" wrapText="1"/>
    </xf>
    <xf numFmtId="0" fontId="59" fillId="0" borderId="0" xfId="2" applyFont="1" applyAlignment="1">
      <alignment horizontal="left" vertical="center"/>
    </xf>
    <xf numFmtId="0" fontId="58" fillId="0" borderId="0" xfId="2" applyFont="1" applyAlignment="1">
      <alignment vertical="center"/>
    </xf>
    <xf numFmtId="0" fontId="53" fillId="0" borderId="39" xfId="2" applyFont="1" applyBorder="1" applyAlignment="1">
      <alignment horizontal="left" vertical="center"/>
    </xf>
    <xf numFmtId="0" fontId="53" fillId="0" borderId="40" xfId="2" applyFont="1" applyBorder="1" applyAlignment="1">
      <alignment horizontal="center" vertical="center"/>
    </xf>
    <xf numFmtId="172" fontId="58" fillId="0" borderId="0" xfId="2" applyNumberFormat="1" applyFont="1" applyAlignment="1">
      <alignment horizontal="left" vertical="center"/>
    </xf>
    <xf numFmtId="0" fontId="60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0" fontId="46" fillId="0" borderId="30" xfId="2" applyFont="1" applyBorder="1" applyAlignment="1">
      <alignment vertical="center"/>
    </xf>
    <xf numFmtId="0" fontId="46" fillId="0" borderId="0" xfId="2" applyFont="1" applyAlignment="1">
      <alignment vertical="center"/>
    </xf>
    <xf numFmtId="0" fontId="46" fillId="0" borderId="0" xfId="2" applyFont="1" applyAlignment="1">
      <alignment horizontal="left" vertical="center" wrapText="1"/>
    </xf>
    <xf numFmtId="0" fontId="46" fillId="0" borderId="0" xfId="2" applyFont="1" applyAlignment="1">
      <alignment horizontal="left" vertical="center"/>
    </xf>
    <xf numFmtId="0" fontId="58" fillId="0" borderId="30" xfId="2" applyFont="1" applyBorder="1" applyAlignment="1">
      <alignment vertical="center"/>
    </xf>
    <xf numFmtId="0" fontId="61" fillId="0" borderId="0" xfId="2" applyFont="1" applyAlignment="1">
      <alignment horizontal="left" vertical="center"/>
    </xf>
    <xf numFmtId="0" fontId="43" fillId="0" borderId="44" xfId="2" applyBorder="1" applyAlignment="1">
      <alignment vertical="center"/>
    </xf>
    <xf numFmtId="0" fontId="43" fillId="0" borderId="45" xfId="2" applyBorder="1" applyAlignment="1">
      <alignment vertical="center"/>
    </xf>
    <xf numFmtId="0" fontId="43" fillId="6" borderId="0" xfId="2" applyFill="1" applyAlignment="1">
      <alignment vertical="center"/>
    </xf>
    <xf numFmtId="0" fontId="43" fillId="6" borderId="6" xfId="2" applyFill="1" applyBorder="1" applyAlignment="1">
      <alignment vertical="center"/>
    </xf>
    <xf numFmtId="0" fontId="43" fillId="6" borderId="2" xfId="2" applyFill="1" applyBorder="1" applyAlignment="1">
      <alignment vertical="center"/>
    </xf>
    <xf numFmtId="4" fontId="51" fillId="6" borderId="2" xfId="2" applyNumberFormat="1" applyFont="1" applyFill="1" applyBorder="1" applyAlignment="1">
      <alignment vertical="center"/>
    </xf>
    <xf numFmtId="0" fontId="43" fillId="6" borderId="2" xfId="2" applyFill="1" applyBorder="1" applyAlignment="1">
      <alignment vertical="center"/>
    </xf>
    <xf numFmtId="0" fontId="51" fillId="6" borderId="2" xfId="2" applyFont="1" applyFill="1" applyBorder="1" applyAlignment="1">
      <alignment horizontal="left" vertical="center"/>
    </xf>
    <xf numFmtId="0" fontId="51" fillId="6" borderId="2" xfId="2" applyFont="1" applyFill="1" applyBorder="1" applyAlignment="1">
      <alignment horizontal="center" vertical="center"/>
    </xf>
    <xf numFmtId="0" fontId="51" fillId="6" borderId="3" xfId="2" applyFont="1" applyFill="1" applyBorder="1" applyAlignment="1">
      <alignment horizontal="left" vertical="center"/>
    </xf>
    <xf numFmtId="0" fontId="59" fillId="0" borderId="0" xfId="2" applyFont="1" applyAlignment="1">
      <alignment vertical="center"/>
    </xf>
    <xf numFmtId="0" fontId="59" fillId="0" borderId="30" xfId="2" applyFont="1" applyBorder="1" applyAlignment="1">
      <alignment vertical="center"/>
    </xf>
    <xf numFmtId="0" fontId="59" fillId="0" borderId="0" xfId="2" applyFont="1" applyAlignment="1">
      <alignment vertical="center"/>
    </xf>
    <xf numFmtId="4" fontId="62" fillId="0" borderId="0" xfId="2" applyNumberFormat="1" applyFont="1" applyAlignment="1">
      <alignment vertical="center"/>
    </xf>
    <xf numFmtId="173" fontId="59" fillId="0" borderId="0" xfId="2" applyNumberFormat="1" applyFont="1" applyAlignment="1">
      <alignment horizontal="left" vertical="center"/>
    </xf>
    <xf numFmtId="0" fontId="62" fillId="0" borderId="0" xfId="2" applyFont="1" applyAlignment="1">
      <alignment horizontal="left" vertical="center"/>
    </xf>
    <xf numFmtId="0" fontId="63" fillId="0" borderId="0" xfId="2" applyFont="1" applyAlignment="1">
      <alignment horizontal="left" vertical="center"/>
    </xf>
    <xf numFmtId="0" fontId="59" fillId="0" borderId="0" xfId="2" applyFont="1" applyAlignment="1">
      <alignment horizontal="right" vertical="center"/>
    </xf>
    <xf numFmtId="0" fontId="43" fillId="0" borderId="46" xfId="2" applyBorder="1" applyAlignment="1">
      <alignment vertical="center"/>
    </xf>
    <xf numFmtId="4" fontId="60" fillId="0" borderId="46" xfId="2" applyNumberFormat="1" applyFont="1" applyBorder="1" applyAlignment="1">
      <alignment vertical="center"/>
    </xf>
    <xf numFmtId="0" fontId="43" fillId="0" borderId="46" xfId="2" applyBorder="1" applyAlignment="1">
      <alignment vertical="center"/>
    </xf>
    <xf numFmtId="0" fontId="60" fillId="0" borderId="46" xfId="2" applyFont="1" applyBorder="1" applyAlignment="1">
      <alignment horizontal="left" vertical="center"/>
    </xf>
    <xf numFmtId="0" fontId="43" fillId="0" borderId="30" xfId="2" applyBorder="1"/>
    <xf numFmtId="0" fontId="43" fillId="0" borderId="8" xfId="2" applyBorder="1"/>
    <xf numFmtId="0" fontId="58" fillId="0" borderId="0" xfId="2" applyFont="1" applyAlignment="1">
      <alignment horizontal="left" vertical="center" wrapText="1"/>
    </xf>
    <xf numFmtId="0" fontId="43" fillId="0" borderId="0" xfId="2" applyAlignment="1">
      <alignment horizontal="left" vertical="center"/>
    </xf>
    <xf numFmtId="0" fontId="58" fillId="0" borderId="0" xfId="2" applyFont="1" applyAlignment="1">
      <alignment horizontal="left" vertical="center"/>
    </xf>
    <xf numFmtId="49" fontId="58" fillId="4" borderId="0" xfId="2" applyNumberFormat="1" applyFont="1" applyFill="1" applyAlignment="1" applyProtection="1">
      <alignment horizontal="left" vertical="center"/>
      <protection locked="0"/>
    </xf>
    <xf numFmtId="49" fontId="58" fillId="0" borderId="0" xfId="2" applyNumberFormat="1" applyFont="1" applyAlignment="1">
      <alignment horizontal="left" vertical="center"/>
    </xf>
    <xf numFmtId="49" fontId="58" fillId="4" borderId="0" xfId="2" applyNumberFormat="1" applyFont="1" applyFill="1" applyAlignment="1" applyProtection="1">
      <alignment horizontal="left" vertical="center"/>
      <protection locked="0"/>
    </xf>
    <xf numFmtId="0" fontId="58" fillId="4" borderId="0" xfId="2" applyFont="1" applyFill="1" applyAlignment="1" applyProtection="1">
      <alignment horizontal="left" vertical="center"/>
      <protection locked="0"/>
    </xf>
    <xf numFmtId="0" fontId="43" fillId="0" borderId="0" xfId="2"/>
    <xf numFmtId="0" fontId="46" fillId="0" borderId="0" xfId="2" applyFont="1" applyAlignment="1">
      <alignment horizontal="left" vertical="top" wrapText="1"/>
    </xf>
    <xf numFmtId="0" fontId="46" fillId="0" borderId="0" xfId="2" applyFont="1" applyAlignment="1">
      <alignment horizontal="left" vertical="top"/>
    </xf>
    <xf numFmtId="0" fontId="63" fillId="0" borderId="0" xfId="2" applyFont="1" applyAlignment="1">
      <alignment horizontal="left" vertical="top" wrapText="1"/>
    </xf>
    <xf numFmtId="0" fontId="58" fillId="0" borderId="0" xfId="2" applyFont="1" applyAlignment="1">
      <alignment horizontal="left" vertical="center"/>
    </xf>
    <xf numFmtId="0" fontId="59" fillId="0" borderId="0" xfId="2" applyFont="1" applyAlignment="1">
      <alignment horizontal="left" vertical="top"/>
    </xf>
    <xf numFmtId="0" fontId="64" fillId="0" borderId="0" xfId="2" applyFont="1" applyAlignment="1">
      <alignment horizontal="left" vertical="center"/>
    </xf>
    <xf numFmtId="0" fontId="65" fillId="0" borderId="0" xfId="2" applyFont="1" applyAlignment="1">
      <alignment horizontal="left" vertical="center"/>
    </xf>
    <xf numFmtId="0" fontId="43" fillId="0" borderId="44" xfId="2" applyBorder="1"/>
    <xf numFmtId="0" fontId="43" fillId="0" borderId="45" xfId="2" applyBorder="1"/>
    <xf numFmtId="0" fontId="66" fillId="0" borderId="0" xfId="2" applyFont="1" applyAlignment="1">
      <alignment horizontal="left" vertical="center"/>
    </xf>
    <xf numFmtId="0" fontId="43" fillId="0" borderId="33" xfId="2" applyBorder="1" applyAlignment="1">
      <alignment vertical="center"/>
    </xf>
    <xf numFmtId="0" fontId="43" fillId="0" borderId="34" xfId="2" applyBorder="1" applyAlignment="1">
      <alignment vertical="center"/>
    </xf>
    <xf numFmtId="0" fontId="43" fillId="0" borderId="35" xfId="2" applyBorder="1" applyAlignment="1">
      <alignment vertical="center"/>
    </xf>
    <xf numFmtId="0" fontId="43" fillId="0" borderId="0" xfId="2" applyAlignment="1" applyProtection="1">
      <alignment vertical="center"/>
      <protection locked="0"/>
    </xf>
    <xf numFmtId="0" fontId="67" fillId="0" borderId="0" xfId="3" applyFont="1" applyAlignment="1" applyProtection="1">
      <alignment vertical="center" wrapText="1"/>
    </xf>
    <xf numFmtId="0" fontId="68" fillId="0" borderId="0" xfId="2" applyFont="1" applyAlignment="1">
      <alignment horizontal="left" vertical="center"/>
    </xf>
    <xf numFmtId="0" fontId="56" fillId="0" borderId="0" xfId="2" applyFont="1" applyAlignment="1">
      <alignment horizontal="left" vertical="center"/>
    </xf>
    <xf numFmtId="4" fontId="43" fillId="0" borderId="0" xfId="2" applyNumberFormat="1" applyAlignment="1">
      <alignment vertical="center"/>
    </xf>
    <xf numFmtId="171" fontId="55" fillId="0" borderId="36" xfId="2" applyNumberFormat="1" applyFont="1" applyBorder="1" applyAlignment="1">
      <alignment vertical="center"/>
    </xf>
    <xf numFmtId="171" fontId="55" fillId="0" borderId="0" xfId="2" applyNumberFormat="1" applyFont="1" applyAlignment="1">
      <alignment vertical="center"/>
    </xf>
    <xf numFmtId="0" fontId="55" fillId="0" borderId="0" xfId="2" applyFont="1" applyAlignment="1">
      <alignment horizontal="center" vertical="center"/>
    </xf>
    <xf numFmtId="0" fontId="55" fillId="4" borderId="37" xfId="2" applyFont="1" applyFill="1" applyBorder="1" applyAlignment="1" applyProtection="1">
      <alignment horizontal="left" vertical="center"/>
      <protection locked="0"/>
    </xf>
    <xf numFmtId="0" fontId="56" fillId="0" borderId="47" xfId="2" applyFont="1" applyBorder="1" applyAlignment="1">
      <alignment horizontal="left" vertical="center" wrapText="1"/>
    </xf>
    <xf numFmtId="4" fontId="56" fillId="0" borderId="47" xfId="2" applyNumberFormat="1" applyFont="1" applyBorder="1" applyAlignment="1">
      <alignment vertical="center"/>
    </xf>
    <xf numFmtId="4" fontId="56" fillId="4" borderId="47" xfId="2" applyNumberFormat="1" applyFont="1" applyFill="1" applyBorder="1" applyAlignment="1" applyProtection="1">
      <alignment vertical="center"/>
      <protection locked="0"/>
    </xf>
    <xf numFmtId="174" fontId="56" fillId="0" borderId="47" xfId="2" applyNumberFormat="1" applyFont="1" applyBorder="1" applyAlignment="1">
      <alignment vertical="center"/>
    </xf>
    <xf numFmtId="0" fontId="56" fillId="0" borderId="47" xfId="2" applyFont="1" applyBorder="1" applyAlignment="1">
      <alignment horizontal="center" vertical="center" wrapText="1"/>
    </xf>
    <xf numFmtId="49" fontId="56" fillId="0" borderId="47" xfId="2" applyNumberFormat="1" applyFont="1" applyBorder="1" applyAlignment="1">
      <alignment horizontal="left" vertical="center" wrapText="1"/>
    </xf>
    <xf numFmtId="0" fontId="56" fillId="0" borderId="47" xfId="2" applyFont="1" applyBorder="1" applyAlignment="1">
      <alignment horizontal="center" vertical="center"/>
    </xf>
    <xf numFmtId="0" fontId="69" fillId="0" borderId="0" xfId="2" applyFont="1"/>
    <xf numFmtId="4" fontId="69" fillId="0" borderId="0" xfId="2" applyNumberFormat="1" applyFont="1" applyAlignment="1">
      <alignment vertical="center"/>
    </xf>
    <xf numFmtId="0" fontId="69" fillId="0" borderId="0" xfId="2" applyFont="1" applyAlignment="1">
      <alignment horizontal="left"/>
    </xf>
    <xf numFmtId="0" fontId="69" fillId="0" borderId="0" xfId="2" applyFont="1" applyAlignment="1">
      <alignment horizontal="center"/>
    </xf>
    <xf numFmtId="171" fontId="69" fillId="0" borderId="36" xfId="2" applyNumberFormat="1" applyFont="1" applyBorder="1"/>
    <xf numFmtId="171" fontId="69" fillId="0" borderId="0" xfId="2" applyNumberFormat="1" applyFont="1"/>
    <xf numFmtId="0" fontId="69" fillId="0" borderId="37" xfId="2" applyFont="1" applyBorder="1"/>
    <xf numFmtId="0" fontId="69" fillId="0" borderId="30" xfId="2" applyFont="1" applyBorder="1"/>
    <xf numFmtId="4" fontId="70" fillId="0" borderId="0" xfId="2" applyNumberFormat="1" applyFont="1"/>
    <xf numFmtId="0" fontId="69" fillId="0" borderId="0" xfId="2" applyFont="1" applyProtection="1">
      <protection locked="0"/>
    </xf>
    <xf numFmtId="0" fontId="70" fillId="0" borderId="0" xfId="2" applyFont="1" applyAlignment="1">
      <alignment horizontal="left"/>
    </xf>
    <xf numFmtId="0" fontId="43" fillId="0" borderId="37" xfId="2" applyBorder="1" applyAlignment="1">
      <alignment vertical="center"/>
    </xf>
    <xf numFmtId="0" fontId="71" fillId="0" borderId="0" xfId="2" applyFont="1" applyAlignment="1">
      <alignment horizontal="center" vertical="center"/>
    </xf>
    <xf numFmtId="0" fontId="71" fillId="4" borderId="37" xfId="2" applyFont="1" applyFill="1" applyBorder="1" applyAlignment="1" applyProtection="1">
      <alignment horizontal="left" vertical="center"/>
      <protection locked="0"/>
    </xf>
    <xf numFmtId="0" fontId="72" fillId="0" borderId="30" xfId="2" applyFont="1" applyBorder="1" applyAlignment="1">
      <alignment vertical="center"/>
    </xf>
    <xf numFmtId="0" fontId="71" fillId="0" borderId="47" xfId="2" applyFont="1" applyBorder="1" applyAlignment="1">
      <alignment horizontal="left" vertical="center" wrapText="1"/>
    </xf>
    <xf numFmtId="4" fontId="71" fillId="0" borderId="47" xfId="2" applyNumberFormat="1" applyFont="1" applyBorder="1" applyAlignment="1">
      <alignment vertical="center"/>
    </xf>
    <xf numFmtId="4" fontId="71" fillId="4" borderId="47" xfId="2" applyNumberFormat="1" applyFont="1" applyFill="1" applyBorder="1" applyAlignment="1" applyProtection="1">
      <alignment vertical="center"/>
      <protection locked="0"/>
    </xf>
    <xf numFmtId="174" fontId="71" fillId="0" borderId="47" xfId="2" applyNumberFormat="1" applyFont="1" applyBorder="1" applyAlignment="1">
      <alignment vertical="center"/>
    </xf>
    <xf numFmtId="0" fontId="71" fillId="0" borderId="47" xfId="2" applyFont="1" applyBorder="1" applyAlignment="1">
      <alignment horizontal="center" vertical="center" wrapText="1"/>
    </xf>
    <xf numFmtId="49" fontId="71" fillId="0" borderId="47" xfId="2" applyNumberFormat="1" applyFont="1" applyBorder="1" applyAlignment="1">
      <alignment horizontal="left" vertical="center" wrapText="1"/>
    </xf>
    <xf numFmtId="0" fontId="71" fillId="0" borderId="47" xfId="2" applyFont="1" applyBorder="1" applyAlignment="1">
      <alignment horizontal="center" vertical="center"/>
    </xf>
    <xf numFmtId="4" fontId="73" fillId="0" borderId="0" xfId="2" applyNumberFormat="1" applyFont="1" applyAlignment="1">
      <alignment vertical="center"/>
    </xf>
    <xf numFmtId="171" fontId="74" fillId="0" borderId="38" xfId="2" applyNumberFormat="1" applyFont="1" applyBorder="1"/>
    <xf numFmtId="171" fontId="74" fillId="0" borderId="39" xfId="2" applyNumberFormat="1" applyFont="1" applyBorder="1"/>
    <xf numFmtId="4" fontId="54" fillId="0" borderId="0" xfId="2" applyNumberFormat="1" applyFont="1"/>
    <xf numFmtId="0" fontId="43" fillId="0" borderId="0" xfId="2" applyAlignment="1">
      <alignment horizontal="center" vertical="center" wrapText="1"/>
    </xf>
    <xf numFmtId="0" fontId="43" fillId="0" borderId="30" xfId="2" applyBorder="1" applyAlignment="1">
      <alignment horizontal="center" vertical="center" wrapText="1"/>
    </xf>
    <xf numFmtId="0" fontId="56" fillId="5" borderId="41" xfId="2" applyFont="1" applyFill="1" applyBorder="1" applyAlignment="1">
      <alignment horizontal="center" vertical="center" wrapText="1"/>
    </xf>
    <xf numFmtId="0" fontId="56" fillId="5" borderId="42" xfId="2" applyFont="1" applyFill="1" applyBorder="1" applyAlignment="1">
      <alignment horizontal="center" vertical="center" wrapText="1"/>
    </xf>
    <xf numFmtId="0" fontId="56" fillId="5" borderId="43" xfId="2" applyFont="1" applyFill="1" applyBorder="1" applyAlignment="1">
      <alignment horizontal="center" vertical="center" wrapText="1"/>
    </xf>
    <xf numFmtId="0" fontId="58" fillId="0" borderId="0" xfId="2" applyFont="1" applyAlignment="1">
      <alignment horizontal="left" vertical="center" wrapText="1"/>
    </xf>
    <xf numFmtId="172" fontId="58" fillId="0" borderId="0" xfId="2" applyNumberFormat="1" applyFont="1" applyAlignment="1">
      <alignment horizontal="left" vertical="center"/>
    </xf>
    <xf numFmtId="0" fontId="43" fillId="0" borderId="0" xfId="2" applyAlignment="1">
      <alignment vertical="center"/>
    </xf>
    <xf numFmtId="0" fontId="59" fillId="0" borderId="0" xfId="2" applyFont="1" applyAlignment="1">
      <alignment horizontal="left" vertical="center"/>
    </xf>
    <xf numFmtId="0" fontId="59" fillId="0" borderId="0" xfId="2" applyFont="1" applyAlignment="1">
      <alignment horizontal="left" vertical="center" wrapText="1"/>
    </xf>
    <xf numFmtId="0" fontId="70" fillId="0" borderId="0" xfId="2" applyFont="1" applyAlignment="1">
      <alignment vertical="center"/>
    </xf>
    <xf numFmtId="0" fontId="70" fillId="0" borderId="30" xfId="2" applyFont="1" applyBorder="1" applyAlignment="1">
      <alignment vertical="center"/>
    </xf>
    <xf numFmtId="4" fontId="70" fillId="0" borderId="34" xfId="2" applyNumberFormat="1" applyFont="1" applyBorder="1" applyAlignment="1">
      <alignment vertical="center"/>
    </xf>
    <xf numFmtId="0" fontId="70" fillId="0" borderId="34" xfId="2" applyFont="1" applyBorder="1" applyAlignment="1">
      <alignment vertical="center"/>
    </xf>
    <xf numFmtId="0" fontId="70" fillId="0" borderId="34" xfId="2" applyFont="1" applyBorder="1" applyAlignment="1">
      <alignment horizontal="left" vertical="center"/>
    </xf>
    <xf numFmtId="4" fontId="54" fillId="0" borderId="0" xfId="2" applyNumberFormat="1" applyFont="1" applyAlignment="1">
      <alignment vertical="center"/>
    </xf>
    <xf numFmtId="0" fontId="75" fillId="0" borderId="0" xfId="2" applyFont="1" applyAlignment="1">
      <alignment horizontal="left" vertical="center"/>
    </xf>
    <xf numFmtId="0" fontId="43" fillId="5" borderId="0" xfId="2" applyFill="1" applyAlignment="1">
      <alignment vertical="center"/>
    </xf>
    <xf numFmtId="0" fontId="56" fillId="5" borderId="0" xfId="2" applyFont="1" applyFill="1" applyAlignment="1">
      <alignment horizontal="right" vertical="center"/>
    </xf>
    <xf numFmtId="0" fontId="56" fillId="5" borderId="0" xfId="2" applyFont="1" applyFill="1" applyAlignment="1">
      <alignment horizontal="left" vertical="center"/>
    </xf>
    <xf numFmtId="0" fontId="43" fillId="5" borderId="6" xfId="2" applyFill="1" applyBorder="1" applyAlignment="1">
      <alignment vertical="center"/>
    </xf>
    <xf numFmtId="4" fontId="51" fillId="5" borderId="2" xfId="2" applyNumberFormat="1" applyFont="1" applyFill="1" applyBorder="1" applyAlignment="1">
      <alignment vertical="center"/>
    </xf>
    <xf numFmtId="0" fontId="51" fillId="5" borderId="2" xfId="2" applyFont="1" applyFill="1" applyBorder="1" applyAlignment="1">
      <alignment horizontal="center" vertical="center"/>
    </xf>
    <xf numFmtId="0" fontId="51" fillId="5" borderId="2" xfId="2" applyFont="1" applyFill="1" applyBorder="1" applyAlignment="1">
      <alignment horizontal="right" vertical="center"/>
    </xf>
    <xf numFmtId="0" fontId="51" fillId="5" borderId="3" xfId="2" applyFont="1" applyFill="1" applyBorder="1" applyAlignment="1">
      <alignment horizontal="left" vertical="center"/>
    </xf>
    <xf numFmtId="4" fontId="59" fillId="0" borderId="0" xfId="2" applyNumberFormat="1" applyFont="1" applyAlignment="1">
      <alignment vertical="center"/>
    </xf>
    <xf numFmtId="173" fontId="59" fillId="0" borderId="0" xfId="2" applyNumberFormat="1" applyFont="1" applyAlignment="1">
      <alignment horizontal="right" vertical="center"/>
    </xf>
    <xf numFmtId="0" fontId="57" fillId="0" borderId="0" xfId="2" applyFont="1" applyAlignment="1">
      <alignment horizontal="left" vertical="center"/>
    </xf>
    <xf numFmtId="0" fontId="59" fillId="0" borderId="0" xfId="2" applyFont="1" applyAlignment="1">
      <alignment horizontal="right" vertical="center"/>
    </xf>
    <xf numFmtId="0" fontId="60" fillId="0" borderId="0" xfId="2" applyFont="1" applyAlignment="1">
      <alignment horizontal="left" vertical="center"/>
    </xf>
    <xf numFmtId="0" fontId="43" fillId="0" borderId="0" xfId="2" applyAlignment="1">
      <alignment vertical="center" wrapText="1"/>
    </xf>
    <xf numFmtId="0" fontId="43" fillId="0" borderId="30" xfId="2" applyBorder="1" applyAlignment="1">
      <alignment vertical="center" wrapText="1"/>
    </xf>
    <xf numFmtId="0" fontId="58" fillId="4" borderId="0" xfId="2" applyFont="1" applyFill="1" applyAlignment="1" applyProtection="1">
      <alignment horizontal="left" vertical="center"/>
      <protection locked="0"/>
    </xf>
    <xf numFmtId="0" fontId="76" fillId="0" borderId="0" xfId="2" applyFont="1" applyAlignment="1">
      <alignment horizontal="left" vertical="center"/>
    </xf>
    <xf numFmtId="171" fontId="55" fillId="0" borderId="33" xfId="2" applyNumberFormat="1" applyFont="1" applyBorder="1" applyAlignment="1">
      <alignment vertical="center"/>
    </xf>
    <xf numFmtId="171" fontId="55" fillId="0" borderId="34" xfId="2" applyNumberFormat="1" applyFont="1" applyBorder="1" applyAlignment="1">
      <alignment vertical="center"/>
    </xf>
    <xf numFmtId="0" fontId="55" fillId="0" borderId="34" xfId="2" applyFont="1" applyBorder="1" applyAlignment="1">
      <alignment horizontal="center" vertical="center"/>
    </xf>
    <xf numFmtId="0" fontId="55" fillId="4" borderId="35" xfId="2" applyFont="1" applyFill="1" applyBorder="1" applyAlignment="1" applyProtection="1">
      <alignment horizontal="left" vertical="center"/>
      <protection locked="0"/>
    </xf>
    <xf numFmtId="4" fontId="77" fillId="0" borderId="0" xfId="2" applyNumberFormat="1" applyFont="1"/>
    <xf numFmtId="0" fontId="77" fillId="0" borderId="0" xfId="2" applyFont="1" applyAlignment="1">
      <alignment horizontal="left"/>
    </xf>
    <xf numFmtId="0" fontId="78" fillId="0" borderId="0" xfId="2" applyFont="1" applyAlignment="1">
      <alignment vertical="center" wrapText="1"/>
    </xf>
    <xf numFmtId="0" fontId="79" fillId="0" borderId="0" xfId="2" applyFont="1" applyAlignment="1">
      <alignment horizontal="left" vertical="center"/>
    </xf>
    <xf numFmtId="0" fontId="77" fillId="0" borderId="0" xfId="2" applyFont="1" applyAlignment="1">
      <alignment vertical="center"/>
    </xf>
    <xf numFmtId="0" fontId="77" fillId="0" borderId="30" xfId="2" applyFont="1" applyBorder="1" applyAlignment="1">
      <alignment vertical="center"/>
    </xf>
    <xf numFmtId="4" fontId="77" fillId="0" borderId="34" xfId="2" applyNumberFormat="1" applyFont="1" applyBorder="1" applyAlignment="1">
      <alignment vertical="center"/>
    </xf>
    <xf numFmtId="0" fontId="77" fillId="0" borderId="34" xfId="2" applyFont="1" applyBorder="1" applyAlignment="1">
      <alignment vertical="center"/>
    </xf>
    <xf numFmtId="0" fontId="77" fillId="0" borderId="34" xfId="2" applyFont="1" applyBorder="1" applyAlignment="1">
      <alignment horizontal="left" vertical="center"/>
    </xf>
  </cellXfs>
  <cellStyles count="4">
    <cellStyle name="Hypertextový odkaz" xfId="3" builtinId="8"/>
    <cellStyle name="Normální" xfId="0" builtinId="0"/>
    <cellStyle name="Normální 2" xfId="1" xr:uid="{C917F348-246E-4C08-87EB-1D244702E48E}"/>
    <cellStyle name="Normální 3" xfId="2" xr:uid="{2B9D5D1A-5F3D-44B6-9D15-CD738A78D5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4A24EB5B-8CAC-46A4-916B-4BFF81459B7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64C35119-06CC-4484-9C6D-6BA07007269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3A94928D-92B3-450C-80C9-7E9D7EE8115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kumenty\Pr&#225;ce%202025\Frys\Z&#352;%20Slune&#269;n&#237;\Oprava%20&#353;aten%20a%20p&#345;ilehl&#253;ch%20prostor%20v%20budov&#283;%20Z&#352;%20Slune&#269;n&#237;%20&#352;umperk%20-%20komplet%20-%20slep&#253;%20rozpo&#269;et%20pro%20VZ%20-%20NE.xlsx" TargetMode="External"/><Relationship Id="rId1" Type="http://schemas.openxmlformats.org/officeDocument/2006/relationships/externalLinkPath" Target="Oprava%20&#353;aten%20a%20p&#345;ilehl&#253;ch%20prostor%20v%20budov&#283;%20Z&#352;%20Slune&#269;n&#237;%20&#352;umperk%20-%20komplet%20-%20slep&#253;%20rozpo&#269;et%20pro%20VZ%20-%20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rycí List"/>
      <sheetName val="Rekapitulace - stavba"/>
      <sheetName val="Zakázka - stavba"/>
      <sheetName val="Rekapitulace - TZB"/>
      <sheetName val="Zakázka - TZB"/>
      <sheetName val="VZT"/>
      <sheetName val="Rekapitulace Elektro"/>
      <sheetName val="A - Pohotovostní WC"/>
      <sheetName val="B - Učebny, šatna a navaz..."/>
    </sheetNames>
    <sheetDataSet>
      <sheetData sheetId="0" refreshError="1"/>
      <sheetData sheetId="1" refreshError="1"/>
      <sheetData sheetId="2">
        <row r="6">
          <cell r="B6">
            <v>1</v>
          </cell>
          <cell r="J6">
            <v>0</v>
          </cell>
        </row>
        <row r="7">
          <cell r="B7">
            <v>2</v>
          </cell>
          <cell r="J7">
            <v>0</v>
          </cell>
        </row>
        <row r="8">
          <cell r="B8">
            <v>3</v>
          </cell>
          <cell r="J8">
            <v>0</v>
          </cell>
        </row>
        <row r="9">
          <cell r="J9">
            <v>0</v>
          </cell>
          <cell r="O9">
            <v>21</v>
          </cell>
        </row>
        <row r="15">
          <cell r="J15">
            <v>0</v>
          </cell>
          <cell r="O15">
            <v>21</v>
          </cell>
        </row>
        <row r="23">
          <cell r="J23">
            <v>0</v>
          </cell>
          <cell r="O23">
            <v>21</v>
          </cell>
        </row>
        <row r="32">
          <cell r="J32">
            <v>0</v>
          </cell>
          <cell r="O32">
            <v>21</v>
          </cell>
        </row>
        <row r="40">
          <cell r="J40">
            <v>0</v>
          </cell>
          <cell r="O40">
            <v>21</v>
          </cell>
        </row>
        <row r="53">
          <cell r="J53">
            <v>0</v>
          </cell>
          <cell r="O53">
            <v>21</v>
          </cell>
        </row>
        <row r="56">
          <cell r="J56">
            <v>0</v>
          </cell>
          <cell r="O56">
            <v>21</v>
          </cell>
        </row>
        <row r="61">
          <cell r="J61">
            <v>0</v>
          </cell>
          <cell r="O61">
            <v>21</v>
          </cell>
        </row>
        <row r="67">
          <cell r="B67">
            <v>3</v>
          </cell>
          <cell r="J67">
            <v>0</v>
          </cell>
        </row>
        <row r="68">
          <cell r="J68">
            <v>0</v>
          </cell>
          <cell r="O68">
            <v>21</v>
          </cell>
        </row>
        <row r="74">
          <cell r="B74">
            <v>3</v>
          </cell>
          <cell r="J74">
            <v>0</v>
          </cell>
        </row>
        <row r="75">
          <cell r="J75">
            <v>0</v>
          </cell>
          <cell r="O75">
            <v>21</v>
          </cell>
        </row>
        <row r="81">
          <cell r="J81">
            <v>0</v>
          </cell>
          <cell r="O81">
            <v>21</v>
          </cell>
        </row>
        <row r="88">
          <cell r="J88">
            <v>0</v>
          </cell>
          <cell r="O88">
            <v>21</v>
          </cell>
        </row>
        <row r="94">
          <cell r="J94">
            <v>0</v>
          </cell>
          <cell r="O94">
            <v>21</v>
          </cell>
        </row>
        <row r="101">
          <cell r="J101">
            <v>0</v>
          </cell>
          <cell r="O101">
            <v>21</v>
          </cell>
        </row>
        <row r="107">
          <cell r="J107">
            <v>0</v>
          </cell>
          <cell r="O107">
            <v>21</v>
          </cell>
        </row>
        <row r="110">
          <cell r="J110">
            <v>0</v>
          </cell>
          <cell r="O110">
            <v>21</v>
          </cell>
        </row>
        <row r="117">
          <cell r="J117">
            <v>0</v>
          </cell>
          <cell r="O117">
            <v>21</v>
          </cell>
        </row>
        <row r="131">
          <cell r="J131">
            <v>0</v>
          </cell>
          <cell r="O131">
            <v>21</v>
          </cell>
        </row>
        <row r="134">
          <cell r="J134">
            <v>0</v>
          </cell>
          <cell r="O134">
            <v>21</v>
          </cell>
        </row>
        <row r="144">
          <cell r="J144">
            <v>0</v>
          </cell>
          <cell r="O144">
            <v>21</v>
          </cell>
        </row>
        <row r="156">
          <cell r="J156">
            <v>0</v>
          </cell>
          <cell r="O156">
            <v>21</v>
          </cell>
        </row>
        <row r="162">
          <cell r="J162">
            <v>0</v>
          </cell>
          <cell r="O162">
            <v>21</v>
          </cell>
        </row>
        <row r="173">
          <cell r="J173">
            <v>0</v>
          </cell>
          <cell r="O173">
            <v>21</v>
          </cell>
        </row>
        <row r="179">
          <cell r="B179">
            <v>3</v>
          </cell>
          <cell r="J179">
            <v>0</v>
          </cell>
        </row>
        <row r="180">
          <cell r="J180">
            <v>0</v>
          </cell>
          <cell r="O180">
            <v>21</v>
          </cell>
        </row>
        <row r="183">
          <cell r="J183">
            <v>0</v>
          </cell>
          <cell r="O183">
            <v>21</v>
          </cell>
        </row>
        <row r="188">
          <cell r="J188">
            <v>0</v>
          </cell>
          <cell r="O188">
            <v>21</v>
          </cell>
        </row>
        <row r="191">
          <cell r="J191">
            <v>0</v>
          </cell>
          <cell r="O191">
            <v>21</v>
          </cell>
        </row>
        <row r="194">
          <cell r="J194">
            <v>0</v>
          </cell>
          <cell r="O194">
            <v>21</v>
          </cell>
        </row>
        <row r="204">
          <cell r="B204">
            <v>3</v>
          </cell>
          <cell r="J204">
            <v>0</v>
          </cell>
        </row>
        <row r="205">
          <cell r="J205">
            <v>0</v>
          </cell>
          <cell r="O205">
            <v>21</v>
          </cell>
        </row>
        <row r="211">
          <cell r="J211">
            <v>0</v>
          </cell>
          <cell r="O211">
            <v>21</v>
          </cell>
        </row>
        <row r="218">
          <cell r="B218">
            <v>3</v>
          </cell>
          <cell r="J218">
            <v>0</v>
          </cell>
        </row>
        <row r="219">
          <cell r="J219">
            <v>0</v>
          </cell>
          <cell r="O219">
            <v>21</v>
          </cell>
        </row>
        <row r="226">
          <cell r="B226">
            <v>3</v>
          </cell>
          <cell r="J226">
            <v>0</v>
          </cell>
        </row>
        <row r="227">
          <cell r="J227">
            <v>0</v>
          </cell>
          <cell r="O227">
            <v>21</v>
          </cell>
        </row>
        <row r="233">
          <cell r="J233">
            <v>0</v>
          </cell>
          <cell r="O233">
            <v>21</v>
          </cell>
        </row>
        <row r="239">
          <cell r="J239">
            <v>0</v>
          </cell>
          <cell r="O239">
            <v>21</v>
          </cell>
        </row>
        <row r="245">
          <cell r="J245">
            <v>0</v>
          </cell>
          <cell r="O245">
            <v>21</v>
          </cell>
        </row>
        <row r="248">
          <cell r="J248">
            <v>0</v>
          </cell>
          <cell r="O248">
            <v>21</v>
          </cell>
        </row>
        <row r="254">
          <cell r="J254">
            <v>0</v>
          </cell>
          <cell r="O254">
            <v>21</v>
          </cell>
        </row>
        <row r="261">
          <cell r="J261">
            <v>0</v>
          </cell>
          <cell r="O261">
            <v>21</v>
          </cell>
        </row>
        <row r="264">
          <cell r="J264">
            <v>0</v>
          </cell>
          <cell r="O264">
            <v>21</v>
          </cell>
        </row>
        <row r="271">
          <cell r="J271">
            <v>0</v>
          </cell>
          <cell r="O271">
            <v>21</v>
          </cell>
        </row>
        <row r="277">
          <cell r="J277">
            <v>0</v>
          </cell>
          <cell r="O277">
            <v>21</v>
          </cell>
        </row>
        <row r="280">
          <cell r="J280">
            <v>0</v>
          </cell>
          <cell r="O280">
            <v>21</v>
          </cell>
        </row>
        <row r="286">
          <cell r="J286">
            <v>0</v>
          </cell>
          <cell r="O286">
            <v>21</v>
          </cell>
        </row>
        <row r="289">
          <cell r="J289">
            <v>0</v>
          </cell>
          <cell r="O289">
            <v>21</v>
          </cell>
        </row>
        <row r="292">
          <cell r="J292">
            <v>0</v>
          </cell>
          <cell r="O292">
            <v>21</v>
          </cell>
        </row>
        <row r="303">
          <cell r="J303">
            <v>0</v>
          </cell>
          <cell r="O303">
            <v>21</v>
          </cell>
        </row>
        <row r="306">
          <cell r="J306">
            <v>0</v>
          </cell>
          <cell r="O306">
            <v>21</v>
          </cell>
        </row>
        <row r="312">
          <cell r="J312">
            <v>0</v>
          </cell>
          <cell r="O312">
            <v>21</v>
          </cell>
        </row>
        <row r="317">
          <cell r="J317">
            <v>0</v>
          </cell>
          <cell r="O317">
            <v>21</v>
          </cell>
        </row>
        <row r="321">
          <cell r="B321">
            <v>3</v>
          </cell>
          <cell r="J321">
            <v>0</v>
          </cell>
        </row>
        <row r="322">
          <cell r="J322">
            <v>0</v>
          </cell>
          <cell r="O322">
            <v>21</v>
          </cell>
        </row>
        <row r="326">
          <cell r="B326">
            <v>3</v>
          </cell>
          <cell r="J326">
            <v>0</v>
          </cell>
        </row>
        <row r="327">
          <cell r="J327">
            <v>0</v>
          </cell>
          <cell r="O327">
            <v>21</v>
          </cell>
        </row>
        <row r="330">
          <cell r="J330">
            <v>0</v>
          </cell>
          <cell r="O330">
            <v>21</v>
          </cell>
        </row>
        <row r="333">
          <cell r="J333">
            <v>0</v>
          </cell>
          <cell r="O333">
            <v>21</v>
          </cell>
        </row>
        <row r="336">
          <cell r="J336">
            <v>0</v>
          </cell>
          <cell r="O336">
            <v>21</v>
          </cell>
        </row>
        <row r="339">
          <cell r="J339">
            <v>0</v>
          </cell>
          <cell r="O339">
            <v>21</v>
          </cell>
        </row>
        <row r="342">
          <cell r="J342">
            <v>0</v>
          </cell>
          <cell r="O342">
            <v>21</v>
          </cell>
        </row>
        <row r="345">
          <cell r="J345">
            <v>0</v>
          </cell>
          <cell r="O345">
            <v>21</v>
          </cell>
        </row>
        <row r="348">
          <cell r="J348">
            <v>0</v>
          </cell>
          <cell r="O348">
            <v>21</v>
          </cell>
        </row>
        <row r="352">
          <cell r="B352">
            <v>3</v>
          </cell>
          <cell r="J352">
            <v>0</v>
          </cell>
        </row>
        <row r="353">
          <cell r="J353">
            <v>0</v>
          </cell>
          <cell r="O353">
            <v>21</v>
          </cell>
        </row>
        <row r="359">
          <cell r="J359">
            <v>0</v>
          </cell>
          <cell r="O359">
            <v>21</v>
          </cell>
        </row>
        <row r="362">
          <cell r="J362">
            <v>0</v>
          </cell>
          <cell r="O362">
            <v>21</v>
          </cell>
        </row>
        <row r="365">
          <cell r="J365">
            <v>0</v>
          </cell>
          <cell r="O365">
            <v>21</v>
          </cell>
        </row>
        <row r="369">
          <cell r="B369">
            <v>3</v>
          </cell>
          <cell r="J369">
            <v>0</v>
          </cell>
        </row>
        <row r="370">
          <cell r="J370">
            <v>0</v>
          </cell>
          <cell r="O370">
            <v>21</v>
          </cell>
        </row>
        <row r="376">
          <cell r="J376">
            <v>0</v>
          </cell>
          <cell r="O376">
            <v>21</v>
          </cell>
        </row>
        <row r="382">
          <cell r="J382">
            <v>0</v>
          </cell>
          <cell r="O382">
            <v>21</v>
          </cell>
        </row>
        <row r="386">
          <cell r="B386">
            <v>3</v>
          </cell>
          <cell r="J386">
            <v>0</v>
          </cell>
        </row>
        <row r="387">
          <cell r="J387">
            <v>0</v>
          </cell>
          <cell r="O387">
            <v>21</v>
          </cell>
        </row>
        <row r="395">
          <cell r="J395">
            <v>0</v>
          </cell>
          <cell r="O395">
            <v>21</v>
          </cell>
        </row>
        <row r="398">
          <cell r="J398">
            <v>0</v>
          </cell>
          <cell r="O398">
            <v>21</v>
          </cell>
        </row>
        <row r="401">
          <cell r="J401">
            <v>0</v>
          </cell>
          <cell r="O401">
            <v>21</v>
          </cell>
        </row>
        <row r="404">
          <cell r="J404">
            <v>0</v>
          </cell>
          <cell r="O404">
            <v>21</v>
          </cell>
        </row>
        <row r="412">
          <cell r="J412">
            <v>0</v>
          </cell>
          <cell r="O412">
            <v>21</v>
          </cell>
        </row>
        <row r="417">
          <cell r="J417">
            <v>0</v>
          </cell>
          <cell r="O417">
            <v>21</v>
          </cell>
        </row>
        <row r="421">
          <cell r="B421">
            <v>3</v>
          </cell>
          <cell r="J421">
            <v>0</v>
          </cell>
        </row>
        <row r="422">
          <cell r="J422">
            <v>0</v>
          </cell>
          <cell r="O422">
            <v>21</v>
          </cell>
        </row>
        <row r="425">
          <cell r="J425">
            <v>0</v>
          </cell>
          <cell r="O425">
            <v>21</v>
          </cell>
        </row>
        <row r="428">
          <cell r="J428">
            <v>0</v>
          </cell>
          <cell r="O428">
            <v>21</v>
          </cell>
        </row>
        <row r="431">
          <cell r="J431">
            <v>0</v>
          </cell>
          <cell r="O431">
            <v>21</v>
          </cell>
        </row>
        <row r="438">
          <cell r="J438">
            <v>0</v>
          </cell>
          <cell r="O438">
            <v>21</v>
          </cell>
        </row>
        <row r="441">
          <cell r="J441">
            <v>0</v>
          </cell>
          <cell r="O441">
            <v>21</v>
          </cell>
        </row>
        <row r="448">
          <cell r="J448">
            <v>0</v>
          </cell>
          <cell r="O448">
            <v>21</v>
          </cell>
        </row>
        <row r="454">
          <cell r="J454">
            <v>0</v>
          </cell>
          <cell r="O454">
            <v>21</v>
          </cell>
        </row>
        <row r="463">
          <cell r="J463">
            <v>0</v>
          </cell>
          <cell r="O463">
            <v>21</v>
          </cell>
        </row>
        <row r="466">
          <cell r="J466">
            <v>0</v>
          </cell>
          <cell r="O466">
            <v>21</v>
          </cell>
        </row>
        <row r="472">
          <cell r="J472">
            <v>0</v>
          </cell>
          <cell r="O472">
            <v>21</v>
          </cell>
        </row>
        <row r="475">
          <cell r="J475">
            <v>0</v>
          </cell>
          <cell r="O475">
            <v>21</v>
          </cell>
        </row>
        <row r="479">
          <cell r="B479">
            <v>3</v>
          </cell>
          <cell r="J479">
            <v>0</v>
          </cell>
        </row>
        <row r="480">
          <cell r="J480">
            <v>0</v>
          </cell>
          <cell r="O480">
            <v>21</v>
          </cell>
        </row>
        <row r="486">
          <cell r="J486">
            <v>0</v>
          </cell>
          <cell r="O486">
            <v>21</v>
          </cell>
        </row>
        <row r="489">
          <cell r="J489">
            <v>0</v>
          </cell>
          <cell r="O489">
            <v>21</v>
          </cell>
        </row>
        <row r="492">
          <cell r="J492">
            <v>0</v>
          </cell>
          <cell r="O492">
            <v>21</v>
          </cell>
        </row>
        <row r="498">
          <cell r="J498">
            <v>0</v>
          </cell>
          <cell r="O498">
            <v>21</v>
          </cell>
        </row>
        <row r="501">
          <cell r="J501">
            <v>0</v>
          </cell>
          <cell r="O501">
            <v>21</v>
          </cell>
        </row>
        <row r="507">
          <cell r="J507">
            <v>0</v>
          </cell>
          <cell r="O507">
            <v>21</v>
          </cell>
        </row>
        <row r="515">
          <cell r="J515">
            <v>0</v>
          </cell>
          <cell r="O515">
            <v>21</v>
          </cell>
        </row>
        <row r="521">
          <cell r="J521">
            <v>0</v>
          </cell>
          <cell r="O521">
            <v>21</v>
          </cell>
        </row>
        <row r="524">
          <cell r="J524">
            <v>0</v>
          </cell>
          <cell r="O524">
            <v>21</v>
          </cell>
        </row>
        <row r="529">
          <cell r="J529">
            <v>0</v>
          </cell>
          <cell r="O529">
            <v>21</v>
          </cell>
        </row>
        <row r="533">
          <cell r="B533">
            <v>3</v>
          </cell>
          <cell r="J533">
            <v>0</v>
          </cell>
        </row>
        <row r="534">
          <cell r="J534">
            <v>0</v>
          </cell>
          <cell r="O534">
            <v>21</v>
          </cell>
        </row>
        <row r="537">
          <cell r="J537">
            <v>0</v>
          </cell>
          <cell r="O537">
            <v>21</v>
          </cell>
        </row>
        <row r="546">
          <cell r="J546">
            <v>0</v>
          </cell>
          <cell r="O546">
            <v>21</v>
          </cell>
        </row>
        <row r="555">
          <cell r="J555">
            <v>0</v>
          </cell>
          <cell r="O555">
            <v>21</v>
          </cell>
        </row>
        <row r="558">
          <cell r="J558">
            <v>0</v>
          </cell>
          <cell r="O558">
            <v>21</v>
          </cell>
        </row>
        <row r="567">
          <cell r="J567">
            <v>0</v>
          </cell>
          <cell r="O567">
            <v>21</v>
          </cell>
        </row>
        <row r="570">
          <cell r="J570">
            <v>0</v>
          </cell>
          <cell r="O570">
            <v>21</v>
          </cell>
        </row>
        <row r="575">
          <cell r="J575">
            <v>0</v>
          </cell>
          <cell r="O575">
            <v>21</v>
          </cell>
        </row>
        <row r="584">
          <cell r="J584">
            <v>0</v>
          </cell>
          <cell r="O584">
            <v>21</v>
          </cell>
        </row>
        <row r="589">
          <cell r="J589">
            <v>0</v>
          </cell>
          <cell r="O589">
            <v>21</v>
          </cell>
        </row>
        <row r="598">
          <cell r="J598">
            <v>0</v>
          </cell>
          <cell r="O598">
            <v>21</v>
          </cell>
        </row>
        <row r="603">
          <cell r="J603">
            <v>0</v>
          </cell>
          <cell r="O603">
            <v>21</v>
          </cell>
        </row>
        <row r="607">
          <cell r="B607">
            <v>3</v>
          </cell>
          <cell r="J607">
            <v>0</v>
          </cell>
        </row>
        <row r="608">
          <cell r="J608">
            <v>0</v>
          </cell>
          <cell r="O608">
            <v>21</v>
          </cell>
        </row>
        <row r="611">
          <cell r="J611">
            <v>0</v>
          </cell>
          <cell r="O611">
            <v>21</v>
          </cell>
        </row>
        <row r="614">
          <cell r="J614">
            <v>0</v>
          </cell>
          <cell r="O614">
            <v>21</v>
          </cell>
        </row>
        <row r="617">
          <cell r="J617">
            <v>0</v>
          </cell>
          <cell r="O617">
            <v>21</v>
          </cell>
        </row>
        <row r="626">
          <cell r="B626">
            <v>3</v>
          </cell>
          <cell r="J626">
            <v>0</v>
          </cell>
        </row>
        <row r="627">
          <cell r="J627">
            <v>0</v>
          </cell>
          <cell r="O627">
            <v>21</v>
          </cell>
        </row>
        <row r="633">
          <cell r="J633">
            <v>0</v>
          </cell>
          <cell r="O633">
            <v>21</v>
          </cell>
        </row>
        <row r="638">
          <cell r="J638">
            <v>0</v>
          </cell>
          <cell r="O638">
            <v>21</v>
          </cell>
        </row>
        <row r="644">
          <cell r="J644">
            <v>0</v>
          </cell>
          <cell r="O644">
            <v>21</v>
          </cell>
        </row>
        <row r="647">
          <cell r="J647">
            <v>0</v>
          </cell>
          <cell r="O647">
            <v>21</v>
          </cell>
        </row>
        <row r="653">
          <cell r="J653">
            <v>0</v>
          </cell>
          <cell r="O653">
            <v>21</v>
          </cell>
        </row>
        <row r="659">
          <cell r="J659">
            <v>0</v>
          </cell>
          <cell r="O659">
            <v>21</v>
          </cell>
        </row>
        <row r="668">
          <cell r="B668">
            <v>3</v>
          </cell>
          <cell r="J668">
            <v>0</v>
          </cell>
        </row>
        <row r="669">
          <cell r="J669">
            <v>0</v>
          </cell>
          <cell r="O669">
            <v>21</v>
          </cell>
        </row>
        <row r="672">
          <cell r="J672">
            <v>0</v>
          </cell>
          <cell r="O672">
            <v>21</v>
          </cell>
        </row>
        <row r="676">
          <cell r="B676">
            <v>3</v>
          </cell>
          <cell r="J676">
            <v>0</v>
          </cell>
        </row>
        <row r="677">
          <cell r="J677">
            <v>0</v>
          </cell>
          <cell r="O677">
            <v>21</v>
          </cell>
        </row>
        <row r="681">
          <cell r="B681">
            <v>2</v>
          </cell>
          <cell r="J681">
            <v>0</v>
          </cell>
        </row>
        <row r="682">
          <cell r="B682">
            <v>3</v>
          </cell>
          <cell r="J682">
            <v>0</v>
          </cell>
        </row>
        <row r="683">
          <cell r="J683">
            <v>0</v>
          </cell>
          <cell r="O683">
            <v>21</v>
          </cell>
        </row>
        <row r="689">
          <cell r="J689">
            <v>0</v>
          </cell>
          <cell r="O689">
            <v>21</v>
          </cell>
        </row>
        <row r="699">
          <cell r="J699">
            <v>0</v>
          </cell>
          <cell r="O699">
            <v>21</v>
          </cell>
        </row>
        <row r="708">
          <cell r="J708">
            <v>0</v>
          </cell>
          <cell r="O708">
            <v>21</v>
          </cell>
        </row>
        <row r="714">
          <cell r="J714">
            <v>0</v>
          </cell>
          <cell r="O714">
            <v>21</v>
          </cell>
        </row>
        <row r="720">
          <cell r="J720">
            <v>0</v>
          </cell>
          <cell r="O720">
            <v>21</v>
          </cell>
        </row>
        <row r="725">
          <cell r="J725">
            <v>0</v>
          </cell>
          <cell r="O725">
            <v>21</v>
          </cell>
        </row>
        <row r="731">
          <cell r="J731">
            <v>0</v>
          </cell>
          <cell r="O731">
            <v>21</v>
          </cell>
        </row>
        <row r="736">
          <cell r="J736">
            <v>0</v>
          </cell>
          <cell r="O736">
            <v>21</v>
          </cell>
        </row>
        <row r="742">
          <cell r="J742">
            <v>0</v>
          </cell>
          <cell r="O742">
            <v>21</v>
          </cell>
        </row>
        <row r="747">
          <cell r="J747">
            <v>0</v>
          </cell>
          <cell r="O747">
            <v>21</v>
          </cell>
        </row>
        <row r="754">
          <cell r="J754">
            <v>0</v>
          </cell>
          <cell r="O754">
            <v>21</v>
          </cell>
        </row>
        <row r="763">
          <cell r="J763">
            <v>0</v>
          </cell>
          <cell r="O763">
            <v>21</v>
          </cell>
        </row>
        <row r="769">
          <cell r="J769">
            <v>0</v>
          </cell>
          <cell r="O769">
            <v>21</v>
          </cell>
        </row>
        <row r="776">
          <cell r="J776">
            <v>0</v>
          </cell>
          <cell r="O776">
            <v>21</v>
          </cell>
        </row>
        <row r="784">
          <cell r="J784">
            <v>0</v>
          </cell>
          <cell r="O784">
            <v>21</v>
          </cell>
        </row>
        <row r="791">
          <cell r="J791">
            <v>0</v>
          </cell>
          <cell r="O791">
            <v>21</v>
          </cell>
        </row>
        <row r="797">
          <cell r="B797">
            <v>3</v>
          </cell>
          <cell r="J797">
            <v>0</v>
          </cell>
        </row>
        <row r="798">
          <cell r="J798">
            <v>0</v>
          </cell>
          <cell r="O798">
            <v>21</v>
          </cell>
        </row>
        <row r="803">
          <cell r="J803">
            <v>0</v>
          </cell>
          <cell r="O803">
            <v>21</v>
          </cell>
        </row>
        <row r="809">
          <cell r="B809">
            <v>3</v>
          </cell>
          <cell r="J809">
            <v>0</v>
          </cell>
        </row>
        <row r="810">
          <cell r="J810">
            <v>0</v>
          </cell>
          <cell r="O810">
            <v>21</v>
          </cell>
        </row>
        <row r="820">
          <cell r="J820">
            <v>0</v>
          </cell>
          <cell r="O820">
            <v>21</v>
          </cell>
        </row>
        <row r="832">
          <cell r="J832">
            <v>0</v>
          </cell>
          <cell r="O832">
            <v>21</v>
          </cell>
        </row>
        <row r="835">
          <cell r="J835">
            <v>0</v>
          </cell>
          <cell r="O835">
            <v>21</v>
          </cell>
        </row>
        <row r="841">
          <cell r="J841">
            <v>0</v>
          </cell>
          <cell r="O841">
            <v>21</v>
          </cell>
        </row>
        <row r="847">
          <cell r="J847">
            <v>0</v>
          </cell>
          <cell r="O847">
            <v>21</v>
          </cell>
        </row>
        <row r="850">
          <cell r="J850">
            <v>0</v>
          </cell>
          <cell r="O850">
            <v>21</v>
          </cell>
        </row>
        <row r="857">
          <cell r="J857">
            <v>0</v>
          </cell>
          <cell r="O857">
            <v>21</v>
          </cell>
        </row>
        <row r="865">
          <cell r="J865">
            <v>0</v>
          </cell>
          <cell r="O865">
            <v>21</v>
          </cell>
        </row>
        <row r="873">
          <cell r="J873">
            <v>0</v>
          </cell>
          <cell r="O873">
            <v>21</v>
          </cell>
        </row>
        <row r="876">
          <cell r="J876">
            <v>0</v>
          </cell>
          <cell r="O876">
            <v>21</v>
          </cell>
        </row>
        <row r="884">
          <cell r="J884">
            <v>0</v>
          </cell>
          <cell r="O884">
            <v>21</v>
          </cell>
        </row>
        <row r="890">
          <cell r="J890">
            <v>0</v>
          </cell>
          <cell r="O890">
            <v>21</v>
          </cell>
        </row>
        <row r="896">
          <cell r="J896">
            <v>0</v>
          </cell>
          <cell r="O896">
            <v>21</v>
          </cell>
        </row>
        <row r="901">
          <cell r="J901">
            <v>0</v>
          </cell>
          <cell r="O901">
            <v>21</v>
          </cell>
        </row>
        <row r="910">
          <cell r="J910">
            <v>0</v>
          </cell>
          <cell r="O910">
            <v>21</v>
          </cell>
        </row>
        <row r="920">
          <cell r="J920">
            <v>0</v>
          </cell>
          <cell r="O920">
            <v>21</v>
          </cell>
        </row>
        <row r="937">
          <cell r="J937">
            <v>0</v>
          </cell>
          <cell r="O937">
            <v>21</v>
          </cell>
        </row>
        <row r="953">
          <cell r="J953">
            <v>0</v>
          </cell>
          <cell r="O953">
            <v>21</v>
          </cell>
        </row>
        <row r="960">
          <cell r="B960">
            <v>3</v>
          </cell>
          <cell r="J960">
            <v>0</v>
          </cell>
        </row>
        <row r="961">
          <cell r="J961">
            <v>0</v>
          </cell>
          <cell r="O961">
            <v>21</v>
          </cell>
        </row>
        <row r="968">
          <cell r="J968">
            <v>0</v>
          </cell>
          <cell r="O968">
            <v>21</v>
          </cell>
        </row>
        <row r="974">
          <cell r="J974">
            <v>0</v>
          </cell>
          <cell r="O974">
            <v>21</v>
          </cell>
        </row>
        <row r="980">
          <cell r="J980">
            <v>0</v>
          </cell>
          <cell r="O980">
            <v>21</v>
          </cell>
        </row>
        <row r="983">
          <cell r="J983">
            <v>0</v>
          </cell>
          <cell r="O983">
            <v>21</v>
          </cell>
        </row>
        <row r="1000">
          <cell r="B1000">
            <v>3</v>
          </cell>
          <cell r="J1000">
            <v>0</v>
          </cell>
        </row>
        <row r="1001">
          <cell r="J1001">
            <v>0</v>
          </cell>
          <cell r="O1001">
            <v>21</v>
          </cell>
        </row>
        <row r="1007">
          <cell r="J1007">
            <v>0</v>
          </cell>
          <cell r="O1007">
            <v>21</v>
          </cell>
        </row>
        <row r="1013">
          <cell r="J1013">
            <v>0</v>
          </cell>
          <cell r="O1013">
            <v>21</v>
          </cell>
        </row>
        <row r="1016">
          <cell r="J1016">
            <v>0</v>
          </cell>
          <cell r="O1016">
            <v>21</v>
          </cell>
        </row>
        <row r="1023">
          <cell r="B1023">
            <v>3</v>
          </cell>
          <cell r="J1023">
            <v>0</v>
          </cell>
        </row>
        <row r="1024">
          <cell r="J1024">
            <v>0</v>
          </cell>
          <cell r="O1024">
            <v>21</v>
          </cell>
        </row>
        <row r="1031">
          <cell r="B1031">
            <v>3</v>
          </cell>
          <cell r="J1031">
            <v>0</v>
          </cell>
        </row>
        <row r="1032">
          <cell r="J1032">
            <v>0</v>
          </cell>
          <cell r="O1032">
            <v>21</v>
          </cell>
        </row>
        <row r="1043">
          <cell r="J1043">
            <v>0</v>
          </cell>
          <cell r="O1043">
            <v>21</v>
          </cell>
        </row>
        <row r="1051">
          <cell r="J1051">
            <v>0</v>
          </cell>
          <cell r="O1051">
            <v>21</v>
          </cell>
        </row>
        <row r="1057">
          <cell r="J1057">
            <v>0</v>
          </cell>
          <cell r="O1057">
            <v>21</v>
          </cell>
        </row>
        <row r="1066">
          <cell r="J1066">
            <v>0</v>
          </cell>
          <cell r="O1066">
            <v>21</v>
          </cell>
        </row>
        <row r="1072">
          <cell r="J1072">
            <v>0</v>
          </cell>
          <cell r="O1072">
            <v>21</v>
          </cell>
        </row>
        <row r="1081">
          <cell r="J1081">
            <v>0</v>
          </cell>
          <cell r="O1081">
            <v>21</v>
          </cell>
        </row>
        <row r="1088">
          <cell r="J1088">
            <v>0</v>
          </cell>
          <cell r="O1088">
            <v>21</v>
          </cell>
        </row>
        <row r="1094">
          <cell r="J1094">
            <v>0</v>
          </cell>
          <cell r="O1094">
            <v>21</v>
          </cell>
        </row>
        <row r="1097">
          <cell r="J1097">
            <v>0</v>
          </cell>
          <cell r="O1097">
            <v>21</v>
          </cell>
        </row>
        <row r="1106">
          <cell r="J1106">
            <v>0</v>
          </cell>
          <cell r="O1106">
            <v>21</v>
          </cell>
        </row>
        <row r="1112">
          <cell r="J1112">
            <v>0</v>
          </cell>
          <cell r="O1112">
            <v>21</v>
          </cell>
        </row>
        <row r="1121">
          <cell r="J1121">
            <v>0</v>
          </cell>
          <cell r="O1121">
            <v>21</v>
          </cell>
        </row>
        <row r="1127">
          <cell r="J1127">
            <v>0</v>
          </cell>
          <cell r="O1127">
            <v>21</v>
          </cell>
        </row>
        <row r="1134">
          <cell r="J1134">
            <v>0</v>
          </cell>
          <cell r="O1134">
            <v>21</v>
          </cell>
        </row>
        <row r="1140">
          <cell r="J1140">
            <v>0</v>
          </cell>
          <cell r="O1140">
            <v>21</v>
          </cell>
        </row>
        <row r="1143">
          <cell r="J1143">
            <v>0</v>
          </cell>
          <cell r="O1143">
            <v>21</v>
          </cell>
        </row>
        <row r="1151">
          <cell r="J1151">
            <v>0</v>
          </cell>
          <cell r="O1151">
            <v>21</v>
          </cell>
        </row>
        <row r="1154">
          <cell r="J1154">
            <v>0</v>
          </cell>
          <cell r="O1154">
            <v>21</v>
          </cell>
        </row>
        <row r="1166">
          <cell r="J1166">
            <v>0</v>
          </cell>
          <cell r="O1166">
            <v>21</v>
          </cell>
        </row>
        <row r="1171">
          <cell r="J1171">
            <v>0</v>
          </cell>
          <cell r="O1171">
            <v>21</v>
          </cell>
        </row>
        <row r="1176">
          <cell r="J1176">
            <v>0</v>
          </cell>
          <cell r="O1176">
            <v>21</v>
          </cell>
        </row>
        <row r="1183">
          <cell r="J1183">
            <v>0</v>
          </cell>
          <cell r="O1183">
            <v>21</v>
          </cell>
        </row>
        <row r="1186">
          <cell r="J1186">
            <v>0</v>
          </cell>
          <cell r="O1186">
            <v>21</v>
          </cell>
        </row>
        <row r="1189">
          <cell r="J1189">
            <v>0</v>
          </cell>
          <cell r="O1189">
            <v>21</v>
          </cell>
        </row>
        <row r="1196">
          <cell r="J1196">
            <v>0</v>
          </cell>
          <cell r="O1196">
            <v>21</v>
          </cell>
        </row>
        <row r="1201">
          <cell r="J1201">
            <v>0</v>
          </cell>
          <cell r="O1201">
            <v>21</v>
          </cell>
        </row>
        <row r="1205">
          <cell r="B1205">
            <v>3</v>
          </cell>
          <cell r="J1205">
            <v>0</v>
          </cell>
        </row>
        <row r="1206">
          <cell r="J1206">
            <v>0</v>
          </cell>
          <cell r="O1206">
            <v>21</v>
          </cell>
        </row>
        <row r="1210">
          <cell r="B1210">
            <v>3</v>
          </cell>
          <cell r="J1210">
            <v>0</v>
          </cell>
        </row>
        <row r="1211">
          <cell r="J1211">
            <v>0</v>
          </cell>
          <cell r="O1211">
            <v>21</v>
          </cell>
        </row>
        <row r="1218">
          <cell r="J1218">
            <v>0</v>
          </cell>
          <cell r="O1218">
            <v>21</v>
          </cell>
        </row>
        <row r="1222">
          <cell r="B1222">
            <v>3</v>
          </cell>
          <cell r="J1222">
            <v>0</v>
          </cell>
        </row>
        <row r="1223">
          <cell r="J1223">
            <v>0</v>
          </cell>
          <cell r="O1223">
            <v>21</v>
          </cell>
        </row>
        <row r="1230">
          <cell r="J1230">
            <v>0</v>
          </cell>
          <cell r="O1230">
            <v>21</v>
          </cell>
        </row>
        <row r="1233">
          <cell r="J1233">
            <v>0</v>
          </cell>
          <cell r="O1233">
            <v>21</v>
          </cell>
        </row>
        <row r="1245">
          <cell r="J1245">
            <v>0</v>
          </cell>
          <cell r="O1245">
            <v>21</v>
          </cell>
        </row>
        <row r="1257">
          <cell r="J1257">
            <v>0</v>
          </cell>
          <cell r="O1257">
            <v>21</v>
          </cell>
        </row>
        <row r="1266">
          <cell r="J1266">
            <v>0</v>
          </cell>
          <cell r="O1266">
            <v>21</v>
          </cell>
        </row>
        <row r="1272">
          <cell r="J1272">
            <v>0</v>
          </cell>
          <cell r="O1272">
            <v>21</v>
          </cell>
        </row>
        <row r="1278">
          <cell r="J1278">
            <v>0</v>
          </cell>
          <cell r="O1278">
            <v>21</v>
          </cell>
        </row>
        <row r="1284">
          <cell r="J1284">
            <v>0</v>
          </cell>
          <cell r="O1284">
            <v>21</v>
          </cell>
        </row>
        <row r="1290">
          <cell r="J1290">
            <v>0</v>
          </cell>
          <cell r="O1290">
            <v>21</v>
          </cell>
        </row>
        <row r="1295">
          <cell r="J1295">
            <v>0</v>
          </cell>
          <cell r="O1295">
            <v>21</v>
          </cell>
        </row>
        <row r="1303">
          <cell r="J1303">
            <v>0</v>
          </cell>
          <cell r="O1303">
            <v>21</v>
          </cell>
        </row>
        <row r="1306">
          <cell r="J1306">
            <v>0</v>
          </cell>
          <cell r="O1306">
            <v>21</v>
          </cell>
        </row>
        <row r="1312">
          <cell r="J1312">
            <v>0</v>
          </cell>
          <cell r="O1312">
            <v>21</v>
          </cell>
        </row>
        <row r="1315">
          <cell r="J1315">
            <v>0</v>
          </cell>
          <cell r="O1315">
            <v>21</v>
          </cell>
        </row>
        <row r="1321">
          <cell r="J1321">
            <v>0</v>
          </cell>
          <cell r="O1321">
            <v>21</v>
          </cell>
        </row>
        <row r="1325">
          <cell r="B1325">
            <v>3</v>
          </cell>
          <cell r="J1325">
            <v>0</v>
          </cell>
        </row>
        <row r="1326">
          <cell r="J1326">
            <v>0</v>
          </cell>
          <cell r="O1326">
            <v>21</v>
          </cell>
        </row>
        <row r="1329">
          <cell r="J1329">
            <v>0</v>
          </cell>
          <cell r="O1329">
            <v>21</v>
          </cell>
        </row>
        <row r="1332">
          <cell r="J1332">
            <v>0</v>
          </cell>
          <cell r="O1332">
            <v>21</v>
          </cell>
        </row>
        <row r="1338">
          <cell r="J1338">
            <v>0</v>
          </cell>
          <cell r="O1338">
            <v>21</v>
          </cell>
        </row>
        <row r="1344">
          <cell r="J1344">
            <v>0</v>
          </cell>
          <cell r="O1344">
            <v>21</v>
          </cell>
        </row>
        <row r="1347">
          <cell r="J1347">
            <v>0</v>
          </cell>
          <cell r="O1347">
            <v>21</v>
          </cell>
        </row>
        <row r="1354">
          <cell r="J1354">
            <v>0</v>
          </cell>
          <cell r="O1354">
            <v>21</v>
          </cell>
        </row>
        <row r="1357">
          <cell r="J1357">
            <v>0</v>
          </cell>
          <cell r="O1357">
            <v>21</v>
          </cell>
        </row>
        <row r="1365">
          <cell r="J1365">
            <v>0</v>
          </cell>
          <cell r="O1365">
            <v>21</v>
          </cell>
        </row>
        <row r="1372">
          <cell r="J1372">
            <v>0</v>
          </cell>
          <cell r="O1372">
            <v>21</v>
          </cell>
        </row>
        <row r="1378">
          <cell r="J1378">
            <v>0</v>
          </cell>
          <cell r="O1378">
            <v>21</v>
          </cell>
        </row>
        <row r="1382">
          <cell r="B1382">
            <v>3</v>
          </cell>
          <cell r="J1382">
            <v>0</v>
          </cell>
        </row>
        <row r="1383">
          <cell r="J1383">
            <v>0</v>
          </cell>
          <cell r="O1383">
            <v>21</v>
          </cell>
        </row>
        <row r="1386">
          <cell r="J1386">
            <v>0</v>
          </cell>
          <cell r="O1386">
            <v>21</v>
          </cell>
        </row>
        <row r="1389">
          <cell r="J1389">
            <v>0</v>
          </cell>
          <cell r="O1389">
            <v>21</v>
          </cell>
        </row>
        <row r="1392">
          <cell r="J1392">
            <v>0</v>
          </cell>
          <cell r="O1392">
            <v>21</v>
          </cell>
        </row>
        <row r="1395">
          <cell r="J1395">
            <v>0</v>
          </cell>
          <cell r="O1395">
            <v>21</v>
          </cell>
        </row>
        <row r="1398">
          <cell r="J1398">
            <v>0</v>
          </cell>
          <cell r="O1398">
            <v>21</v>
          </cell>
        </row>
        <row r="1401">
          <cell r="J1401">
            <v>0</v>
          </cell>
          <cell r="O1401">
            <v>21</v>
          </cell>
        </row>
        <row r="1404">
          <cell r="J1404">
            <v>0</v>
          </cell>
          <cell r="O1404">
            <v>21</v>
          </cell>
        </row>
        <row r="1407">
          <cell r="J1407">
            <v>0</v>
          </cell>
          <cell r="O1407">
            <v>21</v>
          </cell>
        </row>
        <row r="1410">
          <cell r="J1410">
            <v>0</v>
          </cell>
          <cell r="O1410">
            <v>21</v>
          </cell>
        </row>
        <row r="1413">
          <cell r="J1413">
            <v>0</v>
          </cell>
          <cell r="O1413">
            <v>21</v>
          </cell>
        </row>
        <row r="1426">
          <cell r="J1426">
            <v>0</v>
          </cell>
          <cell r="O1426">
            <v>21</v>
          </cell>
        </row>
        <row r="1431">
          <cell r="J1431">
            <v>0</v>
          </cell>
          <cell r="O1431">
            <v>21</v>
          </cell>
        </row>
        <row r="1434">
          <cell r="J1434">
            <v>0</v>
          </cell>
          <cell r="O1434">
            <v>21</v>
          </cell>
        </row>
        <row r="1437">
          <cell r="J1437">
            <v>0</v>
          </cell>
          <cell r="O1437">
            <v>21</v>
          </cell>
        </row>
        <row r="1440">
          <cell r="J1440">
            <v>0</v>
          </cell>
          <cell r="O1440">
            <v>21</v>
          </cell>
        </row>
        <row r="1443">
          <cell r="J1443">
            <v>0</v>
          </cell>
          <cell r="O1443">
            <v>21</v>
          </cell>
        </row>
        <row r="1446">
          <cell r="J1446">
            <v>0</v>
          </cell>
          <cell r="O1446">
            <v>21</v>
          </cell>
        </row>
        <row r="1449">
          <cell r="J1449">
            <v>0</v>
          </cell>
          <cell r="O1449">
            <v>21</v>
          </cell>
        </row>
        <row r="1452">
          <cell r="J1452">
            <v>0</v>
          </cell>
          <cell r="O1452">
            <v>21</v>
          </cell>
        </row>
        <row r="1455">
          <cell r="J1455">
            <v>0</v>
          </cell>
          <cell r="O1455">
            <v>21</v>
          </cell>
        </row>
        <row r="1459">
          <cell r="B1459">
            <v>3</v>
          </cell>
          <cell r="J1459">
            <v>0</v>
          </cell>
        </row>
        <row r="1460">
          <cell r="J1460">
            <v>0</v>
          </cell>
          <cell r="O1460">
            <v>21</v>
          </cell>
        </row>
        <row r="1463">
          <cell r="J1463">
            <v>0</v>
          </cell>
          <cell r="O1463">
            <v>21</v>
          </cell>
        </row>
        <row r="1472">
          <cell r="J1472">
            <v>0</v>
          </cell>
          <cell r="O1472">
            <v>21</v>
          </cell>
        </row>
        <row r="1484">
          <cell r="J1484">
            <v>0</v>
          </cell>
          <cell r="O1484">
            <v>21</v>
          </cell>
        </row>
        <row r="1487">
          <cell r="J1487">
            <v>0</v>
          </cell>
          <cell r="O1487">
            <v>21</v>
          </cell>
        </row>
        <row r="1490">
          <cell r="J1490">
            <v>0</v>
          </cell>
          <cell r="O1490">
            <v>21</v>
          </cell>
        </row>
        <row r="1497">
          <cell r="J1497">
            <v>0</v>
          </cell>
          <cell r="O1497">
            <v>21</v>
          </cell>
        </row>
        <row r="1503">
          <cell r="J1503">
            <v>0</v>
          </cell>
          <cell r="O1503">
            <v>21</v>
          </cell>
        </row>
        <row r="1509">
          <cell r="J1509">
            <v>0</v>
          </cell>
          <cell r="O1509">
            <v>21</v>
          </cell>
        </row>
        <row r="1524">
          <cell r="J1524">
            <v>0</v>
          </cell>
          <cell r="O1524">
            <v>21</v>
          </cell>
        </row>
        <row r="1530">
          <cell r="J1530">
            <v>0</v>
          </cell>
          <cell r="O1530">
            <v>21</v>
          </cell>
        </row>
        <row r="1536">
          <cell r="J1536">
            <v>0</v>
          </cell>
          <cell r="O1536">
            <v>21</v>
          </cell>
        </row>
        <row r="1542">
          <cell r="J1542">
            <v>0</v>
          </cell>
          <cell r="O1542">
            <v>21</v>
          </cell>
        </row>
        <row r="1550">
          <cell r="J1550">
            <v>0</v>
          </cell>
          <cell r="O1550">
            <v>21</v>
          </cell>
        </row>
        <row r="1553">
          <cell r="J1553">
            <v>0</v>
          </cell>
          <cell r="O1553">
            <v>21</v>
          </cell>
        </row>
        <row r="1557">
          <cell r="B1557">
            <v>3</v>
          </cell>
          <cell r="J1557">
            <v>0</v>
          </cell>
        </row>
        <row r="1558">
          <cell r="J1558">
            <v>0</v>
          </cell>
          <cell r="O1558">
            <v>21</v>
          </cell>
        </row>
        <row r="1564">
          <cell r="J1564">
            <v>0</v>
          </cell>
          <cell r="O1564">
            <v>21</v>
          </cell>
        </row>
        <row r="1571">
          <cell r="J1571">
            <v>0</v>
          </cell>
          <cell r="O1571">
            <v>21</v>
          </cell>
        </row>
        <row r="1574">
          <cell r="J1574">
            <v>0</v>
          </cell>
          <cell r="O1574">
            <v>21</v>
          </cell>
        </row>
        <row r="1578">
          <cell r="B1578">
            <v>3</v>
          </cell>
          <cell r="J1578">
            <v>0</v>
          </cell>
        </row>
        <row r="1579">
          <cell r="J1579">
            <v>0</v>
          </cell>
          <cell r="O1579">
            <v>21</v>
          </cell>
        </row>
        <row r="1585">
          <cell r="J1585">
            <v>0</v>
          </cell>
          <cell r="O1585">
            <v>21</v>
          </cell>
        </row>
        <row r="1588">
          <cell r="J1588">
            <v>0</v>
          </cell>
          <cell r="O1588">
            <v>21</v>
          </cell>
        </row>
        <row r="1591">
          <cell r="J1591">
            <v>0</v>
          </cell>
          <cell r="O1591">
            <v>21</v>
          </cell>
        </row>
        <row r="1599">
          <cell r="J1599">
            <v>0</v>
          </cell>
          <cell r="O1599">
            <v>21</v>
          </cell>
        </row>
        <row r="1602">
          <cell r="J1602">
            <v>0</v>
          </cell>
          <cell r="O1602">
            <v>21</v>
          </cell>
        </row>
        <row r="1608">
          <cell r="J1608">
            <v>0</v>
          </cell>
          <cell r="O1608">
            <v>21</v>
          </cell>
        </row>
        <row r="1616">
          <cell r="J1616">
            <v>0</v>
          </cell>
          <cell r="O1616">
            <v>21</v>
          </cell>
        </row>
        <row r="1624">
          <cell r="J1624">
            <v>0</v>
          </cell>
          <cell r="O1624">
            <v>21</v>
          </cell>
        </row>
        <row r="1635">
          <cell r="J1635">
            <v>0</v>
          </cell>
          <cell r="O1635">
            <v>21</v>
          </cell>
        </row>
        <row r="1638">
          <cell r="J1638">
            <v>0</v>
          </cell>
          <cell r="O1638">
            <v>21</v>
          </cell>
        </row>
        <row r="1645">
          <cell r="J1645">
            <v>0</v>
          </cell>
          <cell r="O1645">
            <v>21</v>
          </cell>
        </row>
        <row r="1659">
          <cell r="J1659">
            <v>0</v>
          </cell>
          <cell r="O1659">
            <v>21</v>
          </cell>
        </row>
        <row r="1662">
          <cell r="J1662">
            <v>0</v>
          </cell>
          <cell r="O1662">
            <v>21</v>
          </cell>
        </row>
        <row r="1667">
          <cell r="J1667">
            <v>0</v>
          </cell>
          <cell r="O1667">
            <v>21</v>
          </cell>
        </row>
        <row r="1671">
          <cell r="B1671">
            <v>3</v>
          </cell>
          <cell r="J1671">
            <v>0</v>
          </cell>
        </row>
        <row r="1672">
          <cell r="J1672">
            <v>0</v>
          </cell>
          <cell r="O1672">
            <v>21</v>
          </cell>
        </row>
        <row r="1675">
          <cell r="J1675">
            <v>0</v>
          </cell>
          <cell r="O1675">
            <v>21</v>
          </cell>
        </row>
        <row r="1681">
          <cell r="J1681">
            <v>0</v>
          </cell>
          <cell r="O1681">
            <v>21</v>
          </cell>
        </row>
        <row r="1684">
          <cell r="J1684">
            <v>0</v>
          </cell>
          <cell r="O1684">
            <v>21</v>
          </cell>
        </row>
        <row r="1689">
          <cell r="J1689">
            <v>0</v>
          </cell>
          <cell r="O1689">
            <v>21</v>
          </cell>
        </row>
        <row r="1695">
          <cell r="J1695">
            <v>0</v>
          </cell>
          <cell r="O1695">
            <v>21</v>
          </cell>
        </row>
        <row r="1700">
          <cell r="J1700">
            <v>0</v>
          </cell>
          <cell r="O1700">
            <v>21</v>
          </cell>
        </row>
        <row r="1708">
          <cell r="J1708">
            <v>0</v>
          </cell>
          <cell r="O1708">
            <v>21</v>
          </cell>
        </row>
        <row r="1711">
          <cell r="J1711">
            <v>0</v>
          </cell>
          <cell r="O1711">
            <v>21</v>
          </cell>
        </row>
        <row r="1714">
          <cell r="J1714">
            <v>0</v>
          </cell>
          <cell r="O1714">
            <v>21</v>
          </cell>
        </row>
        <row r="1722">
          <cell r="J1722">
            <v>0</v>
          </cell>
          <cell r="O1722">
            <v>21</v>
          </cell>
        </row>
        <row r="1727">
          <cell r="J1727">
            <v>0</v>
          </cell>
          <cell r="O1727">
            <v>21</v>
          </cell>
        </row>
        <row r="1731">
          <cell r="B1731">
            <v>3</v>
          </cell>
          <cell r="J1731">
            <v>0</v>
          </cell>
        </row>
        <row r="1732">
          <cell r="J1732">
            <v>0</v>
          </cell>
          <cell r="O1732">
            <v>21</v>
          </cell>
        </row>
        <row r="1735">
          <cell r="J1735">
            <v>0</v>
          </cell>
          <cell r="O1735">
            <v>21</v>
          </cell>
        </row>
        <row r="1752">
          <cell r="J1752">
            <v>0</v>
          </cell>
          <cell r="O1752">
            <v>21</v>
          </cell>
        </row>
        <row r="1755">
          <cell r="J1755">
            <v>0</v>
          </cell>
          <cell r="O1755">
            <v>21</v>
          </cell>
        </row>
        <row r="1771">
          <cell r="J1771">
            <v>0</v>
          </cell>
          <cell r="O1771">
            <v>21</v>
          </cell>
        </row>
        <row r="1780">
          <cell r="B1780">
            <v>3</v>
          </cell>
          <cell r="J1780">
            <v>0</v>
          </cell>
        </row>
        <row r="1781">
          <cell r="J1781">
            <v>0</v>
          </cell>
          <cell r="O1781">
            <v>21</v>
          </cell>
        </row>
        <row r="1791">
          <cell r="J1791">
            <v>0</v>
          </cell>
          <cell r="O1791">
            <v>21</v>
          </cell>
        </row>
        <row r="1796">
          <cell r="J1796">
            <v>0</v>
          </cell>
          <cell r="O1796">
            <v>21</v>
          </cell>
        </row>
        <row r="1802">
          <cell r="J1802">
            <v>0</v>
          </cell>
          <cell r="O1802">
            <v>21</v>
          </cell>
        </row>
        <row r="1805">
          <cell r="J1805">
            <v>0</v>
          </cell>
          <cell r="O1805">
            <v>21</v>
          </cell>
        </row>
        <row r="1811">
          <cell r="J1811">
            <v>0</v>
          </cell>
          <cell r="O1811">
            <v>21</v>
          </cell>
        </row>
        <row r="1818">
          <cell r="J1818">
            <v>0</v>
          </cell>
          <cell r="O1818">
            <v>21</v>
          </cell>
        </row>
        <row r="1827">
          <cell r="J1827">
            <v>0</v>
          </cell>
          <cell r="O1827">
            <v>21</v>
          </cell>
        </row>
        <row r="1831">
          <cell r="B1831">
            <v>3</v>
          </cell>
          <cell r="J1831">
            <v>0</v>
          </cell>
        </row>
        <row r="1832">
          <cell r="J1832">
            <v>0</v>
          </cell>
          <cell r="O1832">
            <v>21</v>
          </cell>
        </row>
        <row r="1836">
          <cell r="B1836">
            <v>3</v>
          </cell>
          <cell r="J1836">
            <v>0</v>
          </cell>
        </row>
        <row r="1837">
          <cell r="J1837">
            <v>0</v>
          </cell>
          <cell r="O1837">
            <v>21</v>
          </cell>
        </row>
        <row r="1841">
          <cell r="B1841">
            <v>3</v>
          </cell>
          <cell r="J1841">
            <v>0</v>
          </cell>
        </row>
        <row r="1842">
          <cell r="J1842">
            <v>0</v>
          </cell>
          <cell r="O1842">
            <v>21</v>
          </cell>
        </row>
        <row r="1845">
          <cell r="J1845">
            <v>0</v>
          </cell>
          <cell r="O1845">
            <v>21</v>
          </cell>
        </row>
        <row r="1848">
          <cell r="J1848">
            <v>0</v>
          </cell>
          <cell r="O1848">
            <v>21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41372031" TargetMode="External"/><Relationship Id="rId13" Type="http://schemas.openxmlformats.org/officeDocument/2006/relationships/hyperlink" Target="https://podminky.urs.cz/item/CS_URS_2025_01/HZS2231" TargetMode="External"/><Relationship Id="rId3" Type="http://schemas.openxmlformats.org/officeDocument/2006/relationships/hyperlink" Target="https://podminky.urs.cz/item/CS_URS_2025_01/741122611" TargetMode="External"/><Relationship Id="rId7" Type="http://schemas.openxmlformats.org/officeDocument/2006/relationships/hyperlink" Target="https://podminky.urs.cz/item/CS_URS_2025_01/741372067" TargetMode="External"/><Relationship Id="rId12" Type="http://schemas.openxmlformats.org/officeDocument/2006/relationships/hyperlink" Target="https://podminky.urs.cz/item/CS_URS_2025_01/742111001" TargetMode="External"/><Relationship Id="rId2" Type="http://schemas.openxmlformats.org/officeDocument/2006/relationships/hyperlink" Target="https://podminky.urs.cz/item/CS_URS_2025_01/741122611" TargetMode="External"/><Relationship Id="rId1" Type="http://schemas.openxmlformats.org/officeDocument/2006/relationships/hyperlink" Target="https://podminky.urs.cz/item/CS_URS_2025_01/741122611" TargetMode="External"/><Relationship Id="rId6" Type="http://schemas.openxmlformats.org/officeDocument/2006/relationships/hyperlink" Target="https://podminky.urs.cz/item/CS_URS_2025_01/741372061" TargetMode="External"/><Relationship Id="rId11" Type="http://schemas.openxmlformats.org/officeDocument/2006/relationships/hyperlink" Target="https://podminky.urs.cz/item/CS_URS_2025_01/741112042" TargetMode="External"/><Relationship Id="rId5" Type="http://schemas.openxmlformats.org/officeDocument/2006/relationships/hyperlink" Target="https://podminky.urs.cz/item/CS_URS_2025_01/741311004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podminky.urs.cz/item/CS_URS_2025_01/741372032" TargetMode="External"/><Relationship Id="rId4" Type="http://schemas.openxmlformats.org/officeDocument/2006/relationships/hyperlink" Target="https://podminky.urs.cz/item/CS_URS_2025_01/741122611" TargetMode="External"/><Relationship Id="rId9" Type="http://schemas.openxmlformats.org/officeDocument/2006/relationships/hyperlink" Target="https://podminky.urs.cz/item/CS_URS_2025_01/741372063" TargetMode="External"/><Relationship Id="rId14" Type="http://schemas.openxmlformats.org/officeDocument/2006/relationships/hyperlink" Target="https://podminky.urs.cz/item/CS_URS_2025_01/HZS421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5_01/742210401" TargetMode="External"/><Relationship Id="rId18" Type="http://schemas.openxmlformats.org/officeDocument/2006/relationships/hyperlink" Target="https://podminky.urs.cz/item/CS_URS_2025_01/HZS2232" TargetMode="External"/><Relationship Id="rId26" Type="http://schemas.openxmlformats.org/officeDocument/2006/relationships/hyperlink" Target="https://podminky.urs.cz/item/CS_URS_2025_01/742124003" TargetMode="External"/><Relationship Id="rId39" Type="http://schemas.openxmlformats.org/officeDocument/2006/relationships/hyperlink" Target="https://podminky.urs.cz/item/CS_URS_2025_01/741110041" TargetMode="External"/><Relationship Id="rId21" Type="http://schemas.openxmlformats.org/officeDocument/2006/relationships/hyperlink" Target="https://podminky.urs.cz/item/CS_URS_2025_01/741122611" TargetMode="External"/><Relationship Id="rId34" Type="http://schemas.openxmlformats.org/officeDocument/2006/relationships/hyperlink" Target="https://podminky.urs.cz/item/CS_URS_2025_01/HZS2231" TargetMode="External"/><Relationship Id="rId42" Type="http://schemas.openxmlformats.org/officeDocument/2006/relationships/hyperlink" Target="https://podminky.urs.cz/item/CS_URS_2025_01/741112042" TargetMode="External"/><Relationship Id="rId47" Type="http://schemas.openxmlformats.org/officeDocument/2006/relationships/hyperlink" Target="https://podminky.urs.cz/item/CS_URS_2025_01/741372111" TargetMode="External"/><Relationship Id="rId50" Type="http://schemas.openxmlformats.org/officeDocument/2006/relationships/hyperlink" Target="https://podminky.urs.cz/item/CS_URS_2025_01/741331007" TargetMode="External"/><Relationship Id="rId55" Type="http://schemas.openxmlformats.org/officeDocument/2006/relationships/hyperlink" Target="https://podminky.urs.cz/item/CS_URS_2025_01/742330044" TargetMode="External"/><Relationship Id="rId63" Type="http://schemas.openxmlformats.org/officeDocument/2006/relationships/hyperlink" Target="https://podminky.urs.cz/item/CS_URS_2025_01/468094142" TargetMode="External"/><Relationship Id="rId68" Type="http://schemas.openxmlformats.org/officeDocument/2006/relationships/hyperlink" Target="https://podminky.urs.cz/item/CS_URS_2025_01/469973124" TargetMode="External"/><Relationship Id="rId7" Type="http://schemas.openxmlformats.org/officeDocument/2006/relationships/hyperlink" Target="https://podminky.urs.cz/item/CS_URS_2025_01/742210151" TargetMode="External"/><Relationship Id="rId2" Type="http://schemas.openxmlformats.org/officeDocument/2006/relationships/hyperlink" Target="https://podminky.urs.cz/item/CS_URS_2025_01/742210041" TargetMode="External"/><Relationship Id="rId16" Type="http://schemas.openxmlformats.org/officeDocument/2006/relationships/hyperlink" Target="https://podminky.urs.cz/item/CS_URS_2025_01/741210004" TargetMode="External"/><Relationship Id="rId29" Type="http://schemas.openxmlformats.org/officeDocument/2006/relationships/hyperlink" Target="https://podminky.urs.cz/item/CS_URS_2025_01/741310122" TargetMode="External"/><Relationship Id="rId1" Type="http://schemas.openxmlformats.org/officeDocument/2006/relationships/hyperlink" Target="https://podminky.urs.cz/item/CS_URS_2025_01/742210003" TargetMode="External"/><Relationship Id="rId6" Type="http://schemas.openxmlformats.org/officeDocument/2006/relationships/hyperlink" Target="https://podminky.urs.cz/item/CS_URS_2025_01/742210131" TargetMode="External"/><Relationship Id="rId11" Type="http://schemas.openxmlformats.org/officeDocument/2006/relationships/hyperlink" Target="https://podminky.urs.cz/item/CS_URS_2025_01/742121001" TargetMode="External"/><Relationship Id="rId24" Type="http://schemas.openxmlformats.org/officeDocument/2006/relationships/hyperlink" Target="https://podminky.urs.cz/item/CS_URS_2025_01/741120303" TargetMode="External"/><Relationship Id="rId32" Type="http://schemas.openxmlformats.org/officeDocument/2006/relationships/hyperlink" Target="https://podminky.urs.cz/item/CS_URS_2025_01/741313002" TargetMode="External"/><Relationship Id="rId37" Type="http://schemas.openxmlformats.org/officeDocument/2006/relationships/hyperlink" Target="https://podminky.urs.cz/item/CS_URS_2025_01/741112001" TargetMode="External"/><Relationship Id="rId40" Type="http://schemas.openxmlformats.org/officeDocument/2006/relationships/hyperlink" Target="https://podminky.urs.cz/item/CS_URS_2025_01/742111001" TargetMode="External"/><Relationship Id="rId45" Type="http://schemas.openxmlformats.org/officeDocument/2006/relationships/hyperlink" Target="https://podminky.urs.cz/item/CS_URS_2025_01/741372111" TargetMode="External"/><Relationship Id="rId53" Type="http://schemas.openxmlformats.org/officeDocument/2006/relationships/hyperlink" Target="https://podminky.urs.cz/item/CS_URS_2025_01/013254000" TargetMode="External"/><Relationship Id="rId58" Type="http://schemas.openxmlformats.org/officeDocument/2006/relationships/hyperlink" Target="https://podminky.urs.cz/item/CS_URS_2025_01/742330052" TargetMode="External"/><Relationship Id="rId66" Type="http://schemas.openxmlformats.org/officeDocument/2006/relationships/hyperlink" Target="https://podminky.urs.cz/item/CS_URS_2025_01/741920052" TargetMode="External"/><Relationship Id="rId5" Type="http://schemas.openxmlformats.org/officeDocument/2006/relationships/hyperlink" Target="https://podminky.urs.cz/item/CS_URS_2025_01/742210121" TargetMode="External"/><Relationship Id="rId15" Type="http://schemas.openxmlformats.org/officeDocument/2006/relationships/hyperlink" Target="https://podminky.urs.cz/item/CS_URS_2025_01/742210521" TargetMode="External"/><Relationship Id="rId23" Type="http://schemas.openxmlformats.org/officeDocument/2006/relationships/hyperlink" Target="https://podminky.urs.cz/item/CS_URS_2025_01/741122611" TargetMode="External"/><Relationship Id="rId28" Type="http://schemas.openxmlformats.org/officeDocument/2006/relationships/hyperlink" Target="https://podminky.urs.cz/item/CS_URS_2025_01/741310112" TargetMode="External"/><Relationship Id="rId36" Type="http://schemas.openxmlformats.org/officeDocument/2006/relationships/hyperlink" Target="https://podminky.urs.cz/item/CS_URS_2025_01/741112001" TargetMode="External"/><Relationship Id="rId49" Type="http://schemas.openxmlformats.org/officeDocument/2006/relationships/hyperlink" Target="https://podminky.urs.cz/item/CS_URS_2025_01/741210003" TargetMode="External"/><Relationship Id="rId57" Type="http://schemas.openxmlformats.org/officeDocument/2006/relationships/hyperlink" Target="https://podminky.urs.cz/item/CS_URS_2025_01/742330051" TargetMode="External"/><Relationship Id="rId61" Type="http://schemas.openxmlformats.org/officeDocument/2006/relationships/hyperlink" Target="https://podminky.urs.cz/item/CS_URS_2025_01/468111312" TargetMode="External"/><Relationship Id="rId10" Type="http://schemas.openxmlformats.org/officeDocument/2006/relationships/hyperlink" Target="https://podminky.urs.cz/item/CS_URS_2025_01/742121001" TargetMode="External"/><Relationship Id="rId19" Type="http://schemas.openxmlformats.org/officeDocument/2006/relationships/hyperlink" Target="https://podminky.urs.cz/item/CS_URS_2025_01/741122643" TargetMode="External"/><Relationship Id="rId31" Type="http://schemas.openxmlformats.org/officeDocument/2006/relationships/hyperlink" Target="https://podminky.urs.cz/item/CS_URS_2025_01/741313005" TargetMode="External"/><Relationship Id="rId44" Type="http://schemas.openxmlformats.org/officeDocument/2006/relationships/hyperlink" Target="https://podminky.urs.cz/item/CS_URS_2025_01/741372112" TargetMode="External"/><Relationship Id="rId52" Type="http://schemas.openxmlformats.org/officeDocument/2006/relationships/hyperlink" Target="https://podminky.urs.cz/item/CS_URS_2025_01/741810002" TargetMode="External"/><Relationship Id="rId60" Type="http://schemas.openxmlformats.org/officeDocument/2006/relationships/hyperlink" Target="https://podminky.urs.cz/item/CS_URS_2025_01/HZS3222_MNT_D" TargetMode="External"/><Relationship Id="rId65" Type="http://schemas.openxmlformats.org/officeDocument/2006/relationships/hyperlink" Target="https://podminky.urs.cz/item/CS_URS_2025_01/468082222" TargetMode="External"/><Relationship Id="rId4" Type="http://schemas.openxmlformats.org/officeDocument/2006/relationships/hyperlink" Target="https://podminky.urs.cz/item/CS_URS_2025_01/742210031" TargetMode="External"/><Relationship Id="rId9" Type="http://schemas.openxmlformats.org/officeDocument/2006/relationships/hyperlink" Target="https://podminky.urs.cz/item/CS_URS_2025_01/742210231" TargetMode="External"/><Relationship Id="rId14" Type="http://schemas.openxmlformats.org/officeDocument/2006/relationships/hyperlink" Target="https://podminky.urs.cz/item/CS_URS_2025_01/742210421" TargetMode="External"/><Relationship Id="rId22" Type="http://schemas.openxmlformats.org/officeDocument/2006/relationships/hyperlink" Target="https://podminky.urs.cz/item/CS_URS_2025_01/741122611" TargetMode="External"/><Relationship Id="rId27" Type="http://schemas.openxmlformats.org/officeDocument/2006/relationships/hyperlink" Target="https://podminky.urs.cz/item/CS_URS_2025_01/741310104" TargetMode="External"/><Relationship Id="rId30" Type="http://schemas.openxmlformats.org/officeDocument/2006/relationships/hyperlink" Target="https://podminky.urs.cz/item/CS_URS_2025_01/741313002" TargetMode="External"/><Relationship Id="rId35" Type="http://schemas.openxmlformats.org/officeDocument/2006/relationships/hyperlink" Target="https://podminky.urs.cz/item/CS_URS_2025_01/HZS2231" TargetMode="External"/><Relationship Id="rId43" Type="http://schemas.openxmlformats.org/officeDocument/2006/relationships/hyperlink" Target="https://podminky.urs.cz/item/CS_URS_2025_01/741372112" TargetMode="External"/><Relationship Id="rId48" Type="http://schemas.openxmlformats.org/officeDocument/2006/relationships/hyperlink" Target="https://podminky.urs.cz/item/CS_URS_2025_01/741372032" TargetMode="External"/><Relationship Id="rId56" Type="http://schemas.openxmlformats.org/officeDocument/2006/relationships/hyperlink" Target="https://podminky.urs.cz/item/CS_URS_2025_01/741110041" TargetMode="External"/><Relationship Id="rId64" Type="http://schemas.openxmlformats.org/officeDocument/2006/relationships/hyperlink" Target="https://podminky.urs.cz/item/CS_URS_2025_01/468081411" TargetMode="External"/><Relationship Id="rId69" Type="http://schemas.openxmlformats.org/officeDocument/2006/relationships/hyperlink" Target="https://podminky.urs.cz/item/CS_URS_2025_01/469981111" TargetMode="External"/><Relationship Id="rId8" Type="http://schemas.openxmlformats.org/officeDocument/2006/relationships/hyperlink" Target="https://podminky.urs.cz/item/CS_URS_2025_01/742210261" TargetMode="External"/><Relationship Id="rId51" Type="http://schemas.openxmlformats.org/officeDocument/2006/relationships/hyperlink" Target="https://podminky.urs.cz/item/CS_URS_2025_01/998741111" TargetMode="External"/><Relationship Id="rId3" Type="http://schemas.openxmlformats.org/officeDocument/2006/relationships/hyperlink" Target="https://podminky.urs.cz/item/CS_URS_2025_01/742210021" TargetMode="External"/><Relationship Id="rId12" Type="http://schemas.openxmlformats.org/officeDocument/2006/relationships/hyperlink" Target="https://podminky.urs.cz/item/CS_URS_2025_01/742111001" TargetMode="External"/><Relationship Id="rId17" Type="http://schemas.openxmlformats.org/officeDocument/2006/relationships/hyperlink" Target="https://podminky.urs.cz/item/CS_URS_2025_01/HZS2232" TargetMode="External"/><Relationship Id="rId25" Type="http://schemas.openxmlformats.org/officeDocument/2006/relationships/hyperlink" Target="https://podminky.urs.cz/item/CS_URS_2025_01/741122611" TargetMode="External"/><Relationship Id="rId33" Type="http://schemas.openxmlformats.org/officeDocument/2006/relationships/hyperlink" Target="https://podminky.urs.cz/item/CS_URS_2025_01/741313002" TargetMode="External"/><Relationship Id="rId38" Type="http://schemas.openxmlformats.org/officeDocument/2006/relationships/hyperlink" Target="https://podminky.urs.cz/item/CS_URS_2025_01/741112021" TargetMode="External"/><Relationship Id="rId46" Type="http://schemas.openxmlformats.org/officeDocument/2006/relationships/hyperlink" Target="https://podminky.urs.cz/item/CS_URS_2025_01/741372063" TargetMode="External"/><Relationship Id="rId59" Type="http://schemas.openxmlformats.org/officeDocument/2006/relationships/hyperlink" Target="https://podminky.urs.cz/item/CS_URS_2025_01/742330101" TargetMode="External"/><Relationship Id="rId67" Type="http://schemas.openxmlformats.org/officeDocument/2006/relationships/hyperlink" Target="https://podminky.urs.cz/item/CS_URS_2025_01/469972111" TargetMode="External"/><Relationship Id="rId20" Type="http://schemas.openxmlformats.org/officeDocument/2006/relationships/hyperlink" Target="https://podminky.urs.cz/item/CS_URS_2025_01/741122611" TargetMode="External"/><Relationship Id="rId41" Type="http://schemas.openxmlformats.org/officeDocument/2006/relationships/hyperlink" Target="https://podminky.urs.cz/item/CS_URS_2025_01/741910613" TargetMode="External"/><Relationship Id="rId54" Type="http://schemas.openxmlformats.org/officeDocument/2006/relationships/hyperlink" Target="https://podminky.urs.cz/item/CS_URS_2025_01/742124002" TargetMode="External"/><Relationship Id="rId62" Type="http://schemas.openxmlformats.org/officeDocument/2006/relationships/hyperlink" Target="https://podminky.urs.cz/item/CS_URS_2025_01/460941221" TargetMode="External"/><Relationship Id="rId70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2"/>
  <sheetViews>
    <sheetView showGridLines="0" topLeftCell="B1" zoomScaleNormal="100" workbookViewId="0">
      <selection activeCell="C3" sqref="C3"/>
    </sheetView>
  </sheetViews>
  <sheetFormatPr defaultColWidth="9.140625" defaultRowHeight="8.25" x14ac:dyDescent="0.15"/>
  <cols>
    <col min="1" max="1" width="9.42578125" style="7" hidden="1" customWidth="1"/>
    <col min="2" max="2" width="4.7109375" style="7" customWidth="1"/>
    <col min="3" max="6" width="32.7109375" style="7" customWidth="1"/>
    <col min="7" max="9" width="9.140625" style="7"/>
    <col min="10" max="10" width="96" style="7" hidden="1" customWidth="1"/>
    <col min="11" max="16384" width="9.140625" style="7"/>
  </cols>
  <sheetData>
    <row r="2" spans="1:10" s="12" customFormat="1" ht="16.5" x14ac:dyDescent="0.25">
      <c r="C2" s="153" t="s">
        <v>25</v>
      </c>
      <c r="D2" s="153"/>
      <c r="E2" s="153"/>
      <c r="F2" s="153"/>
      <c r="J2" s="16" t="s">
        <v>26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5.75" x14ac:dyDescent="0.25">
      <c r="A4" s="1">
        <f t="array" ref="A4">INDEX(VAT_RATES,MATCH(0,COUNTIF($A$2:A3,VAT_RATES),0))</f>
        <v>21</v>
      </c>
      <c r="C4" s="19"/>
      <c r="D4" s="157" t="s">
        <v>27</v>
      </c>
      <c r="E4" s="157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2">
      <c r="A6" s="13" t="e">
        <f t="array" ref="A6">INDEX(VAT_RATES,MATCH(0,COUNTIF($A$2:A5,VAT_RATES),0))</f>
        <v>#N/A</v>
      </c>
      <c r="C6" s="23" t="s">
        <v>28</v>
      </c>
      <c r="D6" s="155" t="s">
        <v>29</v>
      </c>
      <c r="E6" s="156"/>
      <c r="F6" s="156"/>
      <c r="H6" s="24"/>
    </row>
    <row r="7" spans="1:10" s="13" customFormat="1" ht="12" x14ac:dyDescent="0.2">
      <c r="A7" s="13">
        <f>SUMIF(GROUP_ID,"",ITEM_PRICES)</f>
        <v>0</v>
      </c>
      <c r="C7" s="25" t="s">
        <v>30</v>
      </c>
      <c r="D7" s="154" t="s">
        <v>31</v>
      </c>
      <c r="E7" s="154"/>
      <c r="F7" s="154"/>
      <c r="H7" s="24"/>
      <c r="J7" s="27" t="str">
        <f>D7</f>
        <v>Oprava šaten a přilehlých prostor v budově ZŠ Sluneční Šumperk</v>
      </c>
    </row>
    <row r="8" spans="1:10" s="13" customFormat="1" ht="12" x14ac:dyDescent="0.2">
      <c r="A8" s="13">
        <f>IF(ISNUMBER($A$4),SUMIF(VAT_RATES,$A$4,ITEM_PRICES),0)</f>
        <v>0</v>
      </c>
      <c r="C8" s="28" t="s">
        <v>32</v>
      </c>
      <c r="D8" s="154"/>
      <c r="E8" s="154"/>
      <c r="F8" s="154"/>
      <c r="H8" s="24"/>
      <c r="J8" s="27">
        <f>D8</f>
        <v>0</v>
      </c>
    </row>
    <row r="9" spans="1:10" s="13" customFormat="1" ht="12" x14ac:dyDescent="0.2">
      <c r="A9" s="13">
        <f>IF(ISNUMBER($A$5),SUMIF(VAT_RATES,$A$5,ITEM_PRICES),0)</f>
        <v>0</v>
      </c>
      <c r="C9" s="28" t="s">
        <v>33</v>
      </c>
      <c r="D9" s="154" t="s">
        <v>34</v>
      </c>
      <c r="E9" s="154"/>
      <c r="F9" s="154"/>
      <c r="H9" s="24"/>
      <c r="J9" s="27" t="str">
        <f>D9</f>
        <v>DPS</v>
      </c>
    </row>
    <row r="10" spans="1:10" s="13" customFormat="1" ht="12" x14ac:dyDescent="0.2">
      <c r="A10" s="13">
        <f>IF(ISNUMBER($A$6),SUMIF(VAT_RATES,$A$6,ITEM_PRICES),0)</f>
        <v>0</v>
      </c>
      <c r="C10" s="28" t="s">
        <v>35</v>
      </c>
      <c r="D10" s="154"/>
      <c r="E10" s="154"/>
      <c r="F10" s="154"/>
      <c r="H10" s="24"/>
      <c r="J10" s="27">
        <f>D10</f>
        <v>0</v>
      </c>
    </row>
    <row r="11" spans="1:10" s="13" customFormat="1" ht="24" x14ac:dyDescent="0.2">
      <c r="A11" s="13" t="str">
        <f>IF($A8=0,"","DPH " &amp; $A4 &amp; " % ze základny: " &amp; TEXT($A8,"# ##0")&amp;":")</f>
        <v/>
      </c>
      <c r="C11" s="28" t="s">
        <v>36</v>
      </c>
      <c r="D11" s="26" t="s">
        <v>37</v>
      </c>
      <c r="E11" s="28" t="s">
        <v>38</v>
      </c>
      <c r="F11" s="29">
        <v>45679</v>
      </c>
      <c r="H11" s="24"/>
      <c r="J11" s="24"/>
    </row>
    <row r="12" spans="1:10" s="13" customFormat="1" ht="12" x14ac:dyDescent="0.2">
      <c r="A12" s="13" t="str">
        <f>IF($A9=0,"","DPH " &amp; $A5 &amp; " % ze základny: " &amp; TEXT($A9,"# ##0")&amp;":")</f>
        <v/>
      </c>
      <c r="C12" s="28" t="s">
        <v>39</v>
      </c>
      <c r="D12" s="30">
        <v>45679.600795081016</v>
      </c>
      <c r="E12" s="28" t="s">
        <v>40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.25" x14ac:dyDescent="0.2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2" x14ac:dyDescent="0.2">
      <c r="A15" s="13" t="str">
        <f>IF($A9=0,"",$A9*$A5/100)</f>
        <v/>
      </c>
      <c r="C15" s="35" t="s">
        <v>45</v>
      </c>
      <c r="D15" s="36" t="s">
        <v>46</v>
      </c>
      <c r="E15" s="36"/>
      <c r="F15" s="37"/>
      <c r="H15" s="24"/>
    </row>
    <row r="16" spans="1:10" s="13" customFormat="1" ht="12" x14ac:dyDescent="0.2">
      <c r="A16" s="13" t="str">
        <f>IF($A10=0,"",$A10*$A6/100)</f>
        <v/>
      </c>
      <c r="C16" s="35" t="s">
        <v>47</v>
      </c>
      <c r="D16" s="36" t="s">
        <v>48</v>
      </c>
      <c r="E16" s="36"/>
      <c r="F16" s="37"/>
      <c r="H16" s="24"/>
    </row>
    <row r="17" spans="3:8" s="13" customFormat="1" ht="12" x14ac:dyDescent="0.2">
      <c r="C17" s="35" t="s">
        <v>49</v>
      </c>
      <c r="D17" s="36" t="s">
        <v>50</v>
      </c>
      <c r="E17" s="36"/>
      <c r="F17" s="37" t="s">
        <v>51</v>
      </c>
      <c r="H17" s="24"/>
    </row>
    <row r="18" spans="3:8" x14ac:dyDescent="0.15">
      <c r="C18" s="38"/>
      <c r="D18" s="38"/>
      <c r="E18" s="38"/>
      <c r="F18" s="38"/>
      <c r="H18" s="6"/>
    </row>
    <row r="19" spans="3:8" ht="11.25" x14ac:dyDescent="0.2">
      <c r="C19" s="34" t="s">
        <v>52</v>
      </c>
      <c r="D19" s="151" t="s">
        <v>53</v>
      </c>
      <c r="E19" s="151"/>
      <c r="F19" s="151"/>
      <c r="H19" s="6"/>
    </row>
    <row r="20" spans="3:8" s="13" customFormat="1" ht="12" x14ac:dyDescent="0.2">
      <c r="C20" s="39" t="s">
        <v>54</v>
      </c>
      <c r="D20" s="148" t="s">
        <v>54</v>
      </c>
      <c r="E20" s="148"/>
      <c r="F20" s="149"/>
      <c r="H20" s="24"/>
    </row>
    <row r="21" spans="3:8" x14ac:dyDescent="0.15">
      <c r="C21" s="40"/>
      <c r="D21" s="40"/>
      <c r="E21" s="40"/>
      <c r="F21" s="40"/>
      <c r="H21" s="6"/>
    </row>
    <row r="22" spans="3:8" s="1" customFormat="1" ht="15.75" x14ac:dyDescent="0.25">
      <c r="C22" s="150" t="s">
        <v>55</v>
      </c>
      <c r="D22" s="150"/>
      <c r="E22" s="150"/>
      <c r="F22" s="150"/>
    </row>
    <row r="23" spans="3:8" ht="11.25" x14ac:dyDescent="0.2">
      <c r="C23" s="34" t="s">
        <v>56</v>
      </c>
      <c r="D23" s="34" t="s">
        <v>57</v>
      </c>
      <c r="E23" s="34" t="s">
        <v>58</v>
      </c>
      <c r="F23" s="34" t="s">
        <v>59</v>
      </c>
      <c r="H23" s="6"/>
    </row>
    <row r="24" spans="3:8" s="13" customFormat="1" ht="24" x14ac:dyDescent="0.2">
      <c r="C24" s="35" t="s">
        <v>60</v>
      </c>
      <c r="D24" s="36" t="s">
        <v>61</v>
      </c>
      <c r="E24" s="36"/>
      <c r="F24" s="37"/>
      <c r="H24" s="24"/>
    </row>
    <row r="25" spans="3:8" s="13" customFormat="1" ht="12" x14ac:dyDescent="0.2">
      <c r="C25" s="35" t="s">
        <v>62</v>
      </c>
      <c r="D25" s="36" t="s">
        <v>63</v>
      </c>
      <c r="E25" s="36"/>
      <c r="F25" s="37"/>
      <c r="H25" s="24"/>
    </row>
    <row r="26" spans="3:8" x14ac:dyDescent="0.15">
      <c r="C26" s="38"/>
      <c r="D26" s="38"/>
      <c r="E26" s="38"/>
      <c r="F26" s="38"/>
      <c r="H26" s="6"/>
    </row>
    <row r="27" spans="3:8" s="13" customFormat="1" ht="12" x14ac:dyDescent="0.2">
      <c r="C27" s="28"/>
      <c r="D27" s="28" t="s">
        <v>64</v>
      </c>
      <c r="E27" s="41">
        <f ca="1">INDIRECT("A7")</f>
        <v>0</v>
      </c>
      <c r="F27" s="42" t="s">
        <v>65</v>
      </c>
      <c r="G27" s="43"/>
      <c r="H27" s="24"/>
    </row>
    <row r="28" spans="3:8" s="13" customFormat="1" ht="12" x14ac:dyDescent="0.2">
      <c r="C28" s="28"/>
      <c r="D28" s="28" t="s">
        <v>66</v>
      </c>
      <c r="E28" s="44">
        <f ca="1">SUM(E29:E30)</f>
        <v>0</v>
      </c>
      <c r="F28" s="45" t="str">
        <f>F27</f>
        <v>Kč</v>
      </c>
      <c r="G28" s="43"/>
      <c r="H28" s="24"/>
    </row>
    <row r="29" spans="3:8" s="14" customFormat="1" ht="11.25" x14ac:dyDescent="0.2">
      <c r="C29" s="46"/>
      <c r="D29" s="46" t="str">
        <f ca="1">INDIRECT("A11")</f>
        <v/>
      </c>
      <c r="E29" s="47" t="str">
        <f ca="1">INDIRECT("A14")</f>
        <v/>
      </c>
      <c r="F29" s="48" t="str">
        <f ca="1">IF(D29="","",F27)</f>
        <v/>
      </c>
      <c r="G29" s="49"/>
      <c r="H29" s="50"/>
    </row>
    <row r="30" spans="3:8" s="14" customFormat="1" ht="11.25" x14ac:dyDescent="0.2">
      <c r="C30" s="46"/>
      <c r="D30" s="46" t="str">
        <f ca="1">INDIRECT("A12")</f>
        <v/>
      </c>
      <c r="E30" s="47" t="str">
        <f ca="1">INDIRECT("A15")</f>
        <v/>
      </c>
      <c r="F30" s="48" t="str">
        <f ca="1">IF(D30="","",F27)</f>
        <v/>
      </c>
      <c r="G30" s="49"/>
      <c r="H30" s="50"/>
    </row>
    <row r="31" spans="3:8" s="13" customFormat="1" ht="12" x14ac:dyDescent="0.2">
      <c r="C31" s="51"/>
      <c r="D31" s="51" t="s">
        <v>67</v>
      </c>
      <c r="E31" s="52">
        <f ca="1">E27+E28</f>
        <v>0</v>
      </c>
      <c r="F31" s="53" t="str">
        <f>F27</f>
        <v>Kč</v>
      </c>
      <c r="G31" s="43"/>
      <c r="H31" s="24"/>
    </row>
    <row r="32" spans="3:8" s="15" customFormat="1" ht="11.25" x14ac:dyDescent="0.2">
      <c r="C32" s="54" t="s">
        <v>68</v>
      </c>
      <c r="D32" s="55"/>
      <c r="E32" s="54" t="s">
        <v>69</v>
      </c>
      <c r="F32" s="55"/>
    </row>
    <row r="33" spans="3:10" s="13" customFormat="1" ht="12" x14ac:dyDescent="0.2">
      <c r="C33" s="56" t="s">
        <v>70</v>
      </c>
      <c r="D33" s="57"/>
      <c r="E33" s="56" t="s">
        <v>70</v>
      </c>
      <c r="F33" s="57"/>
      <c r="H33" s="24"/>
    </row>
    <row r="34" spans="3:10" s="13" customFormat="1" ht="12" x14ac:dyDescent="0.2">
      <c r="C34" s="56" t="s">
        <v>71</v>
      </c>
      <c r="D34" s="57"/>
      <c r="E34" s="56" t="s">
        <v>71</v>
      </c>
      <c r="F34" s="57"/>
      <c r="H34" s="24"/>
    </row>
    <row r="35" spans="3:10" s="13" customFormat="1" ht="12" x14ac:dyDescent="0.2">
      <c r="C35" s="45" t="s">
        <v>72</v>
      </c>
      <c r="D35" s="57"/>
      <c r="E35" s="45" t="s">
        <v>73</v>
      </c>
      <c r="F35" s="57"/>
      <c r="H35" s="24"/>
    </row>
    <row r="36" spans="3:10" s="13" customFormat="1" ht="12" x14ac:dyDescent="0.2">
      <c r="C36" s="58"/>
      <c r="D36" s="58"/>
      <c r="E36" s="58"/>
      <c r="F36" s="58"/>
      <c r="H36" s="24"/>
    </row>
    <row r="37" spans="3:10" s="15" customFormat="1" ht="11.25" x14ac:dyDescent="0.2">
      <c r="C37" s="54" t="s">
        <v>74</v>
      </c>
      <c r="D37" s="55"/>
      <c r="E37" s="55"/>
      <c r="F37" s="55"/>
    </row>
    <row r="38" spans="3:10" ht="12" x14ac:dyDescent="0.2">
      <c r="C38" s="152"/>
      <c r="D38" s="152"/>
      <c r="E38" s="152"/>
      <c r="F38" s="152"/>
      <c r="H38" s="24"/>
      <c r="J38" s="24"/>
    </row>
    <row r="39" spans="3:10" x14ac:dyDescent="0.15">
      <c r="C39" s="9"/>
    </row>
    <row r="40" spans="3:10" x14ac:dyDescent="0.15">
      <c r="C40" s="9"/>
    </row>
    <row r="41" spans="3:10" x14ac:dyDescent="0.15">
      <c r="C41" s="9"/>
    </row>
    <row r="42" spans="3:10" x14ac:dyDescent="0.15">
      <c r="C42" s="9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  <row r="52" spans="3:3" x14ac:dyDescent="0.15">
      <c r="C52" s="9"/>
    </row>
  </sheetData>
  <mergeCells count="11">
    <mergeCell ref="D20:F20"/>
    <mergeCell ref="C22:F22"/>
    <mergeCell ref="D19:F19"/>
    <mergeCell ref="C38:F38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4&amp;C&amp;P/&amp;N&amp;R&amp;8&amp;[25.2.2025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56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8.25" outlineLevelRow="2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1" t="s">
        <v>143</v>
      </c>
    </row>
    <row r="2" spans="1:9" ht="15.75" x14ac:dyDescent="0.15">
      <c r="B2" s="101" t="s">
        <v>144</v>
      </c>
      <c r="C2" s="63"/>
      <c r="D2" s="65"/>
      <c r="E2" s="63"/>
      <c r="F2" s="63"/>
      <c r="G2" s="69"/>
    </row>
    <row r="3" spans="1:9" ht="7.5" customHeight="1" x14ac:dyDescent="0.15">
      <c r="A3" s="6"/>
      <c r="B3" s="60"/>
      <c r="C3" s="63"/>
      <c r="D3" s="66"/>
      <c r="E3" s="68"/>
      <c r="F3" s="68"/>
      <c r="G3" s="70"/>
      <c r="H3" s="8"/>
    </row>
    <row r="4" spans="1:9" ht="11.25" x14ac:dyDescent="0.2">
      <c r="A4" s="3"/>
      <c r="B4" s="72" t="s">
        <v>5</v>
      </c>
      <c r="C4" s="73" t="s">
        <v>12</v>
      </c>
      <c r="D4" s="74" t="s">
        <v>14</v>
      </c>
      <c r="E4" s="73" t="s">
        <v>4</v>
      </c>
      <c r="F4" s="73" t="s">
        <v>18</v>
      </c>
      <c r="G4" s="75" t="s">
        <v>22</v>
      </c>
      <c r="H4" s="6"/>
      <c r="I4" s="8"/>
    </row>
    <row r="5" spans="1:9" ht="7.5" customHeight="1" x14ac:dyDescent="0.15">
      <c r="B5" s="60"/>
      <c r="C5" s="63"/>
      <c r="D5" s="65"/>
      <c r="E5" s="63"/>
      <c r="F5" s="63"/>
      <c r="G5" s="69"/>
      <c r="H5" s="8"/>
    </row>
    <row r="6" spans="1:9" ht="12" x14ac:dyDescent="0.15">
      <c r="A6" s="28" t="s">
        <v>75</v>
      </c>
      <c r="B6" s="92" t="s">
        <v>76</v>
      </c>
      <c r="C6" s="41">
        <f>VLOOKUP($A6,'Zakázka - stavba'!$A:$T,10,FALSE)</f>
        <v>0</v>
      </c>
      <c r="D6" s="93">
        <f>VLOOKUP($A6,'Zakázka - stavba'!$A:$T,12,FALSE)</f>
        <v>75.480228095096024</v>
      </c>
      <c r="E6" s="41">
        <f>VLOOKUP($A6,'Zakázka - stavba'!$A:$T,16,FALSE)</f>
        <v>0</v>
      </c>
      <c r="F6" s="41">
        <f>VLOOKUP($A6,'Zakázka - stavba'!$A:$T,17,FALSE)</f>
        <v>0</v>
      </c>
      <c r="G6" s="94">
        <f>VLOOKUP($A6,'Zakázka - stavba'!$A:$T,20,FALSE)</f>
        <v>311</v>
      </c>
      <c r="H6" s="6"/>
      <c r="I6" s="8"/>
    </row>
    <row r="7" spans="1:9" ht="12" outlineLevel="1" x14ac:dyDescent="0.15">
      <c r="A7" s="28" t="s">
        <v>77</v>
      </c>
      <c r="B7" s="95" t="s">
        <v>78</v>
      </c>
      <c r="C7" s="41">
        <f>VLOOKUP($A7,'Zakázka - stavba'!$A:$T,10,FALSE)</f>
        <v>0</v>
      </c>
      <c r="D7" s="93">
        <f>VLOOKUP($A7,'Zakázka - stavba'!$A:$T,12,FALSE)</f>
        <v>5.6174558280000015</v>
      </c>
      <c r="E7" s="41">
        <f>VLOOKUP($A7,'Zakázka - stavba'!$A:$T,16,FALSE)</f>
        <v>0</v>
      </c>
      <c r="F7" s="41">
        <f>VLOOKUP($A7,'Zakázka - stavba'!$A:$T,17,FALSE)</f>
        <v>0</v>
      </c>
      <c r="G7" s="94">
        <f>VLOOKUP($A7,'Zakázka - stavba'!$A:$T,20,FALSE)</f>
        <v>121</v>
      </c>
      <c r="H7" s="6"/>
      <c r="I7" s="8"/>
    </row>
    <row r="8" spans="1:9" ht="11.25" outlineLevel="2" x14ac:dyDescent="0.15">
      <c r="A8" s="96" t="s">
        <v>79</v>
      </c>
      <c r="B8" s="97" t="s">
        <v>80</v>
      </c>
      <c r="C8" s="98">
        <f>VLOOKUP($A8,'Zakázka - stavba'!$A:$T,10,FALSE)</f>
        <v>0</v>
      </c>
      <c r="D8" s="99">
        <f>VLOOKUP($A8,'Zakázka - stavba'!$A:$T,12,FALSE)</f>
        <v>1.3780271000000002</v>
      </c>
      <c r="E8" s="98">
        <f>VLOOKUP($A8,'Zakázka - stavba'!$A:$T,16,FALSE)</f>
        <v>0</v>
      </c>
      <c r="F8" s="98">
        <f>VLOOKUP($A8,'Zakázka - stavba'!$A:$T,17,FALSE)</f>
        <v>0</v>
      </c>
      <c r="G8" s="100">
        <f>VLOOKUP($A8,'Zakázka - stavba'!$A:$T,20,FALSE)</f>
        <v>8</v>
      </c>
      <c r="H8" s="6"/>
      <c r="I8" s="8"/>
    </row>
    <row r="9" spans="1:9" ht="11.25" outlineLevel="2" x14ac:dyDescent="0.15">
      <c r="A9" s="96" t="s">
        <v>81</v>
      </c>
      <c r="B9" s="97" t="s">
        <v>82</v>
      </c>
      <c r="C9" s="98">
        <f>VLOOKUP($A9,'Zakázka - stavba'!$A:$T,10,FALSE)</f>
        <v>0</v>
      </c>
      <c r="D9" s="99">
        <f>VLOOKUP($A9,'Zakázka - stavba'!$A:$T,12,FALSE)</f>
        <v>3.9399999999999998E-2</v>
      </c>
      <c r="E9" s="98">
        <f>VLOOKUP($A9,'Zakázka - stavba'!$A:$T,16,FALSE)</f>
        <v>0</v>
      </c>
      <c r="F9" s="98">
        <f>VLOOKUP($A9,'Zakázka - stavba'!$A:$T,17,FALSE)</f>
        <v>0</v>
      </c>
      <c r="G9" s="100">
        <f>VLOOKUP($A9,'Zakázka - stavba'!$A:$T,20,FALSE)</f>
        <v>1</v>
      </c>
      <c r="H9" s="6"/>
      <c r="I9" s="8"/>
    </row>
    <row r="10" spans="1:9" ht="11.25" outlineLevel="2" x14ac:dyDescent="0.15">
      <c r="A10" s="96" t="s">
        <v>83</v>
      </c>
      <c r="B10" s="97" t="s">
        <v>84</v>
      </c>
      <c r="C10" s="98">
        <f>VLOOKUP($A10,'Zakázka - stavba'!$A:$T,10,FALSE)</f>
        <v>0</v>
      </c>
      <c r="D10" s="99">
        <f>VLOOKUP($A10,'Zakázka - stavba'!$A:$T,12,FALSE)</f>
        <v>2.3034028399999995</v>
      </c>
      <c r="E10" s="98">
        <f>VLOOKUP($A10,'Zakázka - stavba'!$A:$T,16,FALSE)</f>
        <v>0</v>
      </c>
      <c r="F10" s="98">
        <f>VLOOKUP($A10,'Zakázka - stavba'!$A:$T,17,FALSE)</f>
        <v>0</v>
      </c>
      <c r="G10" s="100">
        <f>VLOOKUP($A10,'Zakázka - stavba'!$A:$T,20,FALSE)</f>
        <v>14</v>
      </c>
      <c r="H10" s="6"/>
      <c r="I10" s="8"/>
    </row>
    <row r="11" spans="1:9" ht="11.25" outlineLevel="2" x14ac:dyDescent="0.15">
      <c r="A11" s="96" t="s">
        <v>85</v>
      </c>
      <c r="B11" s="97" t="s">
        <v>86</v>
      </c>
      <c r="C11" s="98">
        <f>VLOOKUP($A11,'Zakázka - stavba'!$A:$T,10,FALSE)</f>
        <v>0</v>
      </c>
      <c r="D11" s="99">
        <f>VLOOKUP($A11,'Zakázka - stavba'!$A:$T,12,FALSE)</f>
        <v>0.17393570999999999</v>
      </c>
      <c r="E11" s="98">
        <f>VLOOKUP($A11,'Zakázka - stavba'!$A:$T,16,FALSE)</f>
        <v>0</v>
      </c>
      <c r="F11" s="98">
        <f>VLOOKUP($A11,'Zakázka - stavba'!$A:$T,17,FALSE)</f>
        <v>0</v>
      </c>
      <c r="G11" s="100">
        <f>VLOOKUP($A11,'Zakázka - stavba'!$A:$T,20,FALSE)</f>
        <v>5</v>
      </c>
      <c r="H11" s="6"/>
      <c r="I11" s="8"/>
    </row>
    <row r="12" spans="1:9" ht="11.25" outlineLevel="2" x14ac:dyDescent="0.15">
      <c r="A12" s="96" t="s">
        <v>87</v>
      </c>
      <c r="B12" s="97" t="s">
        <v>88</v>
      </c>
      <c r="C12" s="98">
        <f>VLOOKUP($A12,'Zakázka - stavba'!$A:$T,10,FALSE)</f>
        <v>0</v>
      </c>
      <c r="D12" s="99">
        <f>VLOOKUP($A12,'Zakázka - stavba'!$A:$T,12,FALSE)</f>
        <v>4.9479999999999999E-4</v>
      </c>
      <c r="E12" s="98">
        <f>VLOOKUP($A12,'Zakázka - stavba'!$A:$T,16,FALSE)</f>
        <v>0</v>
      </c>
      <c r="F12" s="98">
        <f>VLOOKUP($A12,'Zakázka - stavba'!$A:$T,17,FALSE)</f>
        <v>0</v>
      </c>
      <c r="G12" s="100">
        <f>VLOOKUP($A12,'Zakázka - stavba'!$A:$T,20,FALSE)</f>
        <v>2</v>
      </c>
      <c r="H12" s="6"/>
      <c r="I12" s="8"/>
    </row>
    <row r="13" spans="1:9" ht="11.25" outlineLevel="2" x14ac:dyDescent="0.15">
      <c r="A13" s="96" t="s">
        <v>89</v>
      </c>
      <c r="B13" s="97" t="s">
        <v>90</v>
      </c>
      <c r="C13" s="98">
        <f>VLOOKUP($A13,'Zakázka - stavba'!$A:$T,10,FALSE)</f>
        <v>0</v>
      </c>
      <c r="D13" s="99">
        <f>VLOOKUP($A13,'Zakázka - stavba'!$A:$T,12,FALSE)</f>
        <v>0</v>
      </c>
      <c r="E13" s="98">
        <f>VLOOKUP($A13,'Zakázka - stavba'!$A:$T,16,FALSE)</f>
        <v>0</v>
      </c>
      <c r="F13" s="98">
        <f>VLOOKUP($A13,'Zakázka - stavba'!$A:$T,17,FALSE)</f>
        <v>0</v>
      </c>
      <c r="G13" s="100">
        <f>VLOOKUP($A13,'Zakázka - stavba'!$A:$T,20,FALSE)</f>
        <v>1</v>
      </c>
      <c r="H13" s="6"/>
      <c r="I13" s="8"/>
    </row>
    <row r="14" spans="1:9" ht="11.25" outlineLevel="2" x14ac:dyDescent="0.15">
      <c r="A14" s="96" t="s">
        <v>91</v>
      </c>
      <c r="B14" s="97" t="s">
        <v>92</v>
      </c>
      <c r="C14" s="98">
        <f>VLOOKUP($A14,'Zakázka - stavba'!$A:$T,10,FALSE)</f>
        <v>0</v>
      </c>
      <c r="D14" s="99">
        <f>VLOOKUP($A14,'Zakázka - stavba'!$A:$T,12,FALSE)</f>
        <v>0</v>
      </c>
      <c r="E14" s="98">
        <f>VLOOKUP($A14,'Zakázka - stavba'!$A:$T,16,FALSE)</f>
        <v>0</v>
      </c>
      <c r="F14" s="98">
        <f>VLOOKUP($A14,'Zakázka - stavba'!$A:$T,17,FALSE)</f>
        <v>0</v>
      </c>
      <c r="G14" s="100">
        <f>VLOOKUP($A14,'Zakázka - stavba'!$A:$T,20,FALSE)</f>
        <v>18</v>
      </c>
      <c r="H14" s="6"/>
      <c r="I14" s="8"/>
    </row>
    <row r="15" spans="1:9" ht="11.25" outlineLevel="2" x14ac:dyDescent="0.15">
      <c r="A15" s="96" t="s">
        <v>93</v>
      </c>
      <c r="B15" s="97" t="s">
        <v>94</v>
      </c>
      <c r="C15" s="98">
        <f>VLOOKUP($A15,'Zakázka - stavba'!$A:$T,10,FALSE)</f>
        <v>0</v>
      </c>
      <c r="D15" s="99">
        <f>VLOOKUP($A15,'Zakázka - stavba'!$A:$T,12,FALSE)</f>
        <v>0</v>
      </c>
      <c r="E15" s="98">
        <f>VLOOKUP($A15,'Zakázka - stavba'!$A:$T,16,FALSE)</f>
        <v>0</v>
      </c>
      <c r="F15" s="98">
        <f>VLOOKUP($A15,'Zakázka - stavba'!$A:$T,17,FALSE)</f>
        <v>0</v>
      </c>
      <c r="G15" s="100">
        <f>VLOOKUP($A15,'Zakázka - stavba'!$A:$T,20,FALSE)</f>
        <v>1</v>
      </c>
      <c r="H15" s="6"/>
      <c r="I15" s="8"/>
    </row>
    <row r="16" spans="1:9" ht="11.25" outlineLevel="2" x14ac:dyDescent="0.15">
      <c r="A16" s="96" t="s">
        <v>95</v>
      </c>
      <c r="B16" s="97" t="s">
        <v>96</v>
      </c>
      <c r="C16" s="98">
        <f>VLOOKUP($A16,'Zakázka - stavba'!$A:$T,10,FALSE)</f>
        <v>0</v>
      </c>
      <c r="D16" s="99">
        <f>VLOOKUP($A16,'Zakázka - stavba'!$A:$T,12,FALSE)</f>
        <v>3.0000000000000001E-3</v>
      </c>
      <c r="E16" s="98">
        <f>VLOOKUP($A16,'Zakázka - stavba'!$A:$T,16,FALSE)</f>
        <v>0</v>
      </c>
      <c r="F16" s="98">
        <f>VLOOKUP($A16,'Zakázka - stavba'!$A:$T,17,FALSE)</f>
        <v>0</v>
      </c>
      <c r="G16" s="100">
        <f>VLOOKUP($A16,'Zakázka - stavba'!$A:$T,20,FALSE)</f>
        <v>8</v>
      </c>
      <c r="H16" s="6"/>
      <c r="I16" s="8"/>
    </row>
    <row r="17" spans="1:9" ht="11.25" outlineLevel="2" x14ac:dyDescent="0.15">
      <c r="A17" s="96" t="s">
        <v>97</v>
      </c>
      <c r="B17" s="97" t="s">
        <v>98</v>
      </c>
      <c r="C17" s="98">
        <f>VLOOKUP($A17,'Zakázka - stavba'!$A:$T,10,FALSE)</f>
        <v>0</v>
      </c>
      <c r="D17" s="99">
        <f>VLOOKUP($A17,'Zakázka - stavba'!$A:$T,12,FALSE)</f>
        <v>0.121793</v>
      </c>
      <c r="E17" s="98">
        <f>VLOOKUP($A17,'Zakázka - stavba'!$A:$T,16,FALSE)</f>
        <v>0</v>
      </c>
      <c r="F17" s="98">
        <f>VLOOKUP($A17,'Zakázka - stavba'!$A:$T,17,FALSE)</f>
        <v>0</v>
      </c>
      <c r="G17" s="100">
        <f>VLOOKUP($A17,'Zakázka - stavba'!$A:$T,20,FALSE)</f>
        <v>4</v>
      </c>
      <c r="H17" s="6"/>
      <c r="I17" s="8"/>
    </row>
    <row r="18" spans="1:9" ht="11.25" outlineLevel="2" x14ac:dyDescent="0.15">
      <c r="A18" s="96" t="s">
        <v>99</v>
      </c>
      <c r="B18" s="97" t="s">
        <v>100</v>
      </c>
      <c r="C18" s="98">
        <f>VLOOKUP($A18,'Zakázka - stavba'!$A:$T,10,FALSE)</f>
        <v>0</v>
      </c>
      <c r="D18" s="99">
        <f>VLOOKUP($A18,'Zakázka - stavba'!$A:$T,12,FALSE)</f>
        <v>0</v>
      </c>
      <c r="E18" s="98">
        <f>VLOOKUP($A18,'Zakázka - stavba'!$A:$T,16,FALSE)</f>
        <v>0</v>
      </c>
      <c r="F18" s="98">
        <f>VLOOKUP($A18,'Zakázka - stavba'!$A:$T,17,FALSE)</f>
        <v>0</v>
      </c>
      <c r="G18" s="100">
        <f>VLOOKUP($A18,'Zakázka - stavba'!$A:$T,20,FALSE)</f>
        <v>3</v>
      </c>
      <c r="H18" s="6"/>
      <c r="I18" s="8"/>
    </row>
    <row r="19" spans="1:9" ht="11.25" outlineLevel="2" x14ac:dyDescent="0.15">
      <c r="A19" s="96" t="s">
        <v>101</v>
      </c>
      <c r="B19" s="97" t="s">
        <v>102</v>
      </c>
      <c r="C19" s="98">
        <f>VLOOKUP($A19,'Zakázka - stavba'!$A:$T,10,FALSE)</f>
        <v>0</v>
      </c>
      <c r="D19" s="99">
        <f>VLOOKUP($A19,'Zakázka - stavba'!$A:$T,12,FALSE)</f>
        <v>9.0415120000000015E-2</v>
      </c>
      <c r="E19" s="98">
        <f>VLOOKUP($A19,'Zakázka - stavba'!$A:$T,16,FALSE)</f>
        <v>0</v>
      </c>
      <c r="F19" s="98">
        <f>VLOOKUP($A19,'Zakázka - stavba'!$A:$T,17,FALSE)</f>
        <v>0</v>
      </c>
      <c r="G19" s="100">
        <f>VLOOKUP($A19,'Zakázka - stavba'!$A:$T,20,FALSE)</f>
        <v>7</v>
      </c>
      <c r="H19" s="6"/>
      <c r="I19" s="8"/>
    </row>
    <row r="20" spans="1:9" ht="11.25" outlineLevel="2" x14ac:dyDescent="0.15">
      <c r="A20" s="96" t="s">
        <v>103</v>
      </c>
      <c r="B20" s="97" t="s">
        <v>104</v>
      </c>
      <c r="C20" s="98">
        <f>VLOOKUP($A20,'Zakázka - stavba'!$A:$T,10,FALSE)</f>
        <v>0</v>
      </c>
      <c r="D20" s="99">
        <f>VLOOKUP($A20,'Zakázka - stavba'!$A:$T,12,FALSE)</f>
        <v>0.44219879999999995</v>
      </c>
      <c r="E20" s="98">
        <f>VLOOKUP($A20,'Zakázka - stavba'!$A:$T,16,FALSE)</f>
        <v>0</v>
      </c>
      <c r="F20" s="98">
        <f>VLOOKUP($A20,'Zakázka - stavba'!$A:$T,17,FALSE)</f>
        <v>0</v>
      </c>
      <c r="G20" s="100">
        <f>VLOOKUP($A20,'Zakázka - stavba'!$A:$T,20,FALSE)</f>
        <v>12</v>
      </c>
      <c r="H20" s="6"/>
      <c r="I20" s="8"/>
    </row>
    <row r="21" spans="1:9" ht="11.25" outlineLevel="2" x14ac:dyDescent="0.15">
      <c r="A21" s="96" t="s">
        <v>105</v>
      </c>
      <c r="B21" s="97" t="s">
        <v>106</v>
      </c>
      <c r="C21" s="98">
        <f>VLOOKUP($A21,'Zakázka - stavba'!$A:$T,10,FALSE)</f>
        <v>0</v>
      </c>
      <c r="D21" s="99">
        <f>VLOOKUP($A21,'Zakázka - stavba'!$A:$T,12,FALSE)</f>
        <v>3.5769248000000003E-2</v>
      </c>
      <c r="E21" s="98">
        <f>VLOOKUP($A21,'Zakázka - stavba'!$A:$T,16,FALSE)</f>
        <v>0</v>
      </c>
      <c r="F21" s="98">
        <f>VLOOKUP($A21,'Zakázka - stavba'!$A:$T,17,FALSE)</f>
        <v>0</v>
      </c>
      <c r="G21" s="100">
        <f>VLOOKUP($A21,'Zakázka - stavba'!$A:$T,20,FALSE)</f>
        <v>11</v>
      </c>
      <c r="H21" s="6"/>
      <c r="I21" s="8"/>
    </row>
    <row r="22" spans="1:9" ht="11.25" outlineLevel="2" x14ac:dyDescent="0.15">
      <c r="A22" s="96" t="s">
        <v>107</v>
      </c>
      <c r="B22" s="97" t="s">
        <v>108</v>
      </c>
      <c r="C22" s="98">
        <f>VLOOKUP($A22,'Zakázka - stavba'!$A:$T,10,FALSE)</f>
        <v>0</v>
      </c>
      <c r="D22" s="99">
        <f>VLOOKUP($A22,'Zakázka - stavba'!$A:$T,12,FALSE)</f>
        <v>0.95238818000000014</v>
      </c>
      <c r="E22" s="98">
        <f>VLOOKUP($A22,'Zakázka - stavba'!$A:$T,16,FALSE)</f>
        <v>0</v>
      </c>
      <c r="F22" s="98">
        <f>VLOOKUP($A22,'Zakázka - stavba'!$A:$T,17,FALSE)</f>
        <v>0</v>
      </c>
      <c r="G22" s="100">
        <f>VLOOKUP($A22,'Zakázka - stavba'!$A:$T,20,FALSE)</f>
        <v>12</v>
      </c>
      <c r="H22" s="6"/>
      <c r="I22" s="8"/>
    </row>
    <row r="23" spans="1:9" ht="11.25" outlineLevel="2" x14ac:dyDescent="0.15">
      <c r="A23" s="96" t="s">
        <v>109</v>
      </c>
      <c r="B23" s="97" t="s">
        <v>110</v>
      </c>
      <c r="C23" s="98">
        <f>VLOOKUP($A23,'Zakázka - stavba'!$A:$T,10,FALSE)</f>
        <v>0</v>
      </c>
      <c r="D23" s="99">
        <f>VLOOKUP($A23,'Zakázka - stavba'!$A:$T,12,FALSE)</f>
        <v>2.3128000000000003E-3</v>
      </c>
      <c r="E23" s="98">
        <f>VLOOKUP($A23,'Zakázka - stavba'!$A:$T,16,FALSE)</f>
        <v>0</v>
      </c>
      <c r="F23" s="98">
        <f>VLOOKUP($A23,'Zakázka - stavba'!$A:$T,17,FALSE)</f>
        <v>0</v>
      </c>
      <c r="G23" s="100">
        <f>VLOOKUP($A23,'Zakázka - stavba'!$A:$T,20,FALSE)</f>
        <v>4</v>
      </c>
      <c r="H23" s="6"/>
      <c r="I23" s="8"/>
    </row>
    <row r="24" spans="1:9" ht="11.25" outlineLevel="2" x14ac:dyDescent="0.15">
      <c r="A24" s="96" t="s">
        <v>111</v>
      </c>
      <c r="B24" s="97" t="s">
        <v>112</v>
      </c>
      <c r="C24" s="98">
        <f>VLOOKUP($A24,'Zakázka - stavba'!$A:$T,10,FALSE)</f>
        <v>0</v>
      </c>
      <c r="D24" s="99">
        <f>VLOOKUP($A24,'Zakázka - stavba'!$A:$T,12,FALSE)</f>
        <v>7.4318229999999999E-2</v>
      </c>
      <c r="E24" s="98">
        <f>VLOOKUP($A24,'Zakázka - stavba'!$A:$T,16,FALSE)</f>
        <v>0</v>
      </c>
      <c r="F24" s="98">
        <f>VLOOKUP($A24,'Zakázka - stavba'!$A:$T,17,FALSE)</f>
        <v>0</v>
      </c>
      <c r="G24" s="100">
        <f>VLOOKUP($A24,'Zakázka - stavba'!$A:$T,20,FALSE)</f>
        <v>7</v>
      </c>
      <c r="H24" s="6"/>
      <c r="I24" s="8"/>
    </row>
    <row r="25" spans="1:9" ht="11.25" outlineLevel="2" x14ac:dyDescent="0.15">
      <c r="A25" s="96" t="s">
        <v>113</v>
      </c>
      <c r="B25" s="97" t="s">
        <v>114</v>
      </c>
      <c r="C25" s="98">
        <f>VLOOKUP($A25,'Zakázka - stavba'!$A:$T,10,FALSE)</f>
        <v>0</v>
      </c>
      <c r="D25" s="99">
        <f>VLOOKUP($A25,'Zakázka - stavba'!$A:$T,12,FALSE)</f>
        <v>0</v>
      </c>
      <c r="E25" s="98">
        <f>VLOOKUP($A25,'Zakázka - stavba'!$A:$T,16,FALSE)</f>
        <v>0</v>
      </c>
      <c r="F25" s="98">
        <f>VLOOKUP($A25,'Zakázka - stavba'!$A:$T,17,FALSE)</f>
        <v>0</v>
      </c>
      <c r="G25" s="100">
        <f>VLOOKUP($A25,'Zakázka - stavba'!$A:$T,20,FALSE)</f>
        <v>2</v>
      </c>
      <c r="H25" s="6"/>
      <c r="I25" s="8"/>
    </row>
    <row r="26" spans="1:9" ht="11.25" outlineLevel="2" x14ac:dyDescent="0.15">
      <c r="A26" s="96" t="s">
        <v>115</v>
      </c>
      <c r="B26" s="97" t="s">
        <v>116</v>
      </c>
      <c r="C26" s="98">
        <f>VLOOKUP($A26,'Zakázka - stavba'!$A:$T,10,FALSE)</f>
        <v>0</v>
      </c>
      <c r="D26" s="99">
        <f>VLOOKUP($A26,'Zakázka - stavba'!$A:$T,12,FALSE)</f>
        <v>0</v>
      </c>
      <c r="E26" s="98">
        <f>VLOOKUP($A26,'Zakázka - stavba'!$A:$T,16,FALSE)</f>
        <v>0</v>
      </c>
      <c r="F26" s="98">
        <f>VLOOKUP($A26,'Zakázka - stavba'!$A:$T,17,FALSE)</f>
        <v>0</v>
      </c>
      <c r="G26" s="100">
        <f>VLOOKUP($A26,'Zakázka - stavba'!$A:$T,20,FALSE)</f>
        <v>1</v>
      </c>
      <c r="H26" s="6"/>
      <c r="I26" s="8"/>
    </row>
    <row r="27" spans="1:9" ht="12" outlineLevel="1" x14ac:dyDescent="0.15">
      <c r="A27" s="28" t="s">
        <v>117</v>
      </c>
      <c r="B27" s="95" t="s">
        <v>118</v>
      </c>
      <c r="C27" s="41">
        <f>VLOOKUP($A27,'Zakázka - stavba'!$A:$T,10,FALSE)</f>
        <v>0</v>
      </c>
      <c r="D27" s="93">
        <f>VLOOKUP($A27,'Zakázka - stavba'!$A:$T,12,FALSE)</f>
        <v>69.862772267096048</v>
      </c>
      <c r="E27" s="41">
        <f>VLOOKUP($A27,'Zakázka - stavba'!$A:$T,16,FALSE)</f>
        <v>0</v>
      </c>
      <c r="F27" s="41">
        <f>VLOOKUP($A27,'Zakázka - stavba'!$A:$T,17,FALSE)</f>
        <v>0</v>
      </c>
      <c r="G27" s="94">
        <f>VLOOKUP($A27,'Zakázka - stavba'!$A:$T,20,FALSE)</f>
        <v>190</v>
      </c>
      <c r="H27" s="6"/>
      <c r="I27" s="8"/>
    </row>
    <row r="28" spans="1:9" ht="11.25" outlineLevel="2" x14ac:dyDescent="0.15">
      <c r="A28" s="96" t="s">
        <v>119</v>
      </c>
      <c r="B28" s="97" t="s">
        <v>80</v>
      </c>
      <c r="C28" s="98">
        <f>VLOOKUP($A28,'Zakázka - stavba'!$A:$T,10,FALSE)</f>
        <v>0</v>
      </c>
      <c r="D28" s="99">
        <f>VLOOKUP($A28,'Zakázka - stavba'!$A:$T,12,FALSE)</f>
        <v>6.0340308119960007</v>
      </c>
      <c r="E28" s="98">
        <f>VLOOKUP($A28,'Zakázka - stavba'!$A:$T,16,FALSE)</f>
        <v>0</v>
      </c>
      <c r="F28" s="98">
        <f>VLOOKUP($A28,'Zakázka - stavba'!$A:$T,17,FALSE)</f>
        <v>0</v>
      </c>
      <c r="G28" s="100">
        <f>VLOOKUP($A28,'Zakázka - stavba'!$A:$T,20,FALSE)</f>
        <v>17</v>
      </c>
      <c r="H28" s="6"/>
      <c r="I28" s="8"/>
    </row>
    <row r="29" spans="1:9" ht="11.25" outlineLevel="2" x14ac:dyDescent="0.15">
      <c r="A29" s="96" t="s">
        <v>120</v>
      </c>
      <c r="B29" s="97" t="s">
        <v>82</v>
      </c>
      <c r="C29" s="98">
        <f>VLOOKUP($A29,'Zakázka - stavba'!$A:$T,10,FALSE)</f>
        <v>0</v>
      </c>
      <c r="D29" s="99">
        <f>VLOOKUP($A29,'Zakázka - stavba'!$A:$T,12,FALSE)</f>
        <v>0.34900999999999999</v>
      </c>
      <c r="E29" s="98">
        <f>VLOOKUP($A29,'Zakázka - stavba'!$A:$T,16,FALSE)</f>
        <v>0</v>
      </c>
      <c r="F29" s="98">
        <f>VLOOKUP($A29,'Zakázka - stavba'!$A:$T,17,FALSE)</f>
        <v>0</v>
      </c>
      <c r="G29" s="100">
        <f>VLOOKUP($A29,'Zakázka - stavba'!$A:$T,20,FALSE)</f>
        <v>2</v>
      </c>
      <c r="H29" s="6"/>
      <c r="I29" s="8"/>
    </row>
    <row r="30" spans="1:9" ht="11.25" outlineLevel="2" x14ac:dyDescent="0.15">
      <c r="A30" s="96" t="s">
        <v>121</v>
      </c>
      <c r="B30" s="97" t="s">
        <v>84</v>
      </c>
      <c r="C30" s="98">
        <f>VLOOKUP($A30,'Zakázka - stavba'!$A:$T,10,FALSE)</f>
        <v>0</v>
      </c>
      <c r="D30" s="99">
        <f>VLOOKUP($A30,'Zakázka - stavba'!$A:$T,12,FALSE)</f>
        <v>20.635643000000002</v>
      </c>
      <c r="E30" s="98">
        <f>VLOOKUP($A30,'Zakázka - stavba'!$A:$T,16,FALSE)</f>
        <v>0</v>
      </c>
      <c r="F30" s="98">
        <f>VLOOKUP($A30,'Zakázka - stavba'!$A:$T,17,FALSE)</f>
        <v>0</v>
      </c>
      <c r="G30" s="100">
        <f>VLOOKUP($A30,'Zakázka - stavba'!$A:$T,20,FALSE)</f>
        <v>19</v>
      </c>
      <c r="H30" s="6"/>
      <c r="I30" s="8"/>
    </row>
    <row r="31" spans="1:9" ht="11.25" outlineLevel="2" x14ac:dyDescent="0.15">
      <c r="A31" s="96" t="s">
        <v>122</v>
      </c>
      <c r="B31" s="97" t="s">
        <v>86</v>
      </c>
      <c r="C31" s="98">
        <f>VLOOKUP($A31,'Zakázka - stavba'!$A:$T,10,FALSE)</f>
        <v>0</v>
      </c>
      <c r="D31" s="99">
        <f>VLOOKUP($A31,'Zakázka - stavba'!$A:$T,12,FALSE)</f>
        <v>20.908844939000002</v>
      </c>
      <c r="E31" s="98">
        <f>VLOOKUP($A31,'Zakázka - stavba'!$A:$T,16,FALSE)</f>
        <v>0</v>
      </c>
      <c r="F31" s="98">
        <f>VLOOKUP($A31,'Zakázka - stavba'!$A:$T,17,FALSE)</f>
        <v>0</v>
      </c>
      <c r="G31" s="100">
        <f>VLOOKUP($A31,'Zakázka - stavba'!$A:$T,20,FALSE)</f>
        <v>5</v>
      </c>
      <c r="H31" s="6"/>
      <c r="I31" s="8"/>
    </row>
    <row r="32" spans="1:9" ht="11.25" outlineLevel="2" x14ac:dyDescent="0.15">
      <c r="A32" s="96" t="s">
        <v>123</v>
      </c>
      <c r="B32" s="97" t="s">
        <v>88</v>
      </c>
      <c r="C32" s="98">
        <f>VLOOKUP($A32,'Zakázka - stavba'!$A:$T,10,FALSE)</f>
        <v>0</v>
      </c>
      <c r="D32" s="99">
        <f>VLOOKUP($A32,'Zakázka - stavba'!$A:$T,12,FALSE)</f>
        <v>4.3668799999999994E-2</v>
      </c>
      <c r="E32" s="98">
        <f>VLOOKUP($A32,'Zakázka - stavba'!$A:$T,16,FALSE)</f>
        <v>0</v>
      </c>
      <c r="F32" s="98">
        <f>VLOOKUP($A32,'Zakázka - stavba'!$A:$T,17,FALSE)</f>
        <v>0</v>
      </c>
      <c r="G32" s="100">
        <f>VLOOKUP($A32,'Zakázka - stavba'!$A:$T,20,FALSE)</f>
        <v>4</v>
      </c>
      <c r="H32" s="6"/>
      <c r="I32" s="8"/>
    </row>
    <row r="33" spans="1:9" ht="11.25" outlineLevel="2" x14ac:dyDescent="0.15">
      <c r="A33" s="96" t="s">
        <v>124</v>
      </c>
      <c r="B33" s="97" t="s">
        <v>90</v>
      </c>
      <c r="C33" s="98">
        <f>VLOOKUP($A33,'Zakázka - stavba'!$A:$T,10,FALSE)</f>
        <v>0</v>
      </c>
      <c r="D33" s="99">
        <f>VLOOKUP($A33,'Zakázka - stavba'!$A:$T,12,FALSE)</f>
        <v>0</v>
      </c>
      <c r="E33" s="98">
        <f>VLOOKUP($A33,'Zakázka - stavba'!$A:$T,16,FALSE)</f>
        <v>0</v>
      </c>
      <c r="F33" s="98">
        <f>VLOOKUP($A33,'Zakázka - stavba'!$A:$T,17,FALSE)</f>
        <v>0</v>
      </c>
      <c r="G33" s="100">
        <f>VLOOKUP($A33,'Zakázka - stavba'!$A:$T,20,FALSE)</f>
        <v>1</v>
      </c>
      <c r="H33" s="6"/>
      <c r="I33" s="8"/>
    </row>
    <row r="34" spans="1:9" ht="11.25" outlineLevel="2" x14ac:dyDescent="0.15">
      <c r="A34" s="96" t="s">
        <v>125</v>
      </c>
      <c r="B34" s="97" t="s">
        <v>92</v>
      </c>
      <c r="C34" s="98">
        <f>VLOOKUP($A34,'Zakázka - stavba'!$A:$T,10,FALSE)</f>
        <v>0</v>
      </c>
      <c r="D34" s="99">
        <f>VLOOKUP($A34,'Zakázka - stavba'!$A:$T,12,FALSE)</f>
        <v>0</v>
      </c>
      <c r="E34" s="98">
        <f>VLOOKUP($A34,'Zakázka - stavba'!$A:$T,16,FALSE)</f>
        <v>0</v>
      </c>
      <c r="F34" s="98">
        <f>VLOOKUP($A34,'Zakázka - stavba'!$A:$T,17,FALSE)</f>
        <v>0</v>
      </c>
      <c r="G34" s="100">
        <f>VLOOKUP($A34,'Zakázka - stavba'!$A:$T,20,FALSE)</f>
        <v>27</v>
      </c>
      <c r="H34" s="6"/>
      <c r="I34" s="8"/>
    </row>
    <row r="35" spans="1:9" ht="11.25" outlineLevel="2" x14ac:dyDescent="0.15">
      <c r="A35" s="96" t="s">
        <v>126</v>
      </c>
      <c r="B35" s="97" t="s">
        <v>94</v>
      </c>
      <c r="C35" s="98">
        <f>VLOOKUP($A35,'Zakázka - stavba'!$A:$T,10,FALSE)</f>
        <v>0</v>
      </c>
      <c r="D35" s="99">
        <f>VLOOKUP($A35,'Zakázka - stavba'!$A:$T,12,FALSE)</f>
        <v>0</v>
      </c>
      <c r="E35" s="98">
        <f>VLOOKUP($A35,'Zakázka - stavba'!$A:$T,16,FALSE)</f>
        <v>0</v>
      </c>
      <c r="F35" s="98">
        <f>VLOOKUP($A35,'Zakázka - stavba'!$A:$T,17,FALSE)</f>
        <v>0</v>
      </c>
      <c r="G35" s="100">
        <f>VLOOKUP($A35,'Zakázka - stavba'!$A:$T,20,FALSE)</f>
        <v>1</v>
      </c>
      <c r="H35" s="6"/>
      <c r="I35" s="8"/>
    </row>
    <row r="36" spans="1:9" ht="11.25" outlineLevel="2" x14ac:dyDescent="0.15">
      <c r="A36" s="96" t="s">
        <v>127</v>
      </c>
      <c r="B36" s="97" t="s">
        <v>128</v>
      </c>
      <c r="C36" s="98">
        <f>VLOOKUP($A36,'Zakázka - stavba'!$A:$T,10,FALSE)</f>
        <v>0</v>
      </c>
      <c r="D36" s="99">
        <f>VLOOKUP($A36,'Zakázka - stavba'!$A:$T,12,FALSE)</f>
        <v>1.3852107500000002</v>
      </c>
      <c r="E36" s="98">
        <f>VLOOKUP($A36,'Zakázka - stavba'!$A:$T,16,FALSE)</f>
        <v>0</v>
      </c>
      <c r="F36" s="98">
        <f>VLOOKUP($A36,'Zakázka - stavba'!$A:$T,17,FALSE)</f>
        <v>0</v>
      </c>
      <c r="G36" s="100">
        <f>VLOOKUP($A36,'Zakázka - stavba'!$A:$T,20,FALSE)</f>
        <v>2</v>
      </c>
      <c r="H36" s="6"/>
      <c r="I36" s="8"/>
    </row>
    <row r="37" spans="1:9" ht="11.25" outlineLevel="2" x14ac:dyDescent="0.15">
      <c r="A37" s="96" t="s">
        <v>129</v>
      </c>
      <c r="B37" s="97" t="s">
        <v>98</v>
      </c>
      <c r="C37" s="98">
        <f>VLOOKUP($A37,'Zakázka - stavba'!$A:$T,10,FALSE)</f>
        <v>0</v>
      </c>
      <c r="D37" s="99">
        <f>VLOOKUP($A37,'Zakázka - stavba'!$A:$T,12,FALSE)</f>
        <v>9.8235247774999994</v>
      </c>
      <c r="E37" s="98">
        <f>VLOOKUP($A37,'Zakázka - stavba'!$A:$T,16,FALSE)</f>
        <v>0</v>
      </c>
      <c r="F37" s="98">
        <f>VLOOKUP($A37,'Zakázka - stavba'!$A:$T,17,FALSE)</f>
        <v>0</v>
      </c>
      <c r="G37" s="100">
        <f>VLOOKUP($A37,'Zakázka - stavba'!$A:$T,20,FALSE)</f>
        <v>16</v>
      </c>
      <c r="H37" s="6"/>
      <c r="I37" s="8"/>
    </row>
    <row r="38" spans="1:9" ht="11.25" outlineLevel="2" x14ac:dyDescent="0.15">
      <c r="A38" s="96" t="s">
        <v>130</v>
      </c>
      <c r="B38" s="97" t="s">
        <v>100</v>
      </c>
      <c r="C38" s="98">
        <f>VLOOKUP($A38,'Zakázka - stavba'!$A:$T,10,FALSE)</f>
        <v>0</v>
      </c>
      <c r="D38" s="99">
        <f>VLOOKUP($A38,'Zakázka - stavba'!$A:$T,12,FALSE)</f>
        <v>1.6379999999999999E-2</v>
      </c>
      <c r="E38" s="98">
        <f>VLOOKUP($A38,'Zakázka - stavba'!$A:$T,16,FALSE)</f>
        <v>0</v>
      </c>
      <c r="F38" s="98">
        <f>VLOOKUP($A38,'Zakázka - stavba'!$A:$T,17,FALSE)</f>
        <v>0</v>
      </c>
      <c r="G38" s="100">
        <f>VLOOKUP($A38,'Zakázka - stavba'!$A:$T,20,FALSE)</f>
        <v>11</v>
      </c>
      <c r="H38" s="6"/>
      <c r="I38" s="8"/>
    </row>
    <row r="39" spans="1:9" ht="11.25" outlineLevel="2" x14ac:dyDescent="0.15">
      <c r="A39" s="96" t="s">
        <v>131</v>
      </c>
      <c r="B39" s="97" t="s">
        <v>102</v>
      </c>
      <c r="C39" s="98">
        <f>VLOOKUP($A39,'Zakázka - stavba'!$A:$T,10,FALSE)</f>
        <v>0</v>
      </c>
      <c r="D39" s="99">
        <f>VLOOKUP($A39,'Zakázka - stavba'!$A:$T,12,FALSE)</f>
        <v>0.26507804000000001</v>
      </c>
      <c r="E39" s="98">
        <f>VLOOKUP($A39,'Zakázka - stavba'!$A:$T,16,FALSE)</f>
        <v>0</v>
      </c>
      <c r="F39" s="98">
        <f>VLOOKUP($A39,'Zakázka - stavba'!$A:$T,17,FALSE)</f>
        <v>0</v>
      </c>
      <c r="G39" s="100">
        <f>VLOOKUP($A39,'Zakázka - stavba'!$A:$T,20,FALSE)</f>
        <v>21</v>
      </c>
      <c r="H39" s="6"/>
      <c r="I39" s="8"/>
    </row>
    <row r="40" spans="1:9" ht="11.25" outlineLevel="2" x14ac:dyDescent="0.15">
      <c r="A40" s="96" t="s">
        <v>132</v>
      </c>
      <c r="B40" s="97" t="s">
        <v>133</v>
      </c>
      <c r="C40" s="98">
        <f>VLOOKUP($A40,'Zakázka - stavba'!$A:$T,10,FALSE)</f>
        <v>0</v>
      </c>
      <c r="D40" s="99">
        <f>VLOOKUP($A40,'Zakázka - stavba'!$A:$T,12,FALSE)</f>
        <v>1.2012578089999999</v>
      </c>
      <c r="E40" s="98">
        <f>VLOOKUP($A40,'Zakázka - stavba'!$A:$T,16,FALSE)</f>
        <v>0</v>
      </c>
      <c r="F40" s="98">
        <f>VLOOKUP($A40,'Zakázka - stavba'!$A:$T,17,FALSE)</f>
        <v>0</v>
      </c>
      <c r="G40" s="100">
        <f>VLOOKUP($A40,'Zakázka - stavba'!$A:$T,20,FALSE)</f>
        <v>15</v>
      </c>
      <c r="H40" s="6"/>
      <c r="I40" s="8"/>
    </row>
    <row r="41" spans="1:9" ht="11.25" outlineLevel="2" x14ac:dyDescent="0.15">
      <c r="A41" s="96" t="s">
        <v>134</v>
      </c>
      <c r="B41" s="97" t="s">
        <v>104</v>
      </c>
      <c r="C41" s="98">
        <f>VLOOKUP($A41,'Zakázka - stavba'!$A:$T,10,FALSE)</f>
        <v>0</v>
      </c>
      <c r="D41" s="99">
        <f>VLOOKUP($A41,'Zakázka - stavba'!$A:$T,12,FALSE)</f>
        <v>0.14204879999999998</v>
      </c>
      <c r="E41" s="98">
        <f>VLOOKUP($A41,'Zakázka - stavba'!$A:$T,16,FALSE)</f>
        <v>0</v>
      </c>
      <c r="F41" s="98">
        <f>VLOOKUP($A41,'Zakázka - stavba'!$A:$T,17,FALSE)</f>
        <v>0</v>
      </c>
      <c r="G41" s="100">
        <f>VLOOKUP($A41,'Zakázka - stavba'!$A:$T,20,FALSE)</f>
        <v>4</v>
      </c>
      <c r="H41" s="6"/>
      <c r="I41" s="8"/>
    </row>
    <row r="42" spans="1:9" ht="11.25" outlineLevel="2" x14ac:dyDescent="0.15">
      <c r="A42" s="96" t="s">
        <v>135</v>
      </c>
      <c r="B42" s="97" t="s">
        <v>106</v>
      </c>
      <c r="C42" s="98">
        <f>VLOOKUP($A42,'Zakázka - stavba'!$A:$T,10,FALSE)</f>
        <v>0</v>
      </c>
      <c r="D42" s="99">
        <f>VLOOKUP($A42,'Zakázka - stavba'!$A:$T,12,FALSE)</f>
        <v>7.4673806900000006</v>
      </c>
      <c r="E42" s="98">
        <f>VLOOKUP($A42,'Zakázka - stavba'!$A:$T,16,FALSE)</f>
        <v>0</v>
      </c>
      <c r="F42" s="98">
        <f>VLOOKUP($A42,'Zakázka - stavba'!$A:$T,17,FALSE)</f>
        <v>0</v>
      </c>
      <c r="G42" s="100">
        <f>VLOOKUP($A42,'Zakázka - stavba'!$A:$T,20,FALSE)</f>
        <v>15</v>
      </c>
      <c r="H42" s="6"/>
      <c r="I42" s="8"/>
    </row>
    <row r="43" spans="1:9" ht="11.25" outlineLevel="2" x14ac:dyDescent="0.15">
      <c r="A43" s="96" t="s">
        <v>136</v>
      </c>
      <c r="B43" s="97" t="s">
        <v>108</v>
      </c>
      <c r="C43" s="98">
        <f>VLOOKUP($A43,'Zakázka - stavba'!$A:$T,10,FALSE)</f>
        <v>0</v>
      </c>
      <c r="D43" s="99">
        <f>VLOOKUP($A43,'Zakázka - stavba'!$A:$T,12,FALSE)</f>
        <v>0.54432599999999987</v>
      </c>
      <c r="E43" s="98">
        <f>VLOOKUP($A43,'Zakázka - stavba'!$A:$T,16,FALSE)</f>
        <v>0</v>
      </c>
      <c r="F43" s="98">
        <f>VLOOKUP($A43,'Zakázka - stavba'!$A:$T,17,FALSE)</f>
        <v>0</v>
      </c>
      <c r="G43" s="100">
        <f>VLOOKUP($A43,'Zakázka - stavba'!$A:$T,20,FALSE)</f>
        <v>12</v>
      </c>
      <c r="H43" s="6"/>
      <c r="I43" s="8"/>
    </row>
    <row r="44" spans="1:9" ht="11.25" outlineLevel="2" x14ac:dyDescent="0.15">
      <c r="A44" s="96" t="s">
        <v>137</v>
      </c>
      <c r="B44" s="97" t="s">
        <v>110</v>
      </c>
      <c r="C44" s="98">
        <f>VLOOKUP($A44,'Zakázka - stavba'!$A:$T,10,FALSE)</f>
        <v>0</v>
      </c>
      <c r="D44" s="99">
        <f>VLOOKUP($A44,'Zakázka - stavba'!$A:$T,12,FALSE)</f>
        <v>3.6863919600000003E-2</v>
      </c>
      <c r="E44" s="98">
        <f>VLOOKUP($A44,'Zakázka - stavba'!$A:$T,16,FALSE)</f>
        <v>0</v>
      </c>
      <c r="F44" s="98">
        <f>VLOOKUP($A44,'Zakázka - stavba'!$A:$T,17,FALSE)</f>
        <v>0</v>
      </c>
      <c r="G44" s="100">
        <f>VLOOKUP($A44,'Zakázka - stavba'!$A:$T,20,FALSE)</f>
        <v>5</v>
      </c>
      <c r="H44" s="6"/>
      <c r="I44" s="8"/>
    </row>
    <row r="45" spans="1:9" ht="11.25" outlineLevel="2" x14ac:dyDescent="0.15">
      <c r="A45" s="96" t="s">
        <v>138</v>
      </c>
      <c r="B45" s="97" t="s">
        <v>112</v>
      </c>
      <c r="C45" s="98">
        <f>VLOOKUP($A45,'Zakázka - stavba'!$A:$T,10,FALSE)</f>
        <v>0</v>
      </c>
      <c r="D45" s="99">
        <f>VLOOKUP($A45,'Zakázka - stavba'!$A:$T,12,FALSE)</f>
        <v>1.0095039299999999</v>
      </c>
      <c r="E45" s="98">
        <f>VLOOKUP($A45,'Zakázka - stavba'!$A:$T,16,FALSE)</f>
        <v>0</v>
      </c>
      <c r="F45" s="98">
        <f>VLOOKUP($A45,'Zakázka - stavba'!$A:$T,17,FALSE)</f>
        <v>0</v>
      </c>
      <c r="G45" s="100">
        <f>VLOOKUP($A45,'Zakázka - stavba'!$A:$T,20,FALSE)</f>
        <v>8</v>
      </c>
      <c r="H45" s="6"/>
      <c r="I45" s="8"/>
    </row>
    <row r="46" spans="1:9" ht="11.25" outlineLevel="2" x14ac:dyDescent="0.15">
      <c r="A46" s="96" t="s">
        <v>139</v>
      </c>
      <c r="B46" s="97" t="s">
        <v>114</v>
      </c>
      <c r="C46" s="98">
        <f>VLOOKUP($A46,'Zakázka - stavba'!$A:$T,10,FALSE)</f>
        <v>0</v>
      </c>
      <c r="D46" s="99">
        <f>VLOOKUP($A46,'Zakázka - stavba'!$A:$T,12,FALSE)</f>
        <v>0</v>
      </c>
      <c r="E46" s="98">
        <f>VLOOKUP($A46,'Zakázka - stavba'!$A:$T,16,FALSE)</f>
        <v>0</v>
      </c>
      <c r="F46" s="98">
        <f>VLOOKUP($A46,'Zakázka - stavba'!$A:$T,17,FALSE)</f>
        <v>0</v>
      </c>
      <c r="G46" s="100">
        <f>VLOOKUP($A46,'Zakázka - stavba'!$A:$T,20,FALSE)</f>
        <v>1</v>
      </c>
      <c r="H46" s="6"/>
      <c r="I46" s="8"/>
    </row>
    <row r="47" spans="1:9" ht="11.25" outlineLevel="2" x14ac:dyDescent="0.15">
      <c r="A47" s="96" t="s">
        <v>140</v>
      </c>
      <c r="B47" s="97" t="s">
        <v>116</v>
      </c>
      <c r="C47" s="98">
        <f>VLOOKUP($A47,'Zakázka - stavba'!$A:$T,10,FALSE)</f>
        <v>0</v>
      </c>
      <c r="D47" s="99">
        <f>VLOOKUP($A47,'Zakázka - stavba'!$A:$T,12,FALSE)</f>
        <v>0</v>
      </c>
      <c r="E47" s="98">
        <f>VLOOKUP($A47,'Zakázka - stavba'!$A:$T,16,FALSE)</f>
        <v>0</v>
      </c>
      <c r="F47" s="98">
        <f>VLOOKUP($A47,'Zakázka - stavba'!$A:$T,17,FALSE)</f>
        <v>0</v>
      </c>
      <c r="G47" s="100">
        <f>VLOOKUP($A47,'Zakázka - stavba'!$A:$T,20,FALSE)</f>
        <v>1</v>
      </c>
      <c r="H47" s="6"/>
      <c r="I47" s="8"/>
    </row>
    <row r="48" spans="1:9" ht="11.25" outlineLevel="2" x14ac:dyDescent="0.15">
      <c r="A48" s="96" t="s">
        <v>141</v>
      </c>
      <c r="B48" s="97" t="s">
        <v>142</v>
      </c>
      <c r="C48" s="98">
        <f>VLOOKUP($A48,'Zakázka - stavba'!$A:$T,10,FALSE)</f>
        <v>0</v>
      </c>
      <c r="D48" s="99">
        <f>VLOOKUP($A48,'Zakázka - stavba'!$A:$T,12,FALSE)</f>
        <v>0</v>
      </c>
      <c r="E48" s="98">
        <f>VLOOKUP($A48,'Zakázka - stavba'!$A:$T,16,FALSE)</f>
        <v>0</v>
      </c>
      <c r="F48" s="98">
        <f>VLOOKUP($A48,'Zakázka - stavba'!$A:$T,17,FALSE)</f>
        <v>0</v>
      </c>
      <c r="G48" s="100">
        <f>VLOOKUP($A48,'Zakázka - stavba'!$A:$T,20,FALSE)</f>
        <v>3</v>
      </c>
      <c r="H48" s="6"/>
      <c r="I48" s="8"/>
    </row>
    <row r="49" spans="1:9" ht="7.5" customHeight="1" x14ac:dyDescent="0.15">
      <c r="B49" s="62"/>
      <c r="C49" s="64"/>
      <c r="D49" s="67"/>
      <c r="E49" s="64"/>
      <c r="F49" s="64"/>
      <c r="G49" s="71"/>
      <c r="H49" s="8"/>
    </row>
    <row r="50" spans="1:9" ht="12.75" x14ac:dyDescent="0.2">
      <c r="A50" s="5"/>
      <c r="B50" s="76" t="s">
        <v>3</v>
      </c>
      <c r="C50" s="77">
        <f>SUMIF(GROUP_ID,"",ITEM_PRICES)</f>
        <v>0</v>
      </c>
      <c r="D50" s="78"/>
      <c r="E50" s="79"/>
      <c r="F50" s="79"/>
      <c r="G50" s="80"/>
      <c r="H50" s="6"/>
      <c r="I50" s="8"/>
    </row>
    <row r="51" spans="1:9" ht="12.75" x14ac:dyDescent="0.2">
      <c r="A51" s="5"/>
      <c r="B51" s="81" t="s">
        <v>4</v>
      </c>
      <c r="C51" s="77">
        <f ca="1">SUM(C52:C53)</f>
        <v>0</v>
      </c>
      <c r="D51" s="78"/>
      <c r="E51" s="79"/>
      <c r="F51" s="79"/>
      <c r="G51" s="80"/>
      <c r="H51" s="6"/>
      <c r="I51" s="8"/>
    </row>
    <row r="52" spans="1:9" ht="12.75" x14ac:dyDescent="0.2">
      <c r="A52" s="2"/>
      <c r="B52" s="82" t="str">
        <f ca="1">INDIRECT(ADDRESS(11,1,,,"Krycí List"))</f>
        <v/>
      </c>
      <c r="C52" s="83" t="str">
        <f ca="1">INDIRECT(ADDRESS(14,1,,,"Krycí List"))</f>
        <v/>
      </c>
      <c r="D52" s="84"/>
      <c r="E52" s="85"/>
      <c r="F52" s="85"/>
      <c r="G52" s="86"/>
      <c r="H52" s="6"/>
      <c r="I52" s="8"/>
    </row>
    <row r="53" spans="1:9" ht="12.75" x14ac:dyDescent="0.2">
      <c r="A53" s="2"/>
      <c r="B53" s="87" t="str">
        <f ca="1">INDIRECT(ADDRESS(12,1,,,"Krycí List"))</f>
        <v/>
      </c>
      <c r="C53" s="88" t="str">
        <f ca="1">INDIRECT(ADDRESS(15,1,,,"Krycí List"))</f>
        <v/>
      </c>
      <c r="D53" s="89"/>
      <c r="E53" s="90"/>
      <c r="F53" s="90"/>
      <c r="G53" s="91"/>
      <c r="H53" s="6"/>
      <c r="I53" s="8"/>
    </row>
    <row r="54" spans="1:9" ht="12.75" x14ac:dyDescent="0.2">
      <c r="A54" s="5"/>
      <c r="B54" s="76" t="s">
        <v>2</v>
      </c>
      <c r="C54" s="77">
        <f ca="1">C50+C51</f>
        <v>0</v>
      </c>
      <c r="D54" s="78"/>
      <c r="E54" s="79"/>
      <c r="F54" s="79"/>
      <c r="G54" s="80"/>
      <c r="H54" s="6"/>
      <c r="I54" s="8"/>
    </row>
    <row r="55" spans="1:9" x14ac:dyDescent="0.15">
      <c r="B55" s="60"/>
      <c r="C55" s="63"/>
      <c r="D55" s="65"/>
      <c r="E55" s="63"/>
      <c r="F55" s="63"/>
      <c r="G55" s="69"/>
    </row>
    <row r="56" spans="1:9" x14ac:dyDescent="0.15">
      <c r="B56" s="6"/>
      <c r="C56" s="8"/>
      <c r="D56" s="6"/>
      <c r="E56" s="8"/>
      <c r="F56" s="8"/>
      <c r="G56" s="6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Kubela&amp;C&amp;8</oddHeader>
    <oddFooter>&amp;L&amp;8Vytvořeno systémem euroCALC 4&amp;C&amp;P/&amp;N&amp;R&amp;8&amp;[25.2.2025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852"/>
  <sheetViews>
    <sheetView tabSelected="1" workbookViewId="0">
      <pane ySplit="4" topLeftCell="A5" activePane="bottomLeft" state="frozen"/>
      <selection pane="bottomLeft" activeCell="F1700" sqref="F1700"/>
    </sheetView>
  </sheetViews>
  <sheetFormatPr defaultColWidth="9.140625" defaultRowHeight="8.25" outlineLevelRow="4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1" t="s">
        <v>143</v>
      </c>
    </row>
    <row r="2" spans="1:27" ht="15.75" x14ac:dyDescent="0.15">
      <c r="B2" s="69"/>
      <c r="C2" s="69"/>
      <c r="D2" s="60"/>
      <c r="E2" s="60"/>
      <c r="F2" s="101" t="s">
        <v>144</v>
      </c>
      <c r="G2" s="60"/>
      <c r="H2" s="65"/>
      <c r="I2" s="104"/>
      <c r="J2" s="63"/>
      <c r="K2" s="65"/>
      <c r="L2" s="65"/>
      <c r="M2" s="65"/>
      <c r="N2" s="65"/>
      <c r="O2" s="63"/>
      <c r="P2" s="63"/>
      <c r="Q2" s="63"/>
      <c r="R2" s="60"/>
      <c r="S2" s="60"/>
      <c r="T2" s="69"/>
      <c r="V2" s="9"/>
      <c r="X2" s="105" t="s">
        <v>23</v>
      </c>
      <c r="Y2" s="9"/>
    </row>
    <row r="3" spans="1:27" ht="7.5" customHeight="1" x14ac:dyDescent="0.15">
      <c r="A3" s="6"/>
      <c r="B3" s="102"/>
      <c r="C3" s="69"/>
      <c r="D3" s="60"/>
      <c r="E3" s="60"/>
      <c r="F3" s="60"/>
      <c r="G3" s="60"/>
      <c r="H3" s="65"/>
      <c r="I3" s="104"/>
      <c r="J3" s="63"/>
      <c r="K3" s="66"/>
      <c r="L3" s="66"/>
      <c r="M3" s="66"/>
      <c r="N3" s="66"/>
      <c r="O3" s="68"/>
      <c r="P3" s="68"/>
      <c r="Q3" s="68"/>
      <c r="R3" s="103"/>
      <c r="S3" s="60"/>
      <c r="T3" s="70"/>
      <c r="U3" s="8"/>
      <c r="X3" s="106"/>
      <c r="Y3" s="9"/>
    </row>
    <row r="4" spans="1:27" ht="11.25" x14ac:dyDescent="0.2">
      <c r="A4" s="3"/>
      <c r="B4" s="75"/>
      <c r="C4" s="75" t="s">
        <v>6</v>
      </c>
      <c r="D4" s="72" t="s">
        <v>7</v>
      </c>
      <c r="E4" s="72" t="s">
        <v>8</v>
      </c>
      <c r="F4" s="72" t="s">
        <v>5</v>
      </c>
      <c r="G4" s="72" t="s">
        <v>9</v>
      </c>
      <c r="H4" s="74" t="s">
        <v>10</v>
      </c>
      <c r="I4" s="107" t="s">
        <v>11</v>
      </c>
      <c r="J4" s="73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3" t="s">
        <v>17</v>
      </c>
      <c r="P4" s="73" t="s">
        <v>4</v>
      </c>
      <c r="Q4" s="73" t="s">
        <v>18</v>
      </c>
      <c r="R4" s="72" t="s">
        <v>19</v>
      </c>
      <c r="S4" s="72" t="s">
        <v>20</v>
      </c>
      <c r="T4" s="75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15">
      <c r="B5" s="69"/>
      <c r="C5" s="69"/>
      <c r="D5" s="60"/>
      <c r="E5" s="60"/>
      <c r="F5" s="60"/>
      <c r="G5" s="60"/>
      <c r="H5" s="65"/>
      <c r="I5" s="104"/>
      <c r="J5" s="63"/>
      <c r="K5" s="65"/>
      <c r="L5" s="65"/>
      <c r="M5" s="65"/>
      <c r="N5" s="65"/>
      <c r="O5" s="63"/>
      <c r="P5" s="63"/>
      <c r="Q5" s="63"/>
      <c r="R5" s="60"/>
      <c r="S5" s="60"/>
      <c r="T5" s="69"/>
      <c r="U5" s="8"/>
      <c r="X5" s="59"/>
    </row>
    <row r="6" spans="1:27" ht="12" x14ac:dyDescent="0.2">
      <c r="A6" s="28" t="s">
        <v>75</v>
      </c>
      <c r="B6" s="94">
        <v>1</v>
      </c>
      <c r="C6" s="108"/>
      <c r="D6" s="109" t="s">
        <v>145</v>
      </c>
      <c r="E6" s="109"/>
      <c r="F6" s="92" t="s">
        <v>76</v>
      </c>
      <c r="G6" s="109"/>
      <c r="H6" s="110"/>
      <c r="I6" s="111"/>
      <c r="J6" s="41">
        <f>SUBTOTAL(9,J7:J1852)</f>
        <v>0</v>
      </c>
      <c r="K6" s="110"/>
      <c r="L6" s="93">
        <f>SUBTOTAL(9,L7:L1852)</f>
        <v>75.480228095096024</v>
      </c>
      <c r="M6" s="110"/>
      <c r="N6" s="93">
        <f>SUBTOTAL(9,N7:N1852)</f>
        <v>68.995802739000013</v>
      </c>
      <c r="O6" s="112"/>
      <c r="P6" s="41">
        <f>SUBTOTAL(9,P7:P1852)</f>
        <v>0</v>
      </c>
      <c r="Q6" s="41">
        <f>SUBTOTAL(9,Q7:Q1852)</f>
        <v>0</v>
      </c>
      <c r="R6" s="109"/>
      <c r="S6" s="109"/>
      <c r="T6" s="94">
        <f>SUBTOTAL(9,T7:T1852)</f>
        <v>311</v>
      </c>
      <c r="U6" s="6"/>
      <c r="V6" s="8"/>
      <c r="W6" s="8"/>
      <c r="X6" s="60"/>
    </row>
    <row r="7" spans="1:27" ht="12" outlineLevel="1" x14ac:dyDescent="0.2">
      <c r="A7" s="28" t="s">
        <v>77</v>
      </c>
      <c r="B7" s="94">
        <v>2</v>
      </c>
      <c r="C7" s="108"/>
      <c r="D7" s="109" t="s">
        <v>146</v>
      </c>
      <c r="E7" s="109"/>
      <c r="F7" s="92" t="s">
        <v>78</v>
      </c>
      <c r="G7" s="109"/>
      <c r="H7" s="110"/>
      <c r="I7" s="111"/>
      <c r="J7" s="41">
        <f>SUBTOTAL(9,J8:J680)</f>
        <v>0</v>
      </c>
      <c r="K7" s="110"/>
      <c r="L7" s="93">
        <f>SUBTOTAL(9,L8:L680)</f>
        <v>5.6174558280000015</v>
      </c>
      <c r="M7" s="110"/>
      <c r="N7" s="93">
        <f>SUBTOTAL(9,N8:N680)</f>
        <v>2.9973876430000002</v>
      </c>
      <c r="O7" s="112"/>
      <c r="P7" s="41">
        <f>SUBTOTAL(9,P8:P680)</f>
        <v>0</v>
      </c>
      <c r="Q7" s="41">
        <f>SUBTOTAL(9,Q8:Q680)</f>
        <v>0</v>
      </c>
      <c r="R7" s="109"/>
      <c r="S7" s="109"/>
      <c r="T7" s="94">
        <f>SUBTOTAL(9,T8:T680)</f>
        <v>121</v>
      </c>
      <c r="U7" s="6"/>
      <c r="V7" s="8"/>
      <c r="W7" s="8"/>
      <c r="X7" s="60"/>
    </row>
    <row r="8" spans="1:27" ht="11.25" outlineLevel="2" x14ac:dyDescent="0.2">
      <c r="A8" s="96" t="s">
        <v>79</v>
      </c>
      <c r="B8" s="100">
        <v>3</v>
      </c>
      <c r="C8" s="113"/>
      <c r="D8" s="114" t="s">
        <v>147</v>
      </c>
      <c r="E8" s="114"/>
      <c r="F8" s="115" t="s">
        <v>80</v>
      </c>
      <c r="G8" s="114"/>
      <c r="H8" s="116"/>
      <c r="I8" s="117"/>
      <c r="J8" s="98">
        <f>SUBTOTAL(9,J9:J66)</f>
        <v>0</v>
      </c>
      <c r="K8" s="116"/>
      <c r="L8" s="99">
        <f>SUBTOTAL(9,L9:L66)</f>
        <v>1.3780271000000002</v>
      </c>
      <c r="M8" s="116"/>
      <c r="N8" s="99">
        <f>SUBTOTAL(9,N9:N66)</f>
        <v>0</v>
      </c>
      <c r="O8" s="118"/>
      <c r="P8" s="98">
        <f>SUBTOTAL(9,P9:P66)</f>
        <v>0</v>
      </c>
      <c r="Q8" s="98">
        <f>SUBTOTAL(9,Q9:Q66)</f>
        <v>0</v>
      </c>
      <c r="R8" s="114"/>
      <c r="S8" s="114"/>
      <c r="T8" s="100">
        <f>SUBTOTAL(9,T9:T66)</f>
        <v>8</v>
      </c>
      <c r="U8" s="6"/>
      <c r="V8" s="8"/>
      <c r="W8" s="8"/>
      <c r="X8" s="60"/>
    </row>
    <row r="9" spans="1:27" ht="11.25" outlineLevel="3" x14ac:dyDescent="0.2">
      <c r="A9" s="4"/>
      <c r="B9" s="119"/>
      <c r="C9" s="120">
        <v>1</v>
      </c>
      <c r="D9" s="121" t="s">
        <v>148</v>
      </c>
      <c r="E9" s="122" t="s">
        <v>149</v>
      </c>
      <c r="F9" s="123" t="s">
        <v>150</v>
      </c>
      <c r="G9" s="121" t="s">
        <v>151</v>
      </c>
      <c r="H9" s="124">
        <v>3.28</v>
      </c>
      <c r="I9" s="125"/>
      <c r="J9" s="126">
        <f>H9*I9</f>
        <v>0</v>
      </c>
      <c r="K9" s="124">
        <v>5.2859999999999997E-2</v>
      </c>
      <c r="L9" s="124">
        <f>H9*K9</f>
        <v>0.17338079999999997</v>
      </c>
      <c r="M9" s="124"/>
      <c r="N9" s="124">
        <f>H9*M9</f>
        <v>0</v>
      </c>
      <c r="O9" s="126">
        <v>21</v>
      </c>
      <c r="P9" s="126">
        <f>J9*(O9/100)</f>
        <v>0</v>
      </c>
      <c r="Q9" s="126">
        <f>J9+P9</f>
        <v>0</v>
      </c>
      <c r="R9" s="127"/>
      <c r="S9" s="127" t="s">
        <v>152</v>
      </c>
      <c r="T9" s="128">
        <v>1</v>
      </c>
      <c r="U9" s="8"/>
      <c r="V9" s="8"/>
      <c r="W9" s="8"/>
      <c r="X9" s="60"/>
    </row>
    <row r="10" spans="1:27" ht="9.75" outlineLevel="4" x14ac:dyDescent="0.2">
      <c r="A10" s="129"/>
      <c r="B10" s="130"/>
      <c r="C10" s="130"/>
      <c r="D10" s="131"/>
      <c r="E10" s="135" t="s">
        <v>0</v>
      </c>
      <c r="F10" s="158" t="s">
        <v>153</v>
      </c>
      <c r="G10" s="158"/>
      <c r="H10" s="159"/>
      <c r="I10" s="160"/>
      <c r="J10" s="161"/>
      <c r="K10" s="133"/>
      <c r="L10" s="133"/>
      <c r="M10" s="133"/>
      <c r="N10" s="133"/>
      <c r="O10" s="134"/>
      <c r="P10" s="134"/>
      <c r="Q10" s="134"/>
      <c r="R10" s="131"/>
      <c r="S10" s="131"/>
      <c r="T10" s="130"/>
      <c r="U10" s="6"/>
      <c r="V10" s="8"/>
      <c r="W10" s="8"/>
      <c r="X10" s="132" t="str">
        <f>F10</f>
        <v>Zazdívka otvorů v příčkách nebo stěnách pórobetonovými tvárnicemi plochy přes 1 m2 do 4 m2, objemová hmotnost 500 kg/m3, tloušťka příčky 75 mm</v>
      </c>
      <c r="Y10" s="9"/>
      <c r="AA10" s="11"/>
    </row>
    <row r="11" spans="1:27" ht="7.5" customHeight="1" outlineLevel="4" x14ac:dyDescent="0.15">
      <c r="B11" s="69"/>
      <c r="C11" s="69"/>
      <c r="D11" s="60"/>
      <c r="E11" s="60"/>
      <c r="F11" s="61"/>
      <c r="G11" s="60"/>
      <c r="H11" s="65"/>
      <c r="I11" s="104"/>
      <c r="J11" s="63"/>
      <c r="K11" s="65"/>
      <c r="L11" s="65"/>
      <c r="M11" s="65"/>
      <c r="N11" s="65"/>
      <c r="O11" s="63"/>
      <c r="P11" s="63"/>
      <c r="Q11" s="63"/>
      <c r="R11" s="60"/>
      <c r="S11" s="60"/>
      <c r="T11" s="69"/>
      <c r="U11" s="8"/>
      <c r="X11" s="60"/>
    </row>
    <row r="12" spans="1:27" ht="11.25" outlineLevel="4" x14ac:dyDescent="0.2">
      <c r="A12" s="136"/>
      <c r="B12" s="137"/>
      <c r="C12" s="137"/>
      <c r="D12" s="138"/>
      <c r="E12" s="144" t="s">
        <v>1</v>
      </c>
      <c r="F12" s="139" t="s">
        <v>154</v>
      </c>
      <c r="G12" s="138"/>
      <c r="H12" s="140">
        <v>0</v>
      </c>
      <c r="I12" s="141"/>
      <c r="J12" s="142"/>
      <c r="K12" s="143"/>
      <c r="L12" s="143"/>
      <c r="M12" s="143"/>
      <c r="N12" s="143"/>
      <c r="O12" s="142"/>
      <c r="P12" s="142"/>
      <c r="Q12" s="142"/>
      <c r="R12" s="138"/>
      <c r="S12" s="138"/>
      <c r="T12" s="137"/>
      <c r="U12" s="6"/>
      <c r="V12" s="8"/>
      <c r="W12" s="8"/>
      <c r="X12" s="60"/>
    </row>
    <row r="13" spans="1:27" ht="11.25" outlineLevel="4" x14ac:dyDescent="0.2">
      <c r="A13" s="136"/>
      <c r="B13" s="137"/>
      <c r="C13" s="137"/>
      <c r="D13" s="138"/>
      <c r="E13" s="144"/>
      <c r="F13" s="139" t="s">
        <v>155</v>
      </c>
      <c r="G13" s="138"/>
      <c r="H13" s="140">
        <v>3.28</v>
      </c>
      <c r="I13" s="141"/>
      <c r="J13" s="142"/>
      <c r="K13" s="143"/>
      <c r="L13" s="143"/>
      <c r="M13" s="143"/>
      <c r="N13" s="143"/>
      <c r="O13" s="142"/>
      <c r="P13" s="142"/>
      <c r="Q13" s="142"/>
      <c r="R13" s="138"/>
      <c r="S13" s="138"/>
      <c r="T13" s="137"/>
      <c r="U13" s="6"/>
      <c r="V13" s="8"/>
      <c r="W13" s="8"/>
      <c r="X13" s="60"/>
    </row>
    <row r="14" spans="1:27" ht="7.5" customHeight="1" outlineLevel="4" x14ac:dyDescent="0.15">
      <c r="A14" s="8"/>
      <c r="B14" s="69"/>
      <c r="C14" s="69"/>
      <c r="D14" s="60"/>
      <c r="E14" s="60"/>
      <c r="F14" s="103"/>
      <c r="G14" s="60"/>
      <c r="H14" s="65"/>
      <c r="I14" s="104"/>
      <c r="J14" s="63"/>
      <c r="K14" s="65"/>
      <c r="L14" s="65"/>
      <c r="M14" s="65"/>
      <c r="N14" s="65"/>
      <c r="O14" s="63"/>
      <c r="P14" s="63"/>
      <c r="Q14" s="63"/>
      <c r="R14" s="60"/>
      <c r="S14" s="60"/>
      <c r="T14" s="69"/>
      <c r="U14" s="8"/>
      <c r="X14" s="60"/>
    </row>
    <row r="15" spans="1:27" ht="11.25" outlineLevel="3" x14ac:dyDescent="0.2">
      <c r="A15" s="4"/>
      <c r="B15" s="119"/>
      <c r="C15" s="120">
        <v>2</v>
      </c>
      <c r="D15" s="121" t="s">
        <v>148</v>
      </c>
      <c r="E15" s="122" t="s">
        <v>156</v>
      </c>
      <c r="F15" s="123" t="s">
        <v>157</v>
      </c>
      <c r="G15" s="121" t="s">
        <v>151</v>
      </c>
      <c r="H15" s="124">
        <v>12.692500000000003</v>
      </c>
      <c r="I15" s="125"/>
      <c r="J15" s="126">
        <f>H15*I15</f>
        <v>0</v>
      </c>
      <c r="K15" s="124">
        <v>6.1719999999999997E-2</v>
      </c>
      <c r="L15" s="124">
        <f>H15*K15</f>
        <v>0.78338110000000016</v>
      </c>
      <c r="M15" s="124"/>
      <c r="N15" s="124">
        <f>H15*M15</f>
        <v>0</v>
      </c>
      <c r="O15" s="126">
        <v>21</v>
      </c>
      <c r="P15" s="126">
        <f>J15*(O15/100)</f>
        <v>0</v>
      </c>
      <c r="Q15" s="126">
        <f>J15+P15</f>
        <v>0</v>
      </c>
      <c r="R15" s="127"/>
      <c r="S15" s="127" t="s">
        <v>152</v>
      </c>
      <c r="T15" s="128">
        <v>1</v>
      </c>
      <c r="U15" s="8"/>
      <c r="V15" s="8"/>
      <c r="W15" s="8"/>
      <c r="X15" s="60"/>
    </row>
    <row r="16" spans="1:27" ht="9.75" outlineLevel="4" x14ac:dyDescent="0.2">
      <c r="A16" s="129"/>
      <c r="B16" s="130"/>
      <c r="C16" s="130"/>
      <c r="D16" s="131"/>
      <c r="E16" s="135" t="s">
        <v>0</v>
      </c>
      <c r="F16" s="158" t="s">
        <v>158</v>
      </c>
      <c r="G16" s="158"/>
      <c r="H16" s="159"/>
      <c r="I16" s="160"/>
      <c r="J16" s="161"/>
      <c r="K16" s="133"/>
      <c r="L16" s="133"/>
      <c r="M16" s="133"/>
      <c r="N16" s="133"/>
      <c r="O16" s="134"/>
      <c r="P16" s="134"/>
      <c r="Q16" s="134"/>
      <c r="R16" s="131"/>
      <c r="S16" s="131"/>
      <c r="T16" s="130"/>
      <c r="U16" s="6"/>
      <c r="V16" s="8"/>
      <c r="W16" s="8"/>
      <c r="X16" s="132" t="str">
        <f>F16</f>
        <v>Příčky z pórobetonových tvárnic hladkých na tenké maltové lože objemová hmotnost do 500 kg/m3, tloušťka příčky 100 mm</v>
      </c>
      <c r="Y16" s="9"/>
      <c r="AA16" s="11"/>
    </row>
    <row r="17" spans="1:27" ht="7.5" customHeight="1" outlineLevel="4" x14ac:dyDescent="0.15">
      <c r="B17" s="69"/>
      <c r="C17" s="69"/>
      <c r="D17" s="60"/>
      <c r="E17" s="60"/>
      <c r="F17" s="61"/>
      <c r="G17" s="60"/>
      <c r="H17" s="65"/>
      <c r="I17" s="104"/>
      <c r="J17" s="63"/>
      <c r="K17" s="65"/>
      <c r="L17" s="65"/>
      <c r="M17" s="65"/>
      <c r="N17" s="65"/>
      <c r="O17" s="63"/>
      <c r="P17" s="63"/>
      <c r="Q17" s="63"/>
      <c r="R17" s="60"/>
      <c r="S17" s="60"/>
      <c r="T17" s="69"/>
      <c r="U17" s="8"/>
      <c r="X17" s="60"/>
    </row>
    <row r="18" spans="1:27" ht="11.25" outlineLevel="4" x14ac:dyDescent="0.2">
      <c r="A18" s="136"/>
      <c r="B18" s="137"/>
      <c r="C18" s="137"/>
      <c r="D18" s="138"/>
      <c r="E18" s="144" t="s">
        <v>1</v>
      </c>
      <c r="F18" s="139" t="s">
        <v>154</v>
      </c>
      <c r="G18" s="138"/>
      <c r="H18" s="140">
        <v>0</v>
      </c>
      <c r="I18" s="141"/>
      <c r="J18" s="142"/>
      <c r="K18" s="143"/>
      <c r="L18" s="143"/>
      <c r="M18" s="143"/>
      <c r="N18" s="143"/>
      <c r="O18" s="142"/>
      <c r="P18" s="142"/>
      <c r="Q18" s="142"/>
      <c r="R18" s="138"/>
      <c r="S18" s="138"/>
      <c r="T18" s="137"/>
      <c r="U18" s="6"/>
      <c r="V18" s="8"/>
      <c r="W18" s="8"/>
      <c r="X18" s="60"/>
    </row>
    <row r="19" spans="1:27" ht="11.25" outlineLevel="4" x14ac:dyDescent="0.2">
      <c r="A19" s="136"/>
      <c r="B19" s="137"/>
      <c r="C19" s="137"/>
      <c r="D19" s="138"/>
      <c r="E19" s="144"/>
      <c r="F19" s="139" t="s">
        <v>159</v>
      </c>
      <c r="G19" s="138"/>
      <c r="H19" s="140">
        <v>8.9000000000000021</v>
      </c>
      <c r="I19" s="141"/>
      <c r="J19" s="142"/>
      <c r="K19" s="143"/>
      <c r="L19" s="143"/>
      <c r="M19" s="143"/>
      <c r="N19" s="143"/>
      <c r="O19" s="142"/>
      <c r="P19" s="142"/>
      <c r="Q19" s="142"/>
      <c r="R19" s="138"/>
      <c r="S19" s="138"/>
      <c r="T19" s="137"/>
      <c r="U19" s="6"/>
      <c r="V19" s="8"/>
      <c r="W19" s="8"/>
      <c r="X19" s="60"/>
    </row>
    <row r="20" spans="1:27" ht="11.25" outlineLevel="4" x14ac:dyDescent="0.2">
      <c r="A20" s="136"/>
      <c r="B20" s="137"/>
      <c r="C20" s="137"/>
      <c r="D20" s="138"/>
      <c r="E20" s="144"/>
      <c r="F20" s="139" t="s">
        <v>160</v>
      </c>
      <c r="G20" s="138"/>
      <c r="H20" s="140">
        <v>2.2674999999999996</v>
      </c>
      <c r="I20" s="141"/>
      <c r="J20" s="142"/>
      <c r="K20" s="143"/>
      <c r="L20" s="143"/>
      <c r="M20" s="143"/>
      <c r="N20" s="143"/>
      <c r="O20" s="142"/>
      <c r="P20" s="142"/>
      <c r="Q20" s="142"/>
      <c r="R20" s="138"/>
      <c r="S20" s="138"/>
      <c r="T20" s="137"/>
      <c r="U20" s="6"/>
      <c r="V20" s="8"/>
      <c r="W20" s="8"/>
      <c r="X20" s="60"/>
    </row>
    <row r="21" spans="1:27" ht="11.25" outlineLevel="4" x14ac:dyDescent="0.2">
      <c r="A21" s="136"/>
      <c r="B21" s="137"/>
      <c r="C21" s="137"/>
      <c r="D21" s="138"/>
      <c r="E21" s="144"/>
      <c r="F21" s="139" t="s">
        <v>161</v>
      </c>
      <c r="G21" s="138"/>
      <c r="H21" s="140">
        <v>1.5250000000000004</v>
      </c>
      <c r="I21" s="141"/>
      <c r="J21" s="142"/>
      <c r="K21" s="143"/>
      <c r="L21" s="143"/>
      <c r="M21" s="143"/>
      <c r="N21" s="143"/>
      <c r="O21" s="142"/>
      <c r="P21" s="142"/>
      <c r="Q21" s="142"/>
      <c r="R21" s="138"/>
      <c r="S21" s="138"/>
      <c r="T21" s="137"/>
      <c r="U21" s="6"/>
      <c r="V21" s="8"/>
      <c r="W21" s="8"/>
      <c r="X21" s="60"/>
    </row>
    <row r="22" spans="1:27" ht="7.5" customHeight="1" outlineLevel="4" x14ac:dyDescent="0.15">
      <c r="A22" s="8"/>
      <c r="B22" s="69"/>
      <c r="C22" s="69"/>
      <c r="D22" s="60"/>
      <c r="E22" s="60"/>
      <c r="F22" s="103"/>
      <c r="G22" s="60"/>
      <c r="H22" s="65"/>
      <c r="I22" s="104"/>
      <c r="J22" s="63"/>
      <c r="K22" s="65"/>
      <c r="L22" s="65"/>
      <c r="M22" s="65"/>
      <c r="N22" s="65"/>
      <c r="O22" s="63"/>
      <c r="P22" s="63"/>
      <c r="Q22" s="63"/>
      <c r="R22" s="60"/>
      <c r="S22" s="60"/>
      <c r="T22" s="69"/>
      <c r="U22" s="8"/>
      <c r="X22" s="60"/>
    </row>
    <row r="23" spans="1:27" ht="11.25" outlineLevel="3" x14ac:dyDescent="0.2">
      <c r="A23" s="4"/>
      <c r="B23" s="119"/>
      <c r="C23" s="120">
        <v>3</v>
      </c>
      <c r="D23" s="121" t="s">
        <v>148</v>
      </c>
      <c r="E23" s="122" t="s">
        <v>162</v>
      </c>
      <c r="F23" s="123" t="s">
        <v>163</v>
      </c>
      <c r="G23" s="121" t="s">
        <v>151</v>
      </c>
      <c r="H23" s="124">
        <v>4.8599999999999994</v>
      </c>
      <c r="I23" s="125"/>
      <c r="J23" s="126">
        <f>H23*I23</f>
        <v>0</v>
      </c>
      <c r="K23" s="124">
        <v>5.4600000000000003E-2</v>
      </c>
      <c r="L23" s="124">
        <f>H23*K23</f>
        <v>0.26535599999999998</v>
      </c>
      <c r="M23" s="124"/>
      <c r="N23" s="124">
        <f>H23*M23</f>
        <v>0</v>
      </c>
      <c r="O23" s="126">
        <v>21</v>
      </c>
      <c r="P23" s="126">
        <f>J23*(O23/100)</f>
        <v>0</v>
      </c>
      <c r="Q23" s="126">
        <f>J23+P23</f>
        <v>0</v>
      </c>
      <c r="R23" s="127"/>
      <c r="S23" s="127" t="s">
        <v>152</v>
      </c>
      <c r="T23" s="128">
        <v>1</v>
      </c>
      <c r="U23" s="8"/>
      <c r="V23" s="8"/>
      <c r="W23" s="8"/>
      <c r="X23" s="60"/>
    </row>
    <row r="24" spans="1:27" ht="9.75" outlineLevel="4" x14ac:dyDescent="0.2">
      <c r="A24" s="129"/>
      <c r="B24" s="130"/>
      <c r="C24" s="130"/>
      <c r="D24" s="131"/>
      <c r="E24" s="135" t="s">
        <v>0</v>
      </c>
      <c r="F24" s="158" t="s">
        <v>164</v>
      </c>
      <c r="G24" s="158"/>
      <c r="H24" s="159"/>
      <c r="I24" s="160"/>
      <c r="J24" s="161"/>
      <c r="K24" s="133"/>
      <c r="L24" s="133"/>
      <c r="M24" s="133"/>
      <c r="N24" s="133"/>
      <c r="O24" s="134"/>
      <c r="P24" s="134"/>
      <c r="Q24" s="134"/>
      <c r="R24" s="131"/>
      <c r="S24" s="131"/>
      <c r="T24" s="130"/>
      <c r="U24" s="6"/>
      <c r="V24" s="8"/>
      <c r="W24" s="8"/>
      <c r="X24" s="132" t="str">
        <f>F24</f>
        <v>Přizdívky z pórobetonových tvárnic objemová hmotnost do 500 kg/m3, na tenké maltové lože, tloušťka přizdívky 75 mm</v>
      </c>
      <c r="Y24" s="9"/>
      <c r="AA24" s="11"/>
    </row>
    <row r="25" spans="1:27" ht="7.5" customHeight="1" outlineLevel="4" x14ac:dyDescent="0.15">
      <c r="B25" s="69"/>
      <c r="C25" s="69"/>
      <c r="D25" s="60"/>
      <c r="E25" s="60"/>
      <c r="F25" s="61"/>
      <c r="G25" s="60"/>
      <c r="H25" s="65"/>
      <c r="I25" s="104"/>
      <c r="J25" s="63"/>
      <c r="K25" s="65"/>
      <c r="L25" s="65"/>
      <c r="M25" s="65"/>
      <c r="N25" s="65"/>
      <c r="O25" s="63"/>
      <c r="P25" s="63"/>
      <c r="Q25" s="63"/>
      <c r="R25" s="60"/>
      <c r="S25" s="60"/>
      <c r="T25" s="69"/>
      <c r="U25" s="8"/>
      <c r="X25" s="60"/>
    </row>
    <row r="26" spans="1:27" ht="11.25" outlineLevel="4" x14ac:dyDescent="0.2">
      <c r="A26" s="136"/>
      <c r="B26" s="137"/>
      <c r="C26" s="137"/>
      <c r="D26" s="138"/>
      <c r="E26" s="144" t="s">
        <v>1</v>
      </c>
      <c r="F26" s="139" t="s">
        <v>165</v>
      </c>
      <c r="G26" s="138"/>
      <c r="H26" s="140">
        <v>0</v>
      </c>
      <c r="I26" s="141"/>
      <c r="J26" s="142"/>
      <c r="K26" s="143"/>
      <c r="L26" s="143"/>
      <c r="M26" s="143"/>
      <c r="N26" s="143"/>
      <c r="O26" s="142"/>
      <c r="P26" s="142"/>
      <c r="Q26" s="142"/>
      <c r="R26" s="138"/>
      <c r="S26" s="138"/>
      <c r="T26" s="137"/>
      <c r="U26" s="6"/>
      <c r="V26" s="8"/>
      <c r="W26" s="8"/>
      <c r="X26" s="60"/>
    </row>
    <row r="27" spans="1:27" ht="11.25" outlineLevel="4" x14ac:dyDescent="0.2">
      <c r="A27" s="136"/>
      <c r="B27" s="137"/>
      <c r="C27" s="137"/>
      <c r="D27" s="138"/>
      <c r="E27" s="144"/>
      <c r="F27" s="139" t="s">
        <v>166</v>
      </c>
      <c r="G27" s="138"/>
      <c r="H27" s="140">
        <v>1.2149999999999999</v>
      </c>
      <c r="I27" s="141"/>
      <c r="J27" s="142"/>
      <c r="K27" s="143"/>
      <c r="L27" s="143"/>
      <c r="M27" s="143"/>
      <c r="N27" s="143"/>
      <c r="O27" s="142"/>
      <c r="P27" s="142"/>
      <c r="Q27" s="142"/>
      <c r="R27" s="138"/>
      <c r="S27" s="138"/>
      <c r="T27" s="137"/>
      <c r="U27" s="6"/>
      <c r="V27" s="8"/>
      <c r="W27" s="8"/>
      <c r="X27" s="60"/>
    </row>
    <row r="28" spans="1:27" ht="11.25" outlineLevel="4" x14ac:dyDescent="0.2">
      <c r="A28" s="136"/>
      <c r="B28" s="137"/>
      <c r="C28" s="137"/>
      <c r="D28" s="138"/>
      <c r="E28" s="144"/>
      <c r="F28" s="139" t="s">
        <v>167</v>
      </c>
      <c r="G28" s="138"/>
      <c r="H28" s="140">
        <v>1.2149999999999999</v>
      </c>
      <c r="I28" s="141"/>
      <c r="J28" s="142"/>
      <c r="K28" s="143"/>
      <c r="L28" s="143"/>
      <c r="M28" s="143"/>
      <c r="N28" s="143"/>
      <c r="O28" s="142"/>
      <c r="P28" s="142"/>
      <c r="Q28" s="142"/>
      <c r="R28" s="138"/>
      <c r="S28" s="138"/>
      <c r="T28" s="137"/>
      <c r="U28" s="6"/>
      <c r="V28" s="8"/>
      <c r="W28" s="8"/>
      <c r="X28" s="60"/>
    </row>
    <row r="29" spans="1:27" ht="11.25" outlineLevel="4" x14ac:dyDescent="0.2">
      <c r="A29" s="136"/>
      <c r="B29" s="137"/>
      <c r="C29" s="137"/>
      <c r="D29" s="138"/>
      <c r="E29" s="144"/>
      <c r="F29" s="139" t="s">
        <v>168</v>
      </c>
      <c r="G29" s="138"/>
      <c r="H29" s="140">
        <v>1.2149999999999999</v>
      </c>
      <c r="I29" s="141"/>
      <c r="J29" s="142"/>
      <c r="K29" s="143"/>
      <c r="L29" s="143"/>
      <c r="M29" s="143"/>
      <c r="N29" s="143"/>
      <c r="O29" s="142"/>
      <c r="P29" s="142"/>
      <c r="Q29" s="142"/>
      <c r="R29" s="138"/>
      <c r="S29" s="138"/>
      <c r="T29" s="137"/>
      <c r="U29" s="6"/>
      <c r="V29" s="8"/>
      <c r="W29" s="8"/>
      <c r="X29" s="60"/>
    </row>
    <row r="30" spans="1:27" ht="11.25" outlineLevel="4" x14ac:dyDescent="0.2">
      <c r="A30" s="136"/>
      <c r="B30" s="137"/>
      <c r="C30" s="137"/>
      <c r="D30" s="138"/>
      <c r="E30" s="144"/>
      <c r="F30" s="139" t="s">
        <v>169</v>
      </c>
      <c r="G30" s="138"/>
      <c r="H30" s="140">
        <v>1.2149999999999999</v>
      </c>
      <c r="I30" s="141"/>
      <c r="J30" s="142"/>
      <c r="K30" s="143"/>
      <c r="L30" s="143"/>
      <c r="M30" s="143"/>
      <c r="N30" s="143"/>
      <c r="O30" s="142"/>
      <c r="P30" s="142"/>
      <c r="Q30" s="142"/>
      <c r="R30" s="138"/>
      <c r="S30" s="138"/>
      <c r="T30" s="137"/>
      <c r="U30" s="6"/>
      <c r="V30" s="8"/>
      <c r="W30" s="8"/>
      <c r="X30" s="60"/>
    </row>
    <row r="31" spans="1:27" ht="7.5" customHeight="1" outlineLevel="4" x14ac:dyDescent="0.15">
      <c r="A31" s="8"/>
      <c r="B31" s="69"/>
      <c r="C31" s="69"/>
      <c r="D31" s="60"/>
      <c r="E31" s="60"/>
      <c r="F31" s="103"/>
      <c r="G31" s="60"/>
      <c r="H31" s="65"/>
      <c r="I31" s="104"/>
      <c r="J31" s="63"/>
      <c r="K31" s="65"/>
      <c r="L31" s="65"/>
      <c r="M31" s="65"/>
      <c r="N31" s="65"/>
      <c r="O31" s="63"/>
      <c r="P31" s="63"/>
      <c r="Q31" s="63"/>
      <c r="R31" s="60"/>
      <c r="S31" s="60"/>
      <c r="T31" s="69"/>
      <c r="U31" s="8"/>
      <c r="X31" s="60"/>
    </row>
    <row r="32" spans="1:27" ht="11.25" outlineLevel="3" x14ac:dyDescent="0.2">
      <c r="A32" s="4"/>
      <c r="B32" s="119"/>
      <c r="C32" s="120">
        <v>4</v>
      </c>
      <c r="D32" s="121" t="s">
        <v>148</v>
      </c>
      <c r="E32" s="122" t="s">
        <v>170</v>
      </c>
      <c r="F32" s="123" t="s">
        <v>171</v>
      </c>
      <c r="G32" s="121" t="s">
        <v>172</v>
      </c>
      <c r="H32" s="124">
        <v>5.69</v>
      </c>
      <c r="I32" s="125"/>
      <c r="J32" s="126">
        <f>H32*I32</f>
        <v>0</v>
      </c>
      <c r="K32" s="124">
        <v>8.0000000000000007E-5</v>
      </c>
      <c r="L32" s="124">
        <f>H32*K32</f>
        <v>4.5520000000000006E-4</v>
      </c>
      <c r="M32" s="124"/>
      <c r="N32" s="124">
        <f>H32*M32</f>
        <v>0</v>
      </c>
      <c r="O32" s="126">
        <v>21</v>
      </c>
      <c r="P32" s="126">
        <f>J32*(O32/100)</f>
        <v>0</v>
      </c>
      <c r="Q32" s="126">
        <f>J32+P32</f>
        <v>0</v>
      </c>
      <c r="R32" s="127"/>
      <c r="S32" s="127" t="s">
        <v>152</v>
      </c>
      <c r="T32" s="128">
        <v>1</v>
      </c>
      <c r="U32" s="8"/>
      <c r="V32" s="8"/>
      <c r="W32" s="8"/>
      <c r="X32" s="60"/>
    </row>
    <row r="33" spans="1:27" ht="9.75" outlineLevel="4" x14ac:dyDescent="0.2">
      <c r="A33" s="129"/>
      <c r="B33" s="130"/>
      <c r="C33" s="130"/>
      <c r="D33" s="131"/>
      <c r="E33" s="135" t="s">
        <v>0</v>
      </c>
      <c r="F33" s="158" t="s">
        <v>173</v>
      </c>
      <c r="G33" s="158"/>
      <c r="H33" s="159"/>
      <c r="I33" s="160"/>
      <c r="J33" s="161"/>
      <c r="K33" s="133"/>
      <c r="L33" s="133"/>
      <c r="M33" s="133"/>
      <c r="N33" s="133"/>
      <c r="O33" s="134"/>
      <c r="P33" s="134"/>
      <c r="Q33" s="134"/>
      <c r="R33" s="131"/>
      <c r="S33" s="131"/>
      <c r="T33" s="130"/>
      <c r="U33" s="6"/>
      <c r="V33" s="8"/>
      <c r="W33" s="8"/>
      <c r="X33" s="132" t="str">
        <f>F33</f>
        <v>Ukotvení příček polyuretanovou pěnou, tl. příčky do 100 mm</v>
      </c>
      <c r="Y33" s="9"/>
      <c r="AA33" s="11"/>
    </row>
    <row r="34" spans="1:27" ht="7.5" customHeight="1" outlineLevel="4" x14ac:dyDescent="0.15">
      <c r="B34" s="69"/>
      <c r="C34" s="69"/>
      <c r="D34" s="60"/>
      <c r="E34" s="60"/>
      <c r="F34" s="61"/>
      <c r="G34" s="60"/>
      <c r="H34" s="65"/>
      <c r="I34" s="104"/>
      <c r="J34" s="63"/>
      <c r="K34" s="65"/>
      <c r="L34" s="65"/>
      <c r="M34" s="65"/>
      <c r="N34" s="65"/>
      <c r="O34" s="63"/>
      <c r="P34" s="63"/>
      <c r="Q34" s="63"/>
      <c r="R34" s="60"/>
      <c r="S34" s="60"/>
      <c r="T34" s="69"/>
      <c r="U34" s="8"/>
      <c r="X34" s="60"/>
    </row>
    <row r="35" spans="1:27" ht="11.25" outlineLevel="4" x14ac:dyDescent="0.2">
      <c r="A35" s="136"/>
      <c r="B35" s="137"/>
      <c r="C35" s="137"/>
      <c r="D35" s="138"/>
      <c r="E35" s="144" t="s">
        <v>1</v>
      </c>
      <c r="F35" s="139" t="s">
        <v>154</v>
      </c>
      <c r="G35" s="138"/>
      <c r="H35" s="140">
        <v>0</v>
      </c>
      <c r="I35" s="141"/>
      <c r="J35" s="142"/>
      <c r="K35" s="143"/>
      <c r="L35" s="143"/>
      <c r="M35" s="143"/>
      <c r="N35" s="143"/>
      <c r="O35" s="142"/>
      <c r="P35" s="142"/>
      <c r="Q35" s="142"/>
      <c r="R35" s="138"/>
      <c r="S35" s="138"/>
      <c r="T35" s="137"/>
      <c r="U35" s="6"/>
      <c r="V35" s="8"/>
      <c r="W35" s="8"/>
      <c r="X35" s="60"/>
    </row>
    <row r="36" spans="1:27" ht="11.25" outlineLevel="4" x14ac:dyDescent="0.2">
      <c r="A36" s="136"/>
      <c r="B36" s="137"/>
      <c r="C36" s="137"/>
      <c r="D36" s="138"/>
      <c r="E36" s="144"/>
      <c r="F36" s="139" t="s">
        <v>174</v>
      </c>
      <c r="G36" s="138"/>
      <c r="H36" s="140">
        <v>3.6</v>
      </c>
      <c r="I36" s="141"/>
      <c r="J36" s="142"/>
      <c r="K36" s="143"/>
      <c r="L36" s="143"/>
      <c r="M36" s="143"/>
      <c r="N36" s="143"/>
      <c r="O36" s="142"/>
      <c r="P36" s="142"/>
      <c r="Q36" s="142"/>
      <c r="R36" s="138"/>
      <c r="S36" s="138"/>
      <c r="T36" s="137"/>
      <c r="U36" s="6"/>
      <c r="V36" s="8"/>
      <c r="W36" s="8"/>
      <c r="X36" s="60"/>
    </row>
    <row r="37" spans="1:27" ht="11.25" outlineLevel="4" x14ac:dyDescent="0.2">
      <c r="A37" s="136"/>
      <c r="B37" s="137"/>
      <c r="C37" s="137"/>
      <c r="D37" s="138"/>
      <c r="E37" s="144"/>
      <c r="F37" s="139" t="s">
        <v>175</v>
      </c>
      <c r="G37" s="138"/>
      <c r="H37" s="140">
        <v>1.19</v>
      </c>
      <c r="I37" s="141"/>
      <c r="J37" s="142"/>
      <c r="K37" s="143"/>
      <c r="L37" s="143"/>
      <c r="M37" s="143"/>
      <c r="N37" s="143"/>
      <c r="O37" s="142"/>
      <c r="P37" s="142"/>
      <c r="Q37" s="142"/>
      <c r="R37" s="138"/>
      <c r="S37" s="138"/>
      <c r="T37" s="137"/>
      <c r="U37" s="6"/>
      <c r="V37" s="8"/>
      <c r="W37" s="8"/>
      <c r="X37" s="60"/>
    </row>
    <row r="38" spans="1:27" ht="11.25" outlineLevel="4" x14ac:dyDescent="0.2">
      <c r="A38" s="136"/>
      <c r="B38" s="137"/>
      <c r="C38" s="137"/>
      <c r="D38" s="138"/>
      <c r="E38" s="144"/>
      <c r="F38" s="139" t="s">
        <v>176</v>
      </c>
      <c r="G38" s="138"/>
      <c r="H38" s="140">
        <v>0.9</v>
      </c>
      <c r="I38" s="141"/>
      <c r="J38" s="142"/>
      <c r="K38" s="143"/>
      <c r="L38" s="143"/>
      <c r="M38" s="143"/>
      <c r="N38" s="143"/>
      <c r="O38" s="142"/>
      <c r="P38" s="142"/>
      <c r="Q38" s="142"/>
      <c r="R38" s="138"/>
      <c r="S38" s="138"/>
      <c r="T38" s="137"/>
      <c r="U38" s="6"/>
      <c r="V38" s="8"/>
      <c r="W38" s="8"/>
      <c r="X38" s="60"/>
    </row>
    <row r="39" spans="1:27" ht="7.5" customHeight="1" outlineLevel="4" x14ac:dyDescent="0.15">
      <c r="A39" s="8"/>
      <c r="B39" s="69"/>
      <c r="C39" s="69"/>
      <c r="D39" s="60"/>
      <c r="E39" s="60"/>
      <c r="F39" s="103"/>
      <c r="G39" s="60"/>
      <c r="H39" s="65"/>
      <c r="I39" s="104"/>
      <c r="J39" s="63"/>
      <c r="K39" s="65"/>
      <c r="L39" s="65"/>
      <c r="M39" s="65"/>
      <c r="N39" s="65"/>
      <c r="O39" s="63"/>
      <c r="P39" s="63"/>
      <c r="Q39" s="63"/>
      <c r="R39" s="60"/>
      <c r="S39" s="60"/>
      <c r="T39" s="69"/>
      <c r="U39" s="8"/>
      <c r="X39" s="60"/>
    </row>
    <row r="40" spans="1:27" ht="11.25" outlineLevel="3" x14ac:dyDescent="0.2">
      <c r="A40" s="4"/>
      <c r="B40" s="119"/>
      <c r="C40" s="120">
        <v>5</v>
      </c>
      <c r="D40" s="121" t="s">
        <v>148</v>
      </c>
      <c r="E40" s="122" t="s">
        <v>177</v>
      </c>
      <c r="F40" s="123" t="s">
        <v>178</v>
      </c>
      <c r="G40" s="121" t="s">
        <v>172</v>
      </c>
      <c r="H40" s="124">
        <v>35.599999999999994</v>
      </c>
      <c r="I40" s="125"/>
      <c r="J40" s="126">
        <f>H40*I40</f>
        <v>0</v>
      </c>
      <c r="K40" s="124">
        <v>1.3999999999999999E-4</v>
      </c>
      <c r="L40" s="124">
        <f>H40*K40</f>
        <v>4.9839999999999988E-3</v>
      </c>
      <c r="M40" s="124"/>
      <c r="N40" s="124">
        <f>H40*M40</f>
        <v>0</v>
      </c>
      <c r="O40" s="126">
        <v>21</v>
      </c>
      <c r="P40" s="126">
        <f>J40*(O40/100)</f>
        <v>0</v>
      </c>
      <c r="Q40" s="126">
        <f>J40+P40</f>
        <v>0</v>
      </c>
      <c r="R40" s="127"/>
      <c r="S40" s="127" t="s">
        <v>152</v>
      </c>
      <c r="T40" s="128">
        <v>1</v>
      </c>
      <c r="U40" s="8"/>
      <c r="V40" s="8"/>
      <c r="W40" s="8"/>
      <c r="X40" s="60"/>
    </row>
    <row r="41" spans="1:27" ht="9.75" outlineLevel="4" x14ac:dyDescent="0.2">
      <c r="A41" s="129"/>
      <c r="B41" s="130"/>
      <c r="C41" s="130"/>
      <c r="D41" s="131"/>
      <c r="E41" s="135" t="s">
        <v>0</v>
      </c>
      <c r="F41" s="158" t="s">
        <v>179</v>
      </c>
      <c r="G41" s="158"/>
      <c r="H41" s="159"/>
      <c r="I41" s="160"/>
      <c r="J41" s="161"/>
      <c r="K41" s="133"/>
      <c r="L41" s="133"/>
      <c r="M41" s="133"/>
      <c r="N41" s="133"/>
      <c r="O41" s="134"/>
      <c r="P41" s="134"/>
      <c r="Q41" s="134"/>
      <c r="R41" s="131"/>
      <c r="S41" s="131"/>
      <c r="T41" s="130"/>
      <c r="U41" s="6"/>
      <c r="V41" s="8"/>
      <c r="W41" s="8"/>
      <c r="X41" s="132" t="str">
        <f>F41</f>
        <v>Ukotvení příček plochými kotvami, do konstrukce cihelné</v>
      </c>
      <c r="Y41" s="9"/>
      <c r="AA41" s="11"/>
    </row>
    <row r="42" spans="1:27" ht="7.5" customHeight="1" outlineLevel="4" x14ac:dyDescent="0.15">
      <c r="B42" s="69"/>
      <c r="C42" s="69"/>
      <c r="D42" s="60"/>
      <c r="E42" s="60"/>
      <c r="F42" s="61"/>
      <c r="G42" s="60"/>
      <c r="H42" s="65"/>
      <c r="I42" s="104"/>
      <c r="J42" s="63"/>
      <c r="K42" s="65"/>
      <c r="L42" s="65"/>
      <c r="M42" s="65"/>
      <c r="N42" s="65"/>
      <c r="O42" s="63"/>
      <c r="P42" s="63"/>
      <c r="Q42" s="63"/>
      <c r="R42" s="60"/>
      <c r="S42" s="60"/>
      <c r="T42" s="69"/>
      <c r="U42" s="8"/>
      <c r="X42" s="60"/>
    </row>
    <row r="43" spans="1:27" ht="11.25" outlineLevel="4" x14ac:dyDescent="0.2">
      <c r="A43" s="136"/>
      <c r="B43" s="137"/>
      <c r="C43" s="137"/>
      <c r="D43" s="138"/>
      <c r="E43" s="144" t="s">
        <v>1</v>
      </c>
      <c r="F43" s="139" t="s">
        <v>154</v>
      </c>
      <c r="G43" s="138"/>
      <c r="H43" s="140">
        <v>0</v>
      </c>
      <c r="I43" s="141"/>
      <c r="J43" s="142"/>
      <c r="K43" s="143"/>
      <c r="L43" s="143"/>
      <c r="M43" s="143"/>
      <c r="N43" s="143"/>
      <c r="O43" s="142"/>
      <c r="P43" s="142"/>
      <c r="Q43" s="142"/>
      <c r="R43" s="138"/>
      <c r="S43" s="138"/>
      <c r="T43" s="137"/>
      <c r="U43" s="6"/>
      <c r="V43" s="8"/>
      <c r="W43" s="8"/>
      <c r="X43" s="60"/>
    </row>
    <row r="44" spans="1:27" ht="11.25" outlineLevel="4" x14ac:dyDescent="0.2">
      <c r="A44" s="136"/>
      <c r="B44" s="137"/>
      <c r="C44" s="137"/>
      <c r="D44" s="138"/>
      <c r="E44" s="144"/>
      <c r="F44" s="139" t="s">
        <v>180</v>
      </c>
      <c r="G44" s="138"/>
      <c r="H44" s="140">
        <v>13</v>
      </c>
      <c r="I44" s="141"/>
      <c r="J44" s="142"/>
      <c r="K44" s="143"/>
      <c r="L44" s="143"/>
      <c r="M44" s="143"/>
      <c r="N44" s="143"/>
      <c r="O44" s="142"/>
      <c r="P44" s="142"/>
      <c r="Q44" s="142"/>
      <c r="R44" s="138"/>
      <c r="S44" s="138"/>
      <c r="T44" s="137"/>
      <c r="U44" s="6"/>
      <c r="V44" s="8"/>
      <c r="W44" s="8"/>
      <c r="X44" s="60"/>
    </row>
    <row r="45" spans="1:27" ht="11.25" outlineLevel="4" x14ac:dyDescent="0.2">
      <c r="A45" s="136"/>
      <c r="B45" s="137"/>
      <c r="C45" s="137"/>
      <c r="D45" s="138"/>
      <c r="E45" s="144"/>
      <c r="F45" s="139" t="s">
        <v>181</v>
      </c>
      <c r="G45" s="138"/>
      <c r="H45" s="140">
        <v>6.5</v>
      </c>
      <c r="I45" s="141"/>
      <c r="J45" s="142"/>
      <c r="K45" s="143"/>
      <c r="L45" s="143"/>
      <c r="M45" s="143"/>
      <c r="N45" s="143"/>
      <c r="O45" s="142"/>
      <c r="P45" s="142"/>
      <c r="Q45" s="142"/>
      <c r="R45" s="138"/>
      <c r="S45" s="138"/>
      <c r="T45" s="137"/>
      <c r="U45" s="6"/>
      <c r="V45" s="8"/>
      <c r="W45" s="8"/>
      <c r="X45" s="60"/>
    </row>
    <row r="46" spans="1:27" ht="11.25" outlineLevel="4" x14ac:dyDescent="0.2">
      <c r="A46" s="136"/>
      <c r="B46" s="137"/>
      <c r="C46" s="137"/>
      <c r="D46" s="138"/>
      <c r="E46" s="144"/>
      <c r="F46" s="139" t="s">
        <v>182</v>
      </c>
      <c r="G46" s="138"/>
      <c r="H46" s="140">
        <v>6.5</v>
      </c>
      <c r="I46" s="141"/>
      <c r="J46" s="142"/>
      <c r="K46" s="143"/>
      <c r="L46" s="143"/>
      <c r="M46" s="143"/>
      <c r="N46" s="143"/>
      <c r="O46" s="142"/>
      <c r="P46" s="142"/>
      <c r="Q46" s="142"/>
      <c r="R46" s="138"/>
      <c r="S46" s="138"/>
      <c r="T46" s="137"/>
      <c r="U46" s="6"/>
      <c r="V46" s="8"/>
      <c r="W46" s="8"/>
      <c r="X46" s="60"/>
    </row>
    <row r="47" spans="1:27" ht="11.25" outlineLevel="4" x14ac:dyDescent="0.2">
      <c r="A47" s="136"/>
      <c r="B47" s="137"/>
      <c r="C47" s="137"/>
      <c r="D47" s="138"/>
      <c r="E47" s="144"/>
      <c r="F47" s="139" t="s">
        <v>165</v>
      </c>
      <c r="G47" s="138"/>
      <c r="H47" s="140">
        <v>0</v>
      </c>
      <c r="I47" s="141"/>
      <c r="J47" s="142"/>
      <c r="K47" s="143"/>
      <c r="L47" s="143"/>
      <c r="M47" s="143"/>
      <c r="N47" s="143"/>
      <c r="O47" s="142"/>
      <c r="P47" s="142"/>
      <c r="Q47" s="142"/>
      <c r="R47" s="138"/>
      <c r="S47" s="138"/>
      <c r="T47" s="137"/>
      <c r="U47" s="6"/>
      <c r="V47" s="8"/>
      <c r="W47" s="8"/>
      <c r="X47" s="60"/>
    </row>
    <row r="48" spans="1:27" ht="11.25" outlineLevel="4" x14ac:dyDescent="0.2">
      <c r="A48" s="136"/>
      <c r="B48" s="137"/>
      <c r="C48" s="137"/>
      <c r="D48" s="138"/>
      <c r="E48" s="144"/>
      <c r="F48" s="139" t="s">
        <v>183</v>
      </c>
      <c r="G48" s="138"/>
      <c r="H48" s="140">
        <v>2.4</v>
      </c>
      <c r="I48" s="141"/>
      <c r="J48" s="142"/>
      <c r="K48" s="143"/>
      <c r="L48" s="143"/>
      <c r="M48" s="143"/>
      <c r="N48" s="143"/>
      <c r="O48" s="142"/>
      <c r="P48" s="142"/>
      <c r="Q48" s="142"/>
      <c r="R48" s="138"/>
      <c r="S48" s="138"/>
      <c r="T48" s="137"/>
      <c r="U48" s="6"/>
      <c r="V48" s="8"/>
      <c r="W48" s="8"/>
      <c r="X48" s="60"/>
    </row>
    <row r="49" spans="1:27" ht="11.25" outlineLevel="4" x14ac:dyDescent="0.2">
      <c r="A49" s="136"/>
      <c r="B49" s="137"/>
      <c r="C49" s="137"/>
      <c r="D49" s="138"/>
      <c r="E49" s="144"/>
      <c r="F49" s="139" t="s">
        <v>184</v>
      </c>
      <c r="G49" s="138"/>
      <c r="H49" s="140">
        <v>2.4</v>
      </c>
      <c r="I49" s="141"/>
      <c r="J49" s="142"/>
      <c r="K49" s="143"/>
      <c r="L49" s="143"/>
      <c r="M49" s="143"/>
      <c r="N49" s="143"/>
      <c r="O49" s="142"/>
      <c r="P49" s="142"/>
      <c r="Q49" s="142"/>
      <c r="R49" s="138"/>
      <c r="S49" s="138"/>
      <c r="T49" s="137"/>
      <c r="U49" s="6"/>
      <c r="V49" s="8"/>
      <c r="W49" s="8"/>
      <c r="X49" s="60"/>
    </row>
    <row r="50" spans="1:27" ht="11.25" outlineLevel="4" x14ac:dyDescent="0.2">
      <c r="A50" s="136"/>
      <c r="B50" s="137"/>
      <c r="C50" s="137"/>
      <c r="D50" s="138"/>
      <c r="E50" s="144"/>
      <c r="F50" s="139" t="s">
        <v>185</v>
      </c>
      <c r="G50" s="138"/>
      <c r="H50" s="140">
        <v>2.4</v>
      </c>
      <c r="I50" s="141"/>
      <c r="J50" s="142"/>
      <c r="K50" s="143"/>
      <c r="L50" s="143"/>
      <c r="M50" s="143"/>
      <c r="N50" s="143"/>
      <c r="O50" s="142"/>
      <c r="P50" s="142"/>
      <c r="Q50" s="142"/>
      <c r="R50" s="138"/>
      <c r="S50" s="138"/>
      <c r="T50" s="137"/>
      <c r="U50" s="6"/>
      <c r="V50" s="8"/>
      <c r="W50" s="8"/>
      <c r="X50" s="60"/>
    </row>
    <row r="51" spans="1:27" ht="11.25" outlineLevel="4" x14ac:dyDescent="0.2">
      <c r="A51" s="136"/>
      <c r="B51" s="137"/>
      <c r="C51" s="137"/>
      <c r="D51" s="138"/>
      <c r="E51" s="144"/>
      <c r="F51" s="139" t="s">
        <v>186</v>
      </c>
      <c r="G51" s="138"/>
      <c r="H51" s="140">
        <v>2.4</v>
      </c>
      <c r="I51" s="141"/>
      <c r="J51" s="142"/>
      <c r="K51" s="143"/>
      <c r="L51" s="143"/>
      <c r="M51" s="143"/>
      <c r="N51" s="143"/>
      <c r="O51" s="142"/>
      <c r="P51" s="142"/>
      <c r="Q51" s="142"/>
      <c r="R51" s="138"/>
      <c r="S51" s="138"/>
      <c r="T51" s="137"/>
      <c r="U51" s="6"/>
      <c r="V51" s="8"/>
      <c r="W51" s="8"/>
      <c r="X51" s="60"/>
    </row>
    <row r="52" spans="1:27" ht="7.5" customHeight="1" outlineLevel="4" x14ac:dyDescent="0.15">
      <c r="A52" s="8"/>
      <c r="B52" s="69"/>
      <c r="C52" s="69"/>
      <c r="D52" s="60"/>
      <c r="E52" s="60"/>
      <c r="F52" s="103"/>
      <c r="G52" s="60"/>
      <c r="H52" s="65"/>
      <c r="I52" s="104"/>
      <c r="J52" s="63"/>
      <c r="K52" s="65"/>
      <c r="L52" s="65"/>
      <c r="M52" s="65"/>
      <c r="N52" s="65"/>
      <c r="O52" s="63"/>
      <c r="P52" s="63"/>
      <c r="Q52" s="63"/>
      <c r="R52" s="60"/>
      <c r="S52" s="60"/>
      <c r="T52" s="69"/>
      <c r="U52" s="8"/>
      <c r="X52" s="60"/>
    </row>
    <row r="53" spans="1:27" ht="11.25" outlineLevel="3" x14ac:dyDescent="0.2">
      <c r="A53" s="4"/>
      <c r="B53" s="119"/>
      <c r="C53" s="120">
        <v>6</v>
      </c>
      <c r="D53" s="121" t="s">
        <v>148</v>
      </c>
      <c r="E53" s="122" t="s">
        <v>187</v>
      </c>
      <c r="F53" s="123" t="s">
        <v>188</v>
      </c>
      <c r="G53" s="121" t="s">
        <v>189</v>
      </c>
      <c r="H53" s="124">
        <v>4</v>
      </c>
      <c r="I53" s="125"/>
      <c r="J53" s="126">
        <f>H53*I53</f>
        <v>0</v>
      </c>
      <c r="K53" s="124">
        <v>2.2280000000000001E-2</v>
      </c>
      <c r="L53" s="124">
        <f>H53*K53</f>
        <v>8.9120000000000005E-2</v>
      </c>
      <c r="M53" s="124"/>
      <c r="N53" s="124">
        <f>H53*M53</f>
        <v>0</v>
      </c>
      <c r="O53" s="126">
        <v>21</v>
      </c>
      <c r="P53" s="126">
        <f>J53*(O53/100)</f>
        <v>0</v>
      </c>
      <c r="Q53" s="126">
        <f>J53+P53</f>
        <v>0</v>
      </c>
      <c r="R53" s="127"/>
      <c r="S53" s="127" t="s">
        <v>152</v>
      </c>
      <c r="T53" s="128">
        <v>1</v>
      </c>
      <c r="U53" s="8"/>
      <c r="V53" s="8"/>
      <c r="W53" s="8"/>
      <c r="X53" s="60"/>
    </row>
    <row r="54" spans="1:27" ht="9.75" outlineLevel="4" x14ac:dyDescent="0.2">
      <c r="A54" s="129"/>
      <c r="B54" s="130"/>
      <c r="C54" s="130"/>
      <c r="D54" s="131"/>
      <c r="E54" s="135" t="s">
        <v>0</v>
      </c>
      <c r="F54" s="158" t="s">
        <v>190</v>
      </c>
      <c r="G54" s="158"/>
      <c r="H54" s="159"/>
      <c r="I54" s="160"/>
      <c r="J54" s="161"/>
      <c r="K54" s="133"/>
      <c r="L54" s="133"/>
      <c r="M54" s="133"/>
      <c r="N54" s="133"/>
      <c r="O54" s="134"/>
      <c r="P54" s="134"/>
      <c r="Q54" s="134"/>
      <c r="R54" s="131"/>
      <c r="S54" s="131"/>
      <c r="T54" s="130"/>
      <c r="U54" s="6"/>
      <c r="V54" s="8"/>
      <c r="W54" s="8"/>
      <c r="X54" s="132" t="str">
        <f>F54</f>
        <v>Překlady nenosné z pórobetonu osazené do tenkého maltového lože, výšky do 250 mm, šířky překladu 100 mm, délky překladu do 1000 mm</v>
      </c>
      <c r="Y54" s="9"/>
      <c r="AA54" s="11"/>
    </row>
    <row r="55" spans="1:27" ht="7.5" customHeight="1" outlineLevel="4" x14ac:dyDescent="0.15">
      <c r="B55" s="69"/>
      <c r="C55" s="69"/>
      <c r="D55" s="60"/>
      <c r="E55" s="60"/>
      <c r="F55" s="61"/>
      <c r="G55" s="60"/>
      <c r="H55" s="65"/>
      <c r="I55" s="104"/>
      <c r="J55" s="63"/>
      <c r="K55" s="65"/>
      <c r="L55" s="65"/>
      <c r="M55" s="65"/>
      <c r="N55" s="65"/>
      <c r="O55" s="63"/>
      <c r="P55" s="63"/>
      <c r="Q55" s="63"/>
      <c r="R55" s="60"/>
      <c r="S55" s="60"/>
      <c r="T55" s="69"/>
      <c r="U55" s="8"/>
      <c r="X55" s="60"/>
    </row>
    <row r="56" spans="1:27" ht="11.25" outlineLevel="3" x14ac:dyDescent="0.2">
      <c r="A56" s="4"/>
      <c r="B56" s="119"/>
      <c r="C56" s="120">
        <v>7</v>
      </c>
      <c r="D56" s="121" t="s">
        <v>148</v>
      </c>
      <c r="E56" s="122" t="s">
        <v>191</v>
      </c>
      <c r="F56" s="123" t="s">
        <v>192</v>
      </c>
      <c r="G56" s="121" t="s">
        <v>189</v>
      </c>
      <c r="H56" s="124">
        <v>1</v>
      </c>
      <c r="I56" s="125"/>
      <c r="J56" s="126">
        <f>H56*I56</f>
        <v>0</v>
      </c>
      <c r="K56" s="124">
        <v>1.8929999999999999E-2</v>
      </c>
      <c r="L56" s="124">
        <f>H56*K56</f>
        <v>1.8929999999999999E-2</v>
      </c>
      <c r="M56" s="124"/>
      <c r="N56" s="124">
        <f>H56*M56</f>
        <v>0</v>
      </c>
      <c r="O56" s="126">
        <v>21</v>
      </c>
      <c r="P56" s="126">
        <f>J56*(O56/100)</f>
        <v>0</v>
      </c>
      <c r="Q56" s="126">
        <f>J56+P56</f>
        <v>0</v>
      </c>
      <c r="R56" s="127"/>
      <c r="S56" s="127" t="s">
        <v>152</v>
      </c>
      <c r="T56" s="128">
        <v>1</v>
      </c>
      <c r="U56" s="8"/>
      <c r="V56" s="8"/>
      <c r="W56" s="8"/>
      <c r="X56" s="60"/>
    </row>
    <row r="57" spans="1:27" ht="9.75" outlineLevel="4" x14ac:dyDescent="0.2">
      <c r="A57" s="129"/>
      <c r="B57" s="130"/>
      <c r="C57" s="130"/>
      <c r="D57" s="131"/>
      <c r="E57" s="135" t="s">
        <v>0</v>
      </c>
      <c r="F57" s="158" t="s">
        <v>193</v>
      </c>
      <c r="G57" s="158"/>
      <c r="H57" s="159"/>
      <c r="I57" s="160"/>
      <c r="J57" s="161"/>
      <c r="K57" s="133"/>
      <c r="L57" s="133"/>
      <c r="M57" s="133"/>
      <c r="N57" s="133"/>
      <c r="O57" s="134"/>
      <c r="P57" s="134"/>
      <c r="Q57" s="134"/>
      <c r="R57" s="131"/>
      <c r="S57" s="131"/>
      <c r="T57" s="130"/>
      <c r="U57" s="6"/>
      <c r="V57" s="8"/>
      <c r="W57" s="8"/>
      <c r="X57" s="132" t="str">
        <f>F57</f>
        <v>Zazdívka otvorů ve zdivu nadzákladovém cihlami pálenými plochy do 0,0225 m2, ve zdi tl. přes 300 do 450 mm</v>
      </c>
      <c r="Y57" s="9"/>
      <c r="AA57" s="11"/>
    </row>
    <row r="58" spans="1:27" ht="7.5" customHeight="1" outlineLevel="4" x14ac:dyDescent="0.15">
      <c r="B58" s="69"/>
      <c r="C58" s="69"/>
      <c r="D58" s="60"/>
      <c r="E58" s="60"/>
      <c r="F58" s="61"/>
      <c r="G58" s="60"/>
      <c r="H58" s="65"/>
      <c r="I58" s="104"/>
      <c r="J58" s="63"/>
      <c r="K58" s="65"/>
      <c r="L58" s="65"/>
      <c r="M58" s="65"/>
      <c r="N58" s="65"/>
      <c r="O58" s="63"/>
      <c r="P58" s="63"/>
      <c r="Q58" s="63"/>
      <c r="R58" s="60"/>
      <c r="S58" s="60"/>
      <c r="T58" s="69"/>
      <c r="U58" s="8"/>
      <c r="X58" s="60"/>
    </row>
    <row r="59" spans="1:27" ht="11.25" outlineLevel="4" x14ac:dyDescent="0.2">
      <c r="A59" s="136"/>
      <c r="B59" s="137"/>
      <c r="C59" s="137"/>
      <c r="D59" s="138"/>
      <c r="E59" s="144" t="s">
        <v>1</v>
      </c>
      <c r="F59" s="139" t="s">
        <v>194</v>
      </c>
      <c r="G59" s="138"/>
      <c r="H59" s="140">
        <v>1</v>
      </c>
      <c r="I59" s="141"/>
      <c r="J59" s="142"/>
      <c r="K59" s="143"/>
      <c r="L59" s="143"/>
      <c r="M59" s="143"/>
      <c r="N59" s="143"/>
      <c r="O59" s="142"/>
      <c r="P59" s="142"/>
      <c r="Q59" s="142"/>
      <c r="R59" s="138"/>
      <c r="S59" s="138"/>
      <c r="T59" s="137"/>
      <c r="U59" s="6"/>
      <c r="V59" s="8"/>
      <c r="W59" s="8"/>
      <c r="X59" s="60"/>
    </row>
    <row r="60" spans="1:27" ht="7.5" customHeight="1" outlineLevel="4" x14ac:dyDescent="0.15">
      <c r="A60" s="8"/>
      <c r="B60" s="69"/>
      <c r="C60" s="69"/>
      <c r="D60" s="60"/>
      <c r="E60" s="60"/>
      <c r="F60" s="103"/>
      <c r="G60" s="60"/>
      <c r="H60" s="65"/>
      <c r="I60" s="104"/>
      <c r="J60" s="63"/>
      <c r="K60" s="65"/>
      <c r="L60" s="65"/>
      <c r="M60" s="65"/>
      <c r="N60" s="65"/>
      <c r="O60" s="63"/>
      <c r="P60" s="63"/>
      <c r="Q60" s="63"/>
      <c r="R60" s="60"/>
      <c r="S60" s="60"/>
      <c r="T60" s="69"/>
      <c r="U60" s="8"/>
      <c r="X60" s="60"/>
    </row>
    <row r="61" spans="1:27" ht="11.25" outlineLevel="3" x14ac:dyDescent="0.2">
      <c r="A61" s="4"/>
      <c r="B61" s="119"/>
      <c r="C61" s="120">
        <v>8</v>
      </c>
      <c r="D61" s="121" t="s">
        <v>148</v>
      </c>
      <c r="E61" s="122" t="s">
        <v>195</v>
      </c>
      <c r="F61" s="123" t="s">
        <v>196</v>
      </c>
      <c r="G61" s="121" t="s">
        <v>189</v>
      </c>
      <c r="H61" s="124">
        <v>7</v>
      </c>
      <c r="I61" s="125"/>
      <c r="J61" s="126">
        <f>H61*I61</f>
        <v>0</v>
      </c>
      <c r="K61" s="124">
        <v>6.0600000000000003E-3</v>
      </c>
      <c r="L61" s="124">
        <f>H61*K61</f>
        <v>4.2419999999999999E-2</v>
      </c>
      <c r="M61" s="124"/>
      <c r="N61" s="124">
        <f>H61*M61</f>
        <v>0</v>
      </c>
      <c r="O61" s="126">
        <v>21</v>
      </c>
      <c r="P61" s="126">
        <f>J61*(O61/100)</f>
        <v>0</v>
      </c>
      <c r="Q61" s="126">
        <f>J61+P61</f>
        <v>0</v>
      </c>
      <c r="R61" s="127"/>
      <c r="S61" s="127" t="s">
        <v>152</v>
      </c>
      <c r="T61" s="128">
        <v>1</v>
      </c>
      <c r="U61" s="8"/>
      <c r="V61" s="8"/>
      <c r="W61" s="8"/>
      <c r="X61" s="60"/>
    </row>
    <row r="62" spans="1:27" ht="9.75" outlineLevel="4" x14ac:dyDescent="0.2">
      <c r="A62" s="129"/>
      <c r="B62" s="130"/>
      <c r="C62" s="130"/>
      <c r="D62" s="131"/>
      <c r="E62" s="135" t="s">
        <v>0</v>
      </c>
      <c r="F62" s="158" t="s">
        <v>197</v>
      </c>
      <c r="G62" s="158"/>
      <c r="H62" s="159"/>
      <c r="I62" s="160"/>
      <c r="J62" s="161"/>
      <c r="K62" s="133"/>
      <c r="L62" s="133"/>
      <c r="M62" s="133"/>
      <c r="N62" s="133"/>
      <c r="O62" s="134"/>
      <c r="P62" s="134"/>
      <c r="Q62" s="134"/>
      <c r="R62" s="131"/>
      <c r="S62" s="131"/>
      <c r="T62" s="130"/>
      <c r="U62" s="6"/>
      <c r="V62" s="8"/>
      <c r="W62" s="8"/>
      <c r="X62" s="132" t="str">
        <f>F62</f>
        <v>Zazdívka otvorů v příčkách nebo stěnách cihlami pálenými plnými plochy do 0,0225 m2, tloušťky přes 100 mm</v>
      </c>
      <c r="Y62" s="9"/>
      <c r="AA62" s="11"/>
    </row>
    <row r="63" spans="1:27" ht="7.5" customHeight="1" outlineLevel="4" x14ac:dyDescent="0.15">
      <c r="B63" s="69"/>
      <c r="C63" s="69"/>
      <c r="D63" s="60"/>
      <c r="E63" s="60"/>
      <c r="F63" s="61"/>
      <c r="G63" s="60"/>
      <c r="H63" s="65"/>
      <c r="I63" s="104"/>
      <c r="J63" s="63"/>
      <c r="K63" s="65"/>
      <c r="L63" s="65"/>
      <c r="M63" s="65"/>
      <c r="N63" s="65"/>
      <c r="O63" s="63"/>
      <c r="P63" s="63"/>
      <c r="Q63" s="63"/>
      <c r="R63" s="60"/>
      <c r="S63" s="60"/>
      <c r="T63" s="69"/>
      <c r="U63" s="8"/>
      <c r="X63" s="60"/>
    </row>
    <row r="64" spans="1:27" ht="11.25" outlineLevel="4" x14ac:dyDescent="0.2">
      <c r="A64" s="136"/>
      <c r="B64" s="137"/>
      <c r="C64" s="137"/>
      <c r="D64" s="138"/>
      <c r="E64" s="144" t="s">
        <v>1</v>
      </c>
      <c r="F64" s="139" t="s">
        <v>198</v>
      </c>
      <c r="G64" s="138"/>
      <c r="H64" s="140">
        <v>7</v>
      </c>
      <c r="I64" s="141"/>
      <c r="J64" s="142"/>
      <c r="K64" s="143"/>
      <c r="L64" s="143"/>
      <c r="M64" s="143"/>
      <c r="N64" s="143"/>
      <c r="O64" s="142"/>
      <c r="P64" s="142"/>
      <c r="Q64" s="142"/>
      <c r="R64" s="138"/>
      <c r="S64" s="138"/>
      <c r="T64" s="137"/>
      <c r="U64" s="6"/>
      <c r="V64" s="8"/>
      <c r="W64" s="8"/>
      <c r="X64" s="60"/>
    </row>
    <row r="65" spans="1:27" ht="7.5" customHeight="1" outlineLevel="4" x14ac:dyDescent="0.15">
      <c r="A65" s="8"/>
      <c r="B65" s="69"/>
      <c r="C65" s="69"/>
      <c r="D65" s="60"/>
      <c r="E65" s="60"/>
      <c r="F65" s="103"/>
      <c r="G65" s="60"/>
      <c r="H65" s="65"/>
      <c r="I65" s="104"/>
      <c r="J65" s="63"/>
      <c r="K65" s="65"/>
      <c r="L65" s="65"/>
      <c r="M65" s="65"/>
      <c r="N65" s="65"/>
      <c r="O65" s="63"/>
      <c r="P65" s="63"/>
      <c r="Q65" s="63"/>
      <c r="R65" s="60"/>
      <c r="S65" s="60"/>
      <c r="T65" s="69"/>
      <c r="U65" s="8"/>
      <c r="X65" s="60"/>
    </row>
    <row r="66" spans="1:27" outlineLevel="3" x14ac:dyDescent="0.15">
      <c r="B66" s="6"/>
      <c r="C66" s="6"/>
      <c r="D66" s="6"/>
      <c r="E66" s="6"/>
      <c r="F66" s="6"/>
      <c r="G66" s="6"/>
      <c r="H66" s="6"/>
      <c r="I66" s="8"/>
      <c r="J66" s="8"/>
      <c r="K66" s="6"/>
      <c r="L66" s="6"/>
      <c r="M66" s="6"/>
      <c r="N66" s="6"/>
      <c r="O66" s="6"/>
      <c r="P66" s="8"/>
      <c r="Q66" s="8"/>
      <c r="R66" s="8"/>
      <c r="S66" s="6"/>
      <c r="T66" s="6"/>
      <c r="X66" s="6"/>
    </row>
    <row r="67" spans="1:27" ht="11.25" outlineLevel="2" x14ac:dyDescent="0.2">
      <c r="A67" s="96" t="s">
        <v>81</v>
      </c>
      <c r="B67" s="100">
        <v>3</v>
      </c>
      <c r="C67" s="113"/>
      <c r="D67" s="114" t="s">
        <v>147</v>
      </c>
      <c r="E67" s="114"/>
      <c r="F67" s="115" t="s">
        <v>82</v>
      </c>
      <c r="G67" s="114"/>
      <c r="H67" s="116"/>
      <c r="I67" s="117"/>
      <c r="J67" s="98">
        <f>SUBTOTAL(9,J68:J73)</f>
        <v>0</v>
      </c>
      <c r="K67" s="116"/>
      <c r="L67" s="99">
        <f>SUBTOTAL(9,L68:L73)</f>
        <v>3.9399999999999998E-2</v>
      </c>
      <c r="M67" s="116"/>
      <c r="N67" s="99">
        <f>SUBTOTAL(9,N68:N73)</f>
        <v>0</v>
      </c>
      <c r="O67" s="118"/>
      <c r="P67" s="98">
        <f>SUBTOTAL(9,P68:P73)</f>
        <v>0</v>
      </c>
      <c r="Q67" s="98">
        <f>SUBTOTAL(9,Q68:Q73)</f>
        <v>0</v>
      </c>
      <c r="R67" s="114"/>
      <c r="S67" s="114"/>
      <c r="T67" s="100">
        <f>SUBTOTAL(9,T68:T73)</f>
        <v>1</v>
      </c>
      <c r="U67" s="6"/>
      <c r="V67" s="8"/>
      <c r="W67" s="8"/>
      <c r="X67" s="60"/>
    </row>
    <row r="68" spans="1:27" ht="11.25" outlineLevel="3" x14ac:dyDescent="0.2">
      <c r="A68" s="4"/>
      <c r="B68" s="119"/>
      <c r="C68" s="120">
        <v>9</v>
      </c>
      <c r="D68" s="121" t="s">
        <v>148</v>
      </c>
      <c r="E68" s="122" t="s">
        <v>199</v>
      </c>
      <c r="F68" s="123" t="s">
        <v>200</v>
      </c>
      <c r="G68" s="121" t="s">
        <v>189</v>
      </c>
      <c r="H68" s="124">
        <v>2</v>
      </c>
      <c r="I68" s="125"/>
      <c r="J68" s="126">
        <f>H68*I68</f>
        <v>0</v>
      </c>
      <c r="K68" s="124">
        <v>1.9699999999999999E-2</v>
      </c>
      <c r="L68" s="124">
        <f>H68*K68</f>
        <v>3.9399999999999998E-2</v>
      </c>
      <c r="M68" s="124"/>
      <c r="N68" s="124">
        <f>H68*M68</f>
        <v>0</v>
      </c>
      <c r="O68" s="126">
        <v>21</v>
      </c>
      <c r="P68" s="126">
        <f>J68*(O68/100)</f>
        <v>0</v>
      </c>
      <c r="Q68" s="126">
        <f>J68+P68</f>
        <v>0</v>
      </c>
      <c r="R68" s="127"/>
      <c r="S68" s="127" t="s">
        <v>152</v>
      </c>
      <c r="T68" s="128">
        <v>1</v>
      </c>
      <c r="U68" s="8"/>
      <c r="V68" s="8"/>
      <c r="W68" s="8"/>
      <c r="X68" s="60"/>
    </row>
    <row r="69" spans="1:27" ht="19.5" outlineLevel="4" x14ac:dyDescent="0.2">
      <c r="A69" s="129"/>
      <c r="B69" s="130"/>
      <c r="C69" s="130"/>
      <c r="D69" s="131"/>
      <c r="E69" s="135" t="s">
        <v>0</v>
      </c>
      <c r="F69" s="158" t="s">
        <v>201</v>
      </c>
      <c r="G69" s="158"/>
      <c r="H69" s="159"/>
      <c r="I69" s="160"/>
      <c r="J69" s="161"/>
      <c r="K69" s="133"/>
      <c r="L69" s="133"/>
      <c r="M69" s="133"/>
      <c r="N69" s="133"/>
      <c r="O69" s="134"/>
      <c r="P69" s="134"/>
      <c r="Q69" s="134"/>
      <c r="R69" s="131"/>
      <c r="S69" s="131"/>
      <c r="T69" s="130"/>
      <c r="U69" s="6"/>
      <c r="V69" s="8"/>
      <c r="W69" s="8"/>
      <c r="X69" s="132" t="str">
        <f>F69</f>
        <v>Zabetonování prostupů v instalačních šachtách ve stropech železobetonových ze suchých směsí, včetně bednění, odbednění, výztuže a zajištění potrubí skelnou vatou s folií (materiál v ceně), plochy do 0,09 m2</v>
      </c>
      <c r="Y69" s="9"/>
      <c r="AA69" s="11"/>
    </row>
    <row r="70" spans="1:27" ht="7.5" customHeight="1" outlineLevel="4" x14ac:dyDescent="0.15">
      <c r="B70" s="69"/>
      <c r="C70" s="69"/>
      <c r="D70" s="60"/>
      <c r="E70" s="60"/>
      <c r="F70" s="61"/>
      <c r="G70" s="60"/>
      <c r="H70" s="65"/>
      <c r="I70" s="104"/>
      <c r="J70" s="63"/>
      <c r="K70" s="65"/>
      <c r="L70" s="65"/>
      <c r="M70" s="65"/>
      <c r="N70" s="65"/>
      <c r="O70" s="63"/>
      <c r="P70" s="63"/>
      <c r="Q70" s="63"/>
      <c r="R70" s="60"/>
      <c r="S70" s="60"/>
      <c r="T70" s="69"/>
      <c r="U70" s="8"/>
      <c r="X70" s="60"/>
    </row>
    <row r="71" spans="1:27" ht="11.25" outlineLevel="4" x14ac:dyDescent="0.2">
      <c r="A71" s="136"/>
      <c r="B71" s="137"/>
      <c r="C71" s="137"/>
      <c r="D71" s="138"/>
      <c r="E71" s="144" t="s">
        <v>1</v>
      </c>
      <c r="F71" s="139" t="s">
        <v>202</v>
      </c>
      <c r="G71" s="138"/>
      <c r="H71" s="140">
        <v>2</v>
      </c>
      <c r="I71" s="141"/>
      <c r="J71" s="142"/>
      <c r="K71" s="143"/>
      <c r="L71" s="143"/>
      <c r="M71" s="143"/>
      <c r="N71" s="143"/>
      <c r="O71" s="142"/>
      <c r="P71" s="142"/>
      <c r="Q71" s="142"/>
      <c r="R71" s="138"/>
      <c r="S71" s="138"/>
      <c r="T71" s="137"/>
      <c r="U71" s="6"/>
      <c r="V71" s="8"/>
      <c r="W71" s="8"/>
      <c r="X71" s="60"/>
    </row>
    <row r="72" spans="1:27" ht="7.5" customHeight="1" outlineLevel="4" x14ac:dyDescent="0.15">
      <c r="A72" s="8"/>
      <c r="B72" s="69"/>
      <c r="C72" s="69"/>
      <c r="D72" s="60"/>
      <c r="E72" s="60"/>
      <c r="F72" s="103"/>
      <c r="G72" s="60"/>
      <c r="H72" s="65"/>
      <c r="I72" s="104"/>
      <c r="J72" s="63"/>
      <c r="K72" s="65"/>
      <c r="L72" s="65"/>
      <c r="M72" s="65"/>
      <c r="N72" s="65"/>
      <c r="O72" s="63"/>
      <c r="P72" s="63"/>
      <c r="Q72" s="63"/>
      <c r="R72" s="60"/>
      <c r="S72" s="60"/>
      <c r="T72" s="69"/>
      <c r="U72" s="8"/>
      <c r="X72" s="60"/>
    </row>
    <row r="73" spans="1:27" outlineLevel="3" x14ac:dyDescent="0.15">
      <c r="B73" s="6"/>
      <c r="C73" s="6"/>
      <c r="D73" s="6"/>
      <c r="E73" s="6"/>
      <c r="F73" s="6"/>
      <c r="G73" s="6"/>
      <c r="H73" s="6"/>
      <c r="I73" s="8"/>
      <c r="J73" s="8"/>
      <c r="K73" s="6"/>
      <c r="L73" s="6"/>
      <c r="M73" s="6"/>
      <c r="N73" s="6"/>
      <c r="O73" s="6"/>
      <c r="P73" s="8"/>
      <c r="Q73" s="8"/>
      <c r="R73" s="8"/>
      <c r="S73" s="6"/>
      <c r="T73" s="6"/>
      <c r="X73" s="6"/>
    </row>
    <row r="74" spans="1:27" ht="11.25" outlineLevel="2" x14ac:dyDescent="0.2">
      <c r="A74" s="96" t="s">
        <v>83</v>
      </c>
      <c r="B74" s="100">
        <v>3</v>
      </c>
      <c r="C74" s="113"/>
      <c r="D74" s="114" t="s">
        <v>147</v>
      </c>
      <c r="E74" s="114"/>
      <c r="F74" s="115" t="s">
        <v>84</v>
      </c>
      <c r="G74" s="114"/>
      <c r="H74" s="116"/>
      <c r="I74" s="117"/>
      <c r="J74" s="98">
        <f>SUBTOTAL(9,J75:J178)</f>
        <v>0</v>
      </c>
      <c r="K74" s="116"/>
      <c r="L74" s="99">
        <f>SUBTOTAL(9,L75:L178)</f>
        <v>2.3034028399999995</v>
      </c>
      <c r="M74" s="116"/>
      <c r="N74" s="99">
        <f>SUBTOTAL(9,N75:N178)</f>
        <v>0</v>
      </c>
      <c r="O74" s="118"/>
      <c r="P74" s="98">
        <f>SUBTOTAL(9,P75:P178)</f>
        <v>0</v>
      </c>
      <c r="Q74" s="98">
        <f>SUBTOTAL(9,Q75:Q178)</f>
        <v>0</v>
      </c>
      <c r="R74" s="114"/>
      <c r="S74" s="114"/>
      <c r="T74" s="100">
        <f>SUBTOTAL(9,T75:T178)</f>
        <v>14</v>
      </c>
      <c r="U74" s="6"/>
      <c r="V74" s="8"/>
      <c r="W74" s="8"/>
      <c r="X74" s="60"/>
    </row>
    <row r="75" spans="1:27" ht="11.25" outlineLevel="3" x14ac:dyDescent="0.2">
      <c r="A75" s="4"/>
      <c r="B75" s="119"/>
      <c r="C75" s="120">
        <v>10</v>
      </c>
      <c r="D75" s="121" t="s">
        <v>148</v>
      </c>
      <c r="E75" s="122" t="s">
        <v>203</v>
      </c>
      <c r="F75" s="123" t="s">
        <v>204</v>
      </c>
      <c r="G75" s="121" t="s">
        <v>189</v>
      </c>
      <c r="H75" s="124">
        <v>1</v>
      </c>
      <c r="I75" s="125"/>
      <c r="J75" s="126">
        <f>H75*I75</f>
        <v>0</v>
      </c>
      <c r="K75" s="124">
        <v>5.6439999999999997E-2</v>
      </c>
      <c r="L75" s="124">
        <f>H75*K75</f>
        <v>5.6439999999999997E-2</v>
      </c>
      <c r="M75" s="124"/>
      <c r="N75" s="124">
        <f>H75*M75</f>
        <v>0</v>
      </c>
      <c r="O75" s="126">
        <v>21</v>
      </c>
      <c r="P75" s="126">
        <f>J75*(O75/100)</f>
        <v>0</v>
      </c>
      <c r="Q75" s="126">
        <f>J75+P75</f>
        <v>0</v>
      </c>
      <c r="R75" s="127"/>
      <c r="S75" s="127" t="s">
        <v>152</v>
      </c>
      <c r="T75" s="128">
        <v>1</v>
      </c>
      <c r="U75" s="8"/>
      <c r="V75" s="8"/>
      <c r="W75" s="8"/>
      <c r="X75" s="60"/>
    </row>
    <row r="76" spans="1:27" ht="9.75" outlineLevel="4" x14ac:dyDescent="0.2">
      <c r="A76" s="129"/>
      <c r="B76" s="130"/>
      <c r="C76" s="130"/>
      <c r="D76" s="131"/>
      <c r="E76" s="135" t="s">
        <v>0</v>
      </c>
      <c r="F76" s="158" t="s">
        <v>205</v>
      </c>
      <c r="G76" s="158"/>
      <c r="H76" s="159"/>
      <c r="I76" s="160"/>
      <c r="J76" s="161"/>
      <c r="K76" s="133"/>
      <c r="L76" s="133"/>
      <c r="M76" s="133"/>
      <c r="N76" s="133"/>
      <c r="O76" s="134"/>
      <c r="P76" s="134"/>
      <c r="Q76" s="134"/>
      <c r="R76" s="131"/>
      <c r="S76" s="131"/>
      <c r="T76" s="130"/>
      <c r="U76" s="6"/>
      <c r="V76" s="8"/>
      <c r="W76" s="8"/>
      <c r="X76" s="132" t="str">
        <f>F76</f>
        <v>Osazení ocelových dveřních zárubní lisovaných nebo z úhelníků dodatečně s vybetonováním prahu, plochy do 2,5 m2</v>
      </c>
      <c r="Y76" s="9"/>
      <c r="AA76" s="11"/>
    </row>
    <row r="77" spans="1:27" ht="7.5" customHeight="1" outlineLevel="4" x14ac:dyDescent="0.15">
      <c r="B77" s="69"/>
      <c r="C77" s="69"/>
      <c r="D77" s="60"/>
      <c r="E77" s="60"/>
      <c r="F77" s="61"/>
      <c r="G77" s="60"/>
      <c r="H77" s="65"/>
      <c r="I77" s="104"/>
      <c r="J77" s="63"/>
      <c r="K77" s="65"/>
      <c r="L77" s="65"/>
      <c r="M77" s="65"/>
      <c r="N77" s="65"/>
      <c r="O77" s="63"/>
      <c r="P77" s="63"/>
      <c r="Q77" s="63"/>
      <c r="R77" s="60"/>
      <c r="S77" s="60"/>
      <c r="T77" s="69"/>
      <c r="U77" s="8"/>
      <c r="X77" s="60"/>
    </row>
    <row r="78" spans="1:27" ht="11.25" outlineLevel="4" x14ac:dyDescent="0.2">
      <c r="A78" s="136"/>
      <c r="B78" s="137"/>
      <c r="C78" s="137"/>
      <c r="D78" s="138"/>
      <c r="E78" s="144" t="s">
        <v>1</v>
      </c>
      <c r="F78" s="139" t="s">
        <v>165</v>
      </c>
      <c r="G78" s="138"/>
      <c r="H78" s="140">
        <v>0</v>
      </c>
      <c r="I78" s="141"/>
      <c r="J78" s="142"/>
      <c r="K78" s="143"/>
      <c r="L78" s="143"/>
      <c r="M78" s="143"/>
      <c r="N78" s="143"/>
      <c r="O78" s="142"/>
      <c r="P78" s="142"/>
      <c r="Q78" s="142"/>
      <c r="R78" s="138"/>
      <c r="S78" s="138"/>
      <c r="T78" s="137"/>
      <c r="U78" s="6"/>
      <c r="V78" s="8"/>
      <c r="W78" s="8"/>
      <c r="X78" s="60"/>
    </row>
    <row r="79" spans="1:27" ht="11.25" outlineLevel="4" x14ac:dyDescent="0.2">
      <c r="A79" s="136"/>
      <c r="B79" s="137"/>
      <c r="C79" s="137"/>
      <c r="D79" s="138"/>
      <c r="E79" s="144"/>
      <c r="F79" s="139" t="s">
        <v>206</v>
      </c>
      <c r="G79" s="138"/>
      <c r="H79" s="140">
        <v>1</v>
      </c>
      <c r="I79" s="141"/>
      <c r="J79" s="142"/>
      <c r="K79" s="143"/>
      <c r="L79" s="143"/>
      <c r="M79" s="143"/>
      <c r="N79" s="143"/>
      <c r="O79" s="142"/>
      <c r="P79" s="142"/>
      <c r="Q79" s="142"/>
      <c r="R79" s="138"/>
      <c r="S79" s="138"/>
      <c r="T79" s="137"/>
      <c r="U79" s="6"/>
      <c r="V79" s="8"/>
      <c r="W79" s="8"/>
      <c r="X79" s="60"/>
    </row>
    <row r="80" spans="1:27" ht="7.5" customHeight="1" outlineLevel="4" x14ac:dyDescent="0.15">
      <c r="A80" s="8"/>
      <c r="B80" s="69"/>
      <c r="C80" s="69"/>
      <c r="D80" s="60"/>
      <c r="E80" s="60"/>
      <c r="F80" s="103"/>
      <c r="G80" s="60"/>
      <c r="H80" s="65"/>
      <c r="I80" s="104"/>
      <c r="J80" s="63"/>
      <c r="K80" s="65"/>
      <c r="L80" s="65"/>
      <c r="M80" s="65"/>
      <c r="N80" s="65"/>
      <c r="O80" s="63"/>
      <c r="P80" s="63"/>
      <c r="Q80" s="63"/>
      <c r="R80" s="60"/>
      <c r="S80" s="60"/>
      <c r="T80" s="69"/>
      <c r="U80" s="8"/>
      <c r="X80" s="60"/>
    </row>
    <row r="81" spans="1:27" ht="11.25" outlineLevel="3" x14ac:dyDescent="0.2">
      <c r="A81" s="4"/>
      <c r="B81" s="119"/>
      <c r="C81" s="120">
        <v>11</v>
      </c>
      <c r="D81" s="121" t="s">
        <v>148</v>
      </c>
      <c r="E81" s="122" t="s">
        <v>207</v>
      </c>
      <c r="F81" s="123" t="s">
        <v>208</v>
      </c>
      <c r="G81" s="121" t="s">
        <v>189</v>
      </c>
      <c r="H81" s="124">
        <v>4</v>
      </c>
      <c r="I81" s="125"/>
      <c r="J81" s="126">
        <f>H81*I81</f>
        <v>0</v>
      </c>
      <c r="K81" s="124">
        <v>1.7770000000000001E-2</v>
      </c>
      <c r="L81" s="124">
        <f>H81*K81</f>
        <v>7.1080000000000004E-2</v>
      </c>
      <c r="M81" s="124"/>
      <c r="N81" s="124">
        <f>H81*M81</f>
        <v>0</v>
      </c>
      <c r="O81" s="126">
        <v>21</v>
      </c>
      <c r="P81" s="126">
        <f>J81*(O81/100)</f>
        <v>0</v>
      </c>
      <c r="Q81" s="126">
        <f>J81+P81</f>
        <v>0</v>
      </c>
      <c r="R81" s="127"/>
      <c r="S81" s="127" t="s">
        <v>152</v>
      </c>
      <c r="T81" s="128">
        <v>1</v>
      </c>
      <c r="U81" s="8"/>
      <c r="V81" s="8"/>
      <c r="W81" s="8"/>
      <c r="X81" s="60"/>
    </row>
    <row r="82" spans="1:27" ht="9.75" outlineLevel="4" x14ac:dyDescent="0.2">
      <c r="A82" s="129"/>
      <c r="B82" s="130"/>
      <c r="C82" s="130"/>
      <c r="D82" s="131"/>
      <c r="E82" s="135" t="s">
        <v>0</v>
      </c>
      <c r="F82" s="158" t="s">
        <v>209</v>
      </c>
      <c r="G82" s="158"/>
      <c r="H82" s="159"/>
      <c r="I82" s="160"/>
      <c r="J82" s="161"/>
      <c r="K82" s="133"/>
      <c r="L82" s="133"/>
      <c r="M82" s="133"/>
      <c r="N82" s="133"/>
      <c r="O82" s="134"/>
      <c r="P82" s="134"/>
      <c r="Q82" s="134"/>
      <c r="R82" s="131"/>
      <c r="S82" s="131"/>
      <c r="T82" s="130"/>
      <c r="U82" s="6"/>
      <c r="V82" s="8"/>
      <c r="W82" s="8"/>
      <c r="X82" s="132" t="str">
        <f>F82</f>
        <v>Osazování zárubní nebo rámů kovových dveřních lisovaných nebo z úhelníků bez dveřních křídel na cementovou maltu, plochy otvoru do 2,5 m2</v>
      </c>
      <c r="Y82" s="9"/>
      <c r="AA82" s="11"/>
    </row>
    <row r="83" spans="1:27" ht="7.5" customHeight="1" outlineLevel="4" x14ac:dyDescent="0.15">
      <c r="B83" s="69"/>
      <c r="C83" s="69"/>
      <c r="D83" s="60"/>
      <c r="E83" s="60"/>
      <c r="F83" s="61"/>
      <c r="G83" s="60"/>
      <c r="H83" s="65"/>
      <c r="I83" s="104"/>
      <c r="J83" s="63"/>
      <c r="K83" s="65"/>
      <c r="L83" s="65"/>
      <c r="M83" s="65"/>
      <c r="N83" s="65"/>
      <c r="O83" s="63"/>
      <c r="P83" s="63"/>
      <c r="Q83" s="63"/>
      <c r="R83" s="60"/>
      <c r="S83" s="60"/>
      <c r="T83" s="69"/>
      <c r="U83" s="8"/>
      <c r="X83" s="60"/>
    </row>
    <row r="84" spans="1:27" ht="11.25" outlineLevel="4" x14ac:dyDescent="0.2">
      <c r="A84" s="136"/>
      <c r="B84" s="137"/>
      <c r="C84" s="137"/>
      <c r="D84" s="138"/>
      <c r="E84" s="144" t="s">
        <v>1</v>
      </c>
      <c r="F84" s="139" t="s">
        <v>165</v>
      </c>
      <c r="G84" s="138"/>
      <c r="H84" s="140">
        <v>0</v>
      </c>
      <c r="I84" s="141"/>
      <c r="J84" s="142"/>
      <c r="K84" s="143"/>
      <c r="L84" s="143"/>
      <c r="M84" s="143"/>
      <c r="N84" s="143"/>
      <c r="O84" s="142"/>
      <c r="P84" s="142"/>
      <c r="Q84" s="142"/>
      <c r="R84" s="138"/>
      <c r="S84" s="138"/>
      <c r="T84" s="137"/>
      <c r="U84" s="6"/>
      <c r="V84" s="8"/>
      <c r="W84" s="8"/>
      <c r="X84" s="60"/>
    </row>
    <row r="85" spans="1:27" ht="11.25" outlineLevel="4" x14ac:dyDescent="0.2">
      <c r="A85" s="136"/>
      <c r="B85" s="137"/>
      <c r="C85" s="137"/>
      <c r="D85" s="138"/>
      <c r="E85" s="144"/>
      <c r="F85" s="139" t="s">
        <v>210</v>
      </c>
      <c r="G85" s="138"/>
      <c r="H85" s="140">
        <v>1</v>
      </c>
      <c r="I85" s="141"/>
      <c r="J85" s="142"/>
      <c r="K85" s="143"/>
      <c r="L85" s="143"/>
      <c r="M85" s="143"/>
      <c r="N85" s="143"/>
      <c r="O85" s="142"/>
      <c r="P85" s="142"/>
      <c r="Q85" s="142"/>
      <c r="R85" s="138"/>
      <c r="S85" s="138"/>
      <c r="T85" s="137"/>
      <c r="U85" s="6"/>
      <c r="V85" s="8"/>
      <c r="W85" s="8"/>
      <c r="X85" s="60"/>
    </row>
    <row r="86" spans="1:27" ht="11.25" outlineLevel="4" x14ac:dyDescent="0.2">
      <c r="A86" s="136"/>
      <c r="B86" s="137"/>
      <c r="C86" s="137"/>
      <c r="D86" s="138"/>
      <c r="E86" s="144"/>
      <c r="F86" s="139" t="s">
        <v>211</v>
      </c>
      <c r="G86" s="138"/>
      <c r="H86" s="140">
        <v>3</v>
      </c>
      <c r="I86" s="141"/>
      <c r="J86" s="142"/>
      <c r="K86" s="143"/>
      <c r="L86" s="143"/>
      <c r="M86" s="143"/>
      <c r="N86" s="143"/>
      <c r="O86" s="142"/>
      <c r="P86" s="142"/>
      <c r="Q86" s="142"/>
      <c r="R86" s="138"/>
      <c r="S86" s="138"/>
      <c r="T86" s="137"/>
      <c r="U86" s="6"/>
      <c r="V86" s="8"/>
      <c r="W86" s="8"/>
      <c r="X86" s="60"/>
    </row>
    <row r="87" spans="1:27" ht="7.5" customHeight="1" outlineLevel="4" x14ac:dyDescent="0.15">
      <c r="A87" s="8"/>
      <c r="B87" s="69"/>
      <c r="C87" s="69"/>
      <c r="D87" s="60"/>
      <c r="E87" s="60"/>
      <c r="F87" s="103"/>
      <c r="G87" s="60"/>
      <c r="H87" s="65"/>
      <c r="I87" s="104"/>
      <c r="J87" s="63"/>
      <c r="K87" s="65"/>
      <c r="L87" s="65"/>
      <c r="M87" s="65"/>
      <c r="N87" s="65"/>
      <c r="O87" s="63"/>
      <c r="P87" s="63"/>
      <c r="Q87" s="63"/>
      <c r="R87" s="60"/>
      <c r="S87" s="60"/>
      <c r="T87" s="69"/>
      <c r="U87" s="8"/>
      <c r="X87" s="60"/>
    </row>
    <row r="88" spans="1:27" ht="11.25" outlineLevel="3" x14ac:dyDescent="0.2">
      <c r="A88" s="4"/>
      <c r="B88" s="119"/>
      <c r="C88" s="120">
        <v>12</v>
      </c>
      <c r="D88" s="121" t="s">
        <v>212</v>
      </c>
      <c r="E88" s="122" t="s">
        <v>213</v>
      </c>
      <c r="F88" s="123" t="s">
        <v>214</v>
      </c>
      <c r="G88" s="121" t="s">
        <v>189</v>
      </c>
      <c r="H88" s="124">
        <v>1</v>
      </c>
      <c r="I88" s="125"/>
      <c r="J88" s="126">
        <f>H88*I88</f>
        <v>0</v>
      </c>
      <c r="K88" s="124">
        <v>1.2489999999999999E-2</v>
      </c>
      <c r="L88" s="124">
        <f>H88*K88</f>
        <v>1.2489999999999999E-2</v>
      </c>
      <c r="M88" s="124"/>
      <c r="N88" s="124">
        <f>H88*M88</f>
        <v>0</v>
      </c>
      <c r="O88" s="126">
        <v>21</v>
      </c>
      <c r="P88" s="126">
        <f>J88*(O88/100)</f>
        <v>0</v>
      </c>
      <c r="Q88" s="126">
        <f>J88+P88</f>
        <v>0</v>
      </c>
      <c r="R88" s="127"/>
      <c r="S88" s="127" t="s">
        <v>152</v>
      </c>
      <c r="T88" s="128">
        <v>1</v>
      </c>
      <c r="U88" s="8"/>
      <c r="V88" s="8"/>
      <c r="W88" s="8"/>
      <c r="X88" s="60"/>
    </row>
    <row r="89" spans="1:27" ht="9.75" outlineLevel="4" x14ac:dyDescent="0.2">
      <c r="A89" s="129"/>
      <c r="B89" s="130"/>
      <c r="C89" s="130"/>
      <c r="D89" s="131"/>
      <c r="E89" s="135" t="s">
        <v>0</v>
      </c>
      <c r="F89" s="158" t="s">
        <v>54</v>
      </c>
      <c r="G89" s="158"/>
      <c r="H89" s="159"/>
      <c r="I89" s="160"/>
      <c r="J89" s="161"/>
      <c r="K89" s="133"/>
      <c r="L89" s="133"/>
      <c r="M89" s="133"/>
      <c r="N89" s="133"/>
      <c r="O89" s="134"/>
      <c r="P89" s="134"/>
      <c r="Q89" s="134"/>
      <c r="R89" s="131"/>
      <c r="S89" s="131"/>
      <c r="T89" s="130"/>
      <c r="U89" s="6"/>
      <c r="V89" s="8"/>
      <c r="W89" s="8"/>
      <c r="X89" s="132" t="str">
        <f>F89</f>
        <v>---</v>
      </c>
      <c r="Y89" s="9"/>
      <c r="AA89" s="11"/>
    </row>
    <row r="90" spans="1:27" ht="7.5" customHeight="1" outlineLevel="4" x14ac:dyDescent="0.15">
      <c r="B90" s="69"/>
      <c r="C90" s="69"/>
      <c r="D90" s="60"/>
      <c r="E90" s="60"/>
      <c r="F90" s="61"/>
      <c r="G90" s="60"/>
      <c r="H90" s="65"/>
      <c r="I90" s="104"/>
      <c r="J90" s="63"/>
      <c r="K90" s="65"/>
      <c r="L90" s="65"/>
      <c r="M90" s="65"/>
      <c r="N90" s="65"/>
      <c r="O90" s="63"/>
      <c r="P90" s="63"/>
      <c r="Q90" s="63"/>
      <c r="R90" s="60"/>
      <c r="S90" s="60"/>
      <c r="T90" s="69"/>
      <c r="U90" s="8"/>
      <c r="X90" s="60"/>
    </row>
    <row r="91" spans="1:27" ht="11.25" outlineLevel="4" x14ac:dyDescent="0.2">
      <c r="A91" s="136"/>
      <c r="B91" s="137"/>
      <c r="C91" s="137"/>
      <c r="D91" s="138"/>
      <c r="E91" s="144" t="s">
        <v>1</v>
      </c>
      <c r="F91" s="139" t="s">
        <v>165</v>
      </c>
      <c r="G91" s="138"/>
      <c r="H91" s="140">
        <v>0</v>
      </c>
      <c r="I91" s="141"/>
      <c r="J91" s="142"/>
      <c r="K91" s="143"/>
      <c r="L91" s="143"/>
      <c r="M91" s="143"/>
      <c r="N91" s="143"/>
      <c r="O91" s="142"/>
      <c r="P91" s="142"/>
      <c r="Q91" s="142"/>
      <c r="R91" s="138"/>
      <c r="S91" s="138"/>
      <c r="T91" s="137"/>
      <c r="U91" s="6"/>
      <c r="V91" s="8"/>
      <c r="W91" s="8"/>
      <c r="X91" s="60"/>
    </row>
    <row r="92" spans="1:27" ht="11.25" outlineLevel="4" x14ac:dyDescent="0.2">
      <c r="A92" s="136"/>
      <c r="B92" s="137"/>
      <c r="C92" s="137"/>
      <c r="D92" s="138"/>
      <c r="E92" s="144"/>
      <c r="F92" s="139" t="s">
        <v>210</v>
      </c>
      <c r="G92" s="138"/>
      <c r="H92" s="140">
        <v>1</v>
      </c>
      <c r="I92" s="141"/>
      <c r="J92" s="142"/>
      <c r="K92" s="143"/>
      <c r="L92" s="143"/>
      <c r="M92" s="143"/>
      <c r="N92" s="143"/>
      <c r="O92" s="142"/>
      <c r="P92" s="142"/>
      <c r="Q92" s="142"/>
      <c r="R92" s="138"/>
      <c r="S92" s="138"/>
      <c r="T92" s="137"/>
      <c r="U92" s="6"/>
      <c r="V92" s="8"/>
      <c r="W92" s="8"/>
      <c r="X92" s="60"/>
    </row>
    <row r="93" spans="1:27" ht="7.5" customHeight="1" outlineLevel="4" x14ac:dyDescent="0.15">
      <c r="A93" s="8"/>
      <c r="B93" s="69"/>
      <c r="C93" s="69"/>
      <c r="D93" s="60"/>
      <c r="E93" s="60"/>
      <c r="F93" s="103"/>
      <c r="G93" s="60"/>
      <c r="H93" s="65"/>
      <c r="I93" s="104"/>
      <c r="J93" s="63"/>
      <c r="K93" s="65"/>
      <c r="L93" s="65"/>
      <c r="M93" s="65"/>
      <c r="N93" s="65"/>
      <c r="O93" s="63"/>
      <c r="P93" s="63"/>
      <c r="Q93" s="63"/>
      <c r="R93" s="60"/>
      <c r="S93" s="60"/>
      <c r="T93" s="69"/>
      <c r="U93" s="8"/>
      <c r="X93" s="60"/>
    </row>
    <row r="94" spans="1:27" ht="11.25" outlineLevel="3" x14ac:dyDescent="0.2">
      <c r="A94" s="4"/>
      <c r="B94" s="119"/>
      <c r="C94" s="120">
        <v>13</v>
      </c>
      <c r="D94" s="121" t="s">
        <v>212</v>
      </c>
      <c r="E94" s="122" t="s">
        <v>215</v>
      </c>
      <c r="F94" s="123" t="s">
        <v>216</v>
      </c>
      <c r="G94" s="121" t="s">
        <v>189</v>
      </c>
      <c r="H94" s="124">
        <v>4</v>
      </c>
      <c r="I94" s="125"/>
      <c r="J94" s="126">
        <f>H94*I94</f>
        <v>0</v>
      </c>
      <c r="K94" s="124">
        <v>1.225E-2</v>
      </c>
      <c r="L94" s="124">
        <f>H94*K94</f>
        <v>4.9000000000000002E-2</v>
      </c>
      <c r="M94" s="124"/>
      <c r="N94" s="124">
        <f>H94*M94</f>
        <v>0</v>
      </c>
      <c r="O94" s="126">
        <v>21</v>
      </c>
      <c r="P94" s="126">
        <f>J94*(O94/100)</f>
        <v>0</v>
      </c>
      <c r="Q94" s="126">
        <f>J94+P94</f>
        <v>0</v>
      </c>
      <c r="R94" s="127"/>
      <c r="S94" s="127" t="s">
        <v>152</v>
      </c>
      <c r="T94" s="128">
        <v>1</v>
      </c>
      <c r="U94" s="8"/>
      <c r="V94" s="8"/>
      <c r="W94" s="8"/>
      <c r="X94" s="60"/>
    </row>
    <row r="95" spans="1:27" ht="9.75" outlineLevel="4" x14ac:dyDescent="0.2">
      <c r="A95" s="129"/>
      <c r="B95" s="130"/>
      <c r="C95" s="130"/>
      <c r="D95" s="131"/>
      <c r="E95" s="135" t="s">
        <v>0</v>
      </c>
      <c r="F95" s="158" t="s">
        <v>54</v>
      </c>
      <c r="G95" s="158"/>
      <c r="H95" s="159"/>
      <c r="I95" s="160"/>
      <c r="J95" s="161"/>
      <c r="K95" s="133"/>
      <c r="L95" s="133"/>
      <c r="M95" s="133"/>
      <c r="N95" s="133"/>
      <c r="O95" s="134"/>
      <c r="P95" s="134"/>
      <c r="Q95" s="134"/>
      <c r="R95" s="131"/>
      <c r="S95" s="131"/>
      <c r="T95" s="130"/>
      <c r="U95" s="6"/>
      <c r="V95" s="8"/>
      <c r="W95" s="8"/>
      <c r="X95" s="132" t="str">
        <f>F95</f>
        <v>---</v>
      </c>
      <c r="Y95" s="9"/>
      <c r="AA95" s="11"/>
    </row>
    <row r="96" spans="1:27" ht="7.5" customHeight="1" outlineLevel="4" x14ac:dyDescent="0.15">
      <c r="B96" s="69"/>
      <c r="C96" s="69"/>
      <c r="D96" s="60"/>
      <c r="E96" s="60"/>
      <c r="F96" s="61"/>
      <c r="G96" s="60"/>
      <c r="H96" s="65"/>
      <c r="I96" s="104"/>
      <c r="J96" s="63"/>
      <c r="K96" s="65"/>
      <c r="L96" s="65"/>
      <c r="M96" s="65"/>
      <c r="N96" s="65"/>
      <c r="O96" s="63"/>
      <c r="P96" s="63"/>
      <c r="Q96" s="63"/>
      <c r="R96" s="60"/>
      <c r="S96" s="60"/>
      <c r="T96" s="69"/>
      <c r="U96" s="8"/>
      <c r="X96" s="60"/>
    </row>
    <row r="97" spans="1:27" ht="11.25" outlineLevel="4" x14ac:dyDescent="0.2">
      <c r="A97" s="136"/>
      <c r="B97" s="137"/>
      <c r="C97" s="137"/>
      <c r="D97" s="138"/>
      <c r="E97" s="144" t="s">
        <v>1</v>
      </c>
      <c r="F97" s="139" t="s">
        <v>165</v>
      </c>
      <c r="G97" s="138"/>
      <c r="H97" s="140">
        <v>0</v>
      </c>
      <c r="I97" s="141"/>
      <c r="J97" s="142"/>
      <c r="K97" s="143"/>
      <c r="L97" s="143"/>
      <c r="M97" s="143"/>
      <c r="N97" s="143"/>
      <c r="O97" s="142"/>
      <c r="P97" s="142"/>
      <c r="Q97" s="142"/>
      <c r="R97" s="138"/>
      <c r="S97" s="138"/>
      <c r="T97" s="137"/>
      <c r="U97" s="6"/>
      <c r="V97" s="8"/>
      <c r="W97" s="8"/>
      <c r="X97" s="60"/>
    </row>
    <row r="98" spans="1:27" ht="11.25" outlineLevel="4" x14ac:dyDescent="0.2">
      <c r="A98" s="136"/>
      <c r="B98" s="137"/>
      <c r="C98" s="137"/>
      <c r="D98" s="138"/>
      <c r="E98" s="144"/>
      <c r="F98" s="139" t="s">
        <v>211</v>
      </c>
      <c r="G98" s="138"/>
      <c r="H98" s="140">
        <v>3</v>
      </c>
      <c r="I98" s="141"/>
      <c r="J98" s="142"/>
      <c r="K98" s="143"/>
      <c r="L98" s="143"/>
      <c r="M98" s="143"/>
      <c r="N98" s="143"/>
      <c r="O98" s="142"/>
      <c r="P98" s="142"/>
      <c r="Q98" s="142"/>
      <c r="R98" s="138"/>
      <c r="S98" s="138"/>
      <c r="T98" s="137"/>
      <c r="U98" s="6"/>
      <c r="V98" s="8"/>
      <c r="W98" s="8"/>
      <c r="X98" s="60"/>
    </row>
    <row r="99" spans="1:27" ht="11.25" outlineLevel="4" x14ac:dyDescent="0.2">
      <c r="A99" s="136"/>
      <c r="B99" s="137"/>
      <c r="C99" s="137"/>
      <c r="D99" s="138"/>
      <c r="E99" s="144"/>
      <c r="F99" s="139" t="s">
        <v>206</v>
      </c>
      <c r="G99" s="138"/>
      <c r="H99" s="140">
        <v>1</v>
      </c>
      <c r="I99" s="141"/>
      <c r="J99" s="142"/>
      <c r="K99" s="143"/>
      <c r="L99" s="143"/>
      <c r="M99" s="143"/>
      <c r="N99" s="143"/>
      <c r="O99" s="142"/>
      <c r="P99" s="142"/>
      <c r="Q99" s="142"/>
      <c r="R99" s="138"/>
      <c r="S99" s="138"/>
      <c r="T99" s="137"/>
      <c r="U99" s="6"/>
      <c r="V99" s="8"/>
      <c r="W99" s="8"/>
      <c r="X99" s="60"/>
    </row>
    <row r="100" spans="1:27" ht="7.5" customHeight="1" outlineLevel="4" x14ac:dyDescent="0.15">
      <c r="A100" s="8"/>
      <c r="B100" s="69"/>
      <c r="C100" s="69"/>
      <c r="D100" s="60"/>
      <c r="E100" s="60"/>
      <c r="F100" s="103"/>
      <c r="G100" s="60"/>
      <c r="H100" s="65"/>
      <c r="I100" s="104"/>
      <c r="J100" s="63"/>
      <c r="K100" s="65"/>
      <c r="L100" s="65"/>
      <c r="M100" s="65"/>
      <c r="N100" s="65"/>
      <c r="O100" s="63"/>
      <c r="P100" s="63"/>
      <c r="Q100" s="63"/>
      <c r="R100" s="60"/>
      <c r="S100" s="60"/>
      <c r="T100" s="69"/>
      <c r="U100" s="8"/>
      <c r="X100" s="60"/>
    </row>
    <row r="101" spans="1:27" ht="22.5" outlineLevel="3" x14ac:dyDescent="0.2">
      <c r="A101" s="4"/>
      <c r="B101" s="119"/>
      <c r="C101" s="120">
        <v>14</v>
      </c>
      <c r="D101" s="121" t="s">
        <v>148</v>
      </c>
      <c r="E101" s="122" t="s">
        <v>217</v>
      </c>
      <c r="F101" s="123" t="s">
        <v>218</v>
      </c>
      <c r="G101" s="121" t="s">
        <v>151</v>
      </c>
      <c r="H101" s="124">
        <v>2.78</v>
      </c>
      <c r="I101" s="125"/>
      <c r="J101" s="126">
        <f>H101*I101</f>
        <v>0</v>
      </c>
      <c r="K101" s="124">
        <v>2.1899999999999999E-2</v>
      </c>
      <c r="L101" s="124">
        <f>H101*K101</f>
        <v>6.0881999999999992E-2</v>
      </c>
      <c r="M101" s="124"/>
      <c r="N101" s="124">
        <f>H101*M101</f>
        <v>0</v>
      </c>
      <c r="O101" s="126">
        <v>21</v>
      </c>
      <c r="P101" s="126">
        <f>J101*(O101/100)</f>
        <v>0</v>
      </c>
      <c r="Q101" s="126">
        <f>J101+P101</f>
        <v>0</v>
      </c>
      <c r="R101" s="127"/>
      <c r="S101" s="127" t="s">
        <v>152</v>
      </c>
      <c r="T101" s="128">
        <v>1</v>
      </c>
      <c r="U101" s="8"/>
      <c r="V101" s="8"/>
      <c r="W101" s="8"/>
      <c r="X101" s="60"/>
    </row>
    <row r="102" spans="1:27" ht="9.75" outlineLevel="4" x14ac:dyDescent="0.2">
      <c r="A102" s="129"/>
      <c r="B102" s="130"/>
      <c r="C102" s="130"/>
      <c r="D102" s="131"/>
      <c r="E102" s="135" t="s">
        <v>0</v>
      </c>
      <c r="F102" s="158" t="s">
        <v>219</v>
      </c>
      <c r="G102" s="158"/>
      <c r="H102" s="159"/>
      <c r="I102" s="160"/>
      <c r="J102" s="161"/>
      <c r="K102" s="133"/>
      <c r="L102" s="133"/>
      <c r="M102" s="133"/>
      <c r="N102" s="133"/>
      <c r="O102" s="134"/>
      <c r="P102" s="134"/>
      <c r="Q102" s="134"/>
      <c r="R102" s="131"/>
      <c r="S102" s="131"/>
      <c r="T102" s="130"/>
      <c r="U102" s="6"/>
      <c r="V102" s="8"/>
      <c r="W102" s="8"/>
      <c r="X102" s="132" t="str">
        <f>F102</f>
        <v>Oprava vápenocementové omítky vnitřních ploch hladké, tl. do 20 mm, s celoplošným přeštukováním, tl. štuku do 3 mm stropů, v rozsahu opravované plochy přes 10 do 30%</v>
      </c>
      <c r="Y102" s="9"/>
      <c r="AA102" s="11"/>
    </row>
    <row r="103" spans="1:27" ht="7.5" customHeight="1" outlineLevel="4" x14ac:dyDescent="0.15">
      <c r="B103" s="69"/>
      <c r="C103" s="69"/>
      <c r="D103" s="60"/>
      <c r="E103" s="60"/>
      <c r="F103" s="61"/>
      <c r="G103" s="60"/>
      <c r="H103" s="65"/>
      <c r="I103" s="104"/>
      <c r="J103" s="63"/>
      <c r="K103" s="65"/>
      <c r="L103" s="65"/>
      <c r="M103" s="65"/>
      <c r="N103" s="65"/>
      <c r="O103" s="63"/>
      <c r="P103" s="63"/>
      <c r="Q103" s="63"/>
      <c r="R103" s="60"/>
      <c r="S103" s="60"/>
      <c r="T103" s="69"/>
      <c r="U103" s="8"/>
      <c r="X103" s="60"/>
    </row>
    <row r="104" spans="1:27" ht="11.25" outlineLevel="4" x14ac:dyDescent="0.2">
      <c r="A104" s="136"/>
      <c r="B104" s="137"/>
      <c r="C104" s="137"/>
      <c r="D104" s="138"/>
      <c r="E104" s="144" t="s">
        <v>1</v>
      </c>
      <c r="F104" s="139" t="s">
        <v>154</v>
      </c>
      <c r="G104" s="138"/>
      <c r="H104" s="140">
        <v>0</v>
      </c>
      <c r="I104" s="141"/>
      <c r="J104" s="142"/>
      <c r="K104" s="143"/>
      <c r="L104" s="143"/>
      <c r="M104" s="143"/>
      <c r="N104" s="143"/>
      <c r="O104" s="142"/>
      <c r="P104" s="142"/>
      <c r="Q104" s="142"/>
      <c r="R104" s="138"/>
      <c r="S104" s="138"/>
      <c r="T104" s="137"/>
      <c r="U104" s="6"/>
      <c r="V104" s="8"/>
      <c r="W104" s="8"/>
      <c r="X104" s="60"/>
    </row>
    <row r="105" spans="1:27" ht="11.25" outlineLevel="4" x14ac:dyDescent="0.2">
      <c r="A105" s="136"/>
      <c r="B105" s="137"/>
      <c r="C105" s="137"/>
      <c r="D105" s="138"/>
      <c r="E105" s="144"/>
      <c r="F105" s="139" t="s">
        <v>220</v>
      </c>
      <c r="G105" s="138"/>
      <c r="H105" s="140">
        <v>2.78</v>
      </c>
      <c r="I105" s="141"/>
      <c r="J105" s="142"/>
      <c r="K105" s="143"/>
      <c r="L105" s="143"/>
      <c r="M105" s="143"/>
      <c r="N105" s="143"/>
      <c r="O105" s="142"/>
      <c r="P105" s="142"/>
      <c r="Q105" s="142"/>
      <c r="R105" s="138"/>
      <c r="S105" s="138"/>
      <c r="T105" s="137"/>
      <c r="U105" s="6"/>
      <c r="V105" s="8"/>
      <c r="W105" s="8"/>
      <c r="X105" s="60"/>
    </row>
    <row r="106" spans="1:27" ht="7.5" customHeight="1" outlineLevel="4" x14ac:dyDescent="0.15">
      <c r="A106" s="8"/>
      <c r="B106" s="69"/>
      <c r="C106" s="69"/>
      <c r="D106" s="60"/>
      <c r="E106" s="60"/>
      <c r="F106" s="103"/>
      <c r="G106" s="60"/>
      <c r="H106" s="65"/>
      <c r="I106" s="104"/>
      <c r="J106" s="63"/>
      <c r="K106" s="65"/>
      <c r="L106" s="65"/>
      <c r="M106" s="65"/>
      <c r="N106" s="65"/>
      <c r="O106" s="63"/>
      <c r="P106" s="63"/>
      <c r="Q106" s="63"/>
      <c r="R106" s="60"/>
      <c r="S106" s="60"/>
      <c r="T106" s="69"/>
      <c r="U106" s="8"/>
      <c r="X106" s="60"/>
    </row>
    <row r="107" spans="1:27" ht="11.25" outlineLevel="3" x14ac:dyDescent="0.2">
      <c r="A107" s="4"/>
      <c r="B107" s="119"/>
      <c r="C107" s="120">
        <v>15</v>
      </c>
      <c r="D107" s="121" t="s">
        <v>148</v>
      </c>
      <c r="E107" s="122" t="s">
        <v>221</v>
      </c>
      <c r="F107" s="123" t="s">
        <v>222</v>
      </c>
      <c r="G107" s="121" t="s">
        <v>151</v>
      </c>
      <c r="H107" s="124">
        <v>36.805999999999997</v>
      </c>
      <c r="I107" s="125"/>
      <c r="J107" s="126">
        <f>H107*I107</f>
        <v>0</v>
      </c>
      <c r="K107" s="124">
        <v>1.4E-3</v>
      </c>
      <c r="L107" s="124">
        <f>H107*K107</f>
        <v>5.1528399999999995E-2</v>
      </c>
      <c r="M107" s="124"/>
      <c r="N107" s="124">
        <f>H107*M107</f>
        <v>0</v>
      </c>
      <c r="O107" s="126">
        <v>21</v>
      </c>
      <c r="P107" s="126">
        <f>J107*(O107/100)</f>
        <v>0</v>
      </c>
      <c r="Q107" s="126">
        <f>J107+P107</f>
        <v>0</v>
      </c>
      <c r="R107" s="127"/>
      <c r="S107" s="127" t="s">
        <v>152</v>
      </c>
      <c r="T107" s="128">
        <v>1</v>
      </c>
      <c r="U107" s="8"/>
      <c r="V107" s="8"/>
      <c r="W107" s="8"/>
      <c r="X107" s="60"/>
    </row>
    <row r="108" spans="1:27" ht="9.75" outlineLevel="4" x14ac:dyDescent="0.2">
      <c r="A108" s="129"/>
      <c r="B108" s="130"/>
      <c r="C108" s="130"/>
      <c r="D108" s="131"/>
      <c r="E108" s="135" t="s">
        <v>0</v>
      </c>
      <c r="F108" s="158" t="s">
        <v>223</v>
      </c>
      <c r="G108" s="158"/>
      <c r="H108" s="159"/>
      <c r="I108" s="160"/>
      <c r="J108" s="161"/>
      <c r="K108" s="133"/>
      <c r="L108" s="133"/>
      <c r="M108" s="133"/>
      <c r="N108" s="133"/>
      <c r="O108" s="134"/>
      <c r="P108" s="134"/>
      <c r="Q108" s="134"/>
      <c r="R108" s="131"/>
      <c r="S108" s="131"/>
      <c r="T108" s="130"/>
      <c r="U108" s="6"/>
      <c r="V108" s="8"/>
      <c r="W108" s="8"/>
      <c r="X108" s="132" t="str">
        <f>F108</f>
        <v>Podkladní a spojovací vrstva vnitřních omítaných ploch polymercementový spojovací můstek nanášený ručně stěn</v>
      </c>
      <c r="Y108" s="9"/>
      <c r="AA108" s="11"/>
    </row>
    <row r="109" spans="1:27" ht="7.5" customHeight="1" outlineLevel="4" x14ac:dyDescent="0.15">
      <c r="B109" s="69"/>
      <c r="C109" s="69"/>
      <c r="D109" s="60"/>
      <c r="E109" s="60"/>
      <c r="F109" s="61"/>
      <c r="G109" s="60"/>
      <c r="H109" s="65"/>
      <c r="I109" s="104"/>
      <c r="J109" s="63"/>
      <c r="K109" s="65"/>
      <c r="L109" s="65"/>
      <c r="M109" s="65"/>
      <c r="N109" s="65"/>
      <c r="O109" s="63"/>
      <c r="P109" s="63"/>
      <c r="Q109" s="63"/>
      <c r="R109" s="60"/>
      <c r="S109" s="60"/>
      <c r="T109" s="69"/>
      <c r="U109" s="8"/>
      <c r="X109" s="60"/>
    </row>
    <row r="110" spans="1:27" ht="11.25" outlineLevel="3" x14ac:dyDescent="0.2">
      <c r="A110" s="4"/>
      <c r="B110" s="119"/>
      <c r="C110" s="120">
        <v>16</v>
      </c>
      <c r="D110" s="121" t="s">
        <v>148</v>
      </c>
      <c r="E110" s="122" t="s">
        <v>224</v>
      </c>
      <c r="F110" s="123" t="s">
        <v>225</v>
      </c>
      <c r="G110" s="121" t="s">
        <v>151</v>
      </c>
      <c r="H110" s="124">
        <v>36.805999999999997</v>
      </c>
      <c r="I110" s="125"/>
      <c r="J110" s="126">
        <f>H110*I110</f>
        <v>0</v>
      </c>
      <c r="K110" s="124">
        <v>4.3800000000000002E-3</v>
      </c>
      <c r="L110" s="124">
        <f>H110*K110</f>
        <v>0.16121027999999998</v>
      </c>
      <c r="M110" s="124"/>
      <c r="N110" s="124">
        <f>H110*M110</f>
        <v>0</v>
      </c>
      <c r="O110" s="126">
        <v>21</v>
      </c>
      <c r="P110" s="126">
        <f>J110*(O110/100)</f>
        <v>0</v>
      </c>
      <c r="Q110" s="126">
        <f>J110+P110</f>
        <v>0</v>
      </c>
      <c r="R110" s="127"/>
      <c r="S110" s="127" t="s">
        <v>152</v>
      </c>
      <c r="T110" s="128">
        <v>1</v>
      </c>
      <c r="U110" s="8"/>
      <c r="V110" s="8"/>
      <c r="W110" s="8"/>
      <c r="X110" s="60"/>
    </row>
    <row r="111" spans="1:27" ht="9.75" outlineLevel="4" x14ac:dyDescent="0.2">
      <c r="A111" s="129"/>
      <c r="B111" s="130"/>
      <c r="C111" s="130"/>
      <c r="D111" s="131"/>
      <c r="E111" s="135" t="s">
        <v>0</v>
      </c>
      <c r="F111" s="158" t="s">
        <v>226</v>
      </c>
      <c r="G111" s="158"/>
      <c r="H111" s="159"/>
      <c r="I111" s="160"/>
      <c r="J111" s="161"/>
      <c r="K111" s="133"/>
      <c r="L111" s="133"/>
      <c r="M111" s="133"/>
      <c r="N111" s="133"/>
      <c r="O111" s="134"/>
      <c r="P111" s="134"/>
      <c r="Q111" s="134"/>
      <c r="R111" s="131"/>
      <c r="S111" s="131"/>
      <c r="T111" s="130"/>
      <c r="U111" s="6"/>
      <c r="V111" s="8"/>
      <c r="W111" s="8"/>
      <c r="X111" s="132" t="str">
        <f>F111</f>
        <v>Pletivo vnitřních ploch v ploše nebo pruzích, na plném podkladu sklovláknité vtlačené do tmelu včetně tmelu stěn</v>
      </c>
      <c r="Y111" s="9"/>
      <c r="AA111" s="11"/>
    </row>
    <row r="112" spans="1:27" ht="7.5" customHeight="1" outlineLevel="4" x14ac:dyDescent="0.15">
      <c r="B112" s="69"/>
      <c r="C112" s="69"/>
      <c r="D112" s="60"/>
      <c r="E112" s="60"/>
      <c r="F112" s="61"/>
      <c r="G112" s="60"/>
      <c r="H112" s="65"/>
      <c r="I112" s="104"/>
      <c r="J112" s="63"/>
      <c r="K112" s="65"/>
      <c r="L112" s="65"/>
      <c r="M112" s="65"/>
      <c r="N112" s="65"/>
      <c r="O112" s="63"/>
      <c r="P112" s="63"/>
      <c r="Q112" s="63"/>
      <c r="R112" s="60"/>
      <c r="S112" s="60"/>
      <c r="T112" s="69"/>
      <c r="U112" s="8"/>
      <c r="X112" s="60"/>
    </row>
    <row r="113" spans="1:27" ht="11.25" outlineLevel="4" x14ac:dyDescent="0.2">
      <c r="A113" s="136"/>
      <c r="B113" s="137"/>
      <c r="C113" s="137"/>
      <c r="D113" s="138"/>
      <c r="E113" s="144" t="s">
        <v>1</v>
      </c>
      <c r="F113" s="139" t="s">
        <v>227</v>
      </c>
      <c r="G113" s="138"/>
      <c r="H113" s="140">
        <v>6.56</v>
      </c>
      <c r="I113" s="141"/>
      <c r="J113" s="142"/>
      <c r="K113" s="143"/>
      <c r="L113" s="143"/>
      <c r="M113" s="143"/>
      <c r="N113" s="143"/>
      <c r="O113" s="142"/>
      <c r="P113" s="142"/>
      <c r="Q113" s="142"/>
      <c r="R113" s="138"/>
      <c r="S113" s="138"/>
      <c r="T113" s="137"/>
      <c r="U113" s="6"/>
      <c r="V113" s="8"/>
      <c r="W113" s="8"/>
      <c r="X113" s="60"/>
    </row>
    <row r="114" spans="1:27" ht="11.25" outlineLevel="4" x14ac:dyDescent="0.2">
      <c r="A114" s="136"/>
      <c r="B114" s="137"/>
      <c r="C114" s="137"/>
      <c r="D114" s="138"/>
      <c r="E114" s="144"/>
      <c r="F114" s="139" t="s">
        <v>228</v>
      </c>
      <c r="G114" s="138"/>
      <c r="H114" s="140">
        <v>25.385999999999999</v>
      </c>
      <c r="I114" s="141"/>
      <c r="J114" s="142"/>
      <c r="K114" s="143"/>
      <c r="L114" s="143"/>
      <c r="M114" s="143"/>
      <c r="N114" s="143"/>
      <c r="O114" s="142"/>
      <c r="P114" s="142"/>
      <c r="Q114" s="142"/>
      <c r="R114" s="138"/>
      <c r="S114" s="138"/>
      <c r="T114" s="137"/>
      <c r="U114" s="6"/>
      <c r="V114" s="8"/>
      <c r="W114" s="8"/>
      <c r="X114" s="60"/>
    </row>
    <row r="115" spans="1:27" ht="11.25" outlineLevel="4" x14ac:dyDescent="0.2">
      <c r="A115" s="136"/>
      <c r="B115" s="137"/>
      <c r="C115" s="137"/>
      <c r="D115" s="138"/>
      <c r="E115" s="144"/>
      <c r="F115" s="139" t="s">
        <v>229</v>
      </c>
      <c r="G115" s="138"/>
      <c r="H115" s="140">
        <v>4.8600000000000003</v>
      </c>
      <c r="I115" s="141"/>
      <c r="J115" s="142"/>
      <c r="K115" s="143"/>
      <c r="L115" s="143"/>
      <c r="M115" s="143"/>
      <c r="N115" s="143"/>
      <c r="O115" s="142"/>
      <c r="P115" s="142"/>
      <c r="Q115" s="142"/>
      <c r="R115" s="138"/>
      <c r="S115" s="138"/>
      <c r="T115" s="137"/>
      <c r="U115" s="6"/>
      <c r="V115" s="8"/>
      <c r="W115" s="8"/>
      <c r="X115" s="60"/>
    </row>
    <row r="116" spans="1:27" ht="7.5" customHeight="1" outlineLevel="4" x14ac:dyDescent="0.15">
      <c r="A116" s="8"/>
      <c r="B116" s="69"/>
      <c r="C116" s="69"/>
      <c r="D116" s="60"/>
      <c r="E116" s="60"/>
      <c r="F116" s="103"/>
      <c r="G116" s="60"/>
      <c r="H116" s="65"/>
      <c r="I116" s="104"/>
      <c r="J116" s="63"/>
      <c r="K116" s="65"/>
      <c r="L116" s="65"/>
      <c r="M116" s="65"/>
      <c r="N116" s="65"/>
      <c r="O116" s="63"/>
      <c r="P116" s="63"/>
      <c r="Q116" s="63"/>
      <c r="R116" s="60"/>
      <c r="S116" s="60"/>
      <c r="T116" s="69"/>
      <c r="U116" s="8"/>
      <c r="X116" s="60"/>
    </row>
    <row r="117" spans="1:27" ht="11.25" outlineLevel="3" x14ac:dyDescent="0.2">
      <c r="A117" s="4"/>
      <c r="B117" s="119"/>
      <c r="C117" s="120">
        <v>17</v>
      </c>
      <c r="D117" s="121" t="s">
        <v>148</v>
      </c>
      <c r="E117" s="122" t="s">
        <v>230</v>
      </c>
      <c r="F117" s="123" t="s">
        <v>231</v>
      </c>
      <c r="G117" s="121" t="s">
        <v>151</v>
      </c>
      <c r="H117" s="124">
        <v>25.285999999999998</v>
      </c>
      <c r="I117" s="125"/>
      <c r="J117" s="126">
        <f>H117*I117</f>
        <v>0</v>
      </c>
      <c r="K117" s="124">
        <v>6.5599999999999999E-3</v>
      </c>
      <c r="L117" s="124">
        <f>H117*K117</f>
        <v>0.16587615999999999</v>
      </c>
      <c r="M117" s="124"/>
      <c r="N117" s="124">
        <f>H117*M117</f>
        <v>0</v>
      </c>
      <c r="O117" s="126">
        <v>21</v>
      </c>
      <c r="P117" s="126">
        <f>J117*(O117/100)</f>
        <v>0</v>
      </c>
      <c r="Q117" s="126">
        <f>J117+P117</f>
        <v>0</v>
      </c>
      <c r="R117" s="127"/>
      <c r="S117" s="127" t="s">
        <v>152</v>
      </c>
      <c r="T117" s="128">
        <v>1</v>
      </c>
      <c r="U117" s="8"/>
      <c r="V117" s="8"/>
      <c r="W117" s="8"/>
      <c r="X117" s="60"/>
    </row>
    <row r="118" spans="1:27" ht="9.75" outlineLevel="4" x14ac:dyDescent="0.2">
      <c r="A118" s="129"/>
      <c r="B118" s="130"/>
      <c r="C118" s="130"/>
      <c r="D118" s="131"/>
      <c r="E118" s="135" t="s">
        <v>0</v>
      </c>
      <c r="F118" s="158" t="s">
        <v>232</v>
      </c>
      <c r="G118" s="158"/>
      <c r="H118" s="159"/>
      <c r="I118" s="160"/>
      <c r="J118" s="161"/>
      <c r="K118" s="133"/>
      <c r="L118" s="133"/>
      <c r="M118" s="133"/>
      <c r="N118" s="133"/>
      <c r="O118" s="134"/>
      <c r="P118" s="134"/>
      <c r="Q118" s="134"/>
      <c r="R118" s="131"/>
      <c r="S118" s="131"/>
      <c r="T118" s="130"/>
      <c r="U118" s="6"/>
      <c r="V118" s="8"/>
      <c r="W118" s="8"/>
      <c r="X118" s="132" t="str">
        <f>F118</f>
        <v>Omítka vápenocementová vnitřních ploch hladkých nanášená ručně jednovrstvá hladká, na neomítnutý bezesparý podklad, tloušťky do 5 mm stěn</v>
      </c>
      <c r="Y118" s="9"/>
      <c r="AA118" s="11"/>
    </row>
    <row r="119" spans="1:27" ht="7.5" customHeight="1" outlineLevel="4" x14ac:dyDescent="0.15">
      <c r="B119" s="69"/>
      <c r="C119" s="69"/>
      <c r="D119" s="60"/>
      <c r="E119" s="60"/>
      <c r="F119" s="61"/>
      <c r="G119" s="60"/>
      <c r="H119" s="65"/>
      <c r="I119" s="104"/>
      <c r="J119" s="63"/>
      <c r="K119" s="65"/>
      <c r="L119" s="65"/>
      <c r="M119" s="65"/>
      <c r="N119" s="65"/>
      <c r="O119" s="63"/>
      <c r="P119" s="63"/>
      <c r="Q119" s="63"/>
      <c r="R119" s="60"/>
      <c r="S119" s="60"/>
      <c r="T119" s="69"/>
      <c r="U119" s="8"/>
      <c r="X119" s="60"/>
    </row>
    <row r="120" spans="1:27" ht="11.25" outlineLevel="4" x14ac:dyDescent="0.2">
      <c r="A120" s="136"/>
      <c r="B120" s="137"/>
      <c r="C120" s="137"/>
      <c r="D120" s="138"/>
      <c r="E120" s="144" t="s">
        <v>1</v>
      </c>
      <c r="F120" s="139" t="s">
        <v>227</v>
      </c>
      <c r="G120" s="138"/>
      <c r="H120" s="140">
        <v>6.56</v>
      </c>
      <c r="I120" s="141"/>
      <c r="J120" s="142"/>
      <c r="K120" s="143"/>
      <c r="L120" s="143"/>
      <c r="M120" s="143"/>
      <c r="N120" s="143"/>
      <c r="O120" s="142"/>
      <c r="P120" s="142"/>
      <c r="Q120" s="142"/>
      <c r="R120" s="138"/>
      <c r="S120" s="138"/>
      <c r="T120" s="137"/>
      <c r="U120" s="6"/>
      <c r="V120" s="8"/>
      <c r="W120" s="8"/>
      <c r="X120" s="60"/>
    </row>
    <row r="121" spans="1:27" ht="11.25" outlineLevel="4" x14ac:dyDescent="0.2">
      <c r="A121" s="136"/>
      <c r="B121" s="137"/>
      <c r="C121" s="137"/>
      <c r="D121" s="138"/>
      <c r="E121" s="144"/>
      <c r="F121" s="139" t="s">
        <v>228</v>
      </c>
      <c r="G121" s="138"/>
      <c r="H121" s="140">
        <v>25.385999999999999</v>
      </c>
      <c r="I121" s="141"/>
      <c r="J121" s="142"/>
      <c r="K121" s="143"/>
      <c r="L121" s="143"/>
      <c r="M121" s="143"/>
      <c r="N121" s="143"/>
      <c r="O121" s="142"/>
      <c r="P121" s="142"/>
      <c r="Q121" s="142"/>
      <c r="R121" s="138"/>
      <c r="S121" s="138"/>
      <c r="T121" s="137"/>
      <c r="U121" s="6"/>
      <c r="V121" s="8"/>
      <c r="W121" s="8"/>
      <c r="X121" s="60"/>
    </row>
    <row r="122" spans="1:27" ht="11.25" outlineLevel="4" x14ac:dyDescent="0.2">
      <c r="A122" s="136"/>
      <c r="B122" s="137"/>
      <c r="C122" s="137"/>
      <c r="D122" s="138"/>
      <c r="E122" s="144"/>
      <c r="F122" s="139" t="s">
        <v>233</v>
      </c>
      <c r="G122" s="138"/>
      <c r="H122" s="140">
        <v>31.946000000000002</v>
      </c>
      <c r="I122" s="141"/>
      <c r="J122" s="142"/>
      <c r="K122" s="143"/>
      <c r="L122" s="143"/>
      <c r="M122" s="143"/>
      <c r="N122" s="143"/>
      <c r="O122" s="142"/>
      <c r="P122" s="142"/>
      <c r="Q122" s="142"/>
      <c r="R122" s="138"/>
      <c r="S122" s="138"/>
      <c r="T122" s="137"/>
      <c r="U122" s="6"/>
      <c r="V122" s="8"/>
      <c r="W122" s="8"/>
      <c r="X122" s="60"/>
    </row>
    <row r="123" spans="1:27" ht="11.25" outlineLevel="4" x14ac:dyDescent="0.2">
      <c r="A123" s="136"/>
      <c r="B123" s="137"/>
      <c r="C123" s="137"/>
      <c r="D123" s="138"/>
      <c r="E123" s="144"/>
      <c r="F123" s="139" t="s">
        <v>234</v>
      </c>
      <c r="G123" s="138"/>
      <c r="H123" s="140">
        <v>0</v>
      </c>
      <c r="I123" s="141"/>
      <c r="J123" s="142"/>
      <c r="K123" s="143"/>
      <c r="L123" s="143"/>
      <c r="M123" s="143"/>
      <c r="N123" s="143"/>
      <c r="O123" s="142"/>
      <c r="P123" s="142"/>
      <c r="Q123" s="142"/>
      <c r="R123" s="138"/>
      <c r="S123" s="138"/>
      <c r="T123" s="137"/>
      <c r="U123" s="6"/>
      <c r="V123" s="8"/>
      <c r="W123" s="8"/>
      <c r="X123" s="60"/>
    </row>
    <row r="124" spans="1:27" ht="11.25" outlineLevel="4" x14ac:dyDescent="0.2">
      <c r="A124" s="136"/>
      <c r="B124" s="137"/>
      <c r="C124" s="137"/>
      <c r="D124" s="138"/>
      <c r="E124" s="144"/>
      <c r="F124" s="139" t="s">
        <v>154</v>
      </c>
      <c r="G124" s="138"/>
      <c r="H124" s="140">
        <v>0</v>
      </c>
      <c r="I124" s="141"/>
      <c r="J124" s="142"/>
      <c r="K124" s="143"/>
      <c r="L124" s="143"/>
      <c r="M124" s="143"/>
      <c r="N124" s="143"/>
      <c r="O124" s="142"/>
      <c r="P124" s="142"/>
      <c r="Q124" s="142"/>
      <c r="R124" s="138"/>
      <c r="S124" s="138"/>
      <c r="T124" s="137"/>
      <c r="U124" s="6"/>
      <c r="V124" s="8"/>
      <c r="W124" s="8"/>
      <c r="X124" s="60"/>
    </row>
    <row r="125" spans="1:27" ht="11.25" outlineLevel="4" x14ac:dyDescent="0.2">
      <c r="A125" s="136"/>
      <c r="B125" s="137"/>
      <c r="C125" s="137"/>
      <c r="D125" s="138"/>
      <c r="E125" s="144"/>
      <c r="F125" s="139" t="s">
        <v>235</v>
      </c>
      <c r="G125" s="138"/>
      <c r="H125" s="140">
        <v>-0.36000000000000015</v>
      </c>
      <c r="I125" s="141"/>
      <c r="J125" s="142"/>
      <c r="K125" s="143"/>
      <c r="L125" s="143"/>
      <c r="M125" s="143"/>
      <c r="N125" s="143"/>
      <c r="O125" s="142"/>
      <c r="P125" s="142"/>
      <c r="Q125" s="142"/>
      <c r="R125" s="138"/>
      <c r="S125" s="138"/>
      <c r="T125" s="137"/>
      <c r="U125" s="6"/>
      <c r="V125" s="8"/>
      <c r="W125" s="8"/>
      <c r="X125" s="60"/>
    </row>
    <row r="126" spans="1:27" ht="11.25" outlineLevel="4" x14ac:dyDescent="0.2">
      <c r="A126" s="136"/>
      <c r="B126" s="137"/>
      <c r="C126" s="137"/>
      <c r="D126" s="138"/>
      <c r="E126" s="144"/>
      <c r="F126" s="139" t="s">
        <v>236</v>
      </c>
      <c r="G126" s="138"/>
      <c r="H126" s="140">
        <v>-0.36000000000000015</v>
      </c>
      <c r="I126" s="141"/>
      <c r="J126" s="142"/>
      <c r="K126" s="143"/>
      <c r="L126" s="143"/>
      <c r="M126" s="143"/>
      <c r="N126" s="143"/>
      <c r="O126" s="142"/>
      <c r="P126" s="142"/>
      <c r="Q126" s="142"/>
      <c r="R126" s="138"/>
      <c r="S126" s="138"/>
      <c r="T126" s="137"/>
      <c r="U126" s="6"/>
      <c r="V126" s="8"/>
      <c r="W126" s="8"/>
      <c r="X126" s="60"/>
    </row>
    <row r="127" spans="1:27" ht="11.25" outlineLevel="4" x14ac:dyDescent="0.2">
      <c r="A127" s="136"/>
      <c r="B127" s="137"/>
      <c r="C127" s="137"/>
      <c r="D127" s="138"/>
      <c r="E127" s="144"/>
      <c r="F127" s="139" t="s">
        <v>237</v>
      </c>
      <c r="G127" s="138"/>
      <c r="H127" s="140">
        <v>-3.9600000000000004</v>
      </c>
      <c r="I127" s="141"/>
      <c r="J127" s="142"/>
      <c r="K127" s="143"/>
      <c r="L127" s="143"/>
      <c r="M127" s="143"/>
      <c r="N127" s="143"/>
      <c r="O127" s="142"/>
      <c r="P127" s="142"/>
      <c r="Q127" s="142"/>
      <c r="R127" s="138"/>
      <c r="S127" s="138"/>
      <c r="T127" s="137"/>
      <c r="U127" s="6"/>
      <c r="V127" s="8"/>
      <c r="W127" s="8"/>
      <c r="X127" s="60"/>
    </row>
    <row r="128" spans="1:27" ht="11.25" outlineLevel="4" x14ac:dyDescent="0.2">
      <c r="A128" s="136"/>
      <c r="B128" s="137"/>
      <c r="C128" s="137"/>
      <c r="D128" s="138"/>
      <c r="E128" s="144"/>
      <c r="F128" s="139" t="s">
        <v>238</v>
      </c>
      <c r="G128" s="138"/>
      <c r="H128" s="140">
        <v>-1.9800000000000002</v>
      </c>
      <c r="I128" s="141"/>
      <c r="J128" s="142"/>
      <c r="K128" s="143"/>
      <c r="L128" s="143"/>
      <c r="M128" s="143"/>
      <c r="N128" s="143"/>
      <c r="O128" s="142"/>
      <c r="P128" s="142"/>
      <c r="Q128" s="142"/>
      <c r="R128" s="138"/>
      <c r="S128" s="138"/>
      <c r="T128" s="137"/>
      <c r="U128" s="6"/>
      <c r="V128" s="8"/>
      <c r="W128" s="8"/>
      <c r="X128" s="60"/>
    </row>
    <row r="129" spans="1:27" ht="11.25" outlineLevel="4" x14ac:dyDescent="0.2">
      <c r="A129" s="136"/>
      <c r="B129" s="137"/>
      <c r="C129" s="137"/>
      <c r="D129" s="138"/>
      <c r="E129" s="144"/>
      <c r="F129" s="139" t="s">
        <v>233</v>
      </c>
      <c r="G129" s="138"/>
      <c r="H129" s="140">
        <v>-6.660000000000001</v>
      </c>
      <c r="I129" s="141"/>
      <c r="J129" s="142"/>
      <c r="K129" s="143"/>
      <c r="L129" s="143"/>
      <c r="M129" s="143"/>
      <c r="N129" s="143"/>
      <c r="O129" s="142"/>
      <c r="P129" s="142"/>
      <c r="Q129" s="142"/>
      <c r="R129" s="138"/>
      <c r="S129" s="138"/>
      <c r="T129" s="137"/>
      <c r="U129" s="6"/>
      <c r="V129" s="8"/>
      <c r="W129" s="8"/>
      <c r="X129" s="60"/>
    </row>
    <row r="130" spans="1:27" ht="7.5" customHeight="1" outlineLevel="4" x14ac:dyDescent="0.15">
      <c r="A130" s="8"/>
      <c r="B130" s="69"/>
      <c r="C130" s="69"/>
      <c r="D130" s="60"/>
      <c r="E130" s="60"/>
      <c r="F130" s="103"/>
      <c r="G130" s="60"/>
      <c r="H130" s="65"/>
      <c r="I130" s="104"/>
      <c r="J130" s="63"/>
      <c r="K130" s="65"/>
      <c r="L130" s="65"/>
      <c r="M130" s="65"/>
      <c r="N130" s="65"/>
      <c r="O130" s="63"/>
      <c r="P130" s="63"/>
      <c r="Q130" s="63"/>
      <c r="R130" s="60"/>
      <c r="S130" s="60"/>
      <c r="T130" s="69"/>
      <c r="U130" s="8"/>
      <c r="X130" s="60"/>
    </row>
    <row r="131" spans="1:27" ht="11.25" outlineLevel="3" x14ac:dyDescent="0.2">
      <c r="A131" s="4"/>
      <c r="B131" s="119"/>
      <c r="C131" s="120">
        <v>18</v>
      </c>
      <c r="D131" s="121" t="s">
        <v>148</v>
      </c>
      <c r="E131" s="122" t="s">
        <v>239</v>
      </c>
      <c r="F131" s="123" t="s">
        <v>240</v>
      </c>
      <c r="G131" s="121" t="s">
        <v>151</v>
      </c>
      <c r="H131" s="124">
        <v>23.472000000000001</v>
      </c>
      <c r="I131" s="125"/>
      <c r="J131" s="126">
        <f>H131*I131</f>
        <v>0</v>
      </c>
      <c r="K131" s="124">
        <v>7.3499999999999998E-3</v>
      </c>
      <c r="L131" s="124">
        <f>H131*K131</f>
        <v>0.17251920000000001</v>
      </c>
      <c r="M131" s="124"/>
      <c r="N131" s="124">
        <f>H131*M131</f>
        <v>0</v>
      </c>
      <c r="O131" s="126">
        <v>21</v>
      </c>
      <c r="P131" s="126">
        <f>J131*(O131/100)</f>
        <v>0</v>
      </c>
      <c r="Q131" s="126">
        <f>J131+P131</f>
        <v>0</v>
      </c>
      <c r="R131" s="127"/>
      <c r="S131" s="127" t="s">
        <v>152</v>
      </c>
      <c r="T131" s="128">
        <v>1</v>
      </c>
      <c r="U131" s="8"/>
      <c r="V131" s="8"/>
      <c r="W131" s="8"/>
      <c r="X131" s="60"/>
    </row>
    <row r="132" spans="1:27" ht="9.75" outlineLevel="4" x14ac:dyDescent="0.2">
      <c r="A132" s="129"/>
      <c r="B132" s="130"/>
      <c r="C132" s="130"/>
      <c r="D132" s="131"/>
      <c r="E132" s="135" t="s">
        <v>0</v>
      </c>
      <c r="F132" s="158" t="s">
        <v>241</v>
      </c>
      <c r="G132" s="158"/>
      <c r="H132" s="159"/>
      <c r="I132" s="160"/>
      <c r="J132" s="161"/>
      <c r="K132" s="133"/>
      <c r="L132" s="133"/>
      <c r="M132" s="133"/>
      <c r="N132" s="133"/>
      <c r="O132" s="134"/>
      <c r="P132" s="134"/>
      <c r="Q132" s="134"/>
      <c r="R132" s="131"/>
      <c r="S132" s="131"/>
      <c r="T132" s="130"/>
      <c r="U132" s="6"/>
      <c r="V132" s="8"/>
      <c r="W132" s="8"/>
      <c r="X132" s="132" t="str">
        <f>F132</f>
        <v>Podkladní a spojovací vrstva vnitřních omítaných ploch cementový postřik nanášený ručně celoplošně stěn</v>
      </c>
      <c r="Y132" s="9"/>
      <c r="AA132" s="11"/>
    </row>
    <row r="133" spans="1:27" ht="7.5" customHeight="1" outlineLevel="4" x14ac:dyDescent="0.15">
      <c r="B133" s="69"/>
      <c r="C133" s="69"/>
      <c r="D133" s="60"/>
      <c r="E133" s="60"/>
      <c r="F133" s="61"/>
      <c r="G133" s="60"/>
      <c r="H133" s="65"/>
      <c r="I133" s="104"/>
      <c r="J133" s="63"/>
      <c r="K133" s="65"/>
      <c r="L133" s="65"/>
      <c r="M133" s="65"/>
      <c r="N133" s="65"/>
      <c r="O133" s="63"/>
      <c r="P133" s="63"/>
      <c r="Q133" s="63"/>
      <c r="R133" s="60"/>
      <c r="S133" s="60"/>
      <c r="T133" s="69"/>
      <c r="U133" s="8"/>
      <c r="X133" s="60"/>
    </row>
    <row r="134" spans="1:27" ht="11.25" outlineLevel="3" x14ac:dyDescent="0.2">
      <c r="A134" s="4"/>
      <c r="B134" s="119"/>
      <c r="C134" s="120">
        <v>19</v>
      </c>
      <c r="D134" s="121" t="s">
        <v>148</v>
      </c>
      <c r="E134" s="122" t="s">
        <v>242</v>
      </c>
      <c r="F134" s="123" t="s">
        <v>243</v>
      </c>
      <c r="G134" s="121" t="s">
        <v>151</v>
      </c>
      <c r="H134" s="124">
        <v>23.471999999999998</v>
      </c>
      <c r="I134" s="125"/>
      <c r="J134" s="126">
        <f>H134*I134</f>
        <v>0</v>
      </c>
      <c r="K134" s="124">
        <v>1.54E-2</v>
      </c>
      <c r="L134" s="124">
        <f>H134*K134</f>
        <v>0.36146879999999998</v>
      </c>
      <c r="M134" s="124"/>
      <c r="N134" s="124">
        <f>H134*M134</f>
        <v>0</v>
      </c>
      <c r="O134" s="126">
        <v>21</v>
      </c>
      <c r="P134" s="126">
        <f>J134*(O134/100)</f>
        <v>0</v>
      </c>
      <c r="Q134" s="126">
        <f>J134+P134</f>
        <v>0</v>
      </c>
      <c r="R134" s="127"/>
      <c r="S134" s="127" t="s">
        <v>152</v>
      </c>
      <c r="T134" s="128">
        <v>1</v>
      </c>
      <c r="U134" s="8"/>
      <c r="V134" s="8"/>
      <c r="W134" s="8"/>
      <c r="X134" s="60"/>
    </row>
    <row r="135" spans="1:27" ht="9.75" outlineLevel="4" x14ac:dyDescent="0.2">
      <c r="A135" s="129"/>
      <c r="B135" s="130"/>
      <c r="C135" s="130"/>
      <c r="D135" s="131"/>
      <c r="E135" s="135" t="s">
        <v>0</v>
      </c>
      <c r="F135" s="158" t="s">
        <v>244</v>
      </c>
      <c r="G135" s="158"/>
      <c r="H135" s="159"/>
      <c r="I135" s="160"/>
      <c r="J135" s="161"/>
      <c r="K135" s="133"/>
      <c r="L135" s="133"/>
      <c r="M135" s="133"/>
      <c r="N135" s="133"/>
      <c r="O135" s="134"/>
      <c r="P135" s="134"/>
      <c r="Q135" s="134"/>
      <c r="R135" s="131"/>
      <c r="S135" s="131"/>
      <c r="T135" s="130"/>
      <c r="U135" s="6"/>
      <c r="V135" s="8"/>
      <c r="W135" s="8"/>
      <c r="X135" s="132" t="str">
        <f>F135</f>
        <v>Omítka vápenocementová vnitřních ploch nanášená ručně jednovrstvá, tloušťky do 10 mm hladká svislých konstrukcí stěn</v>
      </c>
      <c r="Y135" s="9"/>
      <c r="AA135" s="11"/>
    </row>
    <row r="136" spans="1:27" ht="7.5" customHeight="1" outlineLevel="4" x14ac:dyDescent="0.15">
      <c r="B136" s="69"/>
      <c r="C136" s="69"/>
      <c r="D136" s="60"/>
      <c r="E136" s="60"/>
      <c r="F136" s="61"/>
      <c r="G136" s="60"/>
      <c r="H136" s="65"/>
      <c r="I136" s="104"/>
      <c r="J136" s="63"/>
      <c r="K136" s="65"/>
      <c r="L136" s="65"/>
      <c r="M136" s="65"/>
      <c r="N136" s="65"/>
      <c r="O136" s="63"/>
      <c r="P136" s="63"/>
      <c r="Q136" s="63"/>
      <c r="R136" s="60"/>
      <c r="S136" s="60"/>
      <c r="T136" s="69"/>
      <c r="U136" s="8"/>
      <c r="X136" s="60"/>
    </row>
    <row r="137" spans="1:27" ht="11.25" outlineLevel="4" x14ac:dyDescent="0.2">
      <c r="A137" s="136"/>
      <c r="B137" s="137"/>
      <c r="C137" s="137"/>
      <c r="D137" s="138"/>
      <c r="E137" s="144" t="s">
        <v>1</v>
      </c>
      <c r="F137" s="139" t="s">
        <v>245</v>
      </c>
      <c r="G137" s="138"/>
      <c r="H137" s="140">
        <v>0</v>
      </c>
      <c r="I137" s="141"/>
      <c r="J137" s="142"/>
      <c r="K137" s="143"/>
      <c r="L137" s="143"/>
      <c r="M137" s="143"/>
      <c r="N137" s="143"/>
      <c r="O137" s="142"/>
      <c r="P137" s="142"/>
      <c r="Q137" s="142"/>
      <c r="R137" s="138"/>
      <c r="S137" s="138"/>
      <c r="T137" s="137"/>
      <c r="U137" s="6"/>
      <c r="V137" s="8"/>
      <c r="W137" s="8"/>
      <c r="X137" s="60"/>
    </row>
    <row r="138" spans="1:27" ht="11.25" outlineLevel="4" x14ac:dyDescent="0.2">
      <c r="A138" s="136"/>
      <c r="B138" s="137"/>
      <c r="C138" s="137"/>
      <c r="D138" s="138"/>
      <c r="E138" s="144"/>
      <c r="F138" s="139" t="s">
        <v>154</v>
      </c>
      <c r="G138" s="138"/>
      <c r="H138" s="140">
        <v>0</v>
      </c>
      <c r="I138" s="141"/>
      <c r="J138" s="142"/>
      <c r="K138" s="143"/>
      <c r="L138" s="143"/>
      <c r="M138" s="143"/>
      <c r="N138" s="143"/>
      <c r="O138" s="142"/>
      <c r="P138" s="142"/>
      <c r="Q138" s="142"/>
      <c r="R138" s="138"/>
      <c r="S138" s="138"/>
      <c r="T138" s="137"/>
      <c r="U138" s="6"/>
      <c r="V138" s="8"/>
      <c r="W138" s="8"/>
      <c r="X138" s="60"/>
    </row>
    <row r="139" spans="1:27" ht="11.25" outlineLevel="4" x14ac:dyDescent="0.2">
      <c r="A139" s="136"/>
      <c r="B139" s="137"/>
      <c r="C139" s="137"/>
      <c r="D139" s="138"/>
      <c r="E139" s="144"/>
      <c r="F139" s="139" t="s">
        <v>246</v>
      </c>
      <c r="G139" s="138"/>
      <c r="H139" s="140">
        <v>7.452</v>
      </c>
      <c r="I139" s="141"/>
      <c r="J139" s="142"/>
      <c r="K139" s="143"/>
      <c r="L139" s="143"/>
      <c r="M139" s="143"/>
      <c r="N139" s="143"/>
      <c r="O139" s="142"/>
      <c r="P139" s="142"/>
      <c r="Q139" s="142"/>
      <c r="R139" s="138"/>
      <c r="S139" s="138"/>
      <c r="T139" s="137"/>
      <c r="U139" s="6"/>
      <c r="V139" s="8"/>
      <c r="W139" s="8"/>
      <c r="X139" s="60"/>
    </row>
    <row r="140" spans="1:27" ht="11.25" outlineLevel="4" x14ac:dyDescent="0.2">
      <c r="A140" s="136"/>
      <c r="B140" s="137"/>
      <c r="C140" s="137"/>
      <c r="D140" s="138"/>
      <c r="E140" s="144"/>
      <c r="F140" s="139" t="s">
        <v>247</v>
      </c>
      <c r="G140" s="138"/>
      <c r="H140" s="140">
        <v>6.3</v>
      </c>
      <c r="I140" s="141"/>
      <c r="J140" s="142"/>
      <c r="K140" s="143"/>
      <c r="L140" s="143"/>
      <c r="M140" s="143"/>
      <c r="N140" s="143"/>
      <c r="O140" s="142"/>
      <c r="P140" s="142"/>
      <c r="Q140" s="142"/>
      <c r="R140" s="138"/>
      <c r="S140" s="138"/>
      <c r="T140" s="137"/>
      <c r="U140" s="6"/>
      <c r="V140" s="8"/>
      <c r="W140" s="8"/>
      <c r="X140" s="60"/>
    </row>
    <row r="141" spans="1:27" ht="11.25" outlineLevel="4" x14ac:dyDescent="0.2">
      <c r="A141" s="136"/>
      <c r="B141" s="137"/>
      <c r="C141" s="137"/>
      <c r="D141" s="138"/>
      <c r="E141" s="144"/>
      <c r="F141" s="139" t="s">
        <v>248</v>
      </c>
      <c r="G141" s="138"/>
      <c r="H141" s="140">
        <v>3.24</v>
      </c>
      <c r="I141" s="141"/>
      <c r="J141" s="142"/>
      <c r="K141" s="143"/>
      <c r="L141" s="143"/>
      <c r="M141" s="143"/>
      <c r="N141" s="143"/>
      <c r="O141" s="142"/>
      <c r="P141" s="142"/>
      <c r="Q141" s="142"/>
      <c r="R141" s="138"/>
      <c r="S141" s="138"/>
      <c r="T141" s="137"/>
      <c r="U141" s="6"/>
      <c r="V141" s="8"/>
      <c r="W141" s="8"/>
      <c r="X141" s="60"/>
    </row>
    <row r="142" spans="1:27" ht="11.25" outlineLevel="4" x14ac:dyDescent="0.2">
      <c r="A142" s="136"/>
      <c r="B142" s="137"/>
      <c r="C142" s="137"/>
      <c r="D142" s="138"/>
      <c r="E142" s="144"/>
      <c r="F142" s="139" t="s">
        <v>249</v>
      </c>
      <c r="G142" s="138"/>
      <c r="H142" s="140">
        <v>6.48</v>
      </c>
      <c r="I142" s="141"/>
      <c r="J142" s="142"/>
      <c r="K142" s="143"/>
      <c r="L142" s="143"/>
      <c r="M142" s="143"/>
      <c r="N142" s="143"/>
      <c r="O142" s="142"/>
      <c r="P142" s="142"/>
      <c r="Q142" s="142"/>
      <c r="R142" s="138"/>
      <c r="S142" s="138"/>
      <c r="T142" s="137"/>
      <c r="U142" s="6"/>
      <c r="V142" s="8"/>
      <c r="W142" s="8"/>
      <c r="X142" s="60"/>
    </row>
    <row r="143" spans="1:27" ht="7.5" customHeight="1" outlineLevel="4" x14ac:dyDescent="0.15">
      <c r="A143" s="8"/>
      <c r="B143" s="69"/>
      <c r="C143" s="69"/>
      <c r="D143" s="60"/>
      <c r="E143" s="60"/>
      <c r="F143" s="103"/>
      <c r="G143" s="60"/>
      <c r="H143" s="65"/>
      <c r="I143" s="104"/>
      <c r="J143" s="63"/>
      <c r="K143" s="65"/>
      <c r="L143" s="65"/>
      <c r="M143" s="65"/>
      <c r="N143" s="65"/>
      <c r="O143" s="63"/>
      <c r="P143" s="63"/>
      <c r="Q143" s="63"/>
      <c r="R143" s="60"/>
      <c r="S143" s="60"/>
      <c r="T143" s="69"/>
      <c r="U143" s="8"/>
      <c r="X143" s="60"/>
    </row>
    <row r="144" spans="1:27" ht="22.5" outlineLevel="3" x14ac:dyDescent="0.2">
      <c r="A144" s="4"/>
      <c r="B144" s="119"/>
      <c r="C144" s="120">
        <v>20</v>
      </c>
      <c r="D144" s="121" t="s">
        <v>148</v>
      </c>
      <c r="E144" s="122" t="s">
        <v>250</v>
      </c>
      <c r="F144" s="123" t="s">
        <v>251</v>
      </c>
      <c r="G144" s="121" t="s">
        <v>151</v>
      </c>
      <c r="H144" s="124">
        <v>45.499000000000002</v>
      </c>
      <c r="I144" s="125"/>
      <c r="J144" s="126">
        <f>H144*I144</f>
        <v>0</v>
      </c>
      <c r="K144" s="124">
        <v>2.06E-2</v>
      </c>
      <c r="L144" s="124">
        <f>H144*K144</f>
        <v>0.9372794000000001</v>
      </c>
      <c r="M144" s="124"/>
      <c r="N144" s="124">
        <f>H144*M144</f>
        <v>0</v>
      </c>
      <c r="O144" s="126">
        <v>21</v>
      </c>
      <c r="P144" s="126">
        <f>J144*(O144/100)</f>
        <v>0</v>
      </c>
      <c r="Q144" s="126">
        <f>J144+P144</f>
        <v>0</v>
      </c>
      <c r="R144" s="127"/>
      <c r="S144" s="127" t="s">
        <v>152</v>
      </c>
      <c r="T144" s="128">
        <v>1</v>
      </c>
      <c r="U144" s="8"/>
      <c r="V144" s="8"/>
      <c r="W144" s="8"/>
      <c r="X144" s="60"/>
    </row>
    <row r="145" spans="1:27" ht="9.75" outlineLevel="4" x14ac:dyDescent="0.2">
      <c r="A145" s="129"/>
      <c r="B145" s="130"/>
      <c r="C145" s="130"/>
      <c r="D145" s="131"/>
      <c r="E145" s="135" t="s">
        <v>0</v>
      </c>
      <c r="F145" s="158" t="s">
        <v>252</v>
      </c>
      <c r="G145" s="158"/>
      <c r="H145" s="159"/>
      <c r="I145" s="160"/>
      <c r="J145" s="161"/>
      <c r="K145" s="133"/>
      <c r="L145" s="133"/>
      <c r="M145" s="133"/>
      <c r="N145" s="133"/>
      <c r="O145" s="134"/>
      <c r="P145" s="134"/>
      <c r="Q145" s="134"/>
      <c r="R145" s="131"/>
      <c r="S145" s="131"/>
      <c r="T145" s="130"/>
      <c r="U145" s="6"/>
      <c r="V145" s="8"/>
      <c r="W145" s="8"/>
      <c r="X145" s="132" t="str">
        <f>F145</f>
        <v>Oprava vápenocementové omítky vnitřních ploch hladké, tl. do 20 mm, s celoplošným přeštukováním, tl. štuku do 3 mm stěn, v rozsahu opravované plochy přes 10 do 30%</v>
      </c>
      <c r="Y145" s="9"/>
      <c r="AA145" s="11"/>
    </row>
    <row r="146" spans="1:27" ht="7.5" customHeight="1" outlineLevel="4" x14ac:dyDescent="0.15">
      <c r="B146" s="69"/>
      <c r="C146" s="69"/>
      <c r="D146" s="60"/>
      <c r="E146" s="60"/>
      <c r="F146" s="61"/>
      <c r="G146" s="60"/>
      <c r="H146" s="65"/>
      <c r="I146" s="104"/>
      <c r="J146" s="63"/>
      <c r="K146" s="65"/>
      <c r="L146" s="65"/>
      <c r="M146" s="65"/>
      <c r="N146" s="65"/>
      <c r="O146" s="63"/>
      <c r="P146" s="63"/>
      <c r="Q146" s="63"/>
      <c r="R146" s="60"/>
      <c r="S146" s="60"/>
      <c r="T146" s="69"/>
      <c r="U146" s="8"/>
      <c r="X146" s="60"/>
    </row>
    <row r="147" spans="1:27" ht="11.25" outlineLevel="4" x14ac:dyDescent="0.2">
      <c r="A147" s="136"/>
      <c r="B147" s="137"/>
      <c r="C147" s="137"/>
      <c r="D147" s="138"/>
      <c r="E147" s="144" t="s">
        <v>1</v>
      </c>
      <c r="F147" s="139" t="s">
        <v>253</v>
      </c>
      <c r="G147" s="138"/>
      <c r="H147" s="140">
        <v>0</v>
      </c>
      <c r="I147" s="141"/>
      <c r="J147" s="142"/>
      <c r="K147" s="143"/>
      <c r="L147" s="143"/>
      <c r="M147" s="143"/>
      <c r="N147" s="143"/>
      <c r="O147" s="142"/>
      <c r="P147" s="142"/>
      <c r="Q147" s="142"/>
      <c r="R147" s="138"/>
      <c r="S147" s="138"/>
      <c r="T147" s="137"/>
      <c r="U147" s="6"/>
      <c r="V147" s="8"/>
      <c r="W147" s="8"/>
      <c r="X147" s="60"/>
    </row>
    <row r="148" spans="1:27" ht="11.25" outlineLevel="4" x14ac:dyDescent="0.2">
      <c r="A148" s="136"/>
      <c r="B148" s="137"/>
      <c r="C148" s="137"/>
      <c r="D148" s="138"/>
      <c r="E148" s="144"/>
      <c r="F148" s="139" t="s">
        <v>154</v>
      </c>
      <c r="G148" s="138"/>
      <c r="H148" s="140">
        <v>0</v>
      </c>
      <c r="I148" s="141"/>
      <c r="J148" s="142"/>
      <c r="K148" s="143"/>
      <c r="L148" s="143"/>
      <c r="M148" s="143"/>
      <c r="N148" s="143"/>
      <c r="O148" s="142"/>
      <c r="P148" s="142"/>
      <c r="Q148" s="142"/>
      <c r="R148" s="138"/>
      <c r="S148" s="138"/>
      <c r="T148" s="137"/>
      <c r="U148" s="6"/>
      <c r="V148" s="8"/>
      <c r="W148" s="8"/>
      <c r="X148" s="60"/>
    </row>
    <row r="149" spans="1:27" ht="11.25" outlineLevel="4" x14ac:dyDescent="0.2">
      <c r="A149" s="136"/>
      <c r="B149" s="137"/>
      <c r="C149" s="137"/>
      <c r="D149" s="138"/>
      <c r="E149" s="144"/>
      <c r="F149" s="139" t="s">
        <v>254</v>
      </c>
      <c r="G149" s="138"/>
      <c r="H149" s="140">
        <v>13.999499999999999</v>
      </c>
      <c r="I149" s="141"/>
      <c r="J149" s="142"/>
      <c r="K149" s="143"/>
      <c r="L149" s="143"/>
      <c r="M149" s="143"/>
      <c r="N149" s="143"/>
      <c r="O149" s="142"/>
      <c r="P149" s="142"/>
      <c r="Q149" s="142"/>
      <c r="R149" s="138"/>
      <c r="S149" s="138"/>
      <c r="T149" s="137"/>
      <c r="U149" s="6"/>
      <c r="V149" s="8"/>
      <c r="W149" s="8"/>
      <c r="X149" s="60"/>
    </row>
    <row r="150" spans="1:27" ht="11.25" outlineLevel="4" x14ac:dyDescent="0.2">
      <c r="A150" s="136"/>
      <c r="B150" s="137"/>
      <c r="C150" s="137"/>
      <c r="D150" s="138"/>
      <c r="E150" s="144"/>
      <c r="F150" s="139" t="s">
        <v>255</v>
      </c>
      <c r="G150" s="138"/>
      <c r="H150" s="140">
        <v>4.9420000000000002</v>
      </c>
      <c r="I150" s="141"/>
      <c r="J150" s="142"/>
      <c r="K150" s="143"/>
      <c r="L150" s="143"/>
      <c r="M150" s="143"/>
      <c r="N150" s="143"/>
      <c r="O150" s="142"/>
      <c r="P150" s="142"/>
      <c r="Q150" s="142"/>
      <c r="R150" s="138"/>
      <c r="S150" s="138"/>
      <c r="T150" s="137"/>
      <c r="U150" s="6"/>
      <c r="V150" s="8"/>
      <c r="W150" s="8"/>
      <c r="X150" s="60"/>
    </row>
    <row r="151" spans="1:27" ht="11.25" outlineLevel="4" x14ac:dyDescent="0.2">
      <c r="A151" s="136"/>
      <c r="B151" s="137"/>
      <c r="C151" s="137"/>
      <c r="D151" s="138"/>
      <c r="E151" s="144"/>
      <c r="F151" s="139" t="s">
        <v>256</v>
      </c>
      <c r="G151" s="138"/>
      <c r="H151" s="140">
        <v>3.6749999999999998</v>
      </c>
      <c r="I151" s="141"/>
      <c r="J151" s="142"/>
      <c r="K151" s="143"/>
      <c r="L151" s="143"/>
      <c r="M151" s="143"/>
      <c r="N151" s="143"/>
      <c r="O151" s="142"/>
      <c r="P151" s="142"/>
      <c r="Q151" s="142"/>
      <c r="R151" s="138"/>
      <c r="S151" s="138"/>
      <c r="T151" s="137"/>
      <c r="U151" s="6"/>
      <c r="V151" s="8"/>
      <c r="W151" s="8"/>
      <c r="X151" s="60"/>
    </row>
    <row r="152" spans="1:27" ht="11.25" outlineLevel="4" x14ac:dyDescent="0.2">
      <c r="A152" s="136"/>
      <c r="B152" s="137"/>
      <c r="C152" s="137"/>
      <c r="D152" s="138"/>
      <c r="E152" s="144"/>
      <c r="F152" s="139" t="s">
        <v>257</v>
      </c>
      <c r="G152" s="138"/>
      <c r="H152" s="140">
        <v>1.89</v>
      </c>
      <c r="I152" s="141"/>
      <c r="J152" s="142"/>
      <c r="K152" s="143"/>
      <c r="L152" s="143"/>
      <c r="M152" s="143"/>
      <c r="N152" s="143"/>
      <c r="O152" s="142"/>
      <c r="P152" s="142"/>
      <c r="Q152" s="142"/>
      <c r="R152" s="138"/>
      <c r="S152" s="138"/>
      <c r="T152" s="137"/>
      <c r="U152" s="6"/>
      <c r="V152" s="8"/>
      <c r="W152" s="8"/>
      <c r="X152" s="60"/>
    </row>
    <row r="153" spans="1:27" ht="11.25" outlineLevel="4" x14ac:dyDescent="0.2">
      <c r="A153" s="136"/>
      <c r="B153" s="137"/>
      <c r="C153" s="137"/>
      <c r="D153" s="138"/>
      <c r="E153" s="144"/>
      <c r="F153" s="139" t="s">
        <v>258</v>
      </c>
      <c r="G153" s="138"/>
      <c r="H153" s="140">
        <v>3.78</v>
      </c>
      <c r="I153" s="141"/>
      <c r="J153" s="142"/>
      <c r="K153" s="143"/>
      <c r="L153" s="143"/>
      <c r="M153" s="143"/>
      <c r="N153" s="143"/>
      <c r="O153" s="142"/>
      <c r="P153" s="142"/>
      <c r="Q153" s="142"/>
      <c r="R153" s="138"/>
      <c r="S153" s="138"/>
      <c r="T153" s="137"/>
      <c r="U153" s="6"/>
      <c r="V153" s="8"/>
      <c r="W153" s="8"/>
      <c r="X153" s="60"/>
    </row>
    <row r="154" spans="1:27" ht="11.25" outlineLevel="4" x14ac:dyDescent="0.2">
      <c r="A154" s="136"/>
      <c r="B154" s="137"/>
      <c r="C154" s="137"/>
      <c r="D154" s="138"/>
      <c r="E154" s="144"/>
      <c r="F154" s="139" t="s">
        <v>259</v>
      </c>
      <c r="G154" s="138"/>
      <c r="H154" s="140">
        <v>17.212499999999999</v>
      </c>
      <c r="I154" s="141"/>
      <c r="J154" s="142"/>
      <c r="K154" s="143"/>
      <c r="L154" s="143"/>
      <c r="M154" s="143"/>
      <c r="N154" s="143"/>
      <c r="O154" s="142"/>
      <c r="P154" s="142"/>
      <c r="Q154" s="142"/>
      <c r="R154" s="138"/>
      <c r="S154" s="138"/>
      <c r="T154" s="137"/>
      <c r="U154" s="6"/>
      <c r="V154" s="8"/>
      <c r="W154" s="8"/>
      <c r="X154" s="60"/>
    </row>
    <row r="155" spans="1:27" ht="7.5" customHeight="1" outlineLevel="4" x14ac:dyDescent="0.15">
      <c r="A155" s="8"/>
      <c r="B155" s="69"/>
      <c r="C155" s="69"/>
      <c r="D155" s="60"/>
      <c r="E155" s="60"/>
      <c r="F155" s="103"/>
      <c r="G155" s="60"/>
      <c r="H155" s="65"/>
      <c r="I155" s="104"/>
      <c r="J155" s="63"/>
      <c r="K155" s="65"/>
      <c r="L155" s="65"/>
      <c r="M155" s="65"/>
      <c r="N155" s="65"/>
      <c r="O155" s="63"/>
      <c r="P155" s="63"/>
      <c r="Q155" s="63"/>
      <c r="R155" s="60"/>
      <c r="S155" s="60"/>
      <c r="T155" s="69"/>
      <c r="U155" s="8"/>
      <c r="X155" s="60"/>
    </row>
    <row r="156" spans="1:27" ht="11.25" outlineLevel="3" x14ac:dyDescent="0.2">
      <c r="A156" s="4"/>
      <c r="B156" s="119"/>
      <c r="C156" s="120">
        <v>21</v>
      </c>
      <c r="D156" s="121" t="s">
        <v>148</v>
      </c>
      <c r="E156" s="122" t="s">
        <v>260</v>
      </c>
      <c r="F156" s="123" t="s">
        <v>261</v>
      </c>
      <c r="G156" s="121" t="s">
        <v>189</v>
      </c>
      <c r="H156" s="124">
        <v>8</v>
      </c>
      <c r="I156" s="125"/>
      <c r="J156" s="126">
        <f>H156*I156</f>
        <v>0</v>
      </c>
      <c r="K156" s="124">
        <v>1.0200000000000001E-2</v>
      </c>
      <c r="L156" s="124">
        <f>H156*K156</f>
        <v>8.1600000000000006E-2</v>
      </c>
      <c r="M156" s="124"/>
      <c r="N156" s="124">
        <f>H156*M156</f>
        <v>0</v>
      </c>
      <c r="O156" s="126">
        <v>21</v>
      </c>
      <c r="P156" s="126">
        <f>J156*(O156/100)</f>
        <v>0</v>
      </c>
      <c r="Q156" s="126">
        <f>J156+P156</f>
        <v>0</v>
      </c>
      <c r="R156" s="127"/>
      <c r="S156" s="127" t="s">
        <v>152</v>
      </c>
      <c r="T156" s="128">
        <v>1</v>
      </c>
      <c r="U156" s="8"/>
      <c r="V156" s="8"/>
      <c r="W156" s="8"/>
      <c r="X156" s="60"/>
    </row>
    <row r="157" spans="1:27" ht="9.75" outlineLevel="4" x14ac:dyDescent="0.2">
      <c r="A157" s="129"/>
      <c r="B157" s="130"/>
      <c r="C157" s="130"/>
      <c r="D157" s="131"/>
      <c r="E157" s="135" t="s">
        <v>0</v>
      </c>
      <c r="F157" s="158" t="s">
        <v>262</v>
      </c>
      <c r="G157" s="158"/>
      <c r="H157" s="159"/>
      <c r="I157" s="160"/>
      <c r="J157" s="161"/>
      <c r="K157" s="133"/>
      <c r="L157" s="133"/>
      <c r="M157" s="133"/>
      <c r="N157" s="133"/>
      <c r="O157" s="134"/>
      <c r="P157" s="134"/>
      <c r="Q157" s="134"/>
      <c r="R157" s="131"/>
      <c r="S157" s="131"/>
      <c r="T157" s="130"/>
      <c r="U157" s="6"/>
      <c r="V157" s="8"/>
      <c r="W157" s="8"/>
      <c r="X157" s="132" t="str">
        <f>F157</f>
        <v>Vápenocementová omítka jednotlivých malých ploch hladká na stěnách, plochy jednotlivě přes 0,09 do 0,25 m2</v>
      </c>
      <c r="Y157" s="9"/>
      <c r="AA157" s="11"/>
    </row>
    <row r="158" spans="1:27" ht="7.5" customHeight="1" outlineLevel="4" x14ac:dyDescent="0.15">
      <c r="B158" s="69"/>
      <c r="C158" s="69"/>
      <c r="D158" s="60"/>
      <c r="E158" s="60"/>
      <c r="F158" s="61"/>
      <c r="G158" s="60"/>
      <c r="H158" s="65"/>
      <c r="I158" s="104"/>
      <c r="J158" s="63"/>
      <c r="K158" s="65"/>
      <c r="L158" s="65"/>
      <c r="M158" s="65"/>
      <c r="N158" s="65"/>
      <c r="O158" s="63"/>
      <c r="P158" s="63"/>
      <c r="Q158" s="63"/>
      <c r="R158" s="60"/>
      <c r="S158" s="60"/>
      <c r="T158" s="69"/>
      <c r="U158" s="8"/>
      <c r="X158" s="60"/>
    </row>
    <row r="159" spans="1:27" ht="11.25" outlineLevel="4" x14ac:dyDescent="0.2">
      <c r="A159" s="136"/>
      <c r="B159" s="137"/>
      <c r="C159" s="137"/>
      <c r="D159" s="138"/>
      <c r="E159" s="144" t="s">
        <v>1</v>
      </c>
      <c r="F159" s="139" t="s">
        <v>154</v>
      </c>
      <c r="G159" s="138"/>
      <c r="H159" s="140">
        <v>0</v>
      </c>
      <c r="I159" s="141"/>
      <c r="J159" s="142"/>
      <c r="K159" s="143"/>
      <c r="L159" s="143"/>
      <c r="M159" s="143"/>
      <c r="N159" s="143"/>
      <c r="O159" s="142"/>
      <c r="P159" s="142"/>
      <c r="Q159" s="142"/>
      <c r="R159" s="138"/>
      <c r="S159" s="138"/>
      <c r="T159" s="137"/>
      <c r="U159" s="6"/>
      <c r="V159" s="8"/>
      <c r="W159" s="8"/>
      <c r="X159" s="60"/>
    </row>
    <row r="160" spans="1:27" ht="11.25" outlineLevel="4" x14ac:dyDescent="0.2">
      <c r="A160" s="136"/>
      <c r="B160" s="137"/>
      <c r="C160" s="137"/>
      <c r="D160" s="138"/>
      <c r="E160" s="144"/>
      <c r="F160" s="139" t="s">
        <v>263</v>
      </c>
      <c r="G160" s="138"/>
      <c r="H160" s="140">
        <v>8</v>
      </c>
      <c r="I160" s="141"/>
      <c r="J160" s="142"/>
      <c r="K160" s="143"/>
      <c r="L160" s="143"/>
      <c r="M160" s="143"/>
      <c r="N160" s="143"/>
      <c r="O160" s="142"/>
      <c r="P160" s="142"/>
      <c r="Q160" s="142"/>
      <c r="R160" s="138"/>
      <c r="S160" s="138"/>
      <c r="T160" s="137"/>
      <c r="U160" s="6"/>
      <c r="V160" s="8"/>
      <c r="W160" s="8"/>
      <c r="X160" s="60"/>
    </row>
    <row r="161" spans="1:27" ht="7.5" customHeight="1" outlineLevel="4" x14ac:dyDescent="0.15">
      <c r="A161" s="8"/>
      <c r="B161" s="69"/>
      <c r="C161" s="69"/>
      <c r="D161" s="60"/>
      <c r="E161" s="60"/>
      <c r="F161" s="103"/>
      <c r="G161" s="60"/>
      <c r="H161" s="65"/>
      <c r="I161" s="104"/>
      <c r="J161" s="63"/>
      <c r="K161" s="65"/>
      <c r="L161" s="65"/>
      <c r="M161" s="65"/>
      <c r="N161" s="65"/>
      <c r="O161" s="63"/>
      <c r="P161" s="63"/>
      <c r="Q161" s="63"/>
      <c r="R161" s="60"/>
      <c r="S161" s="60"/>
      <c r="T161" s="69"/>
      <c r="U161" s="8"/>
      <c r="X161" s="60"/>
    </row>
    <row r="162" spans="1:27" ht="11.25" outlineLevel="3" x14ac:dyDescent="0.2">
      <c r="A162" s="4"/>
      <c r="B162" s="119"/>
      <c r="C162" s="120">
        <v>22</v>
      </c>
      <c r="D162" s="121" t="s">
        <v>148</v>
      </c>
      <c r="E162" s="122" t="s">
        <v>264</v>
      </c>
      <c r="F162" s="123" t="s">
        <v>265</v>
      </c>
      <c r="G162" s="121" t="s">
        <v>172</v>
      </c>
      <c r="H162" s="124">
        <v>69.08</v>
      </c>
      <c r="I162" s="125"/>
      <c r="J162" s="126">
        <f>H162*I162</f>
        <v>0</v>
      </c>
      <c r="K162" s="124">
        <v>1.5E-3</v>
      </c>
      <c r="L162" s="124">
        <f>H162*K162</f>
        <v>0.10362</v>
      </c>
      <c r="M162" s="124"/>
      <c r="N162" s="124">
        <f>H162*M162</f>
        <v>0</v>
      </c>
      <c r="O162" s="126">
        <v>21</v>
      </c>
      <c r="P162" s="126">
        <f>J162*(O162/100)</f>
        <v>0</v>
      </c>
      <c r="Q162" s="126">
        <f>J162+P162</f>
        <v>0</v>
      </c>
      <c r="R162" s="127"/>
      <c r="S162" s="127" t="s">
        <v>152</v>
      </c>
      <c r="T162" s="128">
        <v>1</v>
      </c>
      <c r="U162" s="8"/>
      <c r="V162" s="8"/>
      <c r="W162" s="8"/>
      <c r="X162" s="60"/>
    </row>
    <row r="163" spans="1:27" ht="9.75" outlineLevel="4" x14ac:dyDescent="0.2">
      <c r="A163" s="129"/>
      <c r="B163" s="130"/>
      <c r="C163" s="130"/>
      <c r="D163" s="131"/>
      <c r="E163" s="135" t="s">
        <v>0</v>
      </c>
      <c r="F163" s="158" t="s">
        <v>266</v>
      </c>
      <c r="G163" s="158"/>
      <c r="H163" s="159"/>
      <c r="I163" s="160"/>
      <c r="J163" s="161"/>
      <c r="K163" s="133"/>
      <c r="L163" s="133"/>
      <c r="M163" s="133"/>
      <c r="N163" s="133"/>
      <c r="O163" s="134"/>
      <c r="P163" s="134"/>
      <c r="Q163" s="134"/>
      <c r="R163" s="131"/>
      <c r="S163" s="131"/>
      <c r="T163" s="130"/>
      <c r="U163" s="6"/>
      <c r="V163" s="8"/>
      <c r="W163" s="8"/>
      <c r="X163" s="132" t="str">
        <f>F163</f>
        <v>Začištění omítek (s dodáním hmot) kolem oken, dveří, podlah, obkladů apod.</v>
      </c>
      <c r="Y163" s="9"/>
      <c r="AA163" s="11"/>
    </row>
    <row r="164" spans="1:27" ht="7.5" customHeight="1" outlineLevel="4" x14ac:dyDescent="0.15">
      <c r="B164" s="69"/>
      <c r="C164" s="69"/>
      <c r="D164" s="60"/>
      <c r="E164" s="60"/>
      <c r="F164" s="61"/>
      <c r="G164" s="60"/>
      <c r="H164" s="65"/>
      <c r="I164" s="104"/>
      <c r="J164" s="63"/>
      <c r="K164" s="65"/>
      <c r="L164" s="65"/>
      <c r="M164" s="65"/>
      <c r="N164" s="65"/>
      <c r="O164" s="63"/>
      <c r="P164" s="63"/>
      <c r="Q164" s="63"/>
      <c r="R164" s="60"/>
      <c r="S164" s="60"/>
      <c r="T164" s="69"/>
      <c r="U164" s="8"/>
      <c r="X164" s="60"/>
    </row>
    <row r="165" spans="1:27" ht="11.25" outlineLevel="4" x14ac:dyDescent="0.2">
      <c r="A165" s="136"/>
      <c r="B165" s="137"/>
      <c r="C165" s="137"/>
      <c r="D165" s="138"/>
      <c r="E165" s="144" t="s">
        <v>1</v>
      </c>
      <c r="F165" s="139" t="s">
        <v>165</v>
      </c>
      <c r="G165" s="138"/>
      <c r="H165" s="140">
        <v>0</v>
      </c>
      <c r="I165" s="141"/>
      <c r="J165" s="142"/>
      <c r="K165" s="143"/>
      <c r="L165" s="143"/>
      <c r="M165" s="143"/>
      <c r="N165" s="143"/>
      <c r="O165" s="142"/>
      <c r="P165" s="142"/>
      <c r="Q165" s="142"/>
      <c r="R165" s="138"/>
      <c r="S165" s="138"/>
      <c r="T165" s="137"/>
      <c r="U165" s="6"/>
      <c r="V165" s="8"/>
      <c r="W165" s="8"/>
      <c r="X165" s="60"/>
    </row>
    <row r="166" spans="1:27" ht="11.25" outlineLevel="4" x14ac:dyDescent="0.2">
      <c r="A166" s="136"/>
      <c r="B166" s="137"/>
      <c r="C166" s="137"/>
      <c r="D166" s="138"/>
      <c r="E166" s="144"/>
      <c r="F166" s="139" t="s">
        <v>267</v>
      </c>
      <c r="G166" s="138"/>
      <c r="H166" s="140">
        <v>11.2</v>
      </c>
      <c r="I166" s="141"/>
      <c r="J166" s="142"/>
      <c r="K166" s="143"/>
      <c r="L166" s="143"/>
      <c r="M166" s="143"/>
      <c r="N166" s="143"/>
      <c r="O166" s="142"/>
      <c r="P166" s="142"/>
      <c r="Q166" s="142"/>
      <c r="R166" s="138"/>
      <c r="S166" s="138"/>
      <c r="T166" s="137"/>
      <c r="U166" s="6"/>
      <c r="V166" s="8"/>
      <c r="W166" s="8"/>
      <c r="X166" s="60"/>
    </row>
    <row r="167" spans="1:27" ht="11.25" outlineLevel="4" x14ac:dyDescent="0.2">
      <c r="A167" s="136"/>
      <c r="B167" s="137"/>
      <c r="C167" s="137"/>
      <c r="D167" s="138"/>
      <c r="E167" s="144"/>
      <c r="F167" s="139" t="s">
        <v>268</v>
      </c>
      <c r="G167" s="138"/>
      <c r="H167" s="140">
        <v>32.400000000000006</v>
      </c>
      <c r="I167" s="141"/>
      <c r="J167" s="142"/>
      <c r="K167" s="143"/>
      <c r="L167" s="143"/>
      <c r="M167" s="143"/>
      <c r="N167" s="143"/>
      <c r="O167" s="142"/>
      <c r="P167" s="142"/>
      <c r="Q167" s="142"/>
      <c r="R167" s="138"/>
      <c r="S167" s="138"/>
      <c r="T167" s="137"/>
      <c r="U167" s="6"/>
      <c r="V167" s="8"/>
      <c r="W167" s="8"/>
      <c r="X167" s="60"/>
    </row>
    <row r="168" spans="1:27" ht="11.25" outlineLevel="4" x14ac:dyDescent="0.2">
      <c r="A168" s="136"/>
      <c r="B168" s="137"/>
      <c r="C168" s="137"/>
      <c r="D168" s="138"/>
      <c r="E168" s="144"/>
      <c r="F168" s="139" t="s">
        <v>269</v>
      </c>
      <c r="G168" s="138"/>
      <c r="H168" s="140">
        <v>10.8</v>
      </c>
      <c r="I168" s="141"/>
      <c r="J168" s="142"/>
      <c r="K168" s="143"/>
      <c r="L168" s="143"/>
      <c r="M168" s="143"/>
      <c r="N168" s="143"/>
      <c r="O168" s="142"/>
      <c r="P168" s="142"/>
      <c r="Q168" s="142"/>
      <c r="R168" s="138"/>
      <c r="S168" s="138"/>
      <c r="T168" s="137"/>
      <c r="U168" s="6"/>
      <c r="V168" s="8"/>
      <c r="W168" s="8"/>
      <c r="X168" s="60"/>
    </row>
    <row r="169" spans="1:27" ht="11.25" outlineLevel="4" x14ac:dyDescent="0.2">
      <c r="A169" s="136"/>
      <c r="B169" s="137"/>
      <c r="C169" s="137"/>
      <c r="D169" s="138"/>
      <c r="E169" s="144"/>
      <c r="F169" s="139" t="s">
        <v>233</v>
      </c>
      <c r="G169" s="138"/>
      <c r="H169" s="140">
        <v>54.400000000000006</v>
      </c>
      <c r="I169" s="141"/>
      <c r="J169" s="142"/>
      <c r="K169" s="143"/>
      <c r="L169" s="143"/>
      <c r="M169" s="143"/>
      <c r="N169" s="143"/>
      <c r="O169" s="142"/>
      <c r="P169" s="142"/>
      <c r="Q169" s="142"/>
      <c r="R169" s="138"/>
      <c r="S169" s="138"/>
      <c r="T169" s="137"/>
      <c r="U169" s="6"/>
      <c r="V169" s="8"/>
      <c r="W169" s="8"/>
      <c r="X169" s="60"/>
    </row>
    <row r="170" spans="1:27" ht="11.25" outlineLevel="4" x14ac:dyDescent="0.2">
      <c r="A170" s="136"/>
      <c r="B170" s="137"/>
      <c r="C170" s="137"/>
      <c r="D170" s="138"/>
      <c r="E170" s="144"/>
      <c r="F170" s="139" t="s">
        <v>270</v>
      </c>
      <c r="G170" s="138"/>
      <c r="H170" s="140">
        <v>7.04</v>
      </c>
      <c r="I170" s="141"/>
      <c r="J170" s="142"/>
      <c r="K170" s="143"/>
      <c r="L170" s="143"/>
      <c r="M170" s="143"/>
      <c r="N170" s="143"/>
      <c r="O170" s="142"/>
      <c r="P170" s="142"/>
      <c r="Q170" s="142"/>
      <c r="R170" s="138"/>
      <c r="S170" s="138"/>
      <c r="T170" s="137"/>
      <c r="U170" s="6"/>
      <c r="V170" s="8"/>
      <c r="W170" s="8"/>
      <c r="X170" s="60"/>
    </row>
    <row r="171" spans="1:27" ht="11.25" outlineLevel="4" x14ac:dyDescent="0.2">
      <c r="A171" s="136"/>
      <c r="B171" s="137"/>
      <c r="C171" s="137"/>
      <c r="D171" s="138"/>
      <c r="E171" s="144"/>
      <c r="F171" s="139" t="s">
        <v>271</v>
      </c>
      <c r="G171" s="138"/>
      <c r="H171" s="140">
        <v>7.64</v>
      </c>
      <c r="I171" s="141"/>
      <c r="J171" s="142"/>
      <c r="K171" s="143"/>
      <c r="L171" s="143"/>
      <c r="M171" s="143"/>
      <c r="N171" s="143"/>
      <c r="O171" s="142"/>
      <c r="P171" s="142"/>
      <c r="Q171" s="142"/>
      <c r="R171" s="138"/>
      <c r="S171" s="138"/>
      <c r="T171" s="137"/>
      <c r="U171" s="6"/>
      <c r="V171" s="8"/>
      <c r="W171" s="8"/>
      <c r="X171" s="60"/>
    </row>
    <row r="172" spans="1:27" ht="7.5" customHeight="1" outlineLevel="4" x14ac:dyDescent="0.15">
      <c r="A172" s="8"/>
      <c r="B172" s="69"/>
      <c r="C172" s="69"/>
      <c r="D172" s="60"/>
      <c r="E172" s="60"/>
      <c r="F172" s="103"/>
      <c r="G172" s="60"/>
      <c r="H172" s="65"/>
      <c r="I172" s="104"/>
      <c r="J172" s="63"/>
      <c r="K172" s="65"/>
      <c r="L172" s="65"/>
      <c r="M172" s="65"/>
      <c r="N172" s="65"/>
      <c r="O172" s="63"/>
      <c r="P172" s="63"/>
      <c r="Q172" s="63"/>
      <c r="R172" s="60"/>
      <c r="S172" s="60"/>
      <c r="T172" s="69"/>
      <c r="U172" s="8"/>
      <c r="X172" s="60"/>
    </row>
    <row r="173" spans="1:27" ht="11.25" outlineLevel="3" x14ac:dyDescent="0.2">
      <c r="A173" s="4"/>
      <c r="B173" s="119"/>
      <c r="C173" s="120">
        <v>23</v>
      </c>
      <c r="D173" s="121" t="s">
        <v>148</v>
      </c>
      <c r="E173" s="122" t="s">
        <v>272</v>
      </c>
      <c r="F173" s="123" t="s">
        <v>273</v>
      </c>
      <c r="G173" s="121" t="s">
        <v>151</v>
      </c>
      <c r="H173" s="124">
        <v>0.42000000000000004</v>
      </c>
      <c r="I173" s="125"/>
      <c r="J173" s="126">
        <f>H173*I173</f>
        <v>0</v>
      </c>
      <c r="K173" s="124">
        <v>4.3830000000000001E-2</v>
      </c>
      <c r="L173" s="124">
        <f>H173*K173</f>
        <v>1.8408600000000001E-2</v>
      </c>
      <c r="M173" s="124"/>
      <c r="N173" s="124">
        <f>H173*M173</f>
        <v>0</v>
      </c>
      <c r="O173" s="126">
        <v>21</v>
      </c>
      <c r="P173" s="126">
        <f>J173*(O173/100)</f>
        <v>0</v>
      </c>
      <c r="Q173" s="126">
        <f>J173+P173</f>
        <v>0</v>
      </c>
      <c r="R173" s="127"/>
      <c r="S173" s="127" t="s">
        <v>152</v>
      </c>
      <c r="T173" s="128">
        <v>1</v>
      </c>
      <c r="U173" s="8"/>
      <c r="V173" s="8"/>
      <c r="W173" s="8"/>
      <c r="X173" s="60"/>
    </row>
    <row r="174" spans="1:27" ht="9.75" outlineLevel="4" x14ac:dyDescent="0.2">
      <c r="A174" s="129"/>
      <c r="B174" s="130"/>
      <c r="C174" s="130"/>
      <c r="D174" s="131"/>
      <c r="E174" s="135" t="s">
        <v>0</v>
      </c>
      <c r="F174" s="158" t="s">
        <v>274</v>
      </c>
      <c r="G174" s="158"/>
      <c r="H174" s="159"/>
      <c r="I174" s="160"/>
      <c r="J174" s="161"/>
      <c r="K174" s="133"/>
      <c r="L174" s="133"/>
      <c r="M174" s="133"/>
      <c r="N174" s="133"/>
      <c r="O174" s="134"/>
      <c r="P174" s="134"/>
      <c r="Q174" s="134"/>
      <c r="R174" s="131"/>
      <c r="S174" s="131"/>
      <c r="T174" s="130"/>
      <c r="U174" s="6"/>
      <c r="V174" s="8"/>
      <c r="W174" s="8"/>
      <c r="X174" s="132" t="str">
        <f>F174</f>
        <v>Vápenocementová omítka rýh štuková dvouvrstvá ve stěnách, šířky rýhy do 150 mm</v>
      </c>
      <c r="Y174" s="9"/>
      <c r="AA174" s="11"/>
    </row>
    <row r="175" spans="1:27" ht="7.5" customHeight="1" outlineLevel="4" x14ac:dyDescent="0.15">
      <c r="B175" s="69"/>
      <c r="C175" s="69"/>
      <c r="D175" s="60"/>
      <c r="E175" s="60"/>
      <c r="F175" s="61"/>
      <c r="G175" s="60"/>
      <c r="H175" s="65"/>
      <c r="I175" s="104"/>
      <c r="J175" s="63"/>
      <c r="K175" s="65"/>
      <c r="L175" s="65"/>
      <c r="M175" s="65"/>
      <c r="N175" s="65"/>
      <c r="O175" s="63"/>
      <c r="P175" s="63"/>
      <c r="Q175" s="63"/>
      <c r="R175" s="60"/>
      <c r="S175" s="60"/>
      <c r="T175" s="69"/>
      <c r="U175" s="8"/>
      <c r="X175" s="60"/>
    </row>
    <row r="176" spans="1:27" ht="11.25" outlineLevel="4" x14ac:dyDescent="0.2">
      <c r="A176" s="136"/>
      <c r="B176" s="137"/>
      <c r="C176" s="137"/>
      <c r="D176" s="138"/>
      <c r="E176" s="144" t="s">
        <v>1</v>
      </c>
      <c r="F176" s="139" t="s">
        <v>275</v>
      </c>
      <c r="G176" s="138"/>
      <c r="H176" s="140">
        <v>0.42000000000000004</v>
      </c>
      <c r="I176" s="141"/>
      <c r="J176" s="142"/>
      <c r="K176" s="143"/>
      <c r="L176" s="143"/>
      <c r="M176" s="143"/>
      <c r="N176" s="143"/>
      <c r="O176" s="142"/>
      <c r="P176" s="142"/>
      <c r="Q176" s="142"/>
      <c r="R176" s="138"/>
      <c r="S176" s="138"/>
      <c r="T176" s="137"/>
      <c r="U176" s="6"/>
      <c r="V176" s="8"/>
      <c r="W176" s="8"/>
      <c r="X176" s="60"/>
    </row>
    <row r="177" spans="1:27" ht="7.5" customHeight="1" outlineLevel="4" x14ac:dyDescent="0.15">
      <c r="A177" s="8"/>
      <c r="B177" s="69"/>
      <c r="C177" s="69"/>
      <c r="D177" s="60"/>
      <c r="E177" s="60"/>
      <c r="F177" s="103"/>
      <c r="G177" s="60"/>
      <c r="H177" s="65"/>
      <c r="I177" s="104"/>
      <c r="J177" s="63"/>
      <c r="K177" s="65"/>
      <c r="L177" s="65"/>
      <c r="M177" s="65"/>
      <c r="N177" s="65"/>
      <c r="O177" s="63"/>
      <c r="P177" s="63"/>
      <c r="Q177" s="63"/>
      <c r="R177" s="60"/>
      <c r="S177" s="60"/>
      <c r="T177" s="69"/>
      <c r="U177" s="8"/>
      <c r="X177" s="60"/>
    </row>
    <row r="178" spans="1:27" outlineLevel="3" x14ac:dyDescent="0.15">
      <c r="B178" s="6"/>
      <c r="C178" s="6"/>
      <c r="D178" s="6"/>
      <c r="E178" s="6"/>
      <c r="F178" s="6"/>
      <c r="G178" s="6"/>
      <c r="H178" s="6"/>
      <c r="I178" s="8"/>
      <c r="J178" s="8"/>
      <c r="K178" s="6"/>
      <c r="L178" s="6"/>
      <c r="M178" s="6"/>
      <c r="N178" s="6"/>
      <c r="O178" s="6"/>
      <c r="P178" s="8"/>
      <c r="Q178" s="8"/>
      <c r="R178" s="8"/>
      <c r="S178" s="6"/>
      <c r="T178" s="6"/>
      <c r="X178" s="6"/>
    </row>
    <row r="179" spans="1:27" ht="11.25" outlineLevel="2" x14ac:dyDescent="0.2">
      <c r="A179" s="96" t="s">
        <v>85</v>
      </c>
      <c r="B179" s="100">
        <v>3</v>
      </c>
      <c r="C179" s="113"/>
      <c r="D179" s="114" t="s">
        <v>147</v>
      </c>
      <c r="E179" s="114"/>
      <c r="F179" s="115" t="s">
        <v>86</v>
      </c>
      <c r="G179" s="114"/>
      <c r="H179" s="116"/>
      <c r="I179" s="117"/>
      <c r="J179" s="98">
        <f>SUBTOTAL(9,J180:J203)</f>
        <v>0</v>
      </c>
      <c r="K179" s="116"/>
      <c r="L179" s="99">
        <f>SUBTOTAL(9,L180:L203)</f>
        <v>0.17393570999999999</v>
      </c>
      <c r="M179" s="116"/>
      <c r="N179" s="99">
        <f>SUBTOTAL(9,N180:N203)</f>
        <v>0</v>
      </c>
      <c r="O179" s="118"/>
      <c r="P179" s="98">
        <f>SUBTOTAL(9,P180:P203)</f>
        <v>0</v>
      </c>
      <c r="Q179" s="98">
        <f>SUBTOTAL(9,Q180:Q203)</f>
        <v>0</v>
      </c>
      <c r="R179" s="114"/>
      <c r="S179" s="114"/>
      <c r="T179" s="100">
        <f>SUBTOTAL(9,T180:T203)</f>
        <v>5</v>
      </c>
      <c r="U179" s="6"/>
      <c r="V179" s="8"/>
      <c r="W179" s="8"/>
      <c r="X179" s="60"/>
    </row>
    <row r="180" spans="1:27" ht="22.5" outlineLevel="3" x14ac:dyDescent="0.2">
      <c r="A180" s="4"/>
      <c r="B180" s="119"/>
      <c r="C180" s="120">
        <v>24</v>
      </c>
      <c r="D180" s="121" t="s">
        <v>148</v>
      </c>
      <c r="E180" s="122" t="s">
        <v>276</v>
      </c>
      <c r="F180" s="123" t="s">
        <v>277</v>
      </c>
      <c r="G180" s="121" t="s">
        <v>151</v>
      </c>
      <c r="H180" s="124">
        <v>1.94</v>
      </c>
      <c r="I180" s="125"/>
      <c r="J180" s="126">
        <f>H180*I180</f>
        <v>0</v>
      </c>
      <c r="K180" s="124">
        <v>4.1000000000000003E-3</v>
      </c>
      <c r="L180" s="124">
        <f>H180*K180</f>
        <v>7.954000000000001E-3</v>
      </c>
      <c r="M180" s="124"/>
      <c r="N180" s="124">
        <f>H180*M180</f>
        <v>0</v>
      </c>
      <c r="O180" s="126">
        <v>21</v>
      </c>
      <c r="P180" s="126">
        <f>J180*(O180/100)</f>
        <v>0</v>
      </c>
      <c r="Q180" s="126">
        <f>J180+P180</f>
        <v>0</v>
      </c>
      <c r="R180" s="127"/>
      <c r="S180" s="127" t="s">
        <v>152</v>
      </c>
      <c r="T180" s="128">
        <v>1</v>
      </c>
      <c r="U180" s="8"/>
      <c r="V180" s="8"/>
      <c r="W180" s="8"/>
      <c r="X180" s="60"/>
    </row>
    <row r="181" spans="1:27" ht="9.75" outlineLevel="4" x14ac:dyDescent="0.2">
      <c r="A181" s="129"/>
      <c r="B181" s="130"/>
      <c r="C181" s="130"/>
      <c r="D181" s="131"/>
      <c r="E181" s="135" t="s">
        <v>0</v>
      </c>
      <c r="F181" s="158" t="s">
        <v>277</v>
      </c>
      <c r="G181" s="158"/>
      <c r="H181" s="159"/>
      <c r="I181" s="160"/>
      <c r="J181" s="161"/>
      <c r="K181" s="133"/>
      <c r="L181" s="133"/>
      <c r="M181" s="133"/>
      <c r="N181" s="133"/>
      <c r="O181" s="134"/>
      <c r="P181" s="134"/>
      <c r="Q181" s="134"/>
      <c r="R181" s="131"/>
      <c r="S181" s="131"/>
      <c r="T181" s="130"/>
      <c r="U181" s="6"/>
      <c r="V181" s="8"/>
      <c r="W181" s="8"/>
      <c r="X181" s="132" t="str">
        <f>F181</f>
        <v>Příprava zatvrdlého povrchu betonových mazanin pro cementový potěr cementovým mlékem s přísadou</v>
      </c>
      <c r="Y181" s="9"/>
      <c r="AA181" s="11"/>
    </row>
    <row r="182" spans="1:27" ht="7.5" customHeight="1" outlineLevel="4" x14ac:dyDescent="0.15">
      <c r="B182" s="69"/>
      <c r="C182" s="69"/>
      <c r="D182" s="60"/>
      <c r="E182" s="60"/>
      <c r="F182" s="61"/>
      <c r="G182" s="60"/>
      <c r="H182" s="65"/>
      <c r="I182" s="104"/>
      <c r="J182" s="63"/>
      <c r="K182" s="65"/>
      <c r="L182" s="65"/>
      <c r="M182" s="65"/>
      <c r="N182" s="65"/>
      <c r="O182" s="63"/>
      <c r="P182" s="63"/>
      <c r="Q182" s="63"/>
      <c r="R182" s="60"/>
      <c r="S182" s="60"/>
      <c r="T182" s="69"/>
      <c r="U182" s="8"/>
      <c r="X182" s="60"/>
    </row>
    <row r="183" spans="1:27" ht="11.25" outlineLevel="3" x14ac:dyDescent="0.2">
      <c r="A183" s="4"/>
      <c r="B183" s="119"/>
      <c r="C183" s="120">
        <v>25</v>
      </c>
      <c r="D183" s="121" t="s">
        <v>148</v>
      </c>
      <c r="E183" s="122" t="s">
        <v>278</v>
      </c>
      <c r="F183" s="123" t="s">
        <v>279</v>
      </c>
      <c r="G183" s="121" t="s">
        <v>151</v>
      </c>
      <c r="H183" s="124">
        <v>1.94</v>
      </c>
      <c r="I183" s="125"/>
      <c r="J183" s="126">
        <f>H183*I183</f>
        <v>0</v>
      </c>
      <c r="K183" s="124">
        <v>4.2000000000000003E-2</v>
      </c>
      <c r="L183" s="124">
        <f>H183*K183</f>
        <v>8.1479999999999997E-2</v>
      </c>
      <c r="M183" s="124"/>
      <c r="N183" s="124">
        <f>H183*M183</f>
        <v>0</v>
      </c>
      <c r="O183" s="126">
        <v>21</v>
      </c>
      <c r="P183" s="126">
        <f>J183*(O183/100)</f>
        <v>0</v>
      </c>
      <c r="Q183" s="126">
        <f>J183+P183</f>
        <v>0</v>
      </c>
      <c r="R183" s="127"/>
      <c r="S183" s="127" t="s">
        <v>152</v>
      </c>
      <c r="T183" s="128">
        <v>1</v>
      </c>
      <c r="U183" s="8"/>
      <c r="V183" s="8"/>
      <c r="W183" s="8"/>
      <c r="X183" s="60"/>
    </row>
    <row r="184" spans="1:27" ht="9.75" outlineLevel="4" x14ac:dyDescent="0.2">
      <c r="A184" s="129"/>
      <c r="B184" s="130"/>
      <c r="C184" s="130"/>
      <c r="D184" s="131"/>
      <c r="E184" s="135" t="s">
        <v>0</v>
      </c>
      <c r="F184" s="158" t="s">
        <v>280</v>
      </c>
      <c r="G184" s="158"/>
      <c r="H184" s="159"/>
      <c r="I184" s="160"/>
      <c r="J184" s="161"/>
      <c r="K184" s="133"/>
      <c r="L184" s="133"/>
      <c r="M184" s="133"/>
      <c r="N184" s="133"/>
      <c r="O184" s="134"/>
      <c r="P184" s="134"/>
      <c r="Q184" s="134"/>
      <c r="R184" s="131"/>
      <c r="S184" s="131"/>
      <c r="T184" s="130"/>
      <c r="U184" s="6"/>
      <c r="V184" s="8"/>
      <c r="W184" s="8"/>
      <c r="X184" s="132" t="str">
        <f>F184</f>
        <v>Potěr cementový vyrovnávací ze suchých směsí v ploše o průměrné (střední) tl. od 10 do 20 mm</v>
      </c>
      <c r="Y184" s="9"/>
      <c r="AA184" s="11"/>
    </row>
    <row r="185" spans="1:27" ht="7.5" customHeight="1" outlineLevel="4" x14ac:dyDescent="0.15">
      <c r="B185" s="69"/>
      <c r="C185" s="69"/>
      <c r="D185" s="60"/>
      <c r="E185" s="60"/>
      <c r="F185" s="61"/>
      <c r="G185" s="60"/>
      <c r="H185" s="65"/>
      <c r="I185" s="104"/>
      <c r="J185" s="63"/>
      <c r="K185" s="65"/>
      <c r="L185" s="65"/>
      <c r="M185" s="65"/>
      <c r="N185" s="65"/>
      <c r="O185" s="63"/>
      <c r="P185" s="63"/>
      <c r="Q185" s="63"/>
      <c r="R185" s="60"/>
      <c r="S185" s="60"/>
      <c r="T185" s="69"/>
      <c r="U185" s="8"/>
      <c r="X185" s="60"/>
    </row>
    <row r="186" spans="1:27" ht="11.25" outlineLevel="4" x14ac:dyDescent="0.2">
      <c r="A186" s="136"/>
      <c r="B186" s="137"/>
      <c r="C186" s="137"/>
      <c r="D186" s="138"/>
      <c r="E186" s="144" t="s">
        <v>1</v>
      </c>
      <c r="F186" s="139" t="s">
        <v>281</v>
      </c>
      <c r="G186" s="138"/>
      <c r="H186" s="140">
        <v>1.94</v>
      </c>
      <c r="I186" s="141"/>
      <c r="J186" s="142"/>
      <c r="K186" s="143"/>
      <c r="L186" s="143"/>
      <c r="M186" s="143"/>
      <c r="N186" s="143"/>
      <c r="O186" s="142"/>
      <c r="P186" s="142"/>
      <c r="Q186" s="142"/>
      <c r="R186" s="138"/>
      <c r="S186" s="138"/>
      <c r="T186" s="137"/>
      <c r="U186" s="6"/>
      <c r="V186" s="8"/>
      <c r="W186" s="8"/>
      <c r="X186" s="60"/>
    </row>
    <row r="187" spans="1:27" ht="7.5" customHeight="1" outlineLevel="4" x14ac:dyDescent="0.15">
      <c r="A187" s="8"/>
      <c r="B187" s="69"/>
      <c r="C187" s="69"/>
      <c r="D187" s="60"/>
      <c r="E187" s="60"/>
      <c r="F187" s="103"/>
      <c r="G187" s="60"/>
      <c r="H187" s="65"/>
      <c r="I187" s="104"/>
      <c r="J187" s="63"/>
      <c r="K187" s="65"/>
      <c r="L187" s="65"/>
      <c r="M187" s="65"/>
      <c r="N187" s="65"/>
      <c r="O187" s="63"/>
      <c r="P187" s="63"/>
      <c r="Q187" s="63"/>
      <c r="R187" s="60"/>
      <c r="S187" s="60"/>
      <c r="T187" s="69"/>
      <c r="U187" s="8"/>
      <c r="X187" s="60"/>
    </row>
    <row r="188" spans="1:27" ht="11.25" outlineLevel="3" x14ac:dyDescent="0.2">
      <c r="A188" s="4"/>
      <c r="B188" s="119"/>
      <c r="C188" s="120">
        <v>26</v>
      </c>
      <c r="D188" s="121" t="s">
        <v>148</v>
      </c>
      <c r="E188" s="122" t="s">
        <v>282</v>
      </c>
      <c r="F188" s="123" t="s">
        <v>283</v>
      </c>
      <c r="G188" s="121" t="s">
        <v>151</v>
      </c>
      <c r="H188" s="124">
        <v>1.94</v>
      </c>
      <c r="I188" s="125"/>
      <c r="J188" s="126">
        <f>H188*I188</f>
        <v>0</v>
      </c>
      <c r="K188" s="124">
        <v>1E-3</v>
      </c>
      <c r="L188" s="124">
        <f>H188*K188</f>
        <v>1.9399999999999999E-3</v>
      </c>
      <c r="M188" s="124"/>
      <c r="N188" s="124">
        <f>H188*M188</f>
        <v>0</v>
      </c>
      <c r="O188" s="126">
        <v>21</v>
      </c>
      <c r="P188" s="126">
        <f>J188*(O188/100)</f>
        <v>0</v>
      </c>
      <c r="Q188" s="126">
        <f>J188+P188</f>
        <v>0</v>
      </c>
      <c r="R188" s="127"/>
      <c r="S188" s="127" t="s">
        <v>152</v>
      </c>
      <c r="T188" s="128">
        <v>1</v>
      </c>
      <c r="U188" s="8"/>
      <c r="V188" s="8"/>
      <c r="W188" s="8"/>
      <c r="X188" s="60"/>
    </row>
    <row r="189" spans="1:27" ht="9.75" outlineLevel="4" x14ac:dyDescent="0.2">
      <c r="A189" s="129"/>
      <c r="B189" s="130"/>
      <c r="C189" s="130"/>
      <c r="D189" s="131"/>
      <c r="E189" s="135" t="s">
        <v>0</v>
      </c>
      <c r="F189" s="158" t="s">
        <v>284</v>
      </c>
      <c r="G189" s="158"/>
      <c r="H189" s="159"/>
      <c r="I189" s="160"/>
      <c r="J189" s="161"/>
      <c r="K189" s="133"/>
      <c r="L189" s="133"/>
      <c r="M189" s="133"/>
      <c r="N189" s="133"/>
      <c r="O189" s="134"/>
      <c r="P189" s="134"/>
      <c r="Q189" s="134"/>
      <c r="R189" s="131"/>
      <c r="S189" s="131"/>
      <c r="T189" s="130"/>
      <c r="U189" s="6"/>
      <c r="V189" s="8"/>
      <c r="W189" s="8"/>
      <c r="X189" s="132" t="str">
        <f>F189</f>
        <v>Potěr pískocementový běžný Příplatek k cenám za úpravu povrchu přehlazením</v>
      </c>
      <c r="Y189" s="9"/>
      <c r="AA189" s="11"/>
    </row>
    <row r="190" spans="1:27" ht="7.5" customHeight="1" outlineLevel="4" x14ac:dyDescent="0.15">
      <c r="B190" s="69"/>
      <c r="C190" s="69"/>
      <c r="D190" s="60"/>
      <c r="E190" s="60"/>
      <c r="F190" s="61"/>
      <c r="G190" s="60"/>
      <c r="H190" s="65"/>
      <c r="I190" s="104"/>
      <c r="J190" s="63"/>
      <c r="K190" s="65"/>
      <c r="L190" s="65"/>
      <c r="M190" s="65"/>
      <c r="N190" s="65"/>
      <c r="O190" s="63"/>
      <c r="P190" s="63"/>
      <c r="Q190" s="63"/>
      <c r="R190" s="60"/>
      <c r="S190" s="60"/>
      <c r="T190" s="69"/>
      <c r="U190" s="8"/>
      <c r="X190" s="60"/>
    </row>
    <row r="191" spans="1:27" ht="11.25" outlineLevel="3" x14ac:dyDescent="0.2">
      <c r="A191" s="4"/>
      <c r="B191" s="119"/>
      <c r="C191" s="120">
        <v>27</v>
      </c>
      <c r="D191" s="121" t="s">
        <v>148</v>
      </c>
      <c r="E191" s="122" t="s">
        <v>285</v>
      </c>
      <c r="F191" s="123" t="s">
        <v>286</v>
      </c>
      <c r="G191" s="121" t="s">
        <v>151</v>
      </c>
      <c r="H191" s="124">
        <v>1.94</v>
      </c>
      <c r="I191" s="125"/>
      <c r="J191" s="126">
        <f>H191*I191</f>
        <v>0</v>
      </c>
      <c r="K191" s="124"/>
      <c r="L191" s="124">
        <f>H191*K191</f>
        <v>0</v>
      </c>
      <c r="M191" s="124"/>
      <c r="N191" s="124">
        <f>H191*M191</f>
        <v>0</v>
      </c>
      <c r="O191" s="126">
        <v>21</v>
      </c>
      <c r="P191" s="126">
        <f>J191*(O191/100)</f>
        <v>0</v>
      </c>
      <c r="Q191" s="126">
        <f>J191+P191</f>
        <v>0</v>
      </c>
      <c r="R191" s="127"/>
      <c r="S191" s="127" t="s">
        <v>152</v>
      </c>
      <c r="T191" s="128">
        <v>1</v>
      </c>
      <c r="U191" s="8"/>
      <c r="V191" s="8"/>
      <c r="W191" s="8"/>
      <c r="X191" s="60"/>
    </row>
    <row r="192" spans="1:27" ht="9.75" outlineLevel="4" x14ac:dyDescent="0.2">
      <c r="A192" s="129"/>
      <c r="B192" s="130"/>
      <c r="C192" s="130"/>
      <c r="D192" s="131"/>
      <c r="E192" s="135" t="s">
        <v>0</v>
      </c>
      <c r="F192" s="158" t="s">
        <v>287</v>
      </c>
      <c r="G192" s="158"/>
      <c r="H192" s="159"/>
      <c r="I192" s="160"/>
      <c r="J192" s="161"/>
      <c r="K192" s="133"/>
      <c r="L192" s="133"/>
      <c r="M192" s="133"/>
      <c r="N192" s="133"/>
      <c r="O192" s="134"/>
      <c r="P192" s="134"/>
      <c r="Q192" s="134"/>
      <c r="R192" s="131"/>
      <c r="S192" s="131"/>
      <c r="T192" s="130"/>
      <c r="U192" s="6"/>
      <c r="V192" s="8"/>
      <c r="W192" s="8"/>
      <c r="X192" s="132" t="str">
        <f>F192</f>
        <v>Příplatky k cenám potěrů za malou plochu do 5 m2 jednotlivě, tl. potěru přes 10 do 20 mm</v>
      </c>
      <c r="Y192" s="9"/>
      <c r="AA192" s="11"/>
    </row>
    <row r="193" spans="1:27" ht="7.5" customHeight="1" outlineLevel="4" x14ac:dyDescent="0.15">
      <c r="B193" s="69"/>
      <c r="C193" s="69"/>
      <c r="D193" s="60"/>
      <c r="E193" s="60"/>
      <c r="F193" s="61"/>
      <c r="G193" s="60"/>
      <c r="H193" s="65"/>
      <c r="I193" s="104"/>
      <c r="J193" s="63"/>
      <c r="K193" s="65"/>
      <c r="L193" s="65"/>
      <c r="M193" s="65"/>
      <c r="N193" s="65"/>
      <c r="O193" s="63"/>
      <c r="P193" s="63"/>
      <c r="Q193" s="63"/>
      <c r="R193" s="60"/>
      <c r="S193" s="60"/>
      <c r="T193" s="69"/>
      <c r="U193" s="8"/>
      <c r="X193" s="60"/>
    </row>
    <row r="194" spans="1:27" ht="11.25" outlineLevel="3" x14ac:dyDescent="0.2">
      <c r="A194" s="4"/>
      <c r="B194" s="119"/>
      <c r="C194" s="120">
        <v>28</v>
      </c>
      <c r="D194" s="121" t="s">
        <v>148</v>
      </c>
      <c r="E194" s="122" t="s">
        <v>288</v>
      </c>
      <c r="F194" s="123" t="s">
        <v>289</v>
      </c>
      <c r="G194" s="121" t="s">
        <v>290</v>
      </c>
      <c r="H194" s="124">
        <v>3.3000000000000002E-2</v>
      </c>
      <c r="I194" s="125"/>
      <c r="J194" s="126">
        <f>H194*I194</f>
        <v>0</v>
      </c>
      <c r="K194" s="124">
        <v>2.5018699999999998</v>
      </c>
      <c r="L194" s="124">
        <f>H194*K194</f>
        <v>8.2561709999999996E-2</v>
      </c>
      <c r="M194" s="124"/>
      <c r="N194" s="124">
        <f>H194*M194</f>
        <v>0</v>
      </c>
      <c r="O194" s="126">
        <v>21</v>
      </c>
      <c r="P194" s="126">
        <f>J194*(O194/100)</f>
        <v>0</v>
      </c>
      <c r="Q194" s="126">
        <f>J194+P194</f>
        <v>0</v>
      </c>
      <c r="R194" s="127"/>
      <c r="S194" s="127" t="s">
        <v>152</v>
      </c>
      <c r="T194" s="128">
        <v>1</v>
      </c>
      <c r="U194" s="8"/>
      <c r="V194" s="8"/>
      <c r="W194" s="8"/>
      <c r="X194" s="60"/>
    </row>
    <row r="195" spans="1:27" ht="9.75" outlineLevel="4" x14ac:dyDescent="0.2">
      <c r="A195" s="129"/>
      <c r="B195" s="130"/>
      <c r="C195" s="130"/>
      <c r="D195" s="131"/>
      <c r="E195" s="135" t="s">
        <v>0</v>
      </c>
      <c r="F195" s="158" t="s">
        <v>291</v>
      </c>
      <c r="G195" s="158"/>
      <c r="H195" s="159"/>
      <c r="I195" s="160"/>
      <c r="J195" s="161"/>
      <c r="K195" s="133"/>
      <c r="L195" s="133"/>
      <c r="M195" s="133"/>
      <c r="N195" s="133"/>
      <c r="O195" s="134"/>
      <c r="P195" s="134"/>
      <c r="Q195" s="134"/>
      <c r="R195" s="131"/>
      <c r="S195" s="131"/>
      <c r="T195" s="130"/>
      <c r="U195" s="6"/>
      <c r="V195" s="8"/>
      <c r="W195" s="8"/>
      <c r="X195" s="132" t="str">
        <f>F195</f>
        <v>Doplnění dosavadních mazanin prostým betonem s dodáním hmot, bez potěru, plochy jednotlivě rýh v dosavadních mazaninách</v>
      </c>
      <c r="Y195" s="9"/>
      <c r="AA195" s="11"/>
    </row>
    <row r="196" spans="1:27" ht="7.5" customHeight="1" outlineLevel="4" x14ac:dyDescent="0.15">
      <c r="B196" s="69"/>
      <c r="C196" s="69"/>
      <c r="D196" s="60"/>
      <c r="E196" s="60"/>
      <c r="F196" s="61"/>
      <c r="G196" s="60"/>
      <c r="H196" s="65"/>
      <c r="I196" s="104"/>
      <c r="J196" s="63"/>
      <c r="K196" s="65"/>
      <c r="L196" s="65"/>
      <c r="M196" s="65"/>
      <c r="N196" s="65"/>
      <c r="O196" s="63"/>
      <c r="P196" s="63"/>
      <c r="Q196" s="63"/>
      <c r="R196" s="60"/>
      <c r="S196" s="60"/>
      <c r="T196" s="69"/>
      <c r="U196" s="8"/>
      <c r="X196" s="60"/>
    </row>
    <row r="197" spans="1:27" ht="11.25" outlineLevel="4" x14ac:dyDescent="0.2">
      <c r="A197" s="136"/>
      <c r="B197" s="137"/>
      <c r="C197" s="137"/>
      <c r="D197" s="138"/>
      <c r="E197" s="144" t="s">
        <v>1</v>
      </c>
      <c r="F197" s="139" t="s">
        <v>292</v>
      </c>
      <c r="G197" s="138"/>
      <c r="H197" s="140">
        <v>0</v>
      </c>
      <c r="I197" s="141"/>
      <c r="J197" s="142"/>
      <c r="K197" s="143"/>
      <c r="L197" s="143"/>
      <c r="M197" s="143"/>
      <c r="N197" s="143"/>
      <c r="O197" s="142"/>
      <c r="P197" s="142"/>
      <c r="Q197" s="142"/>
      <c r="R197" s="138"/>
      <c r="S197" s="138"/>
      <c r="T197" s="137"/>
      <c r="U197" s="6"/>
      <c r="V197" s="8"/>
      <c r="W197" s="8"/>
      <c r="X197" s="60"/>
    </row>
    <row r="198" spans="1:27" ht="11.25" outlineLevel="4" x14ac:dyDescent="0.2">
      <c r="A198" s="136"/>
      <c r="B198" s="137"/>
      <c r="C198" s="137"/>
      <c r="D198" s="138"/>
      <c r="E198" s="144"/>
      <c r="F198" s="139" t="s">
        <v>293</v>
      </c>
      <c r="G198" s="138"/>
      <c r="H198" s="140">
        <v>0</v>
      </c>
      <c r="I198" s="141"/>
      <c r="J198" s="142"/>
      <c r="K198" s="143"/>
      <c r="L198" s="143"/>
      <c r="M198" s="143"/>
      <c r="N198" s="143"/>
      <c r="O198" s="142"/>
      <c r="P198" s="142"/>
      <c r="Q198" s="142"/>
      <c r="R198" s="138"/>
      <c r="S198" s="138"/>
      <c r="T198" s="137"/>
      <c r="U198" s="6"/>
      <c r="V198" s="8"/>
      <c r="W198" s="8"/>
      <c r="X198" s="60"/>
    </row>
    <row r="199" spans="1:27" ht="11.25" outlineLevel="4" x14ac:dyDescent="0.2">
      <c r="A199" s="136"/>
      <c r="B199" s="137"/>
      <c r="C199" s="137"/>
      <c r="D199" s="138"/>
      <c r="E199" s="144"/>
      <c r="F199" s="139" t="s">
        <v>294</v>
      </c>
      <c r="G199" s="138"/>
      <c r="H199" s="140">
        <v>2.0000000000000004E-2</v>
      </c>
      <c r="I199" s="141"/>
      <c r="J199" s="142"/>
      <c r="K199" s="143"/>
      <c r="L199" s="143"/>
      <c r="M199" s="143"/>
      <c r="N199" s="143"/>
      <c r="O199" s="142"/>
      <c r="P199" s="142"/>
      <c r="Q199" s="142"/>
      <c r="R199" s="138"/>
      <c r="S199" s="138"/>
      <c r="T199" s="137"/>
      <c r="U199" s="6"/>
      <c r="V199" s="8"/>
      <c r="W199" s="8"/>
      <c r="X199" s="60"/>
    </row>
    <row r="200" spans="1:27" ht="11.25" outlineLevel="4" x14ac:dyDescent="0.2">
      <c r="A200" s="136"/>
      <c r="B200" s="137"/>
      <c r="C200" s="137"/>
      <c r="D200" s="138"/>
      <c r="E200" s="144"/>
      <c r="F200" s="139" t="s">
        <v>295</v>
      </c>
      <c r="G200" s="138"/>
      <c r="H200" s="140">
        <v>0</v>
      </c>
      <c r="I200" s="141"/>
      <c r="J200" s="142"/>
      <c r="K200" s="143"/>
      <c r="L200" s="143"/>
      <c r="M200" s="143"/>
      <c r="N200" s="143"/>
      <c r="O200" s="142"/>
      <c r="P200" s="142"/>
      <c r="Q200" s="142"/>
      <c r="R200" s="138"/>
      <c r="S200" s="138"/>
      <c r="T200" s="137"/>
      <c r="U200" s="6"/>
      <c r="V200" s="8"/>
      <c r="W200" s="8"/>
      <c r="X200" s="60"/>
    </row>
    <row r="201" spans="1:27" ht="11.25" outlineLevel="4" x14ac:dyDescent="0.2">
      <c r="A201" s="136"/>
      <c r="B201" s="137"/>
      <c r="C201" s="137"/>
      <c r="D201" s="138"/>
      <c r="E201" s="144"/>
      <c r="F201" s="139" t="s">
        <v>296</v>
      </c>
      <c r="G201" s="138"/>
      <c r="H201" s="140">
        <v>1.2999999999999999E-2</v>
      </c>
      <c r="I201" s="141"/>
      <c r="J201" s="142"/>
      <c r="K201" s="143"/>
      <c r="L201" s="143"/>
      <c r="M201" s="143"/>
      <c r="N201" s="143"/>
      <c r="O201" s="142"/>
      <c r="P201" s="142"/>
      <c r="Q201" s="142"/>
      <c r="R201" s="138"/>
      <c r="S201" s="138"/>
      <c r="T201" s="137"/>
      <c r="U201" s="6"/>
      <c r="V201" s="8"/>
      <c r="W201" s="8"/>
      <c r="X201" s="60"/>
    </row>
    <row r="202" spans="1:27" ht="7.5" customHeight="1" outlineLevel="4" x14ac:dyDescent="0.15">
      <c r="A202" s="8"/>
      <c r="B202" s="69"/>
      <c r="C202" s="69"/>
      <c r="D202" s="60"/>
      <c r="E202" s="60"/>
      <c r="F202" s="103"/>
      <c r="G202" s="60"/>
      <c r="H202" s="65"/>
      <c r="I202" s="104"/>
      <c r="J202" s="63"/>
      <c r="K202" s="65"/>
      <c r="L202" s="65"/>
      <c r="M202" s="65"/>
      <c r="N202" s="65"/>
      <c r="O202" s="63"/>
      <c r="P202" s="63"/>
      <c r="Q202" s="63"/>
      <c r="R202" s="60"/>
      <c r="S202" s="60"/>
      <c r="T202" s="69"/>
      <c r="U202" s="8"/>
      <c r="X202" s="60"/>
    </row>
    <row r="203" spans="1:27" outlineLevel="3" x14ac:dyDescent="0.15">
      <c r="B203" s="6"/>
      <c r="C203" s="6"/>
      <c r="D203" s="6"/>
      <c r="E203" s="6"/>
      <c r="F203" s="6"/>
      <c r="G203" s="6"/>
      <c r="H203" s="6"/>
      <c r="I203" s="8"/>
      <c r="J203" s="8"/>
      <c r="K203" s="6"/>
      <c r="L203" s="6"/>
      <c r="M203" s="6"/>
      <c r="N203" s="6"/>
      <c r="O203" s="6"/>
      <c r="P203" s="8"/>
      <c r="Q203" s="8"/>
      <c r="R203" s="8"/>
      <c r="S203" s="6"/>
      <c r="T203" s="6"/>
      <c r="X203" s="6"/>
    </row>
    <row r="204" spans="1:27" ht="11.25" outlineLevel="2" x14ac:dyDescent="0.2">
      <c r="A204" s="96" t="s">
        <v>87</v>
      </c>
      <c r="B204" s="100">
        <v>3</v>
      </c>
      <c r="C204" s="113"/>
      <c r="D204" s="114" t="s">
        <v>147</v>
      </c>
      <c r="E204" s="114"/>
      <c r="F204" s="115" t="s">
        <v>88</v>
      </c>
      <c r="G204" s="114"/>
      <c r="H204" s="116"/>
      <c r="I204" s="117"/>
      <c r="J204" s="98">
        <f>SUBTOTAL(9,J205:J217)</f>
        <v>0</v>
      </c>
      <c r="K204" s="116"/>
      <c r="L204" s="99">
        <f>SUBTOTAL(9,L205:L217)</f>
        <v>4.9479999999999999E-4</v>
      </c>
      <c r="M204" s="116"/>
      <c r="N204" s="99">
        <f>SUBTOTAL(9,N205:N217)</f>
        <v>1.2E-2</v>
      </c>
      <c r="O204" s="118"/>
      <c r="P204" s="98">
        <f>SUBTOTAL(9,P205:P217)</f>
        <v>0</v>
      </c>
      <c r="Q204" s="98">
        <f>SUBTOTAL(9,Q205:Q217)</f>
        <v>0</v>
      </c>
      <c r="R204" s="114"/>
      <c r="S204" s="114"/>
      <c r="T204" s="100">
        <f>SUBTOTAL(9,T205:T217)</f>
        <v>2</v>
      </c>
      <c r="U204" s="6"/>
      <c r="V204" s="8"/>
      <c r="W204" s="8"/>
      <c r="X204" s="60"/>
    </row>
    <row r="205" spans="1:27" ht="11.25" outlineLevel="3" x14ac:dyDescent="0.2">
      <c r="A205" s="4"/>
      <c r="B205" s="119"/>
      <c r="C205" s="120">
        <v>29</v>
      </c>
      <c r="D205" s="121" t="s">
        <v>148</v>
      </c>
      <c r="E205" s="122" t="s">
        <v>297</v>
      </c>
      <c r="F205" s="123" t="s">
        <v>298</v>
      </c>
      <c r="G205" s="121" t="s">
        <v>189</v>
      </c>
      <c r="H205" s="124">
        <v>3</v>
      </c>
      <c r="I205" s="125"/>
      <c r="J205" s="126">
        <f>H205*I205</f>
        <v>0</v>
      </c>
      <c r="K205" s="124"/>
      <c r="L205" s="124">
        <f>H205*K205</f>
        <v>0</v>
      </c>
      <c r="M205" s="124">
        <v>4.0000000000000001E-3</v>
      </c>
      <c r="N205" s="124">
        <f>H205*M205</f>
        <v>1.2E-2</v>
      </c>
      <c r="O205" s="126">
        <v>21</v>
      </c>
      <c r="P205" s="126">
        <f>J205*(O205/100)</f>
        <v>0</v>
      </c>
      <c r="Q205" s="126">
        <f>J205+P205</f>
        <v>0</v>
      </c>
      <c r="R205" s="127"/>
      <c r="S205" s="127" t="s">
        <v>152</v>
      </c>
      <c r="T205" s="128">
        <v>1</v>
      </c>
      <c r="U205" s="8"/>
      <c r="V205" s="8"/>
      <c r="W205" s="8"/>
      <c r="X205" s="60"/>
    </row>
    <row r="206" spans="1:27" ht="9.75" outlineLevel="4" x14ac:dyDescent="0.2">
      <c r="A206" s="129"/>
      <c r="B206" s="130"/>
      <c r="C206" s="130"/>
      <c r="D206" s="131"/>
      <c r="E206" s="135" t="s">
        <v>0</v>
      </c>
      <c r="F206" s="158" t="s">
        <v>299</v>
      </c>
      <c r="G206" s="158"/>
      <c r="H206" s="159"/>
      <c r="I206" s="160"/>
      <c r="J206" s="161"/>
      <c r="K206" s="133"/>
      <c r="L206" s="133"/>
      <c r="M206" s="133"/>
      <c r="N206" s="133"/>
      <c r="O206" s="134"/>
      <c r="P206" s="134"/>
      <c r="Q206" s="134"/>
      <c r="R206" s="131"/>
      <c r="S206" s="131"/>
      <c r="T206" s="130"/>
      <c r="U206" s="6"/>
      <c r="V206" s="8"/>
      <c r="W206" s="8"/>
      <c r="X206" s="132" t="str">
        <f>F206</f>
        <v>Vybourání otvorů ve zdivu základovém nebo nadzákladovém z cihel, tvárnic, příčkovek z cihel pálených na maltu vápennou nebo vápenocementovou plochy do 0,0225 m2, tl. do 150 mm</v>
      </c>
      <c r="Y206" s="9"/>
      <c r="AA206" s="11"/>
    </row>
    <row r="207" spans="1:27" ht="7.5" customHeight="1" outlineLevel="4" x14ac:dyDescent="0.15">
      <c r="B207" s="69"/>
      <c r="C207" s="69"/>
      <c r="D207" s="60"/>
      <c r="E207" s="60"/>
      <c r="F207" s="61"/>
      <c r="G207" s="60"/>
      <c r="H207" s="65"/>
      <c r="I207" s="104"/>
      <c r="J207" s="63"/>
      <c r="K207" s="65"/>
      <c r="L207" s="65"/>
      <c r="M207" s="65"/>
      <c r="N207" s="65"/>
      <c r="O207" s="63"/>
      <c r="P207" s="63"/>
      <c r="Q207" s="63"/>
      <c r="R207" s="60"/>
      <c r="S207" s="60"/>
      <c r="T207" s="69"/>
      <c r="U207" s="8"/>
      <c r="X207" s="60"/>
    </row>
    <row r="208" spans="1:27" ht="11.25" outlineLevel="4" x14ac:dyDescent="0.2">
      <c r="A208" s="136"/>
      <c r="B208" s="137"/>
      <c r="C208" s="137"/>
      <c r="D208" s="138"/>
      <c r="E208" s="144" t="s">
        <v>1</v>
      </c>
      <c r="F208" s="139" t="s">
        <v>154</v>
      </c>
      <c r="G208" s="138"/>
      <c r="H208" s="140">
        <v>0</v>
      </c>
      <c r="I208" s="141"/>
      <c r="J208" s="142"/>
      <c r="K208" s="143"/>
      <c r="L208" s="143"/>
      <c r="M208" s="143"/>
      <c r="N208" s="143"/>
      <c r="O208" s="142"/>
      <c r="P208" s="142"/>
      <c r="Q208" s="142"/>
      <c r="R208" s="138"/>
      <c r="S208" s="138"/>
      <c r="T208" s="137"/>
      <c r="U208" s="6"/>
      <c r="V208" s="8"/>
      <c r="W208" s="8"/>
      <c r="X208" s="60"/>
    </row>
    <row r="209" spans="1:27" ht="11.25" outlineLevel="4" x14ac:dyDescent="0.2">
      <c r="A209" s="136"/>
      <c r="B209" s="137"/>
      <c r="C209" s="137"/>
      <c r="D209" s="138"/>
      <c r="E209" s="144"/>
      <c r="F209" s="139" t="s">
        <v>300</v>
      </c>
      <c r="G209" s="138"/>
      <c r="H209" s="140">
        <v>3</v>
      </c>
      <c r="I209" s="141"/>
      <c r="J209" s="142"/>
      <c r="K209" s="143"/>
      <c r="L209" s="143"/>
      <c r="M209" s="143"/>
      <c r="N209" s="143"/>
      <c r="O209" s="142"/>
      <c r="P209" s="142"/>
      <c r="Q209" s="142"/>
      <c r="R209" s="138"/>
      <c r="S209" s="138"/>
      <c r="T209" s="137"/>
      <c r="U209" s="6"/>
      <c r="V209" s="8"/>
      <c r="W209" s="8"/>
      <c r="X209" s="60"/>
    </row>
    <row r="210" spans="1:27" ht="7.5" customHeight="1" outlineLevel="4" x14ac:dyDescent="0.15">
      <c r="A210" s="8"/>
      <c r="B210" s="69"/>
      <c r="C210" s="69"/>
      <c r="D210" s="60"/>
      <c r="E210" s="60"/>
      <c r="F210" s="103"/>
      <c r="G210" s="60"/>
      <c r="H210" s="65"/>
      <c r="I210" s="104"/>
      <c r="J210" s="63"/>
      <c r="K210" s="65"/>
      <c r="L210" s="65"/>
      <c r="M210" s="65"/>
      <c r="N210" s="65"/>
      <c r="O210" s="63"/>
      <c r="P210" s="63"/>
      <c r="Q210" s="63"/>
      <c r="R210" s="60"/>
      <c r="S210" s="60"/>
      <c r="T210" s="69"/>
      <c r="U210" s="8"/>
      <c r="X210" s="60"/>
    </row>
    <row r="211" spans="1:27" ht="11.25" outlineLevel="3" x14ac:dyDescent="0.2">
      <c r="A211" s="4"/>
      <c r="B211" s="119"/>
      <c r="C211" s="120">
        <v>30</v>
      </c>
      <c r="D211" s="121" t="s">
        <v>148</v>
      </c>
      <c r="E211" s="122" t="s">
        <v>301</v>
      </c>
      <c r="F211" s="123" t="s">
        <v>302</v>
      </c>
      <c r="G211" s="121" t="s">
        <v>151</v>
      </c>
      <c r="H211" s="124">
        <v>12.37</v>
      </c>
      <c r="I211" s="125"/>
      <c r="J211" s="126">
        <f>H211*I211</f>
        <v>0</v>
      </c>
      <c r="K211" s="124">
        <v>4.0000000000000003E-5</v>
      </c>
      <c r="L211" s="124">
        <f>H211*K211</f>
        <v>4.9479999999999999E-4</v>
      </c>
      <c r="M211" s="124"/>
      <c r="N211" s="124">
        <f>H211*M211</f>
        <v>0</v>
      </c>
      <c r="O211" s="126">
        <v>21</v>
      </c>
      <c r="P211" s="126">
        <f>J211*(O211/100)</f>
        <v>0</v>
      </c>
      <c r="Q211" s="126">
        <f>J211+P211</f>
        <v>0</v>
      </c>
      <c r="R211" s="127"/>
      <c r="S211" s="127" t="s">
        <v>152</v>
      </c>
      <c r="T211" s="128">
        <v>1</v>
      </c>
      <c r="U211" s="8"/>
      <c r="V211" s="8"/>
      <c r="W211" s="8"/>
      <c r="X211" s="60"/>
    </row>
    <row r="212" spans="1:27" ht="9.75" outlineLevel="4" x14ac:dyDescent="0.2">
      <c r="A212" s="129"/>
      <c r="B212" s="130"/>
      <c r="C212" s="130"/>
      <c r="D212" s="131"/>
      <c r="E212" s="135" t="s">
        <v>0</v>
      </c>
      <c r="F212" s="158" t="s">
        <v>303</v>
      </c>
      <c r="G212" s="158"/>
      <c r="H212" s="159"/>
      <c r="I212" s="160"/>
      <c r="J212" s="161"/>
      <c r="K212" s="133"/>
      <c r="L212" s="133"/>
      <c r="M212" s="133"/>
      <c r="N212" s="133"/>
      <c r="O212" s="134"/>
      <c r="P212" s="134"/>
      <c r="Q212" s="134"/>
      <c r="R212" s="131"/>
      <c r="S212" s="131"/>
      <c r="T212" s="130"/>
      <c r="U212" s="6"/>
      <c r="V212" s="8"/>
      <c r="W212" s="8"/>
      <c r="X212" s="132" t="str">
        <f>F212</f>
        <v>Vyčištění budov nebo objektů před předáním do užívání budov bytové nebo občanské výstavby, světlé výšky podlaží do 4 m</v>
      </c>
      <c r="Y212" s="9"/>
      <c r="AA212" s="11"/>
    </row>
    <row r="213" spans="1:27" ht="7.5" customHeight="1" outlineLevel="4" x14ac:dyDescent="0.15">
      <c r="B213" s="69"/>
      <c r="C213" s="69"/>
      <c r="D213" s="60"/>
      <c r="E213" s="60"/>
      <c r="F213" s="61"/>
      <c r="G213" s="60"/>
      <c r="H213" s="65"/>
      <c r="I213" s="104"/>
      <c r="J213" s="63"/>
      <c r="K213" s="65"/>
      <c r="L213" s="65"/>
      <c r="M213" s="65"/>
      <c r="N213" s="65"/>
      <c r="O213" s="63"/>
      <c r="P213" s="63"/>
      <c r="Q213" s="63"/>
      <c r="R213" s="60"/>
      <c r="S213" s="60"/>
      <c r="T213" s="69"/>
      <c r="U213" s="8"/>
      <c r="X213" s="60"/>
    </row>
    <row r="214" spans="1:27" ht="11.25" outlineLevel="4" x14ac:dyDescent="0.2">
      <c r="A214" s="136"/>
      <c r="B214" s="137"/>
      <c r="C214" s="137"/>
      <c r="D214" s="138"/>
      <c r="E214" s="144" t="s">
        <v>1</v>
      </c>
      <c r="F214" s="139" t="s">
        <v>154</v>
      </c>
      <c r="G214" s="138"/>
      <c r="H214" s="140">
        <v>0</v>
      </c>
      <c r="I214" s="141"/>
      <c r="J214" s="142"/>
      <c r="K214" s="143"/>
      <c r="L214" s="143"/>
      <c r="M214" s="143"/>
      <c r="N214" s="143"/>
      <c r="O214" s="142"/>
      <c r="P214" s="142"/>
      <c r="Q214" s="142"/>
      <c r="R214" s="138"/>
      <c r="S214" s="138"/>
      <c r="T214" s="137"/>
      <c r="U214" s="6"/>
      <c r="V214" s="8"/>
      <c r="W214" s="8"/>
      <c r="X214" s="60"/>
    </row>
    <row r="215" spans="1:27" ht="11.25" outlineLevel="4" x14ac:dyDescent="0.2">
      <c r="A215" s="136"/>
      <c r="B215" s="137"/>
      <c r="C215" s="137"/>
      <c r="D215" s="138"/>
      <c r="E215" s="144"/>
      <c r="F215" s="139" t="s">
        <v>304</v>
      </c>
      <c r="G215" s="138"/>
      <c r="H215" s="140">
        <v>12.37</v>
      </c>
      <c r="I215" s="141"/>
      <c r="J215" s="142"/>
      <c r="K215" s="143"/>
      <c r="L215" s="143"/>
      <c r="M215" s="143"/>
      <c r="N215" s="143"/>
      <c r="O215" s="142"/>
      <c r="P215" s="142"/>
      <c r="Q215" s="142"/>
      <c r="R215" s="138"/>
      <c r="S215" s="138"/>
      <c r="T215" s="137"/>
      <c r="U215" s="6"/>
      <c r="V215" s="8"/>
      <c r="W215" s="8"/>
      <c r="X215" s="60"/>
    </row>
    <row r="216" spans="1:27" ht="7.5" customHeight="1" outlineLevel="4" x14ac:dyDescent="0.15">
      <c r="A216" s="8"/>
      <c r="B216" s="69"/>
      <c r="C216" s="69"/>
      <c r="D216" s="60"/>
      <c r="E216" s="60"/>
      <c r="F216" s="103"/>
      <c r="G216" s="60"/>
      <c r="H216" s="65"/>
      <c r="I216" s="104"/>
      <c r="J216" s="63"/>
      <c r="K216" s="65"/>
      <c r="L216" s="65"/>
      <c r="M216" s="65"/>
      <c r="N216" s="65"/>
      <c r="O216" s="63"/>
      <c r="P216" s="63"/>
      <c r="Q216" s="63"/>
      <c r="R216" s="60"/>
      <c r="S216" s="60"/>
      <c r="T216" s="69"/>
      <c r="U216" s="8"/>
      <c r="X216" s="60"/>
    </row>
    <row r="217" spans="1:27" outlineLevel="3" x14ac:dyDescent="0.15">
      <c r="B217" s="6"/>
      <c r="C217" s="6"/>
      <c r="D217" s="6"/>
      <c r="E217" s="6"/>
      <c r="F217" s="6"/>
      <c r="G217" s="6"/>
      <c r="H217" s="6"/>
      <c r="I217" s="8"/>
      <c r="J217" s="8"/>
      <c r="K217" s="6"/>
      <c r="L217" s="6"/>
      <c r="M217" s="6"/>
      <c r="N217" s="6"/>
      <c r="O217" s="6"/>
      <c r="P217" s="8"/>
      <c r="Q217" s="8"/>
      <c r="R217" s="8"/>
      <c r="S217" s="6"/>
      <c r="T217" s="6"/>
      <c r="X217" s="6"/>
    </row>
    <row r="218" spans="1:27" ht="11.25" outlineLevel="2" x14ac:dyDescent="0.2">
      <c r="A218" s="96" t="s">
        <v>89</v>
      </c>
      <c r="B218" s="100">
        <v>3</v>
      </c>
      <c r="C218" s="113"/>
      <c r="D218" s="114" t="s">
        <v>147</v>
      </c>
      <c r="E218" s="114"/>
      <c r="F218" s="115" t="s">
        <v>90</v>
      </c>
      <c r="G218" s="114"/>
      <c r="H218" s="116"/>
      <c r="I218" s="117"/>
      <c r="J218" s="98">
        <f>SUBTOTAL(9,J219:J225)</f>
        <v>0</v>
      </c>
      <c r="K218" s="116"/>
      <c r="L218" s="99">
        <f>SUBTOTAL(9,L219:L225)</f>
        <v>0</v>
      </c>
      <c r="M218" s="116"/>
      <c r="N218" s="99">
        <f>SUBTOTAL(9,N219:N225)</f>
        <v>0</v>
      </c>
      <c r="O218" s="118"/>
      <c r="P218" s="98">
        <f>SUBTOTAL(9,P219:P225)</f>
        <v>0</v>
      </c>
      <c r="Q218" s="98">
        <f>SUBTOTAL(9,Q219:Q225)</f>
        <v>0</v>
      </c>
      <c r="R218" s="114"/>
      <c r="S218" s="114"/>
      <c r="T218" s="100">
        <f>SUBTOTAL(9,T219:T225)</f>
        <v>1</v>
      </c>
      <c r="U218" s="6"/>
      <c r="V218" s="8"/>
      <c r="W218" s="8"/>
      <c r="X218" s="60"/>
    </row>
    <row r="219" spans="1:27" ht="22.5" outlineLevel="3" x14ac:dyDescent="0.2">
      <c r="A219" s="4"/>
      <c r="B219" s="119"/>
      <c r="C219" s="120">
        <v>31</v>
      </c>
      <c r="D219" s="121" t="s">
        <v>148</v>
      </c>
      <c r="E219" s="122" t="s">
        <v>305</v>
      </c>
      <c r="F219" s="123" t="s">
        <v>306</v>
      </c>
      <c r="G219" s="121" t="s">
        <v>151</v>
      </c>
      <c r="H219" s="124">
        <v>12.37</v>
      </c>
      <c r="I219" s="125"/>
      <c r="J219" s="126">
        <f>H219*I219</f>
        <v>0</v>
      </c>
      <c r="K219" s="124"/>
      <c r="L219" s="124">
        <f>H219*K219</f>
        <v>0</v>
      </c>
      <c r="M219" s="124"/>
      <c r="N219" s="124">
        <f>H219*M219</f>
        <v>0</v>
      </c>
      <c r="O219" s="126">
        <v>21</v>
      </c>
      <c r="P219" s="126">
        <f>J219*(O219/100)</f>
        <v>0</v>
      </c>
      <c r="Q219" s="126">
        <f>J219+P219</f>
        <v>0</v>
      </c>
      <c r="R219" s="127"/>
      <c r="S219" s="127" t="s">
        <v>152</v>
      </c>
      <c r="T219" s="128">
        <v>1</v>
      </c>
      <c r="U219" s="8"/>
      <c r="V219" s="8"/>
      <c r="W219" s="8"/>
      <c r="X219" s="60"/>
    </row>
    <row r="220" spans="1:27" ht="9.75" outlineLevel="4" x14ac:dyDescent="0.2">
      <c r="A220" s="129"/>
      <c r="B220" s="130"/>
      <c r="C220" s="130"/>
      <c r="D220" s="131"/>
      <c r="E220" s="135" t="s">
        <v>0</v>
      </c>
      <c r="F220" s="158" t="s">
        <v>307</v>
      </c>
      <c r="G220" s="158"/>
      <c r="H220" s="159"/>
      <c r="I220" s="160"/>
      <c r="J220" s="161"/>
      <c r="K220" s="133"/>
      <c r="L220" s="133"/>
      <c r="M220" s="133"/>
      <c r="N220" s="133"/>
      <c r="O220" s="134"/>
      <c r="P220" s="134"/>
      <c r="Q220" s="134"/>
      <c r="R220" s="131"/>
      <c r="S220" s="131"/>
      <c r="T220" s="130"/>
      <c r="U220" s="6"/>
      <c r="V220" s="8"/>
      <c r="W220" s="8"/>
      <c r="X220" s="132" t="str">
        <f>F220</f>
        <v>Lešení pomocné pracovní pro objekty pozemních staveb pro zatížení do 150 kg/m2, o výšce lešeňové podlahy do 1,9 m</v>
      </c>
      <c r="Y220" s="9"/>
      <c r="AA220" s="11"/>
    </row>
    <row r="221" spans="1:27" ht="7.5" customHeight="1" outlineLevel="4" x14ac:dyDescent="0.15">
      <c r="B221" s="69"/>
      <c r="C221" s="69"/>
      <c r="D221" s="60"/>
      <c r="E221" s="60"/>
      <c r="F221" s="61"/>
      <c r="G221" s="60"/>
      <c r="H221" s="65"/>
      <c r="I221" s="104"/>
      <c r="J221" s="63"/>
      <c r="K221" s="65"/>
      <c r="L221" s="65"/>
      <c r="M221" s="65"/>
      <c r="N221" s="65"/>
      <c r="O221" s="63"/>
      <c r="P221" s="63"/>
      <c r="Q221" s="63"/>
      <c r="R221" s="60"/>
      <c r="S221" s="60"/>
      <c r="T221" s="69"/>
      <c r="U221" s="8"/>
      <c r="X221" s="60"/>
    </row>
    <row r="222" spans="1:27" ht="11.25" outlineLevel="4" x14ac:dyDescent="0.2">
      <c r="A222" s="136"/>
      <c r="B222" s="137"/>
      <c r="C222" s="137"/>
      <c r="D222" s="138"/>
      <c r="E222" s="144" t="s">
        <v>1</v>
      </c>
      <c r="F222" s="139" t="s">
        <v>154</v>
      </c>
      <c r="G222" s="138"/>
      <c r="H222" s="140">
        <v>0</v>
      </c>
      <c r="I222" s="141"/>
      <c r="J222" s="142"/>
      <c r="K222" s="143"/>
      <c r="L222" s="143"/>
      <c r="M222" s="143"/>
      <c r="N222" s="143"/>
      <c r="O222" s="142"/>
      <c r="P222" s="142"/>
      <c r="Q222" s="142"/>
      <c r="R222" s="138"/>
      <c r="S222" s="138"/>
      <c r="T222" s="137"/>
      <c r="U222" s="6"/>
      <c r="V222" s="8"/>
      <c r="W222" s="8"/>
      <c r="X222" s="60"/>
    </row>
    <row r="223" spans="1:27" ht="11.25" outlineLevel="4" x14ac:dyDescent="0.2">
      <c r="A223" s="136"/>
      <c r="B223" s="137"/>
      <c r="C223" s="137"/>
      <c r="D223" s="138"/>
      <c r="E223" s="144"/>
      <c r="F223" s="139" t="s">
        <v>304</v>
      </c>
      <c r="G223" s="138"/>
      <c r="H223" s="140">
        <v>12.37</v>
      </c>
      <c r="I223" s="141"/>
      <c r="J223" s="142"/>
      <c r="K223" s="143"/>
      <c r="L223" s="143"/>
      <c r="M223" s="143"/>
      <c r="N223" s="143"/>
      <c r="O223" s="142"/>
      <c r="P223" s="142"/>
      <c r="Q223" s="142"/>
      <c r="R223" s="138"/>
      <c r="S223" s="138"/>
      <c r="T223" s="137"/>
      <c r="U223" s="6"/>
      <c r="V223" s="8"/>
      <c r="W223" s="8"/>
      <c r="X223" s="60"/>
    </row>
    <row r="224" spans="1:27" ht="7.5" customHeight="1" outlineLevel="4" x14ac:dyDescent="0.15">
      <c r="A224" s="8"/>
      <c r="B224" s="69"/>
      <c r="C224" s="69"/>
      <c r="D224" s="60"/>
      <c r="E224" s="60"/>
      <c r="F224" s="103"/>
      <c r="G224" s="60"/>
      <c r="H224" s="65"/>
      <c r="I224" s="104"/>
      <c r="J224" s="63"/>
      <c r="K224" s="65"/>
      <c r="L224" s="65"/>
      <c r="M224" s="65"/>
      <c r="N224" s="65"/>
      <c r="O224" s="63"/>
      <c r="P224" s="63"/>
      <c r="Q224" s="63"/>
      <c r="R224" s="60"/>
      <c r="S224" s="60"/>
      <c r="T224" s="69"/>
      <c r="U224" s="8"/>
      <c r="X224" s="60"/>
    </row>
    <row r="225" spans="1:27" outlineLevel="3" x14ac:dyDescent="0.15">
      <c r="B225" s="6"/>
      <c r="C225" s="6"/>
      <c r="D225" s="6"/>
      <c r="E225" s="6"/>
      <c r="F225" s="6"/>
      <c r="G225" s="6"/>
      <c r="H225" s="6"/>
      <c r="I225" s="8"/>
      <c r="J225" s="8"/>
      <c r="K225" s="6"/>
      <c r="L225" s="6"/>
      <c r="M225" s="6"/>
      <c r="N225" s="6"/>
      <c r="O225" s="6"/>
      <c r="P225" s="8"/>
      <c r="Q225" s="8"/>
      <c r="R225" s="8"/>
      <c r="S225" s="6"/>
      <c r="T225" s="6"/>
      <c r="X225" s="6"/>
    </row>
    <row r="226" spans="1:27" ht="11.25" outlineLevel="2" x14ac:dyDescent="0.2">
      <c r="A226" s="96" t="s">
        <v>91</v>
      </c>
      <c r="B226" s="100">
        <v>3</v>
      </c>
      <c r="C226" s="113"/>
      <c r="D226" s="114" t="s">
        <v>147</v>
      </c>
      <c r="E226" s="114"/>
      <c r="F226" s="115" t="s">
        <v>92</v>
      </c>
      <c r="G226" s="114"/>
      <c r="H226" s="116"/>
      <c r="I226" s="117"/>
      <c r="J226" s="98">
        <f>SUBTOTAL(9,J227:J320)</f>
        <v>0</v>
      </c>
      <c r="K226" s="116"/>
      <c r="L226" s="99">
        <f>SUBTOTAL(9,L227:L320)</f>
        <v>0</v>
      </c>
      <c r="M226" s="116"/>
      <c r="N226" s="99">
        <f>SUBTOTAL(9,N227:N320)</f>
        <v>2.87764</v>
      </c>
      <c r="O226" s="118"/>
      <c r="P226" s="98">
        <f>SUBTOTAL(9,P227:P320)</f>
        <v>0</v>
      </c>
      <c r="Q226" s="98">
        <f>SUBTOTAL(9,Q227:Q320)</f>
        <v>0</v>
      </c>
      <c r="R226" s="114"/>
      <c r="S226" s="114"/>
      <c r="T226" s="100">
        <f>SUBTOTAL(9,T227:T320)</f>
        <v>18</v>
      </c>
      <c r="U226" s="6"/>
      <c r="V226" s="8"/>
      <c r="W226" s="8"/>
      <c r="X226" s="60"/>
    </row>
    <row r="227" spans="1:27" ht="11.25" outlineLevel="3" x14ac:dyDescent="0.2">
      <c r="A227" s="4"/>
      <c r="B227" s="119"/>
      <c r="C227" s="120">
        <v>32</v>
      </c>
      <c r="D227" s="121" t="s">
        <v>148</v>
      </c>
      <c r="E227" s="122" t="s">
        <v>308</v>
      </c>
      <c r="F227" s="123" t="s">
        <v>309</v>
      </c>
      <c r="G227" s="121" t="s">
        <v>151</v>
      </c>
      <c r="H227" s="124">
        <v>4</v>
      </c>
      <c r="I227" s="125"/>
      <c r="J227" s="126">
        <f>H227*I227</f>
        <v>0</v>
      </c>
      <c r="K227" s="124"/>
      <c r="L227" s="124">
        <f>H227*K227</f>
        <v>0</v>
      </c>
      <c r="M227" s="124">
        <v>7.5999999999999998E-2</v>
      </c>
      <c r="N227" s="124">
        <f>H227*M227</f>
        <v>0.30399999999999999</v>
      </c>
      <c r="O227" s="126">
        <v>21</v>
      </c>
      <c r="P227" s="126">
        <f>J227*(O227/100)</f>
        <v>0</v>
      </c>
      <c r="Q227" s="126">
        <f>J227+P227</f>
        <v>0</v>
      </c>
      <c r="R227" s="127"/>
      <c r="S227" s="127" t="s">
        <v>152</v>
      </c>
      <c r="T227" s="128">
        <v>1</v>
      </c>
      <c r="U227" s="8"/>
      <c r="V227" s="8"/>
      <c r="W227" s="8"/>
      <c r="X227" s="60"/>
    </row>
    <row r="228" spans="1:27" ht="9.75" outlineLevel="4" x14ac:dyDescent="0.2">
      <c r="A228" s="129"/>
      <c r="B228" s="130"/>
      <c r="C228" s="130"/>
      <c r="D228" s="131"/>
      <c r="E228" s="135" t="s">
        <v>0</v>
      </c>
      <c r="F228" s="158" t="s">
        <v>310</v>
      </c>
      <c r="G228" s="158"/>
      <c r="H228" s="159"/>
      <c r="I228" s="160"/>
      <c r="J228" s="161"/>
      <c r="K228" s="133"/>
      <c r="L228" s="133"/>
      <c r="M228" s="133"/>
      <c r="N228" s="133"/>
      <c r="O228" s="134"/>
      <c r="P228" s="134"/>
      <c r="Q228" s="134"/>
      <c r="R228" s="131"/>
      <c r="S228" s="131"/>
      <c r="T228" s="130"/>
      <c r="U228" s="6"/>
      <c r="V228" s="8"/>
      <c r="W228" s="8"/>
      <c r="X228" s="132" t="str">
        <f>F228</f>
        <v>Vybourání kovových rámů oken s křídly, dveřních zárubní, vrat, stěn, ostění nebo obkladů dveřních zárubní, plochy do 2 m2</v>
      </c>
      <c r="Y228" s="9"/>
      <c r="AA228" s="11"/>
    </row>
    <row r="229" spans="1:27" ht="7.5" customHeight="1" outlineLevel="4" x14ac:dyDescent="0.15">
      <c r="B229" s="69"/>
      <c r="C229" s="69"/>
      <c r="D229" s="60"/>
      <c r="E229" s="60"/>
      <c r="F229" s="61"/>
      <c r="G229" s="60"/>
      <c r="H229" s="65"/>
      <c r="I229" s="104"/>
      <c r="J229" s="63"/>
      <c r="K229" s="65"/>
      <c r="L229" s="65"/>
      <c r="M229" s="65"/>
      <c r="N229" s="65"/>
      <c r="O229" s="63"/>
      <c r="P229" s="63"/>
      <c r="Q229" s="63"/>
      <c r="R229" s="60"/>
      <c r="S229" s="60"/>
      <c r="T229" s="69"/>
      <c r="U229" s="8"/>
      <c r="X229" s="60"/>
    </row>
    <row r="230" spans="1:27" ht="11.25" outlineLevel="4" x14ac:dyDescent="0.2">
      <c r="A230" s="136"/>
      <c r="B230" s="137"/>
      <c r="C230" s="137"/>
      <c r="D230" s="138"/>
      <c r="E230" s="144" t="s">
        <v>1</v>
      </c>
      <c r="F230" s="139" t="s">
        <v>292</v>
      </c>
      <c r="G230" s="138"/>
      <c r="H230" s="140">
        <v>0</v>
      </c>
      <c r="I230" s="141"/>
      <c r="J230" s="142"/>
      <c r="K230" s="143"/>
      <c r="L230" s="143"/>
      <c r="M230" s="143"/>
      <c r="N230" s="143"/>
      <c r="O230" s="142"/>
      <c r="P230" s="142"/>
      <c r="Q230" s="142"/>
      <c r="R230" s="138"/>
      <c r="S230" s="138"/>
      <c r="T230" s="137"/>
      <c r="U230" s="6"/>
      <c r="V230" s="8"/>
      <c r="W230" s="8"/>
      <c r="X230" s="60"/>
    </row>
    <row r="231" spans="1:27" ht="11.25" outlineLevel="4" x14ac:dyDescent="0.2">
      <c r="A231" s="136"/>
      <c r="B231" s="137"/>
      <c r="C231" s="137"/>
      <c r="D231" s="138"/>
      <c r="E231" s="144"/>
      <c r="F231" s="139" t="s">
        <v>311</v>
      </c>
      <c r="G231" s="138"/>
      <c r="H231" s="140">
        <v>4</v>
      </c>
      <c r="I231" s="141"/>
      <c r="J231" s="142"/>
      <c r="K231" s="143"/>
      <c r="L231" s="143"/>
      <c r="M231" s="143"/>
      <c r="N231" s="143"/>
      <c r="O231" s="142"/>
      <c r="P231" s="142"/>
      <c r="Q231" s="142"/>
      <c r="R231" s="138"/>
      <c r="S231" s="138"/>
      <c r="T231" s="137"/>
      <c r="U231" s="6"/>
      <c r="V231" s="8"/>
      <c r="W231" s="8"/>
      <c r="X231" s="60"/>
    </row>
    <row r="232" spans="1:27" ht="7.5" customHeight="1" outlineLevel="4" x14ac:dyDescent="0.15">
      <c r="A232" s="8"/>
      <c r="B232" s="69"/>
      <c r="C232" s="69"/>
      <c r="D232" s="60"/>
      <c r="E232" s="60"/>
      <c r="F232" s="103"/>
      <c r="G232" s="60"/>
      <c r="H232" s="65"/>
      <c r="I232" s="104"/>
      <c r="J232" s="63"/>
      <c r="K232" s="65"/>
      <c r="L232" s="65"/>
      <c r="M232" s="65"/>
      <c r="N232" s="65"/>
      <c r="O232" s="63"/>
      <c r="P232" s="63"/>
      <c r="Q232" s="63"/>
      <c r="R232" s="60"/>
      <c r="S232" s="60"/>
      <c r="T232" s="69"/>
      <c r="U232" s="8"/>
      <c r="X232" s="60"/>
    </row>
    <row r="233" spans="1:27" ht="11.25" outlineLevel="3" x14ac:dyDescent="0.2">
      <c r="A233" s="4"/>
      <c r="B233" s="119"/>
      <c r="C233" s="120">
        <v>33</v>
      </c>
      <c r="D233" s="121" t="s">
        <v>148</v>
      </c>
      <c r="E233" s="122" t="s">
        <v>312</v>
      </c>
      <c r="F233" s="123" t="s">
        <v>313</v>
      </c>
      <c r="G233" s="121" t="s">
        <v>151</v>
      </c>
      <c r="H233" s="124">
        <v>4.2250000000000005</v>
      </c>
      <c r="I233" s="125"/>
      <c r="J233" s="126">
        <f>H233*I233</f>
        <v>0</v>
      </c>
      <c r="K233" s="124"/>
      <c r="L233" s="124">
        <f>H233*K233</f>
        <v>0</v>
      </c>
      <c r="M233" s="124">
        <v>0.108</v>
      </c>
      <c r="N233" s="124">
        <f>H233*M233</f>
        <v>0.45630000000000004</v>
      </c>
      <c r="O233" s="126">
        <v>21</v>
      </c>
      <c r="P233" s="126">
        <f>J233*(O233/100)</f>
        <v>0</v>
      </c>
      <c r="Q233" s="126">
        <f>J233+P233</f>
        <v>0</v>
      </c>
      <c r="R233" s="127"/>
      <c r="S233" s="127" t="s">
        <v>152</v>
      </c>
      <c r="T233" s="128">
        <v>1</v>
      </c>
      <c r="U233" s="8"/>
      <c r="V233" s="8"/>
      <c r="W233" s="8"/>
      <c r="X233" s="60"/>
    </row>
    <row r="234" spans="1:27" ht="9.75" outlineLevel="4" x14ac:dyDescent="0.2">
      <c r="A234" s="129"/>
      <c r="B234" s="130"/>
      <c r="C234" s="130"/>
      <c r="D234" s="131"/>
      <c r="E234" s="135" t="s">
        <v>0</v>
      </c>
      <c r="F234" s="158" t="s">
        <v>314</v>
      </c>
      <c r="G234" s="158"/>
      <c r="H234" s="159"/>
      <c r="I234" s="160"/>
      <c r="J234" s="161"/>
      <c r="K234" s="133"/>
      <c r="L234" s="133"/>
      <c r="M234" s="133"/>
      <c r="N234" s="133"/>
      <c r="O234" s="134"/>
      <c r="P234" s="134"/>
      <c r="Q234" s="134"/>
      <c r="R234" s="131"/>
      <c r="S234" s="131"/>
      <c r="T234" s="130"/>
      <c r="U234" s="6"/>
      <c r="V234" s="8"/>
      <c r="W234" s="8"/>
      <c r="X234" s="132" t="str">
        <f>F234</f>
        <v>Bourání příček nebo přizdívek z pórobetonových tvárnic, tl. do 100 mm</v>
      </c>
      <c r="Y234" s="9"/>
      <c r="AA234" s="11"/>
    </row>
    <row r="235" spans="1:27" ht="7.5" customHeight="1" outlineLevel="4" x14ac:dyDescent="0.15">
      <c r="B235" s="69"/>
      <c r="C235" s="69"/>
      <c r="D235" s="60"/>
      <c r="E235" s="60"/>
      <c r="F235" s="61"/>
      <c r="G235" s="60"/>
      <c r="H235" s="65"/>
      <c r="I235" s="104"/>
      <c r="J235" s="63"/>
      <c r="K235" s="65"/>
      <c r="L235" s="65"/>
      <c r="M235" s="65"/>
      <c r="N235" s="65"/>
      <c r="O235" s="63"/>
      <c r="P235" s="63"/>
      <c r="Q235" s="63"/>
      <c r="R235" s="60"/>
      <c r="S235" s="60"/>
      <c r="T235" s="69"/>
      <c r="U235" s="8"/>
      <c r="X235" s="60"/>
    </row>
    <row r="236" spans="1:27" ht="11.25" outlineLevel="4" x14ac:dyDescent="0.2">
      <c r="A236" s="136"/>
      <c r="B236" s="137"/>
      <c r="C236" s="137"/>
      <c r="D236" s="138"/>
      <c r="E236" s="144" t="s">
        <v>1</v>
      </c>
      <c r="F236" s="139" t="s">
        <v>292</v>
      </c>
      <c r="G236" s="138"/>
      <c r="H236" s="140">
        <v>0</v>
      </c>
      <c r="I236" s="141"/>
      <c r="J236" s="142"/>
      <c r="K236" s="143"/>
      <c r="L236" s="143"/>
      <c r="M236" s="143"/>
      <c r="N236" s="143"/>
      <c r="O236" s="142"/>
      <c r="P236" s="142"/>
      <c r="Q236" s="142"/>
      <c r="R236" s="138"/>
      <c r="S236" s="138"/>
      <c r="T236" s="137"/>
      <c r="U236" s="6"/>
      <c r="V236" s="8"/>
      <c r="W236" s="8"/>
      <c r="X236" s="60"/>
    </row>
    <row r="237" spans="1:27" ht="11.25" outlineLevel="4" x14ac:dyDescent="0.2">
      <c r="A237" s="136"/>
      <c r="B237" s="137"/>
      <c r="C237" s="137"/>
      <c r="D237" s="138"/>
      <c r="E237" s="144"/>
      <c r="F237" s="139" t="s">
        <v>315</v>
      </c>
      <c r="G237" s="138"/>
      <c r="H237" s="140">
        <v>4.2250000000000005</v>
      </c>
      <c r="I237" s="141"/>
      <c r="J237" s="142"/>
      <c r="K237" s="143"/>
      <c r="L237" s="143"/>
      <c r="M237" s="143"/>
      <c r="N237" s="143"/>
      <c r="O237" s="142"/>
      <c r="P237" s="142"/>
      <c r="Q237" s="142"/>
      <c r="R237" s="138"/>
      <c r="S237" s="138"/>
      <c r="T237" s="137"/>
      <c r="U237" s="6"/>
      <c r="V237" s="8"/>
      <c r="W237" s="8"/>
      <c r="X237" s="60"/>
    </row>
    <row r="238" spans="1:27" ht="7.5" customHeight="1" outlineLevel="4" x14ac:dyDescent="0.15">
      <c r="A238" s="8"/>
      <c r="B238" s="69"/>
      <c r="C238" s="69"/>
      <c r="D238" s="60"/>
      <c r="E238" s="60"/>
      <c r="F238" s="103"/>
      <c r="G238" s="60"/>
      <c r="H238" s="65"/>
      <c r="I238" s="104"/>
      <c r="J238" s="63"/>
      <c r="K238" s="65"/>
      <c r="L238" s="65"/>
      <c r="M238" s="65"/>
      <c r="N238" s="65"/>
      <c r="O238" s="63"/>
      <c r="P238" s="63"/>
      <c r="Q238" s="63"/>
      <c r="R238" s="60"/>
      <c r="S238" s="60"/>
      <c r="T238" s="69"/>
      <c r="U238" s="8"/>
      <c r="X238" s="60"/>
    </row>
    <row r="239" spans="1:27" ht="11.25" outlineLevel="3" x14ac:dyDescent="0.2">
      <c r="A239" s="4"/>
      <c r="B239" s="119"/>
      <c r="C239" s="120">
        <v>34</v>
      </c>
      <c r="D239" s="121" t="s">
        <v>148</v>
      </c>
      <c r="E239" s="122" t="s">
        <v>316</v>
      </c>
      <c r="F239" s="123" t="s">
        <v>317</v>
      </c>
      <c r="G239" s="121" t="s">
        <v>151</v>
      </c>
      <c r="H239" s="124">
        <v>5.56</v>
      </c>
      <c r="I239" s="125"/>
      <c r="J239" s="126">
        <f>H239*I239</f>
        <v>0</v>
      </c>
      <c r="K239" s="124"/>
      <c r="L239" s="124">
        <f>H239*K239</f>
        <v>0</v>
      </c>
      <c r="M239" s="124">
        <v>2.4649999999999998E-2</v>
      </c>
      <c r="N239" s="124">
        <f>H239*M239</f>
        <v>0.13705399999999998</v>
      </c>
      <c r="O239" s="126">
        <v>21</v>
      </c>
      <c r="P239" s="126">
        <f>J239*(O239/100)</f>
        <v>0</v>
      </c>
      <c r="Q239" s="126">
        <f>J239+P239</f>
        <v>0</v>
      </c>
      <c r="R239" s="127"/>
      <c r="S239" s="127" t="s">
        <v>152</v>
      </c>
      <c r="T239" s="128">
        <v>1</v>
      </c>
      <c r="U239" s="8"/>
      <c r="V239" s="8"/>
      <c r="W239" s="8"/>
      <c r="X239" s="60"/>
    </row>
    <row r="240" spans="1:27" ht="9.75" outlineLevel="4" x14ac:dyDescent="0.2">
      <c r="A240" s="129"/>
      <c r="B240" s="130"/>
      <c r="C240" s="130"/>
      <c r="D240" s="131"/>
      <c r="E240" s="135" t="s">
        <v>0</v>
      </c>
      <c r="F240" s="158" t="s">
        <v>318</v>
      </c>
      <c r="G240" s="158"/>
      <c r="H240" s="159"/>
      <c r="I240" s="160"/>
      <c r="J240" s="161"/>
      <c r="K240" s="133"/>
      <c r="L240" s="133"/>
      <c r="M240" s="133"/>
      <c r="N240" s="133"/>
      <c r="O240" s="134"/>
      <c r="P240" s="134"/>
      <c r="Q240" s="134"/>
      <c r="R240" s="131"/>
      <c r="S240" s="131"/>
      <c r="T240" s="130"/>
      <c r="U240" s="6"/>
      <c r="V240" s="8"/>
      <c r="W240" s="8"/>
      <c r="X240" s="132" t="str">
        <f>F240</f>
        <v>Demontáž obložení podhledů panely, plochy do 1,5 m2</v>
      </c>
      <c r="Y240" s="9"/>
      <c r="AA240" s="11"/>
    </row>
    <row r="241" spans="1:27" ht="7.5" customHeight="1" outlineLevel="4" x14ac:dyDescent="0.15">
      <c r="B241" s="69"/>
      <c r="C241" s="69"/>
      <c r="D241" s="60"/>
      <c r="E241" s="60"/>
      <c r="F241" s="61"/>
      <c r="G241" s="60"/>
      <c r="H241" s="65"/>
      <c r="I241" s="104"/>
      <c r="J241" s="63"/>
      <c r="K241" s="65"/>
      <c r="L241" s="65"/>
      <c r="M241" s="65"/>
      <c r="N241" s="65"/>
      <c r="O241" s="63"/>
      <c r="P241" s="63"/>
      <c r="Q241" s="63"/>
      <c r="R241" s="60"/>
      <c r="S241" s="60"/>
      <c r="T241" s="69"/>
      <c r="U241" s="8"/>
      <c r="X241" s="60"/>
    </row>
    <row r="242" spans="1:27" ht="11.25" outlineLevel="4" x14ac:dyDescent="0.2">
      <c r="A242" s="136"/>
      <c r="B242" s="137"/>
      <c r="C242" s="137"/>
      <c r="D242" s="138"/>
      <c r="E242" s="144" t="s">
        <v>1</v>
      </c>
      <c r="F242" s="139" t="s">
        <v>292</v>
      </c>
      <c r="G242" s="138"/>
      <c r="H242" s="140">
        <v>0</v>
      </c>
      <c r="I242" s="141"/>
      <c r="J242" s="142"/>
      <c r="K242" s="143"/>
      <c r="L242" s="143"/>
      <c r="M242" s="143"/>
      <c r="N242" s="143"/>
      <c r="O242" s="142"/>
      <c r="P242" s="142"/>
      <c r="Q242" s="142"/>
      <c r="R242" s="138"/>
      <c r="S242" s="138"/>
      <c r="T242" s="137"/>
      <c r="U242" s="6"/>
      <c r="V242" s="8"/>
      <c r="W242" s="8"/>
      <c r="X242" s="60"/>
    </row>
    <row r="243" spans="1:27" ht="11.25" outlineLevel="4" x14ac:dyDescent="0.2">
      <c r="A243" s="136"/>
      <c r="B243" s="137"/>
      <c r="C243" s="137"/>
      <c r="D243" s="138"/>
      <c r="E243" s="144"/>
      <c r="F243" s="139" t="s">
        <v>319</v>
      </c>
      <c r="G243" s="138"/>
      <c r="H243" s="140">
        <v>5.56</v>
      </c>
      <c r="I243" s="141"/>
      <c r="J243" s="142"/>
      <c r="K243" s="143"/>
      <c r="L243" s="143"/>
      <c r="M243" s="143"/>
      <c r="N243" s="143"/>
      <c r="O243" s="142"/>
      <c r="P243" s="142"/>
      <c r="Q243" s="142"/>
      <c r="R243" s="138"/>
      <c r="S243" s="138"/>
      <c r="T243" s="137"/>
      <c r="U243" s="6"/>
      <c r="V243" s="8"/>
      <c r="W243" s="8"/>
      <c r="X243" s="60"/>
    </row>
    <row r="244" spans="1:27" ht="7.5" customHeight="1" outlineLevel="4" x14ac:dyDescent="0.15">
      <c r="A244" s="8"/>
      <c r="B244" s="69"/>
      <c r="C244" s="69"/>
      <c r="D244" s="60"/>
      <c r="E244" s="60"/>
      <c r="F244" s="103"/>
      <c r="G244" s="60"/>
      <c r="H244" s="65"/>
      <c r="I244" s="104"/>
      <c r="J244" s="63"/>
      <c r="K244" s="65"/>
      <c r="L244" s="65"/>
      <c r="M244" s="65"/>
      <c r="N244" s="65"/>
      <c r="O244" s="63"/>
      <c r="P244" s="63"/>
      <c r="Q244" s="63"/>
      <c r="R244" s="60"/>
      <c r="S244" s="60"/>
      <c r="T244" s="69"/>
      <c r="U244" s="8"/>
      <c r="X244" s="60"/>
    </row>
    <row r="245" spans="1:27" ht="11.25" outlineLevel="3" x14ac:dyDescent="0.2">
      <c r="A245" s="4"/>
      <c r="B245" s="119"/>
      <c r="C245" s="120">
        <v>35</v>
      </c>
      <c r="D245" s="121" t="s">
        <v>148</v>
      </c>
      <c r="E245" s="122" t="s">
        <v>320</v>
      </c>
      <c r="F245" s="123" t="s">
        <v>321</v>
      </c>
      <c r="G245" s="121" t="s">
        <v>151</v>
      </c>
      <c r="H245" s="124">
        <v>5.56</v>
      </c>
      <c r="I245" s="125"/>
      <c r="J245" s="126">
        <f>H245*I245</f>
        <v>0</v>
      </c>
      <c r="K245" s="124"/>
      <c r="L245" s="124">
        <f>H245*K245</f>
        <v>0</v>
      </c>
      <c r="M245" s="124">
        <v>8.0000000000000002E-3</v>
      </c>
      <c r="N245" s="124">
        <f>H245*M245</f>
        <v>4.4479999999999999E-2</v>
      </c>
      <c r="O245" s="126">
        <v>21</v>
      </c>
      <c r="P245" s="126">
        <f>J245*(O245/100)</f>
        <v>0</v>
      </c>
      <c r="Q245" s="126">
        <f>J245+P245</f>
        <v>0</v>
      </c>
      <c r="R245" s="127"/>
      <c r="S245" s="127" t="s">
        <v>152</v>
      </c>
      <c r="T245" s="128">
        <v>1</v>
      </c>
      <c r="U245" s="8"/>
      <c r="V245" s="8"/>
      <c r="W245" s="8"/>
      <c r="X245" s="60"/>
    </row>
    <row r="246" spans="1:27" ht="9.75" outlineLevel="4" x14ac:dyDescent="0.2">
      <c r="A246" s="129"/>
      <c r="B246" s="130"/>
      <c r="C246" s="130"/>
      <c r="D246" s="131"/>
      <c r="E246" s="135" t="s">
        <v>0</v>
      </c>
      <c r="F246" s="158" t="s">
        <v>322</v>
      </c>
      <c r="G246" s="158"/>
      <c r="H246" s="159"/>
      <c r="I246" s="160"/>
      <c r="J246" s="161"/>
      <c r="K246" s="133"/>
      <c r="L246" s="133"/>
      <c r="M246" s="133"/>
      <c r="N246" s="133"/>
      <c r="O246" s="134"/>
      <c r="P246" s="134"/>
      <c r="Q246" s="134"/>
      <c r="R246" s="131"/>
      <c r="S246" s="131"/>
      <c r="T246" s="130"/>
      <c r="U246" s="6"/>
      <c r="V246" s="8"/>
      <c r="W246" s="8"/>
      <c r="X246" s="132" t="str">
        <f>F246</f>
        <v>Demontáž obložení podhledů podkladových roštů</v>
      </c>
      <c r="Y246" s="9"/>
      <c r="AA246" s="11"/>
    </row>
    <row r="247" spans="1:27" ht="7.5" customHeight="1" outlineLevel="4" x14ac:dyDescent="0.15">
      <c r="B247" s="69"/>
      <c r="C247" s="69"/>
      <c r="D247" s="60"/>
      <c r="E247" s="60"/>
      <c r="F247" s="61"/>
      <c r="G247" s="60"/>
      <c r="H247" s="65"/>
      <c r="I247" s="104"/>
      <c r="J247" s="63"/>
      <c r="K247" s="65"/>
      <c r="L247" s="65"/>
      <c r="M247" s="65"/>
      <c r="N247" s="65"/>
      <c r="O247" s="63"/>
      <c r="P247" s="63"/>
      <c r="Q247" s="63"/>
      <c r="R247" s="60"/>
      <c r="S247" s="60"/>
      <c r="T247" s="69"/>
      <c r="U247" s="8"/>
      <c r="X247" s="60"/>
    </row>
    <row r="248" spans="1:27" ht="11.25" outlineLevel="3" x14ac:dyDescent="0.2">
      <c r="A248" s="4"/>
      <c r="B248" s="119"/>
      <c r="C248" s="120">
        <v>36</v>
      </c>
      <c r="D248" s="121" t="s">
        <v>148</v>
      </c>
      <c r="E248" s="122" t="s">
        <v>323</v>
      </c>
      <c r="F248" s="123" t="s">
        <v>324</v>
      </c>
      <c r="G248" s="121" t="s">
        <v>151</v>
      </c>
      <c r="H248" s="124">
        <v>3.9</v>
      </c>
      <c r="I248" s="125"/>
      <c r="J248" s="126">
        <f>H248*I248</f>
        <v>0</v>
      </c>
      <c r="K248" s="124"/>
      <c r="L248" s="124">
        <f>H248*K248</f>
        <v>0</v>
      </c>
      <c r="M248" s="124">
        <v>1.695E-2</v>
      </c>
      <c r="N248" s="124">
        <f>H248*M248</f>
        <v>6.6104999999999997E-2</v>
      </c>
      <c r="O248" s="126">
        <v>21</v>
      </c>
      <c r="P248" s="126">
        <f>J248*(O248/100)</f>
        <v>0</v>
      </c>
      <c r="Q248" s="126">
        <f>J248+P248</f>
        <v>0</v>
      </c>
      <c r="R248" s="127"/>
      <c r="S248" s="127" t="s">
        <v>152</v>
      </c>
      <c r="T248" s="128">
        <v>1</v>
      </c>
      <c r="U248" s="8"/>
      <c r="V248" s="8"/>
      <c r="W248" s="8"/>
      <c r="X248" s="60"/>
    </row>
    <row r="249" spans="1:27" ht="9.75" outlineLevel="4" x14ac:dyDescent="0.2">
      <c r="A249" s="129"/>
      <c r="B249" s="130"/>
      <c r="C249" s="130"/>
      <c r="D249" s="131"/>
      <c r="E249" s="135" t="s">
        <v>0</v>
      </c>
      <c r="F249" s="158" t="s">
        <v>325</v>
      </c>
      <c r="G249" s="158"/>
      <c r="H249" s="159"/>
      <c r="I249" s="160"/>
      <c r="J249" s="161"/>
      <c r="K249" s="133"/>
      <c r="L249" s="133"/>
      <c r="M249" s="133"/>
      <c r="N249" s="133"/>
      <c r="O249" s="134"/>
      <c r="P249" s="134"/>
      <c r="Q249" s="134"/>
      <c r="R249" s="131"/>
      <c r="S249" s="131"/>
      <c r="T249" s="130"/>
      <c r="U249" s="6"/>
      <c r="V249" s="8"/>
      <c r="W249" s="8"/>
      <c r="X249" s="132" t="str">
        <f>F249</f>
        <v>Demontáž dřevěných stěn plných</v>
      </c>
      <c r="Y249" s="9"/>
      <c r="AA249" s="11"/>
    </row>
    <row r="250" spans="1:27" ht="7.5" customHeight="1" outlineLevel="4" x14ac:dyDescent="0.15">
      <c r="B250" s="69"/>
      <c r="C250" s="69"/>
      <c r="D250" s="60"/>
      <c r="E250" s="60"/>
      <c r="F250" s="61"/>
      <c r="G250" s="60"/>
      <c r="H250" s="65"/>
      <c r="I250" s="104"/>
      <c r="J250" s="63"/>
      <c r="K250" s="65"/>
      <c r="L250" s="65"/>
      <c r="M250" s="65"/>
      <c r="N250" s="65"/>
      <c r="O250" s="63"/>
      <c r="P250" s="63"/>
      <c r="Q250" s="63"/>
      <c r="R250" s="60"/>
      <c r="S250" s="60"/>
      <c r="T250" s="69"/>
      <c r="U250" s="8"/>
      <c r="X250" s="60"/>
    </row>
    <row r="251" spans="1:27" ht="11.25" outlineLevel="4" x14ac:dyDescent="0.2">
      <c r="A251" s="136"/>
      <c r="B251" s="137"/>
      <c r="C251" s="137"/>
      <c r="D251" s="138"/>
      <c r="E251" s="144" t="s">
        <v>1</v>
      </c>
      <c r="F251" s="139" t="s">
        <v>292</v>
      </c>
      <c r="G251" s="138"/>
      <c r="H251" s="140">
        <v>0</v>
      </c>
      <c r="I251" s="141"/>
      <c r="J251" s="142"/>
      <c r="K251" s="143"/>
      <c r="L251" s="143"/>
      <c r="M251" s="143"/>
      <c r="N251" s="143"/>
      <c r="O251" s="142"/>
      <c r="P251" s="142"/>
      <c r="Q251" s="142"/>
      <c r="R251" s="138"/>
      <c r="S251" s="138"/>
      <c r="T251" s="137"/>
      <c r="U251" s="6"/>
      <c r="V251" s="8"/>
      <c r="W251" s="8"/>
      <c r="X251" s="60"/>
    </row>
    <row r="252" spans="1:27" ht="11.25" outlineLevel="4" x14ac:dyDescent="0.2">
      <c r="A252" s="136"/>
      <c r="B252" s="137"/>
      <c r="C252" s="137"/>
      <c r="D252" s="138"/>
      <c r="E252" s="144"/>
      <c r="F252" s="139" t="s">
        <v>326</v>
      </c>
      <c r="G252" s="138"/>
      <c r="H252" s="140">
        <v>3.9</v>
      </c>
      <c r="I252" s="141"/>
      <c r="J252" s="142"/>
      <c r="K252" s="143"/>
      <c r="L252" s="143"/>
      <c r="M252" s="143"/>
      <c r="N252" s="143"/>
      <c r="O252" s="142"/>
      <c r="P252" s="142"/>
      <c r="Q252" s="142"/>
      <c r="R252" s="138"/>
      <c r="S252" s="138"/>
      <c r="T252" s="137"/>
      <c r="U252" s="6"/>
      <c r="V252" s="8"/>
      <c r="W252" s="8"/>
      <c r="X252" s="60"/>
    </row>
    <row r="253" spans="1:27" ht="7.5" customHeight="1" outlineLevel="4" x14ac:dyDescent="0.15">
      <c r="A253" s="8"/>
      <c r="B253" s="69"/>
      <c r="C253" s="69"/>
      <c r="D253" s="60"/>
      <c r="E253" s="60"/>
      <c r="F253" s="103"/>
      <c r="G253" s="60"/>
      <c r="H253" s="65"/>
      <c r="I253" s="104"/>
      <c r="J253" s="63"/>
      <c r="K253" s="65"/>
      <c r="L253" s="65"/>
      <c r="M253" s="65"/>
      <c r="N253" s="65"/>
      <c r="O253" s="63"/>
      <c r="P253" s="63"/>
      <c r="Q253" s="63"/>
      <c r="R253" s="60"/>
      <c r="S253" s="60"/>
      <c r="T253" s="69"/>
      <c r="U253" s="8"/>
      <c r="X253" s="60"/>
    </row>
    <row r="254" spans="1:27" ht="11.25" outlineLevel="3" x14ac:dyDescent="0.2">
      <c r="A254" s="4"/>
      <c r="B254" s="119"/>
      <c r="C254" s="120">
        <v>37</v>
      </c>
      <c r="D254" s="121" t="s">
        <v>148</v>
      </c>
      <c r="E254" s="122" t="s">
        <v>327</v>
      </c>
      <c r="F254" s="123" t="s">
        <v>328</v>
      </c>
      <c r="G254" s="121" t="s">
        <v>151</v>
      </c>
      <c r="H254" s="124">
        <v>10.71</v>
      </c>
      <c r="I254" s="125"/>
      <c r="J254" s="126">
        <f>H254*I254</f>
        <v>0</v>
      </c>
      <c r="K254" s="124"/>
      <c r="L254" s="124">
        <f>H254*K254</f>
        <v>0</v>
      </c>
      <c r="M254" s="124">
        <v>2.5000000000000001E-3</v>
      </c>
      <c r="N254" s="124">
        <f>H254*M254</f>
        <v>2.6775000000000004E-2</v>
      </c>
      <c r="O254" s="126">
        <v>21</v>
      </c>
      <c r="P254" s="126">
        <f>J254*(O254/100)</f>
        <v>0</v>
      </c>
      <c r="Q254" s="126">
        <f>J254+P254</f>
        <v>0</v>
      </c>
      <c r="R254" s="127"/>
      <c r="S254" s="127" t="s">
        <v>152</v>
      </c>
      <c r="T254" s="128">
        <v>1</v>
      </c>
      <c r="U254" s="8"/>
      <c r="V254" s="8"/>
      <c r="W254" s="8"/>
      <c r="X254" s="60"/>
    </row>
    <row r="255" spans="1:27" ht="9.75" outlineLevel="4" x14ac:dyDescent="0.2">
      <c r="A255" s="129"/>
      <c r="B255" s="130"/>
      <c r="C255" s="130"/>
      <c r="D255" s="131"/>
      <c r="E255" s="135" t="s">
        <v>0</v>
      </c>
      <c r="F255" s="158" t="s">
        <v>329</v>
      </c>
      <c r="G255" s="158"/>
      <c r="H255" s="159"/>
      <c r="I255" s="160"/>
      <c r="J255" s="161"/>
      <c r="K255" s="133"/>
      <c r="L255" s="133"/>
      <c r="M255" s="133"/>
      <c r="N255" s="133"/>
      <c r="O255" s="134"/>
      <c r="P255" s="134"/>
      <c r="Q255" s="134"/>
      <c r="R255" s="131"/>
      <c r="S255" s="131"/>
      <c r="T255" s="130"/>
      <c r="U255" s="6"/>
      <c r="V255" s="8"/>
      <c r="W255" s="8"/>
      <c r="X255" s="132" t="str">
        <f>F255</f>
        <v>Demontáž povlakových podlahovin lepených ručně bez podložky</v>
      </c>
      <c r="Y255" s="9"/>
      <c r="AA255" s="11"/>
    </row>
    <row r="256" spans="1:27" ht="7.5" customHeight="1" outlineLevel="4" x14ac:dyDescent="0.15">
      <c r="B256" s="69"/>
      <c r="C256" s="69"/>
      <c r="D256" s="60"/>
      <c r="E256" s="60"/>
      <c r="F256" s="61"/>
      <c r="G256" s="60"/>
      <c r="H256" s="65"/>
      <c r="I256" s="104"/>
      <c r="J256" s="63"/>
      <c r="K256" s="65"/>
      <c r="L256" s="65"/>
      <c r="M256" s="65"/>
      <c r="N256" s="65"/>
      <c r="O256" s="63"/>
      <c r="P256" s="63"/>
      <c r="Q256" s="63"/>
      <c r="R256" s="60"/>
      <c r="S256" s="60"/>
      <c r="T256" s="69"/>
      <c r="U256" s="8"/>
      <c r="X256" s="60"/>
    </row>
    <row r="257" spans="1:27" ht="11.25" outlineLevel="4" x14ac:dyDescent="0.2">
      <c r="A257" s="136"/>
      <c r="B257" s="137"/>
      <c r="C257" s="137"/>
      <c r="D257" s="138"/>
      <c r="E257" s="144" t="s">
        <v>1</v>
      </c>
      <c r="F257" s="139" t="s">
        <v>292</v>
      </c>
      <c r="G257" s="138"/>
      <c r="H257" s="140">
        <v>0</v>
      </c>
      <c r="I257" s="141"/>
      <c r="J257" s="142"/>
      <c r="K257" s="143"/>
      <c r="L257" s="143"/>
      <c r="M257" s="143"/>
      <c r="N257" s="143"/>
      <c r="O257" s="142"/>
      <c r="P257" s="142"/>
      <c r="Q257" s="142"/>
      <c r="R257" s="138"/>
      <c r="S257" s="138"/>
      <c r="T257" s="137"/>
      <c r="U257" s="6"/>
      <c r="V257" s="8"/>
      <c r="W257" s="8"/>
      <c r="X257" s="60"/>
    </row>
    <row r="258" spans="1:27" ht="11.25" outlineLevel="4" x14ac:dyDescent="0.2">
      <c r="A258" s="136"/>
      <c r="B258" s="137"/>
      <c r="C258" s="137"/>
      <c r="D258" s="138"/>
      <c r="E258" s="144"/>
      <c r="F258" s="139" t="s">
        <v>319</v>
      </c>
      <c r="G258" s="138"/>
      <c r="H258" s="140">
        <v>5.56</v>
      </c>
      <c r="I258" s="141"/>
      <c r="J258" s="142"/>
      <c r="K258" s="143"/>
      <c r="L258" s="143"/>
      <c r="M258" s="143"/>
      <c r="N258" s="143"/>
      <c r="O258" s="142"/>
      <c r="P258" s="142"/>
      <c r="Q258" s="142"/>
      <c r="R258" s="138"/>
      <c r="S258" s="138"/>
      <c r="T258" s="137"/>
      <c r="U258" s="6"/>
      <c r="V258" s="8"/>
      <c r="W258" s="8"/>
      <c r="X258" s="60"/>
    </row>
    <row r="259" spans="1:27" ht="11.25" outlineLevel="4" x14ac:dyDescent="0.2">
      <c r="A259" s="136"/>
      <c r="B259" s="137"/>
      <c r="C259" s="137"/>
      <c r="D259" s="138"/>
      <c r="E259" s="144"/>
      <c r="F259" s="139" t="s">
        <v>330</v>
      </c>
      <c r="G259" s="138"/>
      <c r="H259" s="140">
        <v>5.15</v>
      </c>
      <c r="I259" s="141"/>
      <c r="J259" s="142"/>
      <c r="K259" s="143"/>
      <c r="L259" s="143"/>
      <c r="M259" s="143"/>
      <c r="N259" s="143"/>
      <c r="O259" s="142"/>
      <c r="P259" s="142"/>
      <c r="Q259" s="142"/>
      <c r="R259" s="138"/>
      <c r="S259" s="138"/>
      <c r="T259" s="137"/>
      <c r="U259" s="6"/>
      <c r="V259" s="8"/>
      <c r="W259" s="8"/>
      <c r="X259" s="60"/>
    </row>
    <row r="260" spans="1:27" ht="7.5" customHeight="1" outlineLevel="4" x14ac:dyDescent="0.15">
      <c r="A260" s="8"/>
      <c r="B260" s="69"/>
      <c r="C260" s="69"/>
      <c r="D260" s="60"/>
      <c r="E260" s="60"/>
      <c r="F260" s="103"/>
      <c r="G260" s="60"/>
      <c r="H260" s="65"/>
      <c r="I260" s="104"/>
      <c r="J260" s="63"/>
      <c r="K260" s="65"/>
      <c r="L260" s="65"/>
      <c r="M260" s="65"/>
      <c r="N260" s="65"/>
      <c r="O260" s="63"/>
      <c r="P260" s="63"/>
      <c r="Q260" s="63"/>
      <c r="R260" s="60"/>
      <c r="S260" s="60"/>
      <c r="T260" s="69"/>
      <c r="U260" s="8"/>
      <c r="X260" s="60"/>
    </row>
    <row r="261" spans="1:27" ht="11.25" outlineLevel="3" x14ac:dyDescent="0.2">
      <c r="A261" s="4"/>
      <c r="B261" s="119"/>
      <c r="C261" s="120">
        <v>38</v>
      </c>
      <c r="D261" s="121" t="s">
        <v>148</v>
      </c>
      <c r="E261" s="122" t="s">
        <v>331</v>
      </c>
      <c r="F261" s="123" t="s">
        <v>332</v>
      </c>
      <c r="G261" s="121" t="s">
        <v>151</v>
      </c>
      <c r="H261" s="124">
        <v>10.71</v>
      </c>
      <c r="I261" s="125"/>
      <c r="J261" s="126">
        <f>H261*I261</f>
        <v>0</v>
      </c>
      <c r="K261" s="124"/>
      <c r="L261" s="124">
        <f>H261*K261</f>
        <v>0</v>
      </c>
      <c r="M261" s="124"/>
      <c r="N261" s="124">
        <f>H261*M261</f>
        <v>0</v>
      </c>
      <c r="O261" s="126">
        <v>21</v>
      </c>
      <c r="P261" s="126">
        <f>J261*(O261/100)</f>
        <v>0</v>
      </c>
      <c r="Q261" s="126">
        <f>J261+P261</f>
        <v>0</v>
      </c>
      <c r="R261" s="127"/>
      <c r="S261" s="127" t="s">
        <v>152</v>
      </c>
      <c r="T261" s="128">
        <v>1</v>
      </c>
      <c r="U261" s="8"/>
      <c r="V261" s="8"/>
      <c r="W261" s="8"/>
      <c r="X261" s="60"/>
    </row>
    <row r="262" spans="1:27" ht="9.75" outlineLevel="4" x14ac:dyDescent="0.2">
      <c r="A262" s="129"/>
      <c r="B262" s="130"/>
      <c r="C262" s="130"/>
      <c r="D262" s="131"/>
      <c r="E262" s="135" t="s">
        <v>0</v>
      </c>
      <c r="F262" s="158" t="s">
        <v>333</v>
      </c>
      <c r="G262" s="158"/>
      <c r="H262" s="159"/>
      <c r="I262" s="160"/>
      <c r="J262" s="161"/>
      <c r="K262" s="133"/>
      <c r="L262" s="133"/>
      <c r="M262" s="133"/>
      <c r="N262" s="133"/>
      <c r="O262" s="134"/>
      <c r="P262" s="134"/>
      <c r="Q262" s="134"/>
      <c r="R262" s="131"/>
      <c r="S262" s="131"/>
      <c r="T262" s="130"/>
      <c r="U262" s="6"/>
      <c r="V262" s="8"/>
      <c r="W262" s="8"/>
      <c r="X262" s="132" t="str">
        <f>F262</f>
        <v>Ostatní práce odstranění lepidla ručně z podlah</v>
      </c>
      <c r="Y262" s="9"/>
      <c r="AA262" s="11"/>
    </row>
    <row r="263" spans="1:27" ht="7.5" customHeight="1" outlineLevel="4" x14ac:dyDescent="0.15">
      <c r="B263" s="69"/>
      <c r="C263" s="69"/>
      <c r="D263" s="60"/>
      <c r="E263" s="60"/>
      <c r="F263" s="61"/>
      <c r="G263" s="60"/>
      <c r="H263" s="65"/>
      <c r="I263" s="104"/>
      <c r="J263" s="63"/>
      <c r="K263" s="65"/>
      <c r="L263" s="65"/>
      <c r="M263" s="65"/>
      <c r="N263" s="65"/>
      <c r="O263" s="63"/>
      <c r="P263" s="63"/>
      <c r="Q263" s="63"/>
      <c r="R263" s="60"/>
      <c r="S263" s="60"/>
      <c r="T263" s="69"/>
      <c r="U263" s="8"/>
      <c r="X263" s="60"/>
    </row>
    <row r="264" spans="1:27" ht="11.25" outlineLevel="3" x14ac:dyDescent="0.2">
      <c r="A264" s="4"/>
      <c r="B264" s="119"/>
      <c r="C264" s="120">
        <v>39</v>
      </c>
      <c r="D264" s="121" t="s">
        <v>148</v>
      </c>
      <c r="E264" s="122" t="s">
        <v>334</v>
      </c>
      <c r="F264" s="123" t="s">
        <v>335</v>
      </c>
      <c r="G264" s="121" t="s">
        <v>172</v>
      </c>
      <c r="H264" s="124">
        <v>23</v>
      </c>
      <c r="I264" s="125"/>
      <c r="J264" s="126">
        <f>H264*I264</f>
        <v>0</v>
      </c>
      <c r="K264" s="124"/>
      <c r="L264" s="124">
        <f>H264*K264</f>
        <v>0</v>
      </c>
      <c r="M264" s="124">
        <v>2.9999999999999997E-4</v>
      </c>
      <c r="N264" s="124">
        <f>H264*M264</f>
        <v>6.899999999999999E-3</v>
      </c>
      <c r="O264" s="126">
        <v>21</v>
      </c>
      <c r="P264" s="126">
        <f>J264*(O264/100)</f>
        <v>0</v>
      </c>
      <c r="Q264" s="126">
        <f>J264+P264</f>
        <v>0</v>
      </c>
      <c r="R264" s="127"/>
      <c r="S264" s="127" t="s">
        <v>152</v>
      </c>
      <c r="T264" s="128">
        <v>1</v>
      </c>
      <c r="U264" s="8"/>
      <c r="V264" s="8"/>
      <c r="W264" s="8"/>
      <c r="X264" s="60"/>
    </row>
    <row r="265" spans="1:27" ht="9.75" outlineLevel="4" x14ac:dyDescent="0.2">
      <c r="A265" s="129"/>
      <c r="B265" s="130"/>
      <c r="C265" s="130"/>
      <c r="D265" s="131"/>
      <c r="E265" s="135" t="s">
        <v>0</v>
      </c>
      <c r="F265" s="158" t="s">
        <v>336</v>
      </c>
      <c r="G265" s="158"/>
      <c r="H265" s="159"/>
      <c r="I265" s="160"/>
      <c r="J265" s="161"/>
      <c r="K265" s="133"/>
      <c r="L265" s="133"/>
      <c r="M265" s="133"/>
      <c r="N265" s="133"/>
      <c r="O265" s="134"/>
      <c r="P265" s="134"/>
      <c r="Q265" s="134"/>
      <c r="R265" s="131"/>
      <c r="S265" s="131"/>
      <c r="T265" s="130"/>
      <c r="U265" s="6"/>
      <c r="V265" s="8"/>
      <c r="W265" s="8"/>
      <c r="X265" s="132" t="str">
        <f>F265</f>
        <v>Demontáž soklíků nebo lišt pryžových nebo plastových</v>
      </c>
      <c r="Y265" s="9"/>
      <c r="AA265" s="11"/>
    </row>
    <row r="266" spans="1:27" ht="7.5" customHeight="1" outlineLevel="4" x14ac:dyDescent="0.15">
      <c r="B266" s="69"/>
      <c r="C266" s="69"/>
      <c r="D266" s="60"/>
      <c r="E266" s="60"/>
      <c r="F266" s="61"/>
      <c r="G266" s="60"/>
      <c r="H266" s="65"/>
      <c r="I266" s="104"/>
      <c r="J266" s="63"/>
      <c r="K266" s="65"/>
      <c r="L266" s="65"/>
      <c r="M266" s="65"/>
      <c r="N266" s="65"/>
      <c r="O266" s="63"/>
      <c r="P266" s="63"/>
      <c r="Q266" s="63"/>
      <c r="R266" s="60"/>
      <c r="S266" s="60"/>
      <c r="T266" s="69"/>
      <c r="U266" s="8"/>
      <c r="X266" s="60"/>
    </row>
    <row r="267" spans="1:27" ht="11.25" outlineLevel="4" x14ac:dyDescent="0.2">
      <c r="A267" s="136"/>
      <c r="B267" s="137"/>
      <c r="C267" s="137"/>
      <c r="D267" s="138"/>
      <c r="E267" s="144" t="s">
        <v>1</v>
      </c>
      <c r="F267" s="139" t="s">
        <v>292</v>
      </c>
      <c r="G267" s="138"/>
      <c r="H267" s="140">
        <v>0</v>
      </c>
      <c r="I267" s="141"/>
      <c r="J267" s="142"/>
      <c r="K267" s="143"/>
      <c r="L267" s="143"/>
      <c r="M267" s="143"/>
      <c r="N267" s="143"/>
      <c r="O267" s="142"/>
      <c r="P267" s="142"/>
      <c r="Q267" s="142"/>
      <c r="R267" s="138"/>
      <c r="S267" s="138"/>
      <c r="T267" s="137"/>
      <c r="U267" s="6"/>
      <c r="V267" s="8"/>
      <c r="W267" s="8"/>
      <c r="X267" s="60"/>
    </row>
    <row r="268" spans="1:27" ht="11.25" outlineLevel="4" x14ac:dyDescent="0.2">
      <c r="A268" s="136"/>
      <c r="B268" s="137"/>
      <c r="C268" s="137"/>
      <c r="D268" s="138"/>
      <c r="E268" s="144"/>
      <c r="F268" s="139" t="s">
        <v>337</v>
      </c>
      <c r="G268" s="138"/>
      <c r="H268" s="140">
        <v>10.34</v>
      </c>
      <c r="I268" s="141"/>
      <c r="J268" s="142"/>
      <c r="K268" s="143"/>
      <c r="L268" s="143"/>
      <c r="M268" s="143"/>
      <c r="N268" s="143"/>
      <c r="O268" s="142"/>
      <c r="P268" s="142"/>
      <c r="Q268" s="142"/>
      <c r="R268" s="138"/>
      <c r="S268" s="138"/>
      <c r="T268" s="137"/>
      <c r="U268" s="6"/>
      <c r="V268" s="8"/>
      <c r="W268" s="8"/>
      <c r="X268" s="60"/>
    </row>
    <row r="269" spans="1:27" ht="11.25" outlineLevel="4" x14ac:dyDescent="0.2">
      <c r="A269" s="136"/>
      <c r="B269" s="137"/>
      <c r="C269" s="137"/>
      <c r="D269" s="138"/>
      <c r="E269" s="144"/>
      <c r="F269" s="139" t="s">
        <v>338</v>
      </c>
      <c r="G269" s="138"/>
      <c r="H269" s="140">
        <v>12.66</v>
      </c>
      <c r="I269" s="141"/>
      <c r="J269" s="142"/>
      <c r="K269" s="143"/>
      <c r="L269" s="143"/>
      <c r="M269" s="143"/>
      <c r="N269" s="143"/>
      <c r="O269" s="142"/>
      <c r="P269" s="142"/>
      <c r="Q269" s="142"/>
      <c r="R269" s="138"/>
      <c r="S269" s="138"/>
      <c r="T269" s="137"/>
      <c r="U269" s="6"/>
      <c r="V269" s="8"/>
      <c r="W269" s="8"/>
      <c r="X269" s="60"/>
    </row>
    <row r="270" spans="1:27" ht="7.5" customHeight="1" outlineLevel="4" x14ac:dyDescent="0.15">
      <c r="A270" s="8"/>
      <c r="B270" s="69"/>
      <c r="C270" s="69"/>
      <c r="D270" s="60"/>
      <c r="E270" s="60"/>
      <c r="F270" s="103"/>
      <c r="G270" s="60"/>
      <c r="H270" s="65"/>
      <c r="I270" s="104"/>
      <c r="J270" s="63"/>
      <c r="K270" s="65"/>
      <c r="L270" s="65"/>
      <c r="M270" s="65"/>
      <c r="N270" s="65"/>
      <c r="O270" s="63"/>
      <c r="P270" s="63"/>
      <c r="Q270" s="63"/>
      <c r="R270" s="60"/>
      <c r="S270" s="60"/>
      <c r="T270" s="69"/>
      <c r="U270" s="8"/>
      <c r="X270" s="60"/>
    </row>
    <row r="271" spans="1:27" ht="11.25" outlineLevel="3" x14ac:dyDescent="0.2">
      <c r="A271" s="4"/>
      <c r="B271" s="119"/>
      <c r="C271" s="120">
        <v>40</v>
      </c>
      <c r="D271" s="121" t="s">
        <v>148</v>
      </c>
      <c r="E271" s="122" t="s">
        <v>339</v>
      </c>
      <c r="F271" s="123" t="s">
        <v>340</v>
      </c>
      <c r="G271" s="121" t="s">
        <v>151</v>
      </c>
      <c r="H271" s="124">
        <v>1.94</v>
      </c>
      <c r="I271" s="125"/>
      <c r="J271" s="126">
        <f>H271*I271</f>
        <v>0</v>
      </c>
      <c r="K271" s="124"/>
      <c r="L271" s="124">
        <f>H271*K271</f>
        <v>0</v>
      </c>
      <c r="M271" s="124">
        <v>5.7000000000000002E-2</v>
      </c>
      <c r="N271" s="124">
        <f>H271*M271</f>
        <v>0.11058</v>
      </c>
      <c r="O271" s="126">
        <v>21</v>
      </c>
      <c r="P271" s="126">
        <f>J271*(O271/100)</f>
        <v>0</v>
      </c>
      <c r="Q271" s="126">
        <f>J271+P271</f>
        <v>0</v>
      </c>
      <c r="R271" s="127"/>
      <c r="S271" s="127" t="s">
        <v>152</v>
      </c>
      <c r="T271" s="128">
        <v>1</v>
      </c>
      <c r="U271" s="8"/>
      <c r="V271" s="8"/>
      <c r="W271" s="8"/>
      <c r="X271" s="60"/>
    </row>
    <row r="272" spans="1:27" ht="9.75" outlineLevel="4" x14ac:dyDescent="0.2">
      <c r="A272" s="129"/>
      <c r="B272" s="130"/>
      <c r="C272" s="130"/>
      <c r="D272" s="131"/>
      <c r="E272" s="135" t="s">
        <v>0</v>
      </c>
      <c r="F272" s="158" t="s">
        <v>341</v>
      </c>
      <c r="G272" s="158"/>
      <c r="H272" s="159"/>
      <c r="I272" s="160"/>
      <c r="J272" s="161"/>
      <c r="K272" s="133"/>
      <c r="L272" s="133"/>
      <c r="M272" s="133"/>
      <c r="N272" s="133"/>
      <c r="O272" s="134"/>
      <c r="P272" s="134"/>
      <c r="Q272" s="134"/>
      <c r="R272" s="131"/>
      <c r="S272" s="131"/>
      <c r="T272" s="130"/>
      <c r="U272" s="6"/>
      <c r="V272" s="8"/>
      <c r="W272" s="8"/>
      <c r="X272" s="132" t="str">
        <f>F272</f>
        <v>Bourání podlah z dlaždic bez podkladního lože nebo mazaniny, s jakoukoliv výplní spár keramických nebo xylolitových tl. přes 10 mm plochy přes 1 m2</v>
      </c>
      <c r="Y272" s="9"/>
      <c r="AA272" s="11"/>
    </row>
    <row r="273" spans="1:27" ht="7.5" customHeight="1" outlineLevel="4" x14ac:dyDescent="0.15">
      <c r="B273" s="69"/>
      <c r="C273" s="69"/>
      <c r="D273" s="60"/>
      <c r="E273" s="60"/>
      <c r="F273" s="61"/>
      <c r="G273" s="60"/>
      <c r="H273" s="65"/>
      <c r="I273" s="104"/>
      <c r="J273" s="63"/>
      <c r="K273" s="65"/>
      <c r="L273" s="65"/>
      <c r="M273" s="65"/>
      <c r="N273" s="65"/>
      <c r="O273" s="63"/>
      <c r="P273" s="63"/>
      <c r="Q273" s="63"/>
      <c r="R273" s="60"/>
      <c r="S273" s="60"/>
      <c r="T273" s="69"/>
      <c r="U273" s="8"/>
      <c r="X273" s="60"/>
    </row>
    <row r="274" spans="1:27" ht="11.25" outlineLevel="4" x14ac:dyDescent="0.2">
      <c r="A274" s="136"/>
      <c r="B274" s="137"/>
      <c r="C274" s="137"/>
      <c r="D274" s="138"/>
      <c r="E274" s="144" t="s">
        <v>1</v>
      </c>
      <c r="F274" s="139" t="s">
        <v>292</v>
      </c>
      <c r="G274" s="138"/>
      <c r="H274" s="140">
        <v>0</v>
      </c>
      <c r="I274" s="141"/>
      <c r="J274" s="142"/>
      <c r="K274" s="143"/>
      <c r="L274" s="143"/>
      <c r="M274" s="143"/>
      <c r="N274" s="143"/>
      <c r="O274" s="142"/>
      <c r="P274" s="142"/>
      <c r="Q274" s="142"/>
      <c r="R274" s="138"/>
      <c r="S274" s="138"/>
      <c r="T274" s="137"/>
      <c r="U274" s="6"/>
      <c r="V274" s="8"/>
      <c r="W274" s="8"/>
      <c r="X274" s="60"/>
    </row>
    <row r="275" spans="1:27" ht="11.25" outlineLevel="4" x14ac:dyDescent="0.2">
      <c r="A275" s="136"/>
      <c r="B275" s="137"/>
      <c r="C275" s="137"/>
      <c r="D275" s="138"/>
      <c r="E275" s="144"/>
      <c r="F275" s="139" t="s">
        <v>342</v>
      </c>
      <c r="G275" s="138"/>
      <c r="H275" s="140">
        <v>1.94</v>
      </c>
      <c r="I275" s="141"/>
      <c r="J275" s="142"/>
      <c r="K275" s="143"/>
      <c r="L275" s="143"/>
      <c r="M275" s="143"/>
      <c r="N275" s="143"/>
      <c r="O275" s="142"/>
      <c r="P275" s="142"/>
      <c r="Q275" s="142"/>
      <c r="R275" s="138"/>
      <c r="S275" s="138"/>
      <c r="T275" s="137"/>
      <c r="U275" s="6"/>
      <c r="V275" s="8"/>
      <c r="W275" s="8"/>
      <c r="X275" s="60"/>
    </row>
    <row r="276" spans="1:27" ht="7.5" customHeight="1" outlineLevel="4" x14ac:dyDescent="0.15">
      <c r="A276" s="8"/>
      <c r="B276" s="69"/>
      <c r="C276" s="69"/>
      <c r="D276" s="60"/>
      <c r="E276" s="60"/>
      <c r="F276" s="103"/>
      <c r="G276" s="60"/>
      <c r="H276" s="65"/>
      <c r="I276" s="104"/>
      <c r="J276" s="63"/>
      <c r="K276" s="65"/>
      <c r="L276" s="65"/>
      <c r="M276" s="65"/>
      <c r="N276" s="65"/>
      <c r="O276" s="63"/>
      <c r="P276" s="63"/>
      <c r="Q276" s="63"/>
      <c r="R276" s="60"/>
      <c r="S276" s="60"/>
      <c r="T276" s="69"/>
      <c r="U276" s="8"/>
      <c r="X276" s="60"/>
    </row>
    <row r="277" spans="1:27" ht="11.25" outlineLevel="3" x14ac:dyDescent="0.2">
      <c r="A277" s="4"/>
      <c r="B277" s="119"/>
      <c r="C277" s="120">
        <v>41</v>
      </c>
      <c r="D277" s="121" t="s">
        <v>148</v>
      </c>
      <c r="E277" s="122" t="s">
        <v>343</v>
      </c>
      <c r="F277" s="123" t="s">
        <v>344</v>
      </c>
      <c r="G277" s="121" t="s">
        <v>172</v>
      </c>
      <c r="H277" s="124">
        <v>0</v>
      </c>
      <c r="I277" s="125"/>
      <c r="J277" s="126">
        <f>H277*I277</f>
        <v>0</v>
      </c>
      <c r="K277" s="124"/>
      <c r="L277" s="124">
        <f>H277*K277</f>
        <v>0</v>
      </c>
      <c r="M277" s="124">
        <v>8.9999999999999993E-3</v>
      </c>
      <c r="N277" s="124">
        <f>H277*M277</f>
        <v>0</v>
      </c>
      <c r="O277" s="126">
        <v>21</v>
      </c>
      <c r="P277" s="126">
        <f>J277*(O277/100)</f>
        <v>0</v>
      </c>
      <c r="Q277" s="126">
        <f>J277+P277</f>
        <v>0</v>
      </c>
      <c r="R277" s="127"/>
      <c r="S277" s="127" t="s">
        <v>152</v>
      </c>
      <c r="T277" s="128">
        <v>1</v>
      </c>
      <c r="U277" s="8"/>
      <c r="V277" s="8"/>
      <c r="W277" s="8"/>
      <c r="X277" s="60"/>
    </row>
    <row r="278" spans="1:27" ht="9.75" outlineLevel="4" x14ac:dyDescent="0.2">
      <c r="A278" s="129"/>
      <c r="B278" s="130"/>
      <c r="C278" s="130"/>
      <c r="D278" s="131"/>
      <c r="E278" s="135" t="s">
        <v>0</v>
      </c>
      <c r="F278" s="158" t="s">
        <v>345</v>
      </c>
      <c r="G278" s="158"/>
      <c r="H278" s="159"/>
      <c r="I278" s="160"/>
      <c r="J278" s="161"/>
      <c r="K278" s="133"/>
      <c r="L278" s="133"/>
      <c r="M278" s="133"/>
      <c r="N278" s="133"/>
      <c r="O278" s="134"/>
      <c r="P278" s="134"/>
      <c r="Q278" s="134"/>
      <c r="R278" s="131"/>
      <c r="S278" s="131"/>
      <c r="T278" s="130"/>
      <c r="U278" s="6"/>
      <c r="V278" s="8"/>
      <c r="W278" s="8"/>
      <c r="X278" s="132" t="str">
        <f>F278</f>
        <v>Odsekání soklíků včetně otlučení podkladní omítky až na zdivo rovných</v>
      </c>
      <c r="Y278" s="9"/>
      <c r="AA278" s="11"/>
    </row>
    <row r="279" spans="1:27" ht="7.5" customHeight="1" outlineLevel="4" x14ac:dyDescent="0.15">
      <c r="B279" s="69"/>
      <c r="C279" s="69"/>
      <c r="D279" s="60"/>
      <c r="E279" s="60"/>
      <c r="F279" s="61"/>
      <c r="G279" s="60"/>
      <c r="H279" s="65"/>
      <c r="I279" s="104"/>
      <c r="J279" s="63"/>
      <c r="K279" s="65"/>
      <c r="L279" s="65"/>
      <c r="M279" s="65"/>
      <c r="N279" s="65"/>
      <c r="O279" s="63"/>
      <c r="P279" s="63"/>
      <c r="Q279" s="63"/>
      <c r="R279" s="60"/>
      <c r="S279" s="60"/>
      <c r="T279" s="69"/>
      <c r="U279" s="8"/>
      <c r="X279" s="60"/>
    </row>
    <row r="280" spans="1:27" ht="11.25" outlineLevel="3" x14ac:dyDescent="0.2">
      <c r="A280" s="4"/>
      <c r="B280" s="119"/>
      <c r="C280" s="120">
        <v>42</v>
      </c>
      <c r="D280" s="121" t="s">
        <v>148</v>
      </c>
      <c r="E280" s="122" t="s">
        <v>346</v>
      </c>
      <c r="F280" s="123" t="s">
        <v>347</v>
      </c>
      <c r="G280" s="121" t="s">
        <v>151</v>
      </c>
      <c r="H280" s="124">
        <v>8.36</v>
      </c>
      <c r="I280" s="125"/>
      <c r="J280" s="126">
        <f>H280*I280</f>
        <v>0</v>
      </c>
      <c r="K280" s="124"/>
      <c r="L280" s="124">
        <f>H280*K280</f>
        <v>0</v>
      </c>
      <c r="M280" s="124">
        <v>6.8000000000000005E-2</v>
      </c>
      <c r="N280" s="124">
        <f>H280*M280</f>
        <v>0.56847999999999999</v>
      </c>
      <c r="O280" s="126">
        <v>21</v>
      </c>
      <c r="P280" s="126">
        <f>J280*(O280/100)</f>
        <v>0</v>
      </c>
      <c r="Q280" s="126">
        <f>J280+P280</f>
        <v>0</v>
      </c>
      <c r="R280" s="127"/>
      <c r="S280" s="127" t="s">
        <v>152</v>
      </c>
      <c r="T280" s="128">
        <v>1</v>
      </c>
      <c r="U280" s="8"/>
      <c r="V280" s="8"/>
      <c r="W280" s="8"/>
      <c r="X280" s="60"/>
    </row>
    <row r="281" spans="1:27" ht="9.75" outlineLevel="4" x14ac:dyDescent="0.2">
      <c r="A281" s="129"/>
      <c r="B281" s="130"/>
      <c r="C281" s="130"/>
      <c r="D281" s="131"/>
      <c r="E281" s="135" t="s">
        <v>0</v>
      </c>
      <c r="F281" s="158" t="s">
        <v>348</v>
      </c>
      <c r="G281" s="158"/>
      <c r="H281" s="159"/>
      <c r="I281" s="160"/>
      <c r="J281" s="161"/>
      <c r="K281" s="133"/>
      <c r="L281" s="133"/>
      <c r="M281" s="133"/>
      <c r="N281" s="133"/>
      <c r="O281" s="134"/>
      <c r="P281" s="134"/>
      <c r="Q281" s="134"/>
      <c r="R281" s="131"/>
      <c r="S281" s="131"/>
      <c r="T281" s="130"/>
      <c r="U281" s="6"/>
      <c r="V281" s="8"/>
      <c r="W281" s="8"/>
      <c r="X281" s="132" t="str">
        <f>F281</f>
        <v>Odsekání obkladů stěn včetně otlučení podkladní omítky až na zdivo z obkládaček vnitřních, z jakýchkoliv materiálů, plochy přes 1 m2</v>
      </c>
      <c r="Y281" s="9"/>
      <c r="AA281" s="11"/>
    </row>
    <row r="282" spans="1:27" ht="7.5" customHeight="1" outlineLevel="4" x14ac:dyDescent="0.15">
      <c r="B282" s="69"/>
      <c r="C282" s="69"/>
      <c r="D282" s="60"/>
      <c r="E282" s="60"/>
      <c r="F282" s="61"/>
      <c r="G282" s="60"/>
      <c r="H282" s="65"/>
      <c r="I282" s="104"/>
      <c r="J282" s="63"/>
      <c r="K282" s="65"/>
      <c r="L282" s="65"/>
      <c r="M282" s="65"/>
      <c r="N282" s="65"/>
      <c r="O282" s="63"/>
      <c r="P282" s="63"/>
      <c r="Q282" s="63"/>
      <c r="R282" s="60"/>
      <c r="S282" s="60"/>
      <c r="T282" s="69"/>
      <c r="U282" s="8"/>
      <c r="X282" s="60"/>
    </row>
    <row r="283" spans="1:27" ht="11.25" outlineLevel="4" x14ac:dyDescent="0.2">
      <c r="A283" s="136"/>
      <c r="B283" s="137"/>
      <c r="C283" s="137"/>
      <c r="D283" s="138"/>
      <c r="E283" s="144" t="s">
        <v>1</v>
      </c>
      <c r="F283" s="139" t="s">
        <v>292</v>
      </c>
      <c r="G283" s="138"/>
      <c r="H283" s="140">
        <v>0</v>
      </c>
      <c r="I283" s="141"/>
      <c r="J283" s="142"/>
      <c r="K283" s="143"/>
      <c r="L283" s="143"/>
      <c r="M283" s="143"/>
      <c r="N283" s="143"/>
      <c r="O283" s="142"/>
      <c r="P283" s="142"/>
      <c r="Q283" s="142"/>
      <c r="R283" s="138"/>
      <c r="S283" s="138"/>
      <c r="T283" s="137"/>
      <c r="U283" s="6"/>
      <c r="V283" s="8"/>
      <c r="W283" s="8"/>
      <c r="X283" s="60"/>
    </row>
    <row r="284" spans="1:27" ht="11.25" outlineLevel="4" x14ac:dyDescent="0.2">
      <c r="A284" s="136"/>
      <c r="B284" s="137"/>
      <c r="C284" s="137"/>
      <c r="D284" s="138"/>
      <c r="E284" s="144"/>
      <c r="F284" s="139" t="s">
        <v>349</v>
      </c>
      <c r="G284" s="138"/>
      <c r="H284" s="140">
        <v>8.36</v>
      </c>
      <c r="I284" s="141"/>
      <c r="J284" s="142"/>
      <c r="K284" s="143"/>
      <c r="L284" s="143"/>
      <c r="M284" s="143"/>
      <c r="N284" s="143"/>
      <c r="O284" s="142"/>
      <c r="P284" s="142"/>
      <c r="Q284" s="142"/>
      <c r="R284" s="138"/>
      <c r="S284" s="138"/>
      <c r="T284" s="137"/>
      <c r="U284" s="6"/>
      <c r="V284" s="8"/>
      <c r="W284" s="8"/>
      <c r="X284" s="60"/>
    </row>
    <row r="285" spans="1:27" ht="7.5" customHeight="1" outlineLevel="4" x14ac:dyDescent="0.15">
      <c r="A285" s="8"/>
      <c r="B285" s="69"/>
      <c r="C285" s="69"/>
      <c r="D285" s="60"/>
      <c r="E285" s="60"/>
      <c r="F285" s="103"/>
      <c r="G285" s="60"/>
      <c r="H285" s="65"/>
      <c r="I285" s="104"/>
      <c r="J285" s="63"/>
      <c r="K285" s="65"/>
      <c r="L285" s="65"/>
      <c r="M285" s="65"/>
      <c r="N285" s="65"/>
      <c r="O285" s="63"/>
      <c r="P285" s="63"/>
      <c r="Q285" s="63"/>
      <c r="R285" s="60"/>
      <c r="S285" s="60"/>
      <c r="T285" s="69"/>
      <c r="U285" s="8"/>
      <c r="X285" s="60"/>
    </row>
    <row r="286" spans="1:27" ht="11.25" outlineLevel="3" x14ac:dyDescent="0.2">
      <c r="A286" s="4"/>
      <c r="B286" s="119"/>
      <c r="C286" s="120">
        <v>43</v>
      </c>
      <c r="D286" s="121" t="s">
        <v>148</v>
      </c>
      <c r="E286" s="122" t="s">
        <v>350</v>
      </c>
      <c r="F286" s="123" t="s">
        <v>351</v>
      </c>
      <c r="G286" s="121" t="s">
        <v>151</v>
      </c>
      <c r="H286" s="124">
        <v>2.78</v>
      </c>
      <c r="I286" s="125"/>
      <c r="J286" s="126">
        <f>H286*I286</f>
        <v>0</v>
      </c>
      <c r="K286" s="124"/>
      <c r="L286" s="124">
        <f>H286*K286</f>
        <v>0</v>
      </c>
      <c r="M286" s="124">
        <v>0.01</v>
      </c>
      <c r="N286" s="124">
        <f>H286*M286</f>
        <v>2.7799999999999998E-2</v>
      </c>
      <c r="O286" s="126">
        <v>21</v>
      </c>
      <c r="P286" s="126">
        <f>J286*(O286/100)</f>
        <v>0</v>
      </c>
      <c r="Q286" s="126">
        <f>J286+P286</f>
        <v>0</v>
      </c>
      <c r="R286" s="127"/>
      <c r="S286" s="127" t="s">
        <v>152</v>
      </c>
      <c r="T286" s="128">
        <v>1</v>
      </c>
      <c r="U286" s="8"/>
      <c r="V286" s="8"/>
      <c r="W286" s="8"/>
      <c r="X286" s="60"/>
    </row>
    <row r="287" spans="1:27" ht="9.75" outlineLevel="4" x14ac:dyDescent="0.2">
      <c r="A287" s="129"/>
      <c r="B287" s="130"/>
      <c r="C287" s="130"/>
      <c r="D287" s="131"/>
      <c r="E287" s="135" t="s">
        <v>0</v>
      </c>
      <c r="F287" s="158" t="s">
        <v>352</v>
      </c>
      <c r="G287" s="158"/>
      <c r="H287" s="159"/>
      <c r="I287" s="160"/>
      <c r="J287" s="161"/>
      <c r="K287" s="133"/>
      <c r="L287" s="133"/>
      <c r="M287" s="133"/>
      <c r="N287" s="133"/>
      <c r="O287" s="134"/>
      <c r="P287" s="134"/>
      <c r="Q287" s="134"/>
      <c r="R287" s="131"/>
      <c r="S287" s="131"/>
      <c r="T287" s="130"/>
      <c r="U287" s="6"/>
      <c r="V287" s="8"/>
      <c r="W287" s="8"/>
      <c r="X287" s="132" t="str">
        <f>F287</f>
        <v>Otlučení vápenných nebo vápenocementových omítek vnitřních ploch stropů, v rozsahu přes 10 do 30 %</v>
      </c>
      <c r="Y287" s="9"/>
      <c r="AA287" s="11"/>
    </row>
    <row r="288" spans="1:27" ht="7.5" customHeight="1" outlineLevel="4" x14ac:dyDescent="0.15">
      <c r="B288" s="69"/>
      <c r="C288" s="69"/>
      <c r="D288" s="60"/>
      <c r="E288" s="60"/>
      <c r="F288" s="61"/>
      <c r="G288" s="60"/>
      <c r="H288" s="65"/>
      <c r="I288" s="104"/>
      <c r="J288" s="63"/>
      <c r="K288" s="65"/>
      <c r="L288" s="65"/>
      <c r="M288" s="65"/>
      <c r="N288" s="65"/>
      <c r="O288" s="63"/>
      <c r="P288" s="63"/>
      <c r="Q288" s="63"/>
      <c r="R288" s="60"/>
      <c r="S288" s="60"/>
      <c r="T288" s="69"/>
      <c r="U288" s="8"/>
      <c r="X288" s="60"/>
    </row>
    <row r="289" spans="1:27" ht="11.25" outlineLevel="3" x14ac:dyDescent="0.2">
      <c r="A289" s="4"/>
      <c r="B289" s="119"/>
      <c r="C289" s="120">
        <v>44</v>
      </c>
      <c r="D289" s="121" t="s">
        <v>148</v>
      </c>
      <c r="E289" s="122" t="s">
        <v>353</v>
      </c>
      <c r="F289" s="123" t="s">
        <v>354</v>
      </c>
      <c r="G289" s="121" t="s">
        <v>151</v>
      </c>
      <c r="H289" s="124">
        <v>45.499000000000002</v>
      </c>
      <c r="I289" s="125"/>
      <c r="J289" s="126">
        <f>H289*I289</f>
        <v>0</v>
      </c>
      <c r="K289" s="124"/>
      <c r="L289" s="124">
        <f>H289*K289</f>
        <v>0</v>
      </c>
      <c r="M289" s="124">
        <v>0.01</v>
      </c>
      <c r="N289" s="124">
        <f>H289*M289</f>
        <v>0.45499000000000001</v>
      </c>
      <c r="O289" s="126">
        <v>21</v>
      </c>
      <c r="P289" s="126">
        <f>J289*(O289/100)</f>
        <v>0</v>
      </c>
      <c r="Q289" s="126">
        <f>J289+P289</f>
        <v>0</v>
      </c>
      <c r="R289" s="127"/>
      <c r="S289" s="127" t="s">
        <v>152</v>
      </c>
      <c r="T289" s="128">
        <v>1</v>
      </c>
      <c r="U289" s="8"/>
      <c r="V289" s="8"/>
      <c r="W289" s="8"/>
      <c r="X289" s="60"/>
    </row>
    <row r="290" spans="1:27" ht="9.75" outlineLevel="4" x14ac:dyDescent="0.2">
      <c r="A290" s="129"/>
      <c r="B290" s="130"/>
      <c r="C290" s="130"/>
      <c r="D290" s="131"/>
      <c r="E290" s="135" t="s">
        <v>0</v>
      </c>
      <c r="F290" s="158" t="s">
        <v>355</v>
      </c>
      <c r="G290" s="158"/>
      <c r="H290" s="159"/>
      <c r="I290" s="160"/>
      <c r="J290" s="161"/>
      <c r="K290" s="133"/>
      <c r="L290" s="133"/>
      <c r="M290" s="133"/>
      <c r="N290" s="133"/>
      <c r="O290" s="134"/>
      <c r="P290" s="134"/>
      <c r="Q290" s="134"/>
      <c r="R290" s="131"/>
      <c r="S290" s="131"/>
      <c r="T290" s="130"/>
      <c r="U290" s="6"/>
      <c r="V290" s="8"/>
      <c r="W290" s="8"/>
      <c r="X290" s="132" t="str">
        <f>F290</f>
        <v>Otlučení vápenných nebo vápenocementových omítek vnitřních ploch stěn s vyškrabáním spar, s očištěním zdiva, v rozsahu přes 10 do 30 %</v>
      </c>
      <c r="Y290" s="9"/>
      <c r="AA290" s="11"/>
    </row>
    <row r="291" spans="1:27" ht="7.5" customHeight="1" outlineLevel="4" x14ac:dyDescent="0.15">
      <c r="B291" s="69"/>
      <c r="C291" s="69"/>
      <c r="D291" s="60"/>
      <c r="E291" s="60"/>
      <c r="F291" s="61"/>
      <c r="G291" s="60"/>
      <c r="H291" s="65"/>
      <c r="I291" s="104"/>
      <c r="J291" s="63"/>
      <c r="K291" s="65"/>
      <c r="L291" s="65"/>
      <c r="M291" s="65"/>
      <c r="N291" s="65"/>
      <c r="O291" s="63"/>
      <c r="P291" s="63"/>
      <c r="Q291" s="63"/>
      <c r="R291" s="60"/>
      <c r="S291" s="60"/>
      <c r="T291" s="69"/>
      <c r="U291" s="8"/>
      <c r="X291" s="60"/>
    </row>
    <row r="292" spans="1:27" ht="11.25" outlineLevel="3" x14ac:dyDescent="0.2">
      <c r="A292" s="4"/>
      <c r="B292" s="119"/>
      <c r="C292" s="120">
        <v>45</v>
      </c>
      <c r="D292" s="121" t="s">
        <v>148</v>
      </c>
      <c r="E292" s="122" t="s">
        <v>356</v>
      </c>
      <c r="F292" s="123" t="s">
        <v>357</v>
      </c>
      <c r="G292" s="121" t="s">
        <v>151</v>
      </c>
      <c r="H292" s="124">
        <v>14.656000000000001</v>
      </c>
      <c r="I292" s="125"/>
      <c r="J292" s="126">
        <f>H292*I292</f>
        <v>0</v>
      </c>
      <c r="K292" s="124"/>
      <c r="L292" s="124">
        <f>H292*K292</f>
        <v>0</v>
      </c>
      <c r="M292" s="124">
        <v>4.5999999999999999E-2</v>
      </c>
      <c r="N292" s="124">
        <f>H292*M292</f>
        <v>0.674176</v>
      </c>
      <c r="O292" s="126">
        <v>21</v>
      </c>
      <c r="P292" s="126">
        <f>J292*(O292/100)</f>
        <v>0</v>
      </c>
      <c r="Q292" s="126">
        <f>J292+P292</f>
        <v>0</v>
      </c>
      <c r="R292" s="127"/>
      <c r="S292" s="127" t="s">
        <v>152</v>
      </c>
      <c r="T292" s="128">
        <v>1</v>
      </c>
      <c r="U292" s="8"/>
      <c r="V292" s="8"/>
      <c r="W292" s="8"/>
      <c r="X292" s="60"/>
    </row>
    <row r="293" spans="1:27" ht="9.75" outlineLevel="4" x14ac:dyDescent="0.2">
      <c r="A293" s="129"/>
      <c r="B293" s="130"/>
      <c r="C293" s="130"/>
      <c r="D293" s="131"/>
      <c r="E293" s="135" t="s">
        <v>0</v>
      </c>
      <c r="F293" s="158" t="s">
        <v>358</v>
      </c>
      <c r="G293" s="158"/>
      <c r="H293" s="159"/>
      <c r="I293" s="160"/>
      <c r="J293" s="161"/>
      <c r="K293" s="133"/>
      <c r="L293" s="133"/>
      <c r="M293" s="133"/>
      <c r="N293" s="133"/>
      <c r="O293" s="134"/>
      <c r="P293" s="134"/>
      <c r="Q293" s="134"/>
      <c r="R293" s="131"/>
      <c r="S293" s="131"/>
      <c r="T293" s="130"/>
      <c r="U293" s="6"/>
      <c r="V293" s="8"/>
      <c r="W293" s="8"/>
      <c r="X293" s="132" t="str">
        <f>F293</f>
        <v>Otlučení vápenných nebo vápenocementových omítek vnitřních ploch stěn s vyškrabáním spar, s očištěním zdiva, v rozsahu přes 50 do 100 %</v>
      </c>
      <c r="Y293" s="9"/>
      <c r="AA293" s="11"/>
    </row>
    <row r="294" spans="1:27" ht="7.5" customHeight="1" outlineLevel="4" x14ac:dyDescent="0.15">
      <c r="B294" s="69"/>
      <c r="C294" s="69"/>
      <c r="D294" s="60"/>
      <c r="E294" s="60"/>
      <c r="F294" s="61"/>
      <c r="G294" s="60"/>
      <c r="H294" s="65"/>
      <c r="I294" s="104"/>
      <c r="J294" s="63"/>
      <c r="K294" s="65"/>
      <c r="L294" s="65"/>
      <c r="M294" s="65"/>
      <c r="N294" s="65"/>
      <c r="O294" s="63"/>
      <c r="P294" s="63"/>
      <c r="Q294" s="63"/>
      <c r="R294" s="60"/>
      <c r="S294" s="60"/>
      <c r="T294" s="69"/>
      <c r="U294" s="8"/>
      <c r="X294" s="60"/>
    </row>
    <row r="295" spans="1:27" ht="11.25" outlineLevel="4" x14ac:dyDescent="0.2">
      <c r="A295" s="136"/>
      <c r="B295" s="137"/>
      <c r="C295" s="137"/>
      <c r="D295" s="138"/>
      <c r="E295" s="144" t="s">
        <v>1</v>
      </c>
      <c r="F295" s="139" t="s">
        <v>359</v>
      </c>
      <c r="G295" s="138"/>
      <c r="H295" s="140">
        <v>0</v>
      </c>
      <c r="I295" s="141"/>
      <c r="J295" s="142"/>
      <c r="K295" s="143"/>
      <c r="L295" s="143"/>
      <c r="M295" s="143"/>
      <c r="N295" s="143"/>
      <c r="O295" s="142"/>
      <c r="P295" s="142"/>
      <c r="Q295" s="142"/>
      <c r="R295" s="138"/>
      <c r="S295" s="138"/>
      <c r="T295" s="137"/>
      <c r="U295" s="6"/>
      <c r="V295" s="8"/>
      <c r="W295" s="8"/>
      <c r="X295" s="60"/>
    </row>
    <row r="296" spans="1:27" ht="11.25" outlineLevel="4" x14ac:dyDescent="0.2">
      <c r="A296" s="136"/>
      <c r="B296" s="137"/>
      <c r="C296" s="137"/>
      <c r="D296" s="138"/>
      <c r="E296" s="144"/>
      <c r="F296" s="139" t="s">
        <v>154</v>
      </c>
      <c r="G296" s="138"/>
      <c r="H296" s="140">
        <v>0</v>
      </c>
      <c r="I296" s="141"/>
      <c r="J296" s="142"/>
      <c r="K296" s="143"/>
      <c r="L296" s="143"/>
      <c r="M296" s="143"/>
      <c r="N296" s="143"/>
      <c r="O296" s="142"/>
      <c r="P296" s="142"/>
      <c r="Q296" s="142"/>
      <c r="R296" s="138"/>
      <c r="S296" s="138"/>
      <c r="T296" s="137"/>
      <c r="U296" s="6"/>
      <c r="V296" s="8"/>
      <c r="W296" s="8"/>
      <c r="X296" s="60"/>
    </row>
    <row r="297" spans="1:27" ht="11.25" outlineLevel="4" x14ac:dyDescent="0.2">
      <c r="A297" s="136"/>
      <c r="B297" s="137"/>
      <c r="C297" s="137"/>
      <c r="D297" s="138"/>
      <c r="E297" s="144"/>
      <c r="F297" s="139" t="s">
        <v>246</v>
      </c>
      <c r="G297" s="138"/>
      <c r="H297" s="140">
        <v>7.452</v>
      </c>
      <c r="I297" s="141"/>
      <c r="J297" s="142"/>
      <c r="K297" s="143"/>
      <c r="L297" s="143"/>
      <c r="M297" s="143"/>
      <c r="N297" s="143"/>
      <c r="O297" s="142"/>
      <c r="P297" s="142"/>
      <c r="Q297" s="142"/>
      <c r="R297" s="138"/>
      <c r="S297" s="138"/>
      <c r="T297" s="137"/>
      <c r="U297" s="6"/>
      <c r="V297" s="8"/>
      <c r="W297" s="8"/>
      <c r="X297" s="60"/>
    </row>
    <row r="298" spans="1:27" ht="11.25" outlineLevel="4" x14ac:dyDescent="0.2">
      <c r="A298" s="136"/>
      <c r="B298" s="137"/>
      <c r="C298" s="137"/>
      <c r="D298" s="138"/>
      <c r="E298" s="144"/>
      <c r="F298" s="139" t="s">
        <v>360</v>
      </c>
      <c r="G298" s="138"/>
      <c r="H298" s="140">
        <v>-8.8160000000000007</v>
      </c>
      <c r="I298" s="141"/>
      <c r="J298" s="142"/>
      <c r="K298" s="143"/>
      <c r="L298" s="143"/>
      <c r="M298" s="143"/>
      <c r="N298" s="143"/>
      <c r="O298" s="142"/>
      <c r="P298" s="142"/>
      <c r="Q298" s="142"/>
      <c r="R298" s="138"/>
      <c r="S298" s="138"/>
      <c r="T298" s="137"/>
      <c r="U298" s="6"/>
      <c r="V298" s="8"/>
      <c r="W298" s="8"/>
      <c r="X298" s="60"/>
    </row>
    <row r="299" spans="1:27" ht="11.25" outlineLevel="4" x14ac:dyDescent="0.2">
      <c r="A299" s="136"/>
      <c r="B299" s="137"/>
      <c r="C299" s="137"/>
      <c r="D299" s="138"/>
      <c r="E299" s="144"/>
      <c r="F299" s="139" t="s">
        <v>247</v>
      </c>
      <c r="G299" s="138"/>
      <c r="H299" s="140">
        <v>6.3</v>
      </c>
      <c r="I299" s="141"/>
      <c r="J299" s="142"/>
      <c r="K299" s="143"/>
      <c r="L299" s="143"/>
      <c r="M299" s="143"/>
      <c r="N299" s="143"/>
      <c r="O299" s="142"/>
      <c r="P299" s="142"/>
      <c r="Q299" s="142"/>
      <c r="R299" s="138"/>
      <c r="S299" s="138"/>
      <c r="T299" s="137"/>
      <c r="U299" s="6"/>
      <c r="V299" s="8"/>
      <c r="W299" s="8"/>
      <c r="X299" s="60"/>
    </row>
    <row r="300" spans="1:27" ht="11.25" outlineLevel="4" x14ac:dyDescent="0.2">
      <c r="A300" s="136"/>
      <c r="B300" s="137"/>
      <c r="C300" s="137"/>
      <c r="D300" s="138"/>
      <c r="E300" s="144"/>
      <c r="F300" s="139" t="s">
        <v>248</v>
      </c>
      <c r="G300" s="138"/>
      <c r="H300" s="140">
        <v>3.24</v>
      </c>
      <c r="I300" s="141"/>
      <c r="J300" s="142"/>
      <c r="K300" s="143"/>
      <c r="L300" s="143"/>
      <c r="M300" s="143"/>
      <c r="N300" s="143"/>
      <c r="O300" s="142"/>
      <c r="P300" s="142"/>
      <c r="Q300" s="142"/>
      <c r="R300" s="138"/>
      <c r="S300" s="138"/>
      <c r="T300" s="137"/>
      <c r="U300" s="6"/>
      <c r="V300" s="8"/>
      <c r="W300" s="8"/>
      <c r="X300" s="60"/>
    </row>
    <row r="301" spans="1:27" ht="11.25" outlineLevel="4" x14ac:dyDescent="0.2">
      <c r="A301" s="136"/>
      <c r="B301" s="137"/>
      <c r="C301" s="137"/>
      <c r="D301" s="138"/>
      <c r="E301" s="144"/>
      <c r="F301" s="139" t="s">
        <v>249</v>
      </c>
      <c r="G301" s="138"/>
      <c r="H301" s="140">
        <v>6.48</v>
      </c>
      <c r="I301" s="141"/>
      <c r="J301" s="142"/>
      <c r="K301" s="143"/>
      <c r="L301" s="143"/>
      <c r="M301" s="143"/>
      <c r="N301" s="143"/>
      <c r="O301" s="142"/>
      <c r="P301" s="142"/>
      <c r="Q301" s="142"/>
      <c r="R301" s="138"/>
      <c r="S301" s="138"/>
      <c r="T301" s="137"/>
      <c r="U301" s="6"/>
      <c r="V301" s="8"/>
      <c r="W301" s="8"/>
      <c r="X301" s="60"/>
    </row>
    <row r="302" spans="1:27" ht="7.5" customHeight="1" outlineLevel="4" x14ac:dyDescent="0.15">
      <c r="A302" s="8"/>
      <c r="B302" s="69"/>
      <c r="C302" s="69"/>
      <c r="D302" s="60"/>
      <c r="E302" s="60"/>
      <c r="F302" s="103"/>
      <c r="G302" s="60"/>
      <c r="H302" s="65"/>
      <c r="I302" s="104"/>
      <c r="J302" s="63"/>
      <c r="K302" s="65"/>
      <c r="L302" s="65"/>
      <c r="M302" s="65"/>
      <c r="N302" s="65"/>
      <c r="O302" s="63"/>
      <c r="P302" s="63"/>
      <c r="Q302" s="63"/>
      <c r="R302" s="60"/>
      <c r="S302" s="60"/>
      <c r="T302" s="69"/>
      <c r="U302" s="8"/>
      <c r="X302" s="60"/>
    </row>
    <row r="303" spans="1:27" ht="11.25" outlineLevel="3" x14ac:dyDescent="0.2">
      <c r="A303" s="4"/>
      <c r="B303" s="119"/>
      <c r="C303" s="120">
        <v>46</v>
      </c>
      <c r="D303" s="121" t="s">
        <v>148</v>
      </c>
      <c r="E303" s="122" t="s">
        <v>361</v>
      </c>
      <c r="F303" s="123" t="s">
        <v>362</v>
      </c>
      <c r="G303" s="121" t="s">
        <v>363</v>
      </c>
      <c r="H303" s="124">
        <v>2.9973876430000002</v>
      </c>
      <c r="I303" s="125"/>
      <c r="J303" s="126">
        <f>H303*I303</f>
        <v>0</v>
      </c>
      <c r="K303" s="124"/>
      <c r="L303" s="124">
        <f>H303*K303</f>
        <v>0</v>
      </c>
      <c r="M303" s="124"/>
      <c r="N303" s="124">
        <f>H303*M303</f>
        <v>0</v>
      </c>
      <c r="O303" s="126">
        <v>21</v>
      </c>
      <c r="P303" s="126">
        <f>J303*(O303/100)</f>
        <v>0</v>
      </c>
      <c r="Q303" s="126">
        <f>J303+P303</f>
        <v>0</v>
      </c>
      <c r="R303" s="127"/>
      <c r="S303" s="127" t="s">
        <v>152</v>
      </c>
      <c r="T303" s="128">
        <v>1</v>
      </c>
      <c r="U303" s="8"/>
      <c r="V303" s="8"/>
      <c r="W303" s="8"/>
      <c r="X303" s="60"/>
    </row>
    <row r="304" spans="1:27" ht="9.75" outlineLevel="4" x14ac:dyDescent="0.2">
      <c r="A304" s="129"/>
      <c r="B304" s="130"/>
      <c r="C304" s="130"/>
      <c r="D304" s="131"/>
      <c r="E304" s="135" t="s">
        <v>0</v>
      </c>
      <c r="F304" s="158" t="s">
        <v>364</v>
      </c>
      <c r="G304" s="158"/>
      <c r="H304" s="159"/>
      <c r="I304" s="160"/>
      <c r="J304" s="161"/>
      <c r="K304" s="133"/>
      <c r="L304" s="133"/>
      <c r="M304" s="133"/>
      <c r="N304" s="133"/>
      <c r="O304" s="134"/>
      <c r="P304" s="134"/>
      <c r="Q304" s="134"/>
      <c r="R304" s="131"/>
      <c r="S304" s="131"/>
      <c r="T304" s="130"/>
      <c r="U304" s="6"/>
      <c r="V304" s="8"/>
      <c r="W304" s="8"/>
      <c r="X304" s="132" t="str">
        <f>F304</f>
        <v>Vnitrostaveništní doprava suti a vybouraných hmot vodorovně do 50 m s naložením ručně pro budovy a haly výšky do 6 m</v>
      </c>
      <c r="Y304" s="9"/>
      <c r="AA304" s="11"/>
    </row>
    <row r="305" spans="1:27" ht="7.5" customHeight="1" outlineLevel="4" x14ac:dyDescent="0.15">
      <c r="B305" s="69"/>
      <c r="C305" s="69"/>
      <c r="D305" s="60"/>
      <c r="E305" s="60"/>
      <c r="F305" s="61"/>
      <c r="G305" s="60"/>
      <c r="H305" s="65"/>
      <c r="I305" s="104"/>
      <c r="J305" s="63"/>
      <c r="K305" s="65"/>
      <c r="L305" s="65"/>
      <c r="M305" s="65"/>
      <c r="N305" s="65"/>
      <c r="O305" s="63"/>
      <c r="P305" s="63"/>
      <c r="Q305" s="63"/>
      <c r="R305" s="60"/>
      <c r="S305" s="60"/>
      <c r="T305" s="69"/>
      <c r="U305" s="8"/>
      <c r="X305" s="60"/>
    </row>
    <row r="306" spans="1:27" ht="11.25" outlineLevel="3" x14ac:dyDescent="0.2">
      <c r="A306" s="4"/>
      <c r="B306" s="119"/>
      <c r="C306" s="120">
        <v>47</v>
      </c>
      <c r="D306" s="121" t="s">
        <v>148</v>
      </c>
      <c r="E306" s="122" t="s">
        <v>365</v>
      </c>
      <c r="F306" s="123" t="s">
        <v>366</v>
      </c>
      <c r="G306" s="121" t="s">
        <v>363</v>
      </c>
      <c r="H306" s="124">
        <v>3.3220000000000001</v>
      </c>
      <c r="I306" s="125"/>
      <c r="J306" s="126">
        <f>H306*I306</f>
        <v>0</v>
      </c>
      <c r="K306" s="124"/>
      <c r="L306" s="124">
        <f>H306*K306</f>
        <v>0</v>
      </c>
      <c r="M306" s="124"/>
      <c r="N306" s="124">
        <f>H306*M306</f>
        <v>0</v>
      </c>
      <c r="O306" s="126">
        <v>21</v>
      </c>
      <c r="P306" s="126">
        <f>J306*(O306/100)</f>
        <v>0</v>
      </c>
      <c r="Q306" s="126">
        <f>J306+P306</f>
        <v>0</v>
      </c>
      <c r="R306" s="127"/>
      <c r="S306" s="127" t="s">
        <v>152</v>
      </c>
      <c r="T306" s="128">
        <v>1</v>
      </c>
      <c r="U306" s="8"/>
      <c r="V306" s="8"/>
      <c r="W306" s="8"/>
      <c r="X306" s="60"/>
    </row>
    <row r="307" spans="1:27" ht="9.75" outlineLevel="4" x14ac:dyDescent="0.2">
      <c r="A307" s="129"/>
      <c r="B307" s="130"/>
      <c r="C307" s="130"/>
      <c r="D307" s="131"/>
      <c r="E307" s="135" t="s">
        <v>0</v>
      </c>
      <c r="F307" s="158" t="s">
        <v>367</v>
      </c>
      <c r="G307" s="158"/>
      <c r="H307" s="159"/>
      <c r="I307" s="160"/>
      <c r="J307" s="161"/>
      <c r="K307" s="133"/>
      <c r="L307" s="133"/>
      <c r="M307" s="133"/>
      <c r="N307" s="133"/>
      <c r="O307" s="134"/>
      <c r="P307" s="134"/>
      <c r="Q307" s="134"/>
      <c r="R307" s="131"/>
      <c r="S307" s="131"/>
      <c r="T307" s="130"/>
      <c r="U307" s="6"/>
      <c r="V307" s="8"/>
      <c r="W307" s="8"/>
      <c r="X307" s="132" t="str">
        <f>F307</f>
        <v>Odvoz suti a vybouraných hmot na skládku nebo meziskládku se složením, na vzdálenost do 1 km</v>
      </c>
      <c r="Y307" s="9"/>
      <c r="AA307" s="11"/>
    </row>
    <row r="308" spans="1:27" ht="7.5" customHeight="1" outlineLevel="4" x14ac:dyDescent="0.15">
      <c r="B308" s="69"/>
      <c r="C308" s="69"/>
      <c r="D308" s="60"/>
      <c r="E308" s="60"/>
      <c r="F308" s="61"/>
      <c r="G308" s="60"/>
      <c r="H308" s="65"/>
      <c r="I308" s="104"/>
      <c r="J308" s="63"/>
      <c r="K308" s="65"/>
      <c r="L308" s="65"/>
      <c r="M308" s="65"/>
      <c r="N308" s="65"/>
      <c r="O308" s="63"/>
      <c r="P308" s="63"/>
      <c r="Q308" s="63"/>
      <c r="R308" s="60"/>
      <c r="S308" s="60"/>
      <c r="T308" s="69"/>
      <c r="U308" s="8"/>
      <c r="X308" s="60"/>
    </row>
    <row r="309" spans="1:27" ht="11.25" outlineLevel="4" x14ac:dyDescent="0.2">
      <c r="A309" s="136"/>
      <c r="B309" s="137"/>
      <c r="C309" s="137"/>
      <c r="D309" s="138"/>
      <c r="E309" s="144" t="s">
        <v>1</v>
      </c>
      <c r="F309" s="139" t="s">
        <v>368</v>
      </c>
      <c r="G309" s="138"/>
      <c r="H309" s="140">
        <v>2.9969999999999999</v>
      </c>
      <c r="I309" s="141"/>
      <c r="J309" s="142"/>
      <c r="K309" s="143"/>
      <c r="L309" s="143"/>
      <c r="M309" s="143"/>
      <c r="N309" s="143"/>
      <c r="O309" s="142"/>
      <c r="P309" s="142"/>
      <c r="Q309" s="142"/>
      <c r="R309" s="138"/>
      <c r="S309" s="138"/>
      <c r="T309" s="137"/>
      <c r="U309" s="6"/>
      <c r="V309" s="8"/>
      <c r="W309" s="8"/>
      <c r="X309" s="60"/>
    </row>
    <row r="310" spans="1:27" ht="11.25" outlineLevel="4" x14ac:dyDescent="0.2">
      <c r="A310" s="136"/>
      <c r="B310" s="137"/>
      <c r="C310" s="137"/>
      <c r="D310" s="138"/>
      <c r="E310" s="144"/>
      <c r="F310" s="139" t="s">
        <v>369</v>
      </c>
      <c r="G310" s="138"/>
      <c r="H310" s="140">
        <v>0.32500000000000001</v>
      </c>
      <c r="I310" s="141"/>
      <c r="J310" s="142"/>
      <c r="K310" s="143"/>
      <c r="L310" s="143"/>
      <c r="M310" s="143"/>
      <c r="N310" s="143"/>
      <c r="O310" s="142"/>
      <c r="P310" s="142"/>
      <c r="Q310" s="142"/>
      <c r="R310" s="138"/>
      <c r="S310" s="138"/>
      <c r="T310" s="137"/>
      <c r="U310" s="6"/>
      <c r="V310" s="8"/>
      <c r="W310" s="8"/>
      <c r="X310" s="60"/>
    </row>
    <row r="311" spans="1:27" ht="7.5" customHeight="1" outlineLevel="4" x14ac:dyDescent="0.15">
      <c r="A311" s="8"/>
      <c r="B311" s="69"/>
      <c r="C311" s="69"/>
      <c r="D311" s="60"/>
      <c r="E311" s="60"/>
      <c r="F311" s="103"/>
      <c r="G311" s="60"/>
      <c r="H311" s="65"/>
      <c r="I311" s="104"/>
      <c r="J311" s="63"/>
      <c r="K311" s="65"/>
      <c r="L311" s="65"/>
      <c r="M311" s="65"/>
      <c r="N311" s="65"/>
      <c r="O311" s="63"/>
      <c r="P311" s="63"/>
      <c r="Q311" s="63"/>
      <c r="R311" s="60"/>
      <c r="S311" s="60"/>
      <c r="T311" s="69"/>
      <c r="U311" s="8"/>
      <c r="X311" s="60"/>
    </row>
    <row r="312" spans="1:27" ht="11.25" outlineLevel="3" x14ac:dyDescent="0.2">
      <c r="A312" s="4"/>
      <c r="B312" s="119"/>
      <c r="C312" s="120">
        <v>48</v>
      </c>
      <c r="D312" s="121" t="s">
        <v>148</v>
      </c>
      <c r="E312" s="122" t="s">
        <v>370</v>
      </c>
      <c r="F312" s="123" t="s">
        <v>371</v>
      </c>
      <c r="G312" s="121" t="s">
        <v>363</v>
      </c>
      <c r="H312" s="124">
        <v>19.932000000000002</v>
      </c>
      <c r="I312" s="125"/>
      <c r="J312" s="126">
        <f>H312*I312</f>
        <v>0</v>
      </c>
      <c r="K312" s="124"/>
      <c r="L312" s="124">
        <f>H312*K312</f>
        <v>0</v>
      </c>
      <c r="M312" s="124"/>
      <c r="N312" s="124">
        <f>H312*M312</f>
        <v>0</v>
      </c>
      <c r="O312" s="126">
        <v>21</v>
      </c>
      <c r="P312" s="126">
        <f>J312*(O312/100)</f>
        <v>0</v>
      </c>
      <c r="Q312" s="126">
        <f>J312+P312</f>
        <v>0</v>
      </c>
      <c r="R312" s="127"/>
      <c r="S312" s="127" t="s">
        <v>152</v>
      </c>
      <c r="T312" s="128">
        <v>1</v>
      </c>
      <c r="U312" s="8"/>
      <c r="V312" s="8"/>
      <c r="W312" s="8"/>
      <c r="X312" s="60"/>
    </row>
    <row r="313" spans="1:27" ht="9.75" outlineLevel="4" x14ac:dyDescent="0.2">
      <c r="A313" s="129"/>
      <c r="B313" s="130"/>
      <c r="C313" s="130"/>
      <c r="D313" s="131"/>
      <c r="E313" s="135" t="s">
        <v>0</v>
      </c>
      <c r="F313" s="158" t="s">
        <v>372</v>
      </c>
      <c r="G313" s="158"/>
      <c r="H313" s="159"/>
      <c r="I313" s="160"/>
      <c r="J313" s="161"/>
      <c r="K313" s="133"/>
      <c r="L313" s="133"/>
      <c r="M313" s="133"/>
      <c r="N313" s="133"/>
      <c r="O313" s="134"/>
      <c r="P313" s="134"/>
      <c r="Q313" s="134"/>
      <c r="R313" s="131"/>
      <c r="S313" s="131"/>
      <c r="T313" s="130"/>
      <c r="U313" s="6"/>
      <c r="V313" s="8"/>
      <c r="W313" s="8"/>
      <c r="X313" s="132" t="str">
        <f>F313</f>
        <v>Odvoz suti a vybouraných hmot na skládku nebo meziskládku se složením, na vzdálenost Příplatek k ceně za každý další započatý 1 km přes 1 km</v>
      </c>
      <c r="Y313" s="9"/>
      <c r="AA313" s="11"/>
    </row>
    <row r="314" spans="1:27" ht="7.5" customHeight="1" outlineLevel="4" x14ac:dyDescent="0.15">
      <c r="B314" s="69"/>
      <c r="C314" s="69"/>
      <c r="D314" s="60"/>
      <c r="E314" s="60"/>
      <c r="F314" s="61"/>
      <c r="G314" s="60"/>
      <c r="H314" s="65"/>
      <c r="I314" s="104"/>
      <c r="J314" s="63"/>
      <c r="K314" s="65"/>
      <c r="L314" s="65"/>
      <c r="M314" s="65"/>
      <c r="N314" s="65"/>
      <c r="O314" s="63"/>
      <c r="P314" s="63"/>
      <c r="Q314" s="63"/>
      <c r="R314" s="60"/>
      <c r="S314" s="60"/>
      <c r="T314" s="69"/>
      <c r="U314" s="8"/>
      <c r="X314" s="60"/>
    </row>
    <row r="315" spans="1:27" ht="11.25" outlineLevel="4" x14ac:dyDescent="0.2">
      <c r="A315" s="136"/>
      <c r="B315" s="137"/>
      <c r="C315" s="137"/>
      <c r="D315" s="138"/>
      <c r="E315" s="144" t="s">
        <v>1</v>
      </c>
      <c r="F315" s="139" t="s">
        <v>373</v>
      </c>
      <c r="G315" s="138"/>
      <c r="H315" s="140">
        <v>19.932000000000002</v>
      </c>
      <c r="I315" s="141"/>
      <c r="J315" s="142"/>
      <c r="K315" s="143"/>
      <c r="L315" s="143"/>
      <c r="M315" s="143"/>
      <c r="N315" s="143"/>
      <c r="O315" s="142"/>
      <c r="P315" s="142"/>
      <c r="Q315" s="142"/>
      <c r="R315" s="138"/>
      <c r="S315" s="138"/>
      <c r="T315" s="137"/>
      <c r="U315" s="6"/>
      <c r="V315" s="8"/>
      <c r="W315" s="8"/>
      <c r="X315" s="60"/>
    </row>
    <row r="316" spans="1:27" ht="7.5" customHeight="1" outlineLevel="4" x14ac:dyDescent="0.15">
      <c r="A316" s="8"/>
      <c r="B316" s="69"/>
      <c r="C316" s="69"/>
      <c r="D316" s="60"/>
      <c r="E316" s="60"/>
      <c r="F316" s="103"/>
      <c r="G316" s="60"/>
      <c r="H316" s="65"/>
      <c r="I316" s="104"/>
      <c r="J316" s="63"/>
      <c r="K316" s="65"/>
      <c r="L316" s="65"/>
      <c r="M316" s="65"/>
      <c r="N316" s="65"/>
      <c r="O316" s="63"/>
      <c r="P316" s="63"/>
      <c r="Q316" s="63"/>
      <c r="R316" s="60"/>
      <c r="S316" s="60"/>
      <c r="T316" s="69"/>
      <c r="U316" s="8"/>
      <c r="X316" s="60"/>
    </row>
    <row r="317" spans="1:27" ht="22.5" outlineLevel="3" x14ac:dyDescent="0.2">
      <c r="A317" s="4"/>
      <c r="B317" s="119"/>
      <c r="C317" s="120">
        <v>49</v>
      </c>
      <c r="D317" s="121" t="s">
        <v>148</v>
      </c>
      <c r="E317" s="122" t="s">
        <v>374</v>
      </c>
      <c r="F317" s="123" t="s">
        <v>375</v>
      </c>
      <c r="G317" s="121" t="s">
        <v>363</v>
      </c>
      <c r="H317" s="124">
        <v>3.3220000000000001</v>
      </c>
      <c r="I317" s="125"/>
      <c r="J317" s="126">
        <f>H317*I317</f>
        <v>0</v>
      </c>
      <c r="K317" s="124"/>
      <c r="L317" s="124">
        <f>H317*K317</f>
        <v>0</v>
      </c>
      <c r="M317" s="124"/>
      <c r="N317" s="124">
        <f>H317*M317</f>
        <v>0</v>
      </c>
      <c r="O317" s="126">
        <v>21</v>
      </c>
      <c r="P317" s="126">
        <f>J317*(O317/100)</f>
        <v>0</v>
      </c>
      <c r="Q317" s="126">
        <f>J317+P317</f>
        <v>0</v>
      </c>
      <c r="R317" s="127"/>
      <c r="S317" s="127" t="s">
        <v>152</v>
      </c>
      <c r="T317" s="128">
        <v>1</v>
      </c>
      <c r="U317" s="8"/>
      <c r="V317" s="8"/>
      <c r="W317" s="8"/>
      <c r="X317" s="60"/>
    </row>
    <row r="318" spans="1:27" ht="9.75" outlineLevel="4" x14ac:dyDescent="0.2">
      <c r="A318" s="129"/>
      <c r="B318" s="130"/>
      <c r="C318" s="130"/>
      <c r="D318" s="131"/>
      <c r="E318" s="135" t="s">
        <v>0</v>
      </c>
      <c r="F318" s="158" t="s">
        <v>376</v>
      </c>
      <c r="G318" s="158"/>
      <c r="H318" s="159"/>
      <c r="I318" s="160"/>
      <c r="J318" s="161"/>
      <c r="K318" s="133"/>
      <c r="L318" s="133"/>
      <c r="M318" s="133"/>
      <c r="N318" s="133"/>
      <c r="O318" s="134"/>
      <c r="P318" s="134"/>
      <c r="Q318" s="134"/>
      <c r="R318" s="131"/>
      <c r="S318" s="131"/>
      <c r="T318" s="130"/>
      <c r="U318" s="6"/>
      <c r="V318" s="8"/>
      <c r="W318" s="8"/>
      <c r="X318" s="132" t="str">
        <f>F318</f>
        <v>Poplatek za uložení stavebního odpadu na recyklační skládce (skládkovné) směsného stavebního a demoličního zatříděného do Katalogu odpadů pod kódem 17 09 04</v>
      </c>
      <c r="Y318" s="9"/>
      <c r="AA318" s="11"/>
    </row>
    <row r="319" spans="1:27" ht="7.5" customHeight="1" outlineLevel="4" x14ac:dyDescent="0.15">
      <c r="B319" s="69"/>
      <c r="C319" s="69"/>
      <c r="D319" s="60"/>
      <c r="E319" s="60"/>
      <c r="F319" s="61"/>
      <c r="G319" s="60"/>
      <c r="H319" s="65"/>
      <c r="I319" s="104"/>
      <c r="J319" s="63"/>
      <c r="K319" s="65"/>
      <c r="L319" s="65"/>
      <c r="M319" s="65"/>
      <c r="N319" s="65"/>
      <c r="O319" s="63"/>
      <c r="P319" s="63"/>
      <c r="Q319" s="63"/>
      <c r="R319" s="60"/>
      <c r="S319" s="60"/>
      <c r="T319" s="69"/>
      <c r="U319" s="8"/>
      <c r="X319" s="60"/>
    </row>
    <row r="320" spans="1:27" outlineLevel="3" x14ac:dyDescent="0.15">
      <c r="B320" s="6"/>
      <c r="C320" s="6"/>
      <c r="D320" s="6"/>
      <c r="E320" s="6"/>
      <c r="F320" s="6"/>
      <c r="G320" s="6"/>
      <c r="H320" s="6"/>
      <c r="I320" s="8"/>
      <c r="J320" s="8"/>
      <c r="K320" s="6"/>
      <c r="L320" s="6"/>
      <c r="M320" s="6"/>
      <c r="N320" s="6"/>
      <c r="O320" s="6"/>
      <c r="P320" s="8"/>
      <c r="Q320" s="8"/>
      <c r="R320" s="8"/>
      <c r="S320" s="6"/>
      <c r="T320" s="6"/>
      <c r="X320" s="6"/>
    </row>
    <row r="321" spans="1:27" ht="11.25" outlineLevel="2" x14ac:dyDescent="0.2">
      <c r="A321" s="96" t="s">
        <v>93</v>
      </c>
      <c r="B321" s="100">
        <v>3</v>
      </c>
      <c r="C321" s="113"/>
      <c r="D321" s="114" t="s">
        <v>147</v>
      </c>
      <c r="E321" s="114"/>
      <c r="F321" s="115" t="s">
        <v>94</v>
      </c>
      <c r="G321" s="114"/>
      <c r="H321" s="116"/>
      <c r="I321" s="117"/>
      <c r="J321" s="98">
        <f>SUBTOTAL(9,J322:J325)</f>
        <v>0</v>
      </c>
      <c r="K321" s="116"/>
      <c r="L321" s="99">
        <f>SUBTOTAL(9,L322:L325)</f>
        <v>0</v>
      </c>
      <c r="M321" s="116"/>
      <c r="N321" s="99">
        <f>SUBTOTAL(9,N322:N325)</f>
        <v>0</v>
      </c>
      <c r="O321" s="118"/>
      <c r="P321" s="98">
        <f>SUBTOTAL(9,P322:P325)</f>
        <v>0</v>
      </c>
      <c r="Q321" s="98">
        <f>SUBTOTAL(9,Q322:Q325)</f>
        <v>0</v>
      </c>
      <c r="R321" s="114"/>
      <c r="S321" s="114"/>
      <c r="T321" s="100">
        <f>SUBTOTAL(9,T322:T325)</f>
        <v>1</v>
      </c>
      <c r="U321" s="6"/>
      <c r="V321" s="8"/>
      <c r="W321" s="8"/>
      <c r="X321" s="60"/>
    </row>
    <row r="322" spans="1:27" ht="11.25" outlineLevel="3" x14ac:dyDescent="0.2">
      <c r="A322" s="4"/>
      <c r="B322" s="119"/>
      <c r="C322" s="120">
        <v>50</v>
      </c>
      <c r="D322" s="121" t="s">
        <v>148</v>
      </c>
      <c r="E322" s="122" t="s">
        <v>377</v>
      </c>
      <c r="F322" s="123" t="s">
        <v>378</v>
      </c>
      <c r="G322" s="121" t="s">
        <v>363</v>
      </c>
      <c r="H322" s="124">
        <v>3.8952604499999994</v>
      </c>
      <c r="I322" s="125"/>
      <c r="J322" s="126">
        <f>H322*I322</f>
        <v>0</v>
      </c>
      <c r="K322" s="124"/>
      <c r="L322" s="124">
        <f>H322*K322</f>
        <v>0</v>
      </c>
      <c r="M322" s="124"/>
      <c r="N322" s="124">
        <f>H322*M322</f>
        <v>0</v>
      </c>
      <c r="O322" s="126">
        <v>21</v>
      </c>
      <c r="P322" s="126">
        <f>J322*(O322/100)</f>
        <v>0</v>
      </c>
      <c r="Q322" s="126">
        <f>J322+P322</f>
        <v>0</v>
      </c>
      <c r="R322" s="127"/>
      <c r="S322" s="127" t="s">
        <v>152</v>
      </c>
      <c r="T322" s="128">
        <v>1</v>
      </c>
      <c r="U322" s="8"/>
      <c r="V322" s="8"/>
      <c r="W322" s="8"/>
      <c r="X322" s="60"/>
    </row>
    <row r="323" spans="1:27" ht="19.5" outlineLevel="4" x14ac:dyDescent="0.2">
      <c r="A323" s="129"/>
      <c r="B323" s="130"/>
      <c r="C323" s="130"/>
      <c r="D323" s="131"/>
      <c r="E323" s="135" t="s">
        <v>0</v>
      </c>
      <c r="F323" s="158" t="s">
        <v>379</v>
      </c>
      <c r="G323" s="158"/>
      <c r="H323" s="159"/>
      <c r="I323" s="160"/>
      <c r="J323" s="161"/>
      <c r="K323" s="133"/>
      <c r="L323" s="133"/>
      <c r="M323" s="133"/>
      <c r="N323" s="133"/>
      <c r="O323" s="134"/>
      <c r="P323" s="134"/>
      <c r="Q323" s="134"/>
      <c r="R323" s="131"/>
      <c r="S323" s="131"/>
      <c r="T323" s="130"/>
      <c r="U323" s="6"/>
      <c r="V323" s="8"/>
      <c r="W323" s="8"/>
      <c r="X323" s="132" t="str">
        <f>F323</f>
        <v>Přesun hmot pro budovy občanské výstavby, bydlení, výrobu a služby ruční (bez užití mechanizace) vodorovná dopravní vzdálenost do 100 m pro budovy s jakoukoliv nosnou konstrukcí výšky do 6 m</v>
      </c>
      <c r="Y323" s="9"/>
      <c r="AA323" s="11"/>
    </row>
    <row r="324" spans="1:27" ht="7.5" customHeight="1" outlineLevel="4" x14ac:dyDescent="0.15">
      <c r="B324" s="69"/>
      <c r="C324" s="69"/>
      <c r="D324" s="60"/>
      <c r="E324" s="60"/>
      <c r="F324" s="61"/>
      <c r="G324" s="60"/>
      <c r="H324" s="65"/>
      <c r="I324" s="104"/>
      <c r="J324" s="63"/>
      <c r="K324" s="65"/>
      <c r="L324" s="65"/>
      <c r="M324" s="65"/>
      <c r="N324" s="65"/>
      <c r="O324" s="63"/>
      <c r="P324" s="63"/>
      <c r="Q324" s="63"/>
      <c r="R324" s="60"/>
      <c r="S324" s="60"/>
      <c r="T324" s="69"/>
      <c r="U324" s="8"/>
      <c r="X324" s="60"/>
    </row>
    <row r="325" spans="1:27" outlineLevel="3" x14ac:dyDescent="0.15">
      <c r="B325" s="6"/>
      <c r="C325" s="6"/>
      <c r="D325" s="6"/>
      <c r="E325" s="6"/>
      <c r="F325" s="6"/>
      <c r="G325" s="6"/>
      <c r="H325" s="6"/>
      <c r="I325" s="8"/>
      <c r="J325" s="8"/>
      <c r="K325" s="6"/>
      <c r="L325" s="6"/>
      <c r="M325" s="6"/>
      <c r="N325" s="6"/>
      <c r="O325" s="6"/>
      <c r="P325" s="8"/>
      <c r="Q325" s="8"/>
      <c r="R325" s="8"/>
      <c r="S325" s="6"/>
      <c r="T325" s="6"/>
      <c r="X325" s="6"/>
    </row>
    <row r="326" spans="1:27" ht="11.25" outlineLevel="2" x14ac:dyDescent="0.2">
      <c r="A326" s="96" t="s">
        <v>95</v>
      </c>
      <c r="B326" s="100">
        <v>3</v>
      </c>
      <c r="C326" s="113"/>
      <c r="D326" s="114" t="s">
        <v>147</v>
      </c>
      <c r="E326" s="114"/>
      <c r="F326" s="115" t="s">
        <v>96</v>
      </c>
      <c r="G326" s="114"/>
      <c r="H326" s="116"/>
      <c r="I326" s="117"/>
      <c r="J326" s="98">
        <f>SUBTOTAL(9,J327:J351)</f>
        <v>0</v>
      </c>
      <c r="K326" s="116"/>
      <c r="L326" s="99">
        <f>SUBTOTAL(9,L327:L351)</f>
        <v>3.0000000000000001E-3</v>
      </c>
      <c r="M326" s="116"/>
      <c r="N326" s="99">
        <f>SUBTOTAL(9,N327:N351)</f>
        <v>0</v>
      </c>
      <c r="O326" s="118"/>
      <c r="P326" s="98">
        <f>SUBTOTAL(9,P327:P351)</f>
        <v>0</v>
      </c>
      <c r="Q326" s="98">
        <f>SUBTOTAL(9,Q327:Q351)</f>
        <v>0</v>
      </c>
      <c r="R326" s="114"/>
      <c r="S326" s="114"/>
      <c r="T326" s="100">
        <f>SUBTOTAL(9,T327:T351)</f>
        <v>8</v>
      </c>
      <c r="U326" s="6"/>
      <c r="V326" s="8"/>
      <c r="W326" s="8"/>
      <c r="X326" s="60"/>
    </row>
    <row r="327" spans="1:27" ht="11.25" outlineLevel="3" x14ac:dyDescent="0.2">
      <c r="A327" s="4"/>
      <c r="B327" s="119"/>
      <c r="C327" s="120">
        <v>51</v>
      </c>
      <c r="D327" s="121" t="s">
        <v>148</v>
      </c>
      <c r="E327" s="122" t="s">
        <v>380</v>
      </c>
      <c r="F327" s="123" t="s">
        <v>381</v>
      </c>
      <c r="G327" s="121" t="s">
        <v>189</v>
      </c>
      <c r="H327" s="124">
        <v>2</v>
      </c>
      <c r="I327" s="125"/>
      <c r="J327" s="126">
        <f>H327*I327</f>
        <v>0</v>
      </c>
      <c r="K327" s="124"/>
      <c r="L327" s="124">
        <f>H327*K327</f>
        <v>0</v>
      </c>
      <c r="M327" s="124"/>
      <c r="N327" s="124">
        <f>H327*M327</f>
        <v>0</v>
      </c>
      <c r="O327" s="126">
        <v>21</v>
      </c>
      <c r="P327" s="126">
        <f>J327*(O327/100)</f>
        <v>0</v>
      </c>
      <c r="Q327" s="126">
        <f>J327+P327</f>
        <v>0</v>
      </c>
      <c r="R327" s="127"/>
      <c r="S327" s="127" t="s">
        <v>152</v>
      </c>
      <c r="T327" s="128">
        <v>1</v>
      </c>
      <c r="U327" s="8"/>
      <c r="V327" s="8"/>
      <c r="W327" s="8"/>
      <c r="X327" s="60"/>
    </row>
    <row r="328" spans="1:27" ht="9.75" outlineLevel="4" x14ac:dyDescent="0.2">
      <c r="A328" s="129"/>
      <c r="B328" s="130"/>
      <c r="C328" s="130"/>
      <c r="D328" s="131"/>
      <c r="E328" s="135" t="s">
        <v>0</v>
      </c>
      <c r="F328" s="158" t="s">
        <v>382</v>
      </c>
      <c r="G328" s="158"/>
      <c r="H328" s="159"/>
      <c r="I328" s="160"/>
      <c r="J328" s="161"/>
      <c r="K328" s="133"/>
      <c r="L328" s="133"/>
      <c r="M328" s="133"/>
      <c r="N328" s="133"/>
      <c r="O328" s="134"/>
      <c r="P328" s="134"/>
      <c r="Q328" s="134"/>
      <c r="R328" s="131"/>
      <c r="S328" s="131"/>
      <c r="T328" s="130"/>
      <c r="U328" s="6"/>
      <c r="V328" s="8"/>
      <c r="W328" s="8"/>
      <c r="X328" s="132" t="str">
        <f>F328</f>
        <v>Montáž doplňků zařízení koupelen a záchodů dávkovače tekutého mýdla</v>
      </c>
      <c r="Y328" s="9"/>
      <c r="AA328" s="11"/>
    </row>
    <row r="329" spans="1:27" ht="7.5" customHeight="1" outlineLevel="4" x14ac:dyDescent="0.15">
      <c r="B329" s="69"/>
      <c r="C329" s="69"/>
      <c r="D329" s="60"/>
      <c r="E329" s="60"/>
      <c r="F329" s="61"/>
      <c r="G329" s="60"/>
      <c r="H329" s="65"/>
      <c r="I329" s="104"/>
      <c r="J329" s="63"/>
      <c r="K329" s="65"/>
      <c r="L329" s="65"/>
      <c r="M329" s="65"/>
      <c r="N329" s="65"/>
      <c r="O329" s="63"/>
      <c r="P329" s="63"/>
      <c r="Q329" s="63"/>
      <c r="R329" s="60"/>
      <c r="S329" s="60"/>
      <c r="T329" s="69"/>
      <c r="U329" s="8"/>
      <c r="X329" s="60"/>
    </row>
    <row r="330" spans="1:27" ht="11.25" outlineLevel="3" x14ac:dyDescent="0.2">
      <c r="A330" s="4"/>
      <c r="B330" s="119"/>
      <c r="C330" s="120">
        <v>52</v>
      </c>
      <c r="D330" s="121" t="s">
        <v>212</v>
      </c>
      <c r="E330" s="122" t="s">
        <v>383</v>
      </c>
      <c r="F330" s="123" t="s">
        <v>384</v>
      </c>
      <c r="G330" s="121" t="s">
        <v>189</v>
      </c>
      <c r="H330" s="124">
        <v>2</v>
      </c>
      <c r="I330" s="125"/>
      <c r="J330" s="126">
        <f>H330*I330</f>
        <v>0</v>
      </c>
      <c r="K330" s="124">
        <v>5.0000000000000001E-4</v>
      </c>
      <c r="L330" s="124">
        <f>H330*K330</f>
        <v>1E-3</v>
      </c>
      <c r="M330" s="124"/>
      <c r="N330" s="124">
        <f>H330*M330</f>
        <v>0</v>
      </c>
      <c r="O330" s="126">
        <v>21</v>
      </c>
      <c r="P330" s="126">
        <f>J330*(O330/100)</f>
        <v>0</v>
      </c>
      <c r="Q330" s="126">
        <f>J330+P330</f>
        <v>0</v>
      </c>
      <c r="R330" s="127"/>
      <c r="S330" s="127" t="s">
        <v>152</v>
      </c>
      <c r="T330" s="128">
        <v>1</v>
      </c>
      <c r="U330" s="8"/>
      <c r="V330" s="8"/>
      <c r="W330" s="8"/>
      <c r="X330" s="60"/>
    </row>
    <row r="331" spans="1:27" ht="9.75" outlineLevel="4" x14ac:dyDescent="0.2">
      <c r="A331" s="129"/>
      <c r="B331" s="130"/>
      <c r="C331" s="130"/>
      <c r="D331" s="131"/>
      <c r="E331" s="135" t="s">
        <v>0</v>
      </c>
      <c r="F331" s="158" t="s">
        <v>54</v>
      </c>
      <c r="G331" s="158"/>
      <c r="H331" s="159"/>
      <c r="I331" s="160"/>
      <c r="J331" s="161"/>
      <c r="K331" s="133"/>
      <c r="L331" s="133"/>
      <c r="M331" s="133"/>
      <c r="N331" s="133"/>
      <c r="O331" s="134"/>
      <c r="P331" s="134"/>
      <c r="Q331" s="134"/>
      <c r="R331" s="131"/>
      <c r="S331" s="131"/>
      <c r="T331" s="130"/>
      <c r="U331" s="6"/>
      <c r="V331" s="8"/>
      <c r="W331" s="8"/>
      <c r="X331" s="132" t="str">
        <f>F331</f>
        <v>---</v>
      </c>
      <c r="Y331" s="9"/>
      <c r="AA331" s="11"/>
    </row>
    <row r="332" spans="1:27" ht="7.5" customHeight="1" outlineLevel="4" x14ac:dyDescent="0.15">
      <c r="B332" s="69"/>
      <c r="C332" s="69"/>
      <c r="D332" s="60"/>
      <c r="E332" s="60"/>
      <c r="F332" s="61"/>
      <c r="G332" s="60"/>
      <c r="H332" s="65"/>
      <c r="I332" s="104"/>
      <c r="J332" s="63"/>
      <c r="K332" s="65"/>
      <c r="L332" s="65"/>
      <c r="M332" s="65"/>
      <c r="N332" s="65"/>
      <c r="O332" s="63"/>
      <c r="P332" s="63"/>
      <c r="Q332" s="63"/>
      <c r="R332" s="60"/>
      <c r="S332" s="60"/>
      <c r="T332" s="69"/>
      <c r="U332" s="8"/>
      <c r="X332" s="60"/>
    </row>
    <row r="333" spans="1:27" ht="11.25" outlineLevel="3" x14ac:dyDescent="0.2">
      <c r="A333" s="4"/>
      <c r="B333" s="119"/>
      <c r="C333" s="120">
        <v>53</v>
      </c>
      <c r="D333" s="121" t="s">
        <v>148</v>
      </c>
      <c r="E333" s="122" t="s">
        <v>385</v>
      </c>
      <c r="F333" s="123" t="s">
        <v>386</v>
      </c>
      <c r="G333" s="121" t="s">
        <v>189</v>
      </c>
      <c r="H333" s="124">
        <v>2</v>
      </c>
      <c r="I333" s="125"/>
      <c r="J333" s="126">
        <f>H333*I333</f>
        <v>0</v>
      </c>
      <c r="K333" s="124"/>
      <c r="L333" s="124">
        <f>H333*K333</f>
        <v>0</v>
      </c>
      <c r="M333" s="124"/>
      <c r="N333" s="124">
        <f>H333*M333</f>
        <v>0</v>
      </c>
      <c r="O333" s="126">
        <v>21</v>
      </c>
      <c r="P333" s="126">
        <f>J333*(O333/100)</f>
        <v>0</v>
      </c>
      <c r="Q333" s="126">
        <f>J333+P333</f>
        <v>0</v>
      </c>
      <c r="R333" s="127"/>
      <c r="S333" s="127" t="s">
        <v>152</v>
      </c>
      <c r="T333" s="128">
        <v>1</v>
      </c>
      <c r="U333" s="8"/>
      <c r="V333" s="8"/>
      <c r="W333" s="8"/>
      <c r="X333" s="60"/>
    </row>
    <row r="334" spans="1:27" ht="9.75" outlineLevel="4" x14ac:dyDescent="0.2">
      <c r="A334" s="129"/>
      <c r="B334" s="130"/>
      <c r="C334" s="130"/>
      <c r="D334" s="131"/>
      <c r="E334" s="135" t="s">
        <v>0</v>
      </c>
      <c r="F334" s="158" t="s">
        <v>387</v>
      </c>
      <c r="G334" s="158"/>
      <c r="H334" s="159"/>
      <c r="I334" s="160"/>
      <c r="J334" s="161"/>
      <c r="K334" s="133"/>
      <c r="L334" s="133"/>
      <c r="M334" s="133"/>
      <c r="N334" s="133"/>
      <c r="O334" s="134"/>
      <c r="P334" s="134"/>
      <c r="Q334" s="134"/>
      <c r="R334" s="131"/>
      <c r="S334" s="131"/>
      <c r="T334" s="130"/>
      <c r="U334" s="6"/>
      <c r="V334" s="8"/>
      <c r="W334" s="8"/>
      <c r="X334" s="132" t="str">
        <f>F334</f>
        <v>Montáž doplňků zařízení koupelen a záchodů zásobníku papírových ručníků</v>
      </c>
      <c r="Y334" s="9"/>
      <c r="AA334" s="11"/>
    </row>
    <row r="335" spans="1:27" ht="7.5" customHeight="1" outlineLevel="4" x14ac:dyDescent="0.15">
      <c r="B335" s="69"/>
      <c r="C335" s="69"/>
      <c r="D335" s="60"/>
      <c r="E335" s="60"/>
      <c r="F335" s="61"/>
      <c r="G335" s="60"/>
      <c r="H335" s="65"/>
      <c r="I335" s="104"/>
      <c r="J335" s="63"/>
      <c r="K335" s="65"/>
      <c r="L335" s="65"/>
      <c r="M335" s="65"/>
      <c r="N335" s="65"/>
      <c r="O335" s="63"/>
      <c r="P335" s="63"/>
      <c r="Q335" s="63"/>
      <c r="R335" s="60"/>
      <c r="S335" s="60"/>
      <c r="T335" s="69"/>
      <c r="U335" s="8"/>
      <c r="X335" s="60"/>
    </row>
    <row r="336" spans="1:27" ht="11.25" outlineLevel="3" x14ac:dyDescent="0.2">
      <c r="A336" s="4"/>
      <c r="B336" s="119"/>
      <c r="C336" s="120">
        <v>54</v>
      </c>
      <c r="D336" s="121" t="s">
        <v>212</v>
      </c>
      <c r="E336" s="122" t="s">
        <v>388</v>
      </c>
      <c r="F336" s="123" t="s">
        <v>389</v>
      </c>
      <c r="G336" s="121" t="s">
        <v>189</v>
      </c>
      <c r="H336" s="124">
        <v>2</v>
      </c>
      <c r="I336" s="125"/>
      <c r="J336" s="126">
        <f>H336*I336</f>
        <v>0</v>
      </c>
      <c r="K336" s="124">
        <v>5.0000000000000001E-4</v>
      </c>
      <c r="L336" s="124">
        <f>H336*K336</f>
        <v>1E-3</v>
      </c>
      <c r="M336" s="124"/>
      <c r="N336" s="124">
        <f>H336*M336</f>
        <v>0</v>
      </c>
      <c r="O336" s="126">
        <v>21</v>
      </c>
      <c r="P336" s="126">
        <f>J336*(O336/100)</f>
        <v>0</v>
      </c>
      <c r="Q336" s="126">
        <f>J336+P336</f>
        <v>0</v>
      </c>
      <c r="R336" s="127"/>
      <c r="S336" s="127" t="s">
        <v>152</v>
      </c>
      <c r="T336" s="128">
        <v>1</v>
      </c>
      <c r="U336" s="8"/>
      <c r="V336" s="8"/>
      <c r="W336" s="8"/>
      <c r="X336" s="60"/>
    </row>
    <row r="337" spans="1:27" ht="9.75" outlineLevel="4" x14ac:dyDescent="0.2">
      <c r="A337" s="129"/>
      <c r="B337" s="130"/>
      <c r="C337" s="130"/>
      <c r="D337" s="131"/>
      <c r="E337" s="135" t="s">
        <v>0</v>
      </c>
      <c r="F337" s="158" t="s">
        <v>54</v>
      </c>
      <c r="G337" s="158"/>
      <c r="H337" s="159"/>
      <c r="I337" s="160"/>
      <c r="J337" s="161"/>
      <c r="K337" s="133"/>
      <c r="L337" s="133"/>
      <c r="M337" s="133"/>
      <c r="N337" s="133"/>
      <c r="O337" s="134"/>
      <c r="P337" s="134"/>
      <c r="Q337" s="134"/>
      <c r="R337" s="131"/>
      <c r="S337" s="131"/>
      <c r="T337" s="130"/>
      <c r="U337" s="6"/>
      <c r="V337" s="8"/>
      <c r="W337" s="8"/>
      <c r="X337" s="132" t="str">
        <f>F337</f>
        <v>---</v>
      </c>
      <c r="Y337" s="9"/>
      <c r="AA337" s="11"/>
    </row>
    <row r="338" spans="1:27" ht="7.5" customHeight="1" outlineLevel="4" x14ac:dyDescent="0.15">
      <c r="B338" s="69"/>
      <c r="C338" s="69"/>
      <c r="D338" s="60"/>
      <c r="E338" s="60"/>
      <c r="F338" s="61"/>
      <c r="G338" s="60"/>
      <c r="H338" s="65"/>
      <c r="I338" s="104"/>
      <c r="J338" s="63"/>
      <c r="K338" s="65"/>
      <c r="L338" s="65"/>
      <c r="M338" s="65"/>
      <c r="N338" s="65"/>
      <c r="O338" s="63"/>
      <c r="P338" s="63"/>
      <c r="Q338" s="63"/>
      <c r="R338" s="60"/>
      <c r="S338" s="60"/>
      <c r="T338" s="69"/>
      <c r="U338" s="8"/>
      <c r="X338" s="60"/>
    </row>
    <row r="339" spans="1:27" ht="11.25" outlineLevel="3" x14ac:dyDescent="0.2">
      <c r="A339" s="4"/>
      <c r="B339" s="119"/>
      <c r="C339" s="120">
        <v>55</v>
      </c>
      <c r="D339" s="121" t="s">
        <v>148</v>
      </c>
      <c r="E339" s="122" t="s">
        <v>390</v>
      </c>
      <c r="F339" s="123" t="s">
        <v>391</v>
      </c>
      <c r="G339" s="121" t="s">
        <v>189</v>
      </c>
      <c r="H339" s="124">
        <v>2</v>
      </c>
      <c r="I339" s="125"/>
      <c r="J339" s="126">
        <f>H339*I339</f>
        <v>0</v>
      </c>
      <c r="K339" s="124"/>
      <c r="L339" s="124">
        <f>H339*K339</f>
        <v>0</v>
      </c>
      <c r="M339" s="124"/>
      <c r="N339" s="124">
        <f>H339*M339</f>
        <v>0</v>
      </c>
      <c r="O339" s="126">
        <v>21</v>
      </c>
      <c r="P339" s="126">
        <f>J339*(O339/100)</f>
        <v>0</v>
      </c>
      <c r="Q339" s="126">
        <f>J339+P339</f>
        <v>0</v>
      </c>
      <c r="R339" s="127"/>
      <c r="S339" s="127" t="s">
        <v>152</v>
      </c>
      <c r="T339" s="128">
        <v>1</v>
      </c>
      <c r="U339" s="8"/>
      <c r="V339" s="8"/>
      <c r="W339" s="8"/>
      <c r="X339" s="60"/>
    </row>
    <row r="340" spans="1:27" ht="9.75" outlineLevel="4" x14ac:dyDescent="0.2">
      <c r="A340" s="129"/>
      <c r="B340" s="130"/>
      <c r="C340" s="130"/>
      <c r="D340" s="131"/>
      <c r="E340" s="135" t="s">
        <v>0</v>
      </c>
      <c r="F340" s="158" t="s">
        <v>392</v>
      </c>
      <c r="G340" s="158"/>
      <c r="H340" s="159"/>
      <c r="I340" s="160"/>
      <c r="J340" s="161"/>
      <c r="K340" s="133"/>
      <c r="L340" s="133"/>
      <c r="M340" s="133"/>
      <c r="N340" s="133"/>
      <c r="O340" s="134"/>
      <c r="P340" s="134"/>
      <c r="Q340" s="134"/>
      <c r="R340" s="131"/>
      <c r="S340" s="131"/>
      <c r="T340" s="130"/>
      <c r="U340" s="6"/>
      <c r="V340" s="8"/>
      <c r="W340" s="8"/>
      <c r="X340" s="132" t="str">
        <f>F340</f>
        <v>Montáž doplňků zařízení koupelen a záchodů zásobníku toaletních papírů</v>
      </c>
      <c r="Y340" s="9"/>
      <c r="AA340" s="11"/>
    </row>
    <row r="341" spans="1:27" ht="7.5" customHeight="1" outlineLevel="4" x14ac:dyDescent="0.15">
      <c r="B341" s="69"/>
      <c r="C341" s="69"/>
      <c r="D341" s="60"/>
      <c r="E341" s="60"/>
      <c r="F341" s="61"/>
      <c r="G341" s="60"/>
      <c r="H341" s="65"/>
      <c r="I341" s="104"/>
      <c r="J341" s="63"/>
      <c r="K341" s="65"/>
      <c r="L341" s="65"/>
      <c r="M341" s="65"/>
      <c r="N341" s="65"/>
      <c r="O341" s="63"/>
      <c r="P341" s="63"/>
      <c r="Q341" s="63"/>
      <c r="R341" s="60"/>
      <c r="S341" s="60"/>
      <c r="T341" s="69"/>
      <c r="U341" s="8"/>
      <c r="X341" s="60"/>
    </row>
    <row r="342" spans="1:27" ht="11.25" outlineLevel="3" x14ac:dyDescent="0.2">
      <c r="A342" s="4"/>
      <c r="B342" s="119"/>
      <c r="C342" s="120">
        <v>56</v>
      </c>
      <c r="D342" s="121" t="s">
        <v>212</v>
      </c>
      <c r="E342" s="122" t="s">
        <v>393</v>
      </c>
      <c r="F342" s="123" t="s">
        <v>394</v>
      </c>
      <c r="G342" s="121" t="s">
        <v>189</v>
      </c>
      <c r="H342" s="124">
        <v>2</v>
      </c>
      <c r="I342" s="125"/>
      <c r="J342" s="126">
        <f>H342*I342</f>
        <v>0</v>
      </c>
      <c r="K342" s="124">
        <v>5.0000000000000001E-4</v>
      </c>
      <c r="L342" s="124">
        <f>H342*K342</f>
        <v>1E-3</v>
      </c>
      <c r="M342" s="124"/>
      <c r="N342" s="124">
        <f>H342*M342</f>
        <v>0</v>
      </c>
      <c r="O342" s="126">
        <v>21</v>
      </c>
      <c r="P342" s="126">
        <f>J342*(O342/100)</f>
        <v>0</v>
      </c>
      <c r="Q342" s="126">
        <f>J342+P342</f>
        <v>0</v>
      </c>
      <c r="R342" s="127"/>
      <c r="S342" s="127" t="s">
        <v>152</v>
      </c>
      <c r="T342" s="128">
        <v>1</v>
      </c>
      <c r="U342" s="8"/>
      <c r="V342" s="8"/>
      <c r="W342" s="8"/>
      <c r="X342" s="60"/>
    </row>
    <row r="343" spans="1:27" ht="9.75" outlineLevel="4" x14ac:dyDescent="0.2">
      <c r="A343" s="129"/>
      <c r="B343" s="130"/>
      <c r="C343" s="130"/>
      <c r="D343" s="131"/>
      <c r="E343" s="135" t="s">
        <v>0</v>
      </c>
      <c r="F343" s="158" t="s">
        <v>54</v>
      </c>
      <c r="G343" s="158"/>
      <c r="H343" s="159"/>
      <c r="I343" s="160"/>
      <c r="J343" s="161"/>
      <c r="K343" s="133"/>
      <c r="L343" s="133"/>
      <c r="M343" s="133"/>
      <c r="N343" s="133"/>
      <c r="O343" s="134"/>
      <c r="P343" s="134"/>
      <c r="Q343" s="134"/>
      <c r="R343" s="131"/>
      <c r="S343" s="131"/>
      <c r="T343" s="130"/>
      <c r="U343" s="6"/>
      <c r="V343" s="8"/>
      <c r="W343" s="8"/>
      <c r="X343" s="132" t="str">
        <f>F343</f>
        <v>---</v>
      </c>
      <c r="Y343" s="9"/>
      <c r="AA343" s="11"/>
    </row>
    <row r="344" spans="1:27" ht="7.5" customHeight="1" outlineLevel="4" x14ac:dyDescent="0.15">
      <c r="B344" s="69"/>
      <c r="C344" s="69"/>
      <c r="D344" s="60"/>
      <c r="E344" s="60"/>
      <c r="F344" s="61"/>
      <c r="G344" s="60"/>
      <c r="H344" s="65"/>
      <c r="I344" s="104"/>
      <c r="J344" s="63"/>
      <c r="K344" s="65"/>
      <c r="L344" s="65"/>
      <c r="M344" s="65"/>
      <c r="N344" s="65"/>
      <c r="O344" s="63"/>
      <c r="P344" s="63"/>
      <c r="Q344" s="63"/>
      <c r="R344" s="60"/>
      <c r="S344" s="60"/>
      <c r="T344" s="69"/>
      <c r="U344" s="8"/>
      <c r="X344" s="60"/>
    </row>
    <row r="345" spans="1:27" ht="11.25" outlineLevel="3" x14ac:dyDescent="0.2">
      <c r="A345" s="4"/>
      <c r="B345" s="119"/>
      <c r="C345" s="120">
        <v>57</v>
      </c>
      <c r="D345" s="121" t="s">
        <v>148</v>
      </c>
      <c r="E345" s="122" t="s">
        <v>395</v>
      </c>
      <c r="F345" s="123" t="s">
        <v>396</v>
      </c>
      <c r="G345" s="121" t="s">
        <v>189</v>
      </c>
      <c r="H345" s="124">
        <v>2</v>
      </c>
      <c r="I345" s="125"/>
      <c r="J345" s="126">
        <f>H345*I345</f>
        <v>0</v>
      </c>
      <c r="K345" s="124"/>
      <c r="L345" s="124">
        <f>H345*K345</f>
        <v>0</v>
      </c>
      <c r="M345" s="124"/>
      <c r="N345" s="124">
        <f>H345*M345</f>
        <v>0</v>
      </c>
      <c r="O345" s="126">
        <v>21</v>
      </c>
      <c r="P345" s="126">
        <f>J345*(O345/100)</f>
        <v>0</v>
      </c>
      <c r="Q345" s="126">
        <f>J345+P345</f>
        <v>0</v>
      </c>
      <c r="R345" s="127"/>
      <c r="S345" s="127" t="s">
        <v>397</v>
      </c>
      <c r="T345" s="128">
        <v>1</v>
      </c>
      <c r="U345" s="8"/>
      <c r="V345" s="8"/>
      <c r="W345" s="8"/>
      <c r="X345" s="60"/>
    </row>
    <row r="346" spans="1:27" ht="9.75" outlineLevel="4" x14ac:dyDescent="0.2">
      <c r="A346" s="129"/>
      <c r="B346" s="130"/>
      <c r="C346" s="130"/>
      <c r="D346" s="131"/>
      <c r="E346" s="135" t="s">
        <v>0</v>
      </c>
      <c r="F346" s="158" t="s">
        <v>54</v>
      </c>
      <c r="G346" s="158"/>
      <c r="H346" s="159"/>
      <c r="I346" s="160"/>
      <c r="J346" s="161"/>
      <c r="K346" s="133"/>
      <c r="L346" s="133"/>
      <c r="M346" s="133"/>
      <c r="N346" s="133"/>
      <c r="O346" s="134"/>
      <c r="P346" s="134"/>
      <c r="Q346" s="134"/>
      <c r="R346" s="131"/>
      <c r="S346" s="131"/>
      <c r="T346" s="130"/>
      <c r="U346" s="6"/>
      <c r="V346" s="8"/>
      <c r="W346" s="8"/>
      <c r="X346" s="132" t="str">
        <f>F346</f>
        <v>---</v>
      </c>
      <c r="Y346" s="9"/>
      <c r="AA346" s="11"/>
    </row>
    <row r="347" spans="1:27" ht="7.5" customHeight="1" outlineLevel="4" x14ac:dyDescent="0.15">
      <c r="B347" s="69"/>
      <c r="C347" s="69"/>
      <c r="D347" s="60"/>
      <c r="E347" s="60"/>
      <c r="F347" s="61"/>
      <c r="G347" s="60"/>
      <c r="H347" s="65"/>
      <c r="I347" s="104"/>
      <c r="J347" s="63"/>
      <c r="K347" s="65"/>
      <c r="L347" s="65"/>
      <c r="M347" s="65"/>
      <c r="N347" s="65"/>
      <c r="O347" s="63"/>
      <c r="P347" s="63"/>
      <c r="Q347" s="63"/>
      <c r="R347" s="60"/>
      <c r="S347" s="60"/>
      <c r="T347" s="69"/>
      <c r="U347" s="8"/>
      <c r="X347" s="60"/>
    </row>
    <row r="348" spans="1:27" ht="11.25" outlineLevel="3" x14ac:dyDescent="0.2">
      <c r="A348" s="4"/>
      <c r="B348" s="119"/>
      <c r="C348" s="120">
        <v>58</v>
      </c>
      <c r="D348" s="121" t="s">
        <v>148</v>
      </c>
      <c r="E348" s="122" t="s">
        <v>398</v>
      </c>
      <c r="F348" s="123" t="s">
        <v>399</v>
      </c>
      <c r="G348" s="121" t="s">
        <v>363</v>
      </c>
      <c r="H348" s="124">
        <v>3.0000000000000001E-3</v>
      </c>
      <c r="I348" s="125"/>
      <c r="J348" s="126">
        <f>H348*I348</f>
        <v>0</v>
      </c>
      <c r="K348" s="124"/>
      <c r="L348" s="124">
        <f>H348*K348</f>
        <v>0</v>
      </c>
      <c r="M348" s="124"/>
      <c r="N348" s="124">
        <f>H348*M348</f>
        <v>0</v>
      </c>
      <c r="O348" s="126">
        <v>21</v>
      </c>
      <c r="P348" s="126">
        <f>J348*(O348/100)</f>
        <v>0</v>
      </c>
      <c r="Q348" s="126">
        <f>J348+P348</f>
        <v>0</v>
      </c>
      <c r="R348" s="127"/>
      <c r="S348" s="127" t="s">
        <v>152</v>
      </c>
      <c r="T348" s="128">
        <v>1</v>
      </c>
      <c r="U348" s="8"/>
      <c r="V348" s="8"/>
      <c r="W348" s="8"/>
      <c r="X348" s="60"/>
    </row>
    <row r="349" spans="1:27" ht="9.75" outlineLevel="4" x14ac:dyDescent="0.2">
      <c r="A349" s="129"/>
      <c r="B349" s="130"/>
      <c r="C349" s="130"/>
      <c r="D349" s="131"/>
      <c r="E349" s="135" t="s">
        <v>0</v>
      </c>
      <c r="F349" s="158" t="s">
        <v>400</v>
      </c>
      <c r="G349" s="158"/>
      <c r="H349" s="159"/>
      <c r="I349" s="160"/>
      <c r="J349" s="161"/>
      <c r="K349" s="133"/>
      <c r="L349" s="133"/>
      <c r="M349" s="133"/>
      <c r="N349" s="133"/>
      <c r="O349" s="134"/>
      <c r="P349" s="134"/>
      <c r="Q349" s="134"/>
      <c r="R349" s="131"/>
      <c r="S349" s="131"/>
      <c r="T349" s="130"/>
      <c r="U349" s="6"/>
      <c r="V349" s="8"/>
      <c r="W349" s="8"/>
      <c r="X349" s="132" t="str">
        <f>F349</f>
        <v>Přesun hmot pro zařizovací předměty stanovený z hmotnosti přesunovaného materiálu vodorovná dopravní vzdálenost do 50 m ruční (bez užití mechanizace) v objektech výšky do 6 m</v>
      </c>
      <c r="Y349" s="9"/>
      <c r="AA349" s="11"/>
    </row>
    <row r="350" spans="1:27" ht="7.5" customHeight="1" outlineLevel="4" x14ac:dyDescent="0.15">
      <c r="B350" s="69"/>
      <c r="C350" s="69"/>
      <c r="D350" s="60"/>
      <c r="E350" s="60"/>
      <c r="F350" s="61"/>
      <c r="G350" s="60"/>
      <c r="H350" s="65"/>
      <c r="I350" s="104"/>
      <c r="J350" s="63"/>
      <c r="K350" s="65"/>
      <c r="L350" s="65"/>
      <c r="M350" s="65"/>
      <c r="N350" s="65"/>
      <c r="O350" s="63"/>
      <c r="P350" s="63"/>
      <c r="Q350" s="63"/>
      <c r="R350" s="60"/>
      <c r="S350" s="60"/>
      <c r="T350" s="69"/>
      <c r="U350" s="8"/>
      <c r="X350" s="60"/>
    </row>
    <row r="351" spans="1:27" outlineLevel="3" x14ac:dyDescent="0.15">
      <c r="B351" s="6"/>
      <c r="C351" s="6"/>
      <c r="D351" s="6"/>
      <c r="E351" s="6"/>
      <c r="F351" s="6"/>
      <c r="G351" s="6"/>
      <c r="H351" s="6"/>
      <c r="I351" s="8"/>
      <c r="J351" s="8"/>
      <c r="K351" s="6"/>
      <c r="L351" s="6"/>
      <c r="M351" s="6"/>
      <c r="N351" s="6"/>
      <c r="O351" s="6"/>
      <c r="P351" s="8"/>
      <c r="Q351" s="8"/>
      <c r="R351" s="8"/>
      <c r="S351" s="6"/>
      <c r="T351" s="6"/>
      <c r="X351" s="6"/>
    </row>
    <row r="352" spans="1:27" ht="11.25" outlineLevel="2" x14ac:dyDescent="0.2">
      <c r="A352" s="96" t="s">
        <v>97</v>
      </c>
      <c r="B352" s="100">
        <v>3</v>
      </c>
      <c r="C352" s="113"/>
      <c r="D352" s="114" t="s">
        <v>147</v>
      </c>
      <c r="E352" s="114"/>
      <c r="F352" s="115" t="s">
        <v>98</v>
      </c>
      <c r="G352" s="114"/>
      <c r="H352" s="116"/>
      <c r="I352" s="117"/>
      <c r="J352" s="98">
        <f>SUBTOTAL(9,J353:J368)</f>
        <v>0</v>
      </c>
      <c r="K352" s="116"/>
      <c r="L352" s="99">
        <f>SUBTOTAL(9,L353:L368)</f>
        <v>0.121793</v>
      </c>
      <c r="M352" s="116"/>
      <c r="N352" s="99">
        <f>SUBTOTAL(9,N353:N368)</f>
        <v>0</v>
      </c>
      <c r="O352" s="118"/>
      <c r="P352" s="98">
        <f>SUBTOTAL(9,P353:P368)</f>
        <v>0</v>
      </c>
      <c r="Q352" s="98">
        <f>SUBTOTAL(9,Q353:Q368)</f>
        <v>0</v>
      </c>
      <c r="R352" s="114"/>
      <c r="S352" s="114"/>
      <c r="T352" s="100">
        <f>SUBTOTAL(9,T353:T368)</f>
        <v>4</v>
      </c>
      <c r="U352" s="6"/>
      <c r="V352" s="8"/>
      <c r="W352" s="8"/>
      <c r="X352" s="60"/>
    </row>
    <row r="353" spans="1:27" ht="11.25" outlineLevel="3" x14ac:dyDescent="0.2">
      <c r="A353" s="4"/>
      <c r="B353" s="119"/>
      <c r="C353" s="120">
        <v>59</v>
      </c>
      <c r="D353" s="121" t="s">
        <v>148</v>
      </c>
      <c r="E353" s="122" t="s">
        <v>401</v>
      </c>
      <c r="F353" s="123" t="s">
        <v>402</v>
      </c>
      <c r="G353" s="121" t="s">
        <v>151</v>
      </c>
      <c r="H353" s="124">
        <v>9.59</v>
      </c>
      <c r="I353" s="125"/>
      <c r="J353" s="126">
        <f>H353*I353</f>
        <v>0</v>
      </c>
      <c r="K353" s="124">
        <v>1.26E-2</v>
      </c>
      <c r="L353" s="124">
        <f>H353*K353</f>
        <v>0.120834</v>
      </c>
      <c r="M353" s="124"/>
      <c r="N353" s="124">
        <f>H353*M353</f>
        <v>0</v>
      </c>
      <c r="O353" s="126">
        <v>21</v>
      </c>
      <c r="P353" s="126">
        <f>J353*(O353/100)</f>
        <v>0</v>
      </c>
      <c r="Q353" s="126">
        <f>J353+P353</f>
        <v>0</v>
      </c>
      <c r="R353" s="127"/>
      <c r="S353" s="127" t="s">
        <v>152</v>
      </c>
      <c r="T353" s="128">
        <v>1</v>
      </c>
      <c r="U353" s="8"/>
      <c r="V353" s="8"/>
      <c r="W353" s="8"/>
      <c r="X353" s="60"/>
    </row>
    <row r="354" spans="1:27" ht="9.75" outlineLevel="4" x14ac:dyDescent="0.2">
      <c r="A354" s="129"/>
      <c r="B354" s="130"/>
      <c r="C354" s="130"/>
      <c r="D354" s="131"/>
      <c r="E354" s="135" t="s">
        <v>0</v>
      </c>
      <c r="F354" s="158" t="s">
        <v>403</v>
      </c>
      <c r="G354" s="158"/>
      <c r="H354" s="159"/>
      <c r="I354" s="160"/>
      <c r="J354" s="161"/>
      <c r="K354" s="133"/>
      <c r="L354" s="133"/>
      <c r="M354" s="133"/>
      <c r="N354" s="133"/>
      <c r="O354" s="134"/>
      <c r="P354" s="134"/>
      <c r="Q354" s="134"/>
      <c r="R354" s="131"/>
      <c r="S354" s="131"/>
      <c r="T354" s="130"/>
      <c r="U354" s="6"/>
      <c r="V354" s="8"/>
      <c r="W354" s="8"/>
      <c r="X354" s="132" t="str">
        <f>F354</f>
        <v>Podhled ze sádrokartonových desek dvouvrstvá zavěšená spodní konstrukce z ocelových profilů CD, UD jednoduše opláštěná deskou impregnovanou H2, tl. 12,5 mm, bez izolace</v>
      </c>
      <c r="Y354" s="9"/>
      <c r="AA354" s="11"/>
    </row>
    <row r="355" spans="1:27" ht="7.5" customHeight="1" outlineLevel="4" x14ac:dyDescent="0.15">
      <c r="B355" s="69"/>
      <c r="C355" s="69"/>
      <c r="D355" s="60"/>
      <c r="E355" s="60"/>
      <c r="F355" s="61"/>
      <c r="G355" s="60"/>
      <c r="H355" s="65"/>
      <c r="I355" s="104"/>
      <c r="J355" s="63"/>
      <c r="K355" s="65"/>
      <c r="L355" s="65"/>
      <c r="M355" s="65"/>
      <c r="N355" s="65"/>
      <c r="O355" s="63"/>
      <c r="P355" s="63"/>
      <c r="Q355" s="63"/>
      <c r="R355" s="60"/>
      <c r="S355" s="60"/>
      <c r="T355" s="69"/>
      <c r="U355" s="8"/>
      <c r="X355" s="60"/>
    </row>
    <row r="356" spans="1:27" ht="11.25" outlineLevel="4" x14ac:dyDescent="0.2">
      <c r="A356" s="136"/>
      <c r="B356" s="137"/>
      <c r="C356" s="137"/>
      <c r="D356" s="138"/>
      <c r="E356" s="144" t="s">
        <v>1</v>
      </c>
      <c r="F356" s="139" t="s">
        <v>154</v>
      </c>
      <c r="G356" s="138"/>
      <c r="H356" s="140">
        <v>0</v>
      </c>
      <c r="I356" s="141"/>
      <c r="J356" s="142"/>
      <c r="K356" s="143"/>
      <c r="L356" s="143"/>
      <c r="M356" s="143"/>
      <c r="N356" s="143"/>
      <c r="O356" s="142"/>
      <c r="P356" s="142"/>
      <c r="Q356" s="142"/>
      <c r="R356" s="138"/>
      <c r="S356" s="138"/>
      <c r="T356" s="137"/>
      <c r="U356" s="6"/>
      <c r="V356" s="8"/>
      <c r="W356" s="8"/>
      <c r="X356" s="60"/>
    </row>
    <row r="357" spans="1:27" ht="11.25" outlineLevel="4" x14ac:dyDescent="0.2">
      <c r="A357" s="136"/>
      <c r="B357" s="137"/>
      <c r="C357" s="137"/>
      <c r="D357" s="138"/>
      <c r="E357" s="144"/>
      <c r="F357" s="139" t="s">
        <v>404</v>
      </c>
      <c r="G357" s="138"/>
      <c r="H357" s="140">
        <v>9.59</v>
      </c>
      <c r="I357" s="141"/>
      <c r="J357" s="142"/>
      <c r="K357" s="143"/>
      <c r="L357" s="143"/>
      <c r="M357" s="143"/>
      <c r="N357" s="143"/>
      <c r="O357" s="142"/>
      <c r="P357" s="142"/>
      <c r="Q357" s="142"/>
      <c r="R357" s="138"/>
      <c r="S357" s="138"/>
      <c r="T357" s="137"/>
      <c r="U357" s="6"/>
      <c r="V357" s="8"/>
      <c r="W357" s="8"/>
      <c r="X357" s="60"/>
    </row>
    <row r="358" spans="1:27" ht="7.5" customHeight="1" outlineLevel="4" x14ac:dyDescent="0.15">
      <c r="A358" s="8"/>
      <c r="B358" s="69"/>
      <c r="C358" s="69"/>
      <c r="D358" s="60"/>
      <c r="E358" s="60"/>
      <c r="F358" s="103"/>
      <c r="G358" s="60"/>
      <c r="H358" s="65"/>
      <c r="I358" s="104"/>
      <c r="J358" s="63"/>
      <c r="K358" s="65"/>
      <c r="L358" s="65"/>
      <c r="M358" s="65"/>
      <c r="N358" s="65"/>
      <c r="O358" s="63"/>
      <c r="P358" s="63"/>
      <c r="Q358" s="63"/>
      <c r="R358" s="60"/>
      <c r="S358" s="60"/>
      <c r="T358" s="69"/>
      <c r="U358" s="8"/>
      <c r="X358" s="60"/>
    </row>
    <row r="359" spans="1:27" ht="11.25" outlineLevel="3" x14ac:dyDescent="0.2">
      <c r="A359" s="4"/>
      <c r="B359" s="119"/>
      <c r="C359" s="120">
        <v>60</v>
      </c>
      <c r="D359" s="121" t="s">
        <v>148</v>
      </c>
      <c r="E359" s="122" t="s">
        <v>405</v>
      </c>
      <c r="F359" s="123" t="s">
        <v>406</v>
      </c>
      <c r="G359" s="121" t="s">
        <v>151</v>
      </c>
      <c r="H359" s="124">
        <v>9.59</v>
      </c>
      <c r="I359" s="125"/>
      <c r="J359" s="126">
        <f>H359*I359</f>
        <v>0</v>
      </c>
      <c r="K359" s="124"/>
      <c r="L359" s="124">
        <f>H359*K359</f>
        <v>0</v>
      </c>
      <c r="M359" s="124"/>
      <c r="N359" s="124">
        <f>H359*M359</f>
        <v>0</v>
      </c>
      <c r="O359" s="126">
        <v>21</v>
      </c>
      <c r="P359" s="126">
        <f>J359*(O359/100)</f>
        <v>0</v>
      </c>
      <c r="Q359" s="126">
        <f>J359+P359</f>
        <v>0</v>
      </c>
      <c r="R359" s="127"/>
      <c r="S359" s="127" t="s">
        <v>152</v>
      </c>
      <c r="T359" s="128">
        <v>1</v>
      </c>
      <c r="U359" s="8"/>
      <c r="V359" s="8"/>
      <c r="W359" s="8"/>
      <c r="X359" s="60"/>
    </row>
    <row r="360" spans="1:27" ht="9.75" outlineLevel="4" x14ac:dyDescent="0.2">
      <c r="A360" s="129"/>
      <c r="B360" s="130"/>
      <c r="C360" s="130"/>
      <c r="D360" s="131"/>
      <c r="E360" s="135" t="s">
        <v>0</v>
      </c>
      <c r="F360" s="158" t="s">
        <v>407</v>
      </c>
      <c r="G360" s="158"/>
      <c r="H360" s="159"/>
      <c r="I360" s="160"/>
      <c r="J360" s="161"/>
      <c r="K360" s="133"/>
      <c r="L360" s="133"/>
      <c r="M360" s="133"/>
      <c r="N360" s="133"/>
      <c r="O360" s="134"/>
      <c r="P360" s="134"/>
      <c r="Q360" s="134"/>
      <c r="R360" s="131"/>
      <c r="S360" s="131"/>
      <c r="T360" s="130"/>
      <c r="U360" s="6"/>
      <c r="V360" s="8"/>
      <c r="W360" s="8"/>
      <c r="X360" s="132" t="str">
        <f>F360</f>
        <v>Podhled ze sádrokartonových desek Příplatek k cenám za plochu do 3 m2 jednotlivě</v>
      </c>
      <c r="Y360" s="9"/>
      <c r="AA360" s="11"/>
    </row>
    <row r="361" spans="1:27" ht="7.5" customHeight="1" outlineLevel="4" x14ac:dyDescent="0.15">
      <c r="B361" s="69"/>
      <c r="C361" s="69"/>
      <c r="D361" s="60"/>
      <c r="E361" s="60"/>
      <c r="F361" s="61"/>
      <c r="G361" s="60"/>
      <c r="H361" s="65"/>
      <c r="I361" s="104"/>
      <c r="J361" s="63"/>
      <c r="K361" s="65"/>
      <c r="L361" s="65"/>
      <c r="M361" s="65"/>
      <c r="N361" s="65"/>
      <c r="O361" s="63"/>
      <c r="P361" s="63"/>
      <c r="Q361" s="63"/>
      <c r="R361" s="60"/>
      <c r="S361" s="60"/>
      <c r="T361" s="69"/>
      <c r="U361" s="8"/>
      <c r="X361" s="60"/>
    </row>
    <row r="362" spans="1:27" ht="11.25" outlineLevel="3" x14ac:dyDescent="0.2">
      <c r="A362" s="4"/>
      <c r="B362" s="119"/>
      <c r="C362" s="120">
        <v>61</v>
      </c>
      <c r="D362" s="121" t="s">
        <v>148</v>
      </c>
      <c r="E362" s="122" t="s">
        <v>408</v>
      </c>
      <c r="F362" s="123" t="s">
        <v>409</v>
      </c>
      <c r="G362" s="121" t="s">
        <v>151</v>
      </c>
      <c r="H362" s="124">
        <v>9.59</v>
      </c>
      <c r="I362" s="125"/>
      <c r="J362" s="126">
        <f>H362*I362</f>
        <v>0</v>
      </c>
      <c r="K362" s="124">
        <v>1E-4</v>
      </c>
      <c r="L362" s="124">
        <f>H362*K362</f>
        <v>9.59E-4</v>
      </c>
      <c r="M362" s="124"/>
      <c r="N362" s="124">
        <f>H362*M362</f>
        <v>0</v>
      </c>
      <c r="O362" s="126">
        <v>21</v>
      </c>
      <c r="P362" s="126">
        <f>J362*(O362/100)</f>
        <v>0</v>
      </c>
      <c r="Q362" s="126">
        <f>J362+P362</f>
        <v>0</v>
      </c>
      <c r="R362" s="127"/>
      <c r="S362" s="127" t="s">
        <v>152</v>
      </c>
      <c r="T362" s="128">
        <v>1</v>
      </c>
      <c r="U362" s="8"/>
      <c r="V362" s="8"/>
      <c r="W362" s="8"/>
      <c r="X362" s="60"/>
    </row>
    <row r="363" spans="1:27" ht="9.75" outlineLevel="4" x14ac:dyDescent="0.2">
      <c r="A363" s="129"/>
      <c r="B363" s="130"/>
      <c r="C363" s="130"/>
      <c r="D363" s="131"/>
      <c r="E363" s="135" t="s">
        <v>0</v>
      </c>
      <c r="F363" s="158" t="s">
        <v>410</v>
      </c>
      <c r="G363" s="158"/>
      <c r="H363" s="159"/>
      <c r="I363" s="160"/>
      <c r="J363" s="161"/>
      <c r="K363" s="133"/>
      <c r="L363" s="133"/>
      <c r="M363" s="133"/>
      <c r="N363" s="133"/>
      <c r="O363" s="134"/>
      <c r="P363" s="134"/>
      <c r="Q363" s="134"/>
      <c r="R363" s="131"/>
      <c r="S363" s="131"/>
      <c r="T363" s="130"/>
      <c r="U363" s="6"/>
      <c r="V363" s="8"/>
      <c r="W363" s="8"/>
      <c r="X363" s="132" t="str">
        <f>F363</f>
        <v>Podhled ze sádrokartonových desek ostatní práce a konstrukce na podhledech ze sádrokartonových desek základní penetrační nátěr</v>
      </c>
      <c r="Y363" s="9"/>
      <c r="AA363" s="11"/>
    </row>
    <row r="364" spans="1:27" ht="7.5" customHeight="1" outlineLevel="4" x14ac:dyDescent="0.15">
      <c r="B364" s="69"/>
      <c r="C364" s="69"/>
      <c r="D364" s="60"/>
      <c r="E364" s="60"/>
      <c r="F364" s="61"/>
      <c r="G364" s="60"/>
      <c r="H364" s="65"/>
      <c r="I364" s="104"/>
      <c r="J364" s="63"/>
      <c r="K364" s="65"/>
      <c r="L364" s="65"/>
      <c r="M364" s="65"/>
      <c r="N364" s="65"/>
      <c r="O364" s="63"/>
      <c r="P364" s="63"/>
      <c r="Q364" s="63"/>
      <c r="R364" s="60"/>
      <c r="S364" s="60"/>
      <c r="T364" s="69"/>
      <c r="U364" s="8"/>
      <c r="X364" s="60"/>
    </row>
    <row r="365" spans="1:27" ht="11.25" outlineLevel="3" x14ac:dyDescent="0.2">
      <c r="A365" s="4"/>
      <c r="B365" s="119"/>
      <c r="C365" s="120">
        <v>62</v>
      </c>
      <c r="D365" s="121" t="s">
        <v>148</v>
      </c>
      <c r="E365" s="122" t="s">
        <v>411</v>
      </c>
      <c r="F365" s="123" t="s">
        <v>412</v>
      </c>
      <c r="G365" s="121" t="s">
        <v>413</v>
      </c>
      <c r="H365" s="124">
        <v>1.42</v>
      </c>
      <c r="I365" s="125"/>
      <c r="J365" s="126">
        <f>H365*I365</f>
        <v>0</v>
      </c>
      <c r="K365" s="124"/>
      <c r="L365" s="124">
        <f>H365*K365</f>
        <v>0</v>
      </c>
      <c r="M365" s="124"/>
      <c r="N365" s="124">
        <f>H365*M365</f>
        <v>0</v>
      </c>
      <c r="O365" s="126">
        <v>21</v>
      </c>
      <c r="P365" s="126">
        <f>J365*(O365/100)</f>
        <v>0</v>
      </c>
      <c r="Q365" s="126">
        <f>J365+P365</f>
        <v>0</v>
      </c>
      <c r="R365" s="127"/>
      <c r="S365" s="127" t="s">
        <v>152</v>
      </c>
      <c r="T365" s="128">
        <v>1</v>
      </c>
      <c r="U365" s="8"/>
      <c r="V365" s="8"/>
      <c r="W365" s="8"/>
      <c r="X365" s="60"/>
    </row>
    <row r="366" spans="1:27" ht="19.5" outlineLevel="4" x14ac:dyDescent="0.2">
      <c r="A366" s="129"/>
      <c r="B366" s="130"/>
      <c r="C366" s="130"/>
      <c r="D366" s="131"/>
      <c r="E366" s="135" t="s">
        <v>0</v>
      </c>
      <c r="F366" s="158" t="s">
        <v>414</v>
      </c>
      <c r="G366" s="158"/>
      <c r="H366" s="159"/>
      <c r="I366" s="160"/>
      <c r="J366" s="161"/>
      <c r="K366" s="133"/>
      <c r="L366" s="133"/>
      <c r="M366" s="133"/>
      <c r="N366" s="133"/>
      <c r="O366" s="134"/>
      <c r="P366" s="134"/>
      <c r="Q366" s="134"/>
      <c r="R366" s="131"/>
      <c r="S366" s="131"/>
      <c r="T366" s="130"/>
      <c r="U366" s="6"/>
      <c r="V366" s="8"/>
      <c r="W366" s="8"/>
      <c r="X366" s="132" t="str">
        <f>F366</f>
        <v>Přesun hmot pro konstrukce montované z desek sádrokartonových, sádrovláknitých, cementovláknitých nebo cementových stanovený procentní sazbou (%) z ceny vodorovná dopravní vzdálenost do 50 m ruční (bez užití mechanizace) v objektech výšky do 6 m</v>
      </c>
      <c r="Y366" s="9"/>
      <c r="AA366" s="11"/>
    </row>
    <row r="367" spans="1:27" ht="7.5" customHeight="1" outlineLevel="4" x14ac:dyDescent="0.15">
      <c r="B367" s="69"/>
      <c r="C367" s="69"/>
      <c r="D367" s="60"/>
      <c r="E367" s="60"/>
      <c r="F367" s="61"/>
      <c r="G367" s="60"/>
      <c r="H367" s="65"/>
      <c r="I367" s="104"/>
      <c r="J367" s="63"/>
      <c r="K367" s="65"/>
      <c r="L367" s="65"/>
      <c r="M367" s="65"/>
      <c r="N367" s="65"/>
      <c r="O367" s="63"/>
      <c r="P367" s="63"/>
      <c r="Q367" s="63"/>
      <c r="R367" s="60"/>
      <c r="S367" s="60"/>
      <c r="T367" s="69"/>
      <c r="U367" s="8"/>
      <c r="X367" s="60"/>
    </row>
    <row r="368" spans="1:27" outlineLevel="3" x14ac:dyDescent="0.15">
      <c r="B368" s="6"/>
      <c r="C368" s="6"/>
      <c r="D368" s="6"/>
      <c r="E368" s="6"/>
      <c r="F368" s="6"/>
      <c r="G368" s="6"/>
      <c r="H368" s="6"/>
      <c r="I368" s="8"/>
      <c r="J368" s="8"/>
      <c r="K368" s="6"/>
      <c r="L368" s="6"/>
      <c r="M368" s="6"/>
      <c r="N368" s="6"/>
      <c r="O368" s="6"/>
      <c r="P368" s="8"/>
      <c r="Q368" s="8"/>
      <c r="R368" s="8"/>
      <c r="S368" s="6"/>
      <c r="T368" s="6"/>
      <c r="X368" s="6"/>
    </row>
    <row r="369" spans="1:27" ht="11.25" outlineLevel="2" x14ac:dyDescent="0.2">
      <c r="A369" s="96" t="s">
        <v>99</v>
      </c>
      <c r="B369" s="100">
        <v>3</v>
      </c>
      <c r="C369" s="113"/>
      <c r="D369" s="114" t="s">
        <v>147</v>
      </c>
      <c r="E369" s="114"/>
      <c r="F369" s="115" t="s">
        <v>100</v>
      </c>
      <c r="G369" s="114"/>
      <c r="H369" s="116"/>
      <c r="I369" s="117"/>
      <c r="J369" s="98">
        <f>SUBTOTAL(9,J370:J385)</f>
        <v>0</v>
      </c>
      <c r="K369" s="116"/>
      <c r="L369" s="99">
        <f>SUBTOTAL(9,L370:L385)</f>
        <v>0</v>
      </c>
      <c r="M369" s="116"/>
      <c r="N369" s="99">
        <f>SUBTOTAL(9,N370:N385)</f>
        <v>9.69E-2</v>
      </c>
      <c r="O369" s="118"/>
      <c r="P369" s="98">
        <f>SUBTOTAL(9,P370:P385)</f>
        <v>0</v>
      </c>
      <c r="Q369" s="98">
        <f>SUBTOTAL(9,Q370:Q385)</f>
        <v>0</v>
      </c>
      <c r="R369" s="114"/>
      <c r="S369" s="114"/>
      <c r="T369" s="100">
        <f>SUBTOTAL(9,T370:T385)</f>
        <v>3</v>
      </c>
      <c r="U369" s="6"/>
      <c r="V369" s="8"/>
      <c r="W369" s="8"/>
      <c r="X369" s="60"/>
    </row>
    <row r="370" spans="1:27" ht="11.25" outlineLevel="3" x14ac:dyDescent="0.2">
      <c r="A370" s="4"/>
      <c r="B370" s="119"/>
      <c r="C370" s="120">
        <v>63</v>
      </c>
      <c r="D370" s="121" t="s">
        <v>148</v>
      </c>
      <c r="E370" s="122" t="s">
        <v>415</v>
      </c>
      <c r="F370" s="123" t="s">
        <v>416</v>
      </c>
      <c r="G370" s="121" t="s">
        <v>189</v>
      </c>
      <c r="H370" s="124">
        <v>2</v>
      </c>
      <c r="I370" s="125"/>
      <c r="J370" s="126">
        <f>H370*I370</f>
        <v>0</v>
      </c>
      <c r="K370" s="124"/>
      <c r="L370" s="124">
        <f>H370*K370</f>
        <v>0</v>
      </c>
      <c r="M370" s="124">
        <v>4.4999999999999999E-4</v>
      </c>
      <c r="N370" s="124">
        <f>H370*M370</f>
        <v>8.9999999999999998E-4</v>
      </c>
      <c r="O370" s="126">
        <v>21</v>
      </c>
      <c r="P370" s="126">
        <f>J370*(O370/100)</f>
        <v>0</v>
      </c>
      <c r="Q370" s="126">
        <f>J370+P370</f>
        <v>0</v>
      </c>
      <c r="R370" s="127"/>
      <c r="S370" s="127" t="s">
        <v>152</v>
      </c>
      <c r="T370" s="128">
        <v>1</v>
      </c>
      <c r="U370" s="8"/>
      <c r="V370" s="8"/>
      <c r="W370" s="8"/>
      <c r="X370" s="60"/>
    </row>
    <row r="371" spans="1:27" ht="9.75" outlineLevel="4" x14ac:dyDescent="0.2">
      <c r="A371" s="129"/>
      <c r="B371" s="130"/>
      <c r="C371" s="130"/>
      <c r="D371" s="131"/>
      <c r="E371" s="135" t="s">
        <v>0</v>
      </c>
      <c r="F371" s="158" t="s">
        <v>417</v>
      </c>
      <c r="G371" s="158"/>
      <c r="H371" s="159"/>
      <c r="I371" s="160"/>
      <c r="J371" s="161"/>
      <c r="K371" s="133"/>
      <c r="L371" s="133"/>
      <c r="M371" s="133"/>
      <c r="N371" s="133"/>
      <c r="O371" s="134"/>
      <c r="P371" s="134"/>
      <c r="Q371" s="134"/>
      <c r="R371" s="131"/>
      <c r="S371" s="131"/>
      <c r="T371" s="130"/>
      <c r="U371" s="6"/>
      <c r="V371" s="8"/>
      <c r="W371" s="8"/>
      <c r="X371" s="132" t="str">
        <f>F371</f>
        <v>Oprava dveřních křídel dřevěných ruční seříznutí dveřních křídel z měkkého dřeva</v>
      </c>
      <c r="Y371" s="9"/>
      <c r="AA371" s="11"/>
    </row>
    <row r="372" spans="1:27" ht="7.5" customHeight="1" outlineLevel="4" x14ac:dyDescent="0.15">
      <c r="B372" s="69"/>
      <c r="C372" s="69"/>
      <c r="D372" s="60"/>
      <c r="E372" s="60"/>
      <c r="F372" s="61"/>
      <c r="G372" s="60"/>
      <c r="H372" s="65"/>
      <c r="I372" s="104"/>
      <c r="J372" s="63"/>
      <c r="K372" s="65"/>
      <c r="L372" s="65"/>
      <c r="M372" s="65"/>
      <c r="N372" s="65"/>
      <c r="O372" s="63"/>
      <c r="P372" s="63"/>
      <c r="Q372" s="63"/>
      <c r="R372" s="60"/>
      <c r="S372" s="60"/>
      <c r="T372" s="69"/>
      <c r="U372" s="8"/>
      <c r="X372" s="60"/>
    </row>
    <row r="373" spans="1:27" ht="11.25" outlineLevel="4" x14ac:dyDescent="0.2">
      <c r="A373" s="136"/>
      <c r="B373" s="137"/>
      <c r="C373" s="137"/>
      <c r="D373" s="138"/>
      <c r="E373" s="144" t="s">
        <v>1</v>
      </c>
      <c r="F373" s="139" t="s">
        <v>154</v>
      </c>
      <c r="G373" s="138"/>
      <c r="H373" s="140">
        <v>0</v>
      </c>
      <c r="I373" s="141"/>
      <c r="J373" s="142"/>
      <c r="K373" s="143"/>
      <c r="L373" s="143"/>
      <c r="M373" s="143"/>
      <c r="N373" s="143"/>
      <c r="O373" s="142"/>
      <c r="P373" s="142"/>
      <c r="Q373" s="142"/>
      <c r="R373" s="138"/>
      <c r="S373" s="138"/>
      <c r="T373" s="137"/>
      <c r="U373" s="6"/>
      <c r="V373" s="8"/>
      <c r="W373" s="8"/>
      <c r="X373" s="60"/>
    </row>
    <row r="374" spans="1:27" ht="11.25" outlineLevel="4" x14ac:dyDescent="0.2">
      <c r="A374" s="136"/>
      <c r="B374" s="137"/>
      <c r="C374" s="137"/>
      <c r="D374" s="138"/>
      <c r="E374" s="144"/>
      <c r="F374" s="139" t="s">
        <v>418</v>
      </c>
      <c r="G374" s="138"/>
      <c r="H374" s="140">
        <v>2</v>
      </c>
      <c r="I374" s="141"/>
      <c r="J374" s="142"/>
      <c r="K374" s="143"/>
      <c r="L374" s="143"/>
      <c r="M374" s="143"/>
      <c r="N374" s="143"/>
      <c r="O374" s="142"/>
      <c r="P374" s="142"/>
      <c r="Q374" s="142"/>
      <c r="R374" s="138"/>
      <c r="S374" s="138"/>
      <c r="T374" s="137"/>
      <c r="U374" s="6"/>
      <c r="V374" s="8"/>
      <c r="W374" s="8"/>
      <c r="X374" s="60"/>
    </row>
    <row r="375" spans="1:27" ht="7.5" customHeight="1" outlineLevel="4" x14ac:dyDescent="0.15">
      <c r="A375" s="8"/>
      <c r="B375" s="69"/>
      <c r="C375" s="69"/>
      <c r="D375" s="60"/>
      <c r="E375" s="60"/>
      <c r="F375" s="103"/>
      <c r="G375" s="60"/>
      <c r="H375" s="65"/>
      <c r="I375" s="104"/>
      <c r="J375" s="63"/>
      <c r="K375" s="65"/>
      <c r="L375" s="65"/>
      <c r="M375" s="65"/>
      <c r="N375" s="65"/>
      <c r="O375" s="63"/>
      <c r="P375" s="63"/>
      <c r="Q375" s="63"/>
      <c r="R375" s="60"/>
      <c r="S375" s="60"/>
      <c r="T375" s="69"/>
      <c r="U375" s="8"/>
      <c r="X375" s="60"/>
    </row>
    <row r="376" spans="1:27" ht="11.25" outlineLevel="3" x14ac:dyDescent="0.2">
      <c r="A376" s="4"/>
      <c r="B376" s="119"/>
      <c r="C376" s="120">
        <v>64</v>
      </c>
      <c r="D376" s="121" t="s">
        <v>148</v>
      </c>
      <c r="E376" s="122" t="s">
        <v>419</v>
      </c>
      <c r="F376" s="123" t="s">
        <v>420</v>
      </c>
      <c r="G376" s="121" t="s">
        <v>189</v>
      </c>
      <c r="H376" s="124">
        <v>4</v>
      </c>
      <c r="I376" s="125"/>
      <c r="J376" s="126">
        <f>H376*I376</f>
        <v>0</v>
      </c>
      <c r="K376" s="124"/>
      <c r="L376" s="124">
        <f>H376*K376</f>
        <v>0</v>
      </c>
      <c r="M376" s="124">
        <v>2.4E-2</v>
      </c>
      <c r="N376" s="124">
        <f>H376*M376</f>
        <v>9.6000000000000002E-2</v>
      </c>
      <c r="O376" s="126">
        <v>21</v>
      </c>
      <c r="P376" s="126">
        <f>J376*(O376/100)</f>
        <v>0</v>
      </c>
      <c r="Q376" s="126">
        <f>J376+P376</f>
        <v>0</v>
      </c>
      <c r="R376" s="127"/>
      <c r="S376" s="127" t="s">
        <v>152</v>
      </c>
      <c r="T376" s="128">
        <v>1</v>
      </c>
      <c r="U376" s="8"/>
      <c r="V376" s="8"/>
      <c r="W376" s="8"/>
      <c r="X376" s="60"/>
    </row>
    <row r="377" spans="1:27" ht="9.75" outlineLevel="4" x14ac:dyDescent="0.2">
      <c r="A377" s="129"/>
      <c r="B377" s="130"/>
      <c r="C377" s="130"/>
      <c r="D377" s="131"/>
      <c r="E377" s="135" t="s">
        <v>0</v>
      </c>
      <c r="F377" s="158" t="s">
        <v>421</v>
      </c>
      <c r="G377" s="158"/>
      <c r="H377" s="159"/>
      <c r="I377" s="160"/>
      <c r="J377" s="161"/>
      <c r="K377" s="133"/>
      <c r="L377" s="133"/>
      <c r="M377" s="133"/>
      <c r="N377" s="133"/>
      <c r="O377" s="134"/>
      <c r="P377" s="134"/>
      <c r="Q377" s="134"/>
      <c r="R377" s="131"/>
      <c r="S377" s="131"/>
      <c r="T377" s="130"/>
      <c r="U377" s="6"/>
      <c r="V377" s="8"/>
      <c r="W377" s="8"/>
      <c r="X377" s="132" t="str">
        <f>F377</f>
        <v>Ostatní práce vyvěšení nebo zavěšení křídel dřevěných dveřních, plochy do 2 m2</v>
      </c>
      <c r="Y377" s="9"/>
      <c r="AA377" s="11"/>
    </row>
    <row r="378" spans="1:27" ht="7.5" customHeight="1" outlineLevel="4" x14ac:dyDescent="0.15">
      <c r="B378" s="69"/>
      <c r="C378" s="69"/>
      <c r="D378" s="60"/>
      <c r="E378" s="60"/>
      <c r="F378" s="61"/>
      <c r="G378" s="60"/>
      <c r="H378" s="65"/>
      <c r="I378" s="104"/>
      <c r="J378" s="63"/>
      <c r="K378" s="65"/>
      <c r="L378" s="65"/>
      <c r="M378" s="65"/>
      <c r="N378" s="65"/>
      <c r="O378" s="63"/>
      <c r="P378" s="63"/>
      <c r="Q378" s="63"/>
      <c r="R378" s="60"/>
      <c r="S378" s="60"/>
      <c r="T378" s="69"/>
      <c r="U378" s="8"/>
      <c r="X378" s="60"/>
    </row>
    <row r="379" spans="1:27" ht="11.25" outlineLevel="4" x14ac:dyDescent="0.2">
      <c r="A379" s="136"/>
      <c r="B379" s="137"/>
      <c r="C379" s="137"/>
      <c r="D379" s="138"/>
      <c r="E379" s="144" t="s">
        <v>1</v>
      </c>
      <c r="F379" s="139" t="s">
        <v>154</v>
      </c>
      <c r="G379" s="138"/>
      <c r="H379" s="140">
        <v>0</v>
      </c>
      <c r="I379" s="141"/>
      <c r="J379" s="142"/>
      <c r="K379" s="143"/>
      <c r="L379" s="143"/>
      <c r="M379" s="143"/>
      <c r="N379" s="143"/>
      <c r="O379" s="142"/>
      <c r="P379" s="142"/>
      <c r="Q379" s="142"/>
      <c r="R379" s="138"/>
      <c r="S379" s="138"/>
      <c r="T379" s="137"/>
      <c r="U379" s="6"/>
      <c r="V379" s="8"/>
      <c r="W379" s="8"/>
      <c r="X379" s="60"/>
    </row>
    <row r="380" spans="1:27" ht="11.25" outlineLevel="4" x14ac:dyDescent="0.2">
      <c r="A380" s="136"/>
      <c r="B380" s="137"/>
      <c r="C380" s="137"/>
      <c r="D380" s="138"/>
      <c r="E380" s="144"/>
      <c r="F380" s="139" t="s">
        <v>422</v>
      </c>
      <c r="G380" s="138"/>
      <c r="H380" s="140">
        <v>4</v>
      </c>
      <c r="I380" s="141"/>
      <c r="J380" s="142"/>
      <c r="K380" s="143"/>
      <c r="L380" s="143"/>
      <c r="M380" s="143"/>
      <c r="N380" s="143"/>
      <c r="O380" s="142"/>
      <c r="P380" s="142"/>
      <c r="Q380" s="142"/>
      <c r="R380" s="138"/>
      <c r="S380" s="138"/>
      <c r="T380" s="137"/>
      <c r="U380" s="6"/>
      <c r="V380" s="8"/>
      <c r="W380" s="8"/>
      <c r="X380" s="60"/>
    </row>
    <row r="381" spans="1:27" ht="7.5" customHeight="1" outlineLevel="4" x14ac:dyDescent="0.15">
      <c r="A381" s="8"/>
      <c r="B381" s="69"/>
      <c r="C381" s="69"/>
      <c r="D381" s="60"/>
      <c r="E381" s="60"/>
      <c r="F381" s="103"/>
      <c r="G381" s="60"/>
      <c r="H381" s="65"/>
      <c r="I381" s="104"/>
      <c r="J381" s="63"/>
      <c r="K381" s="65"/>
      <c r="L381" s="65"/>
      <c r="M381" s="65"/>
      <c r="N381" s="65"/>
      <c r="O381" s="63"/>
      <c r="P381" s="63"/>
      <c r="Q381" s="63"/>
      <c r="R381" s="60"/>
      <c r="S381" s="60"/>
      <c r="T381" s="69"/>
      <c r="U381" s="8"/>
      <c r="X381" s="60"/>
    </row>
    <row r="382" spans="1:27" ht="11.25" outlineLevel="3" x14ac:dyDescent="0.2">
      <c r="A382" s="4"/>
      <c r="B382" s="119"/>
      <c r="C382" s="120">
        <v>65</v>
      </c>
      <c r="D382" s="121" t="s">
        <v>148</v>
      </c>
      <c r="E382" s="122" t="s">
        <v>423</v>
      </c>
      <c r="F382" s="123" t="s">
        <v>424</v>
      </c>
      <c r="G382" s="121" t="s">
        <v>363</v>
      </c>
      <c r="H382" s="124">
        <v>0</v>
      </c>
      <c r="I382" s="125"/>
      <c r="J382" s="126">
        <f>H382*I382</f>
        <v>0</v>
      </c>
      <c r="K382" s="124"/>
      <c r="L382" s="124">
        <f>H382*K382</f>
        <v>0</v>
      </c>
      <c r="M382" s="124"/>
      <c r="N382" s="124">
        <f>H382*M382</f>
        <v>0</v>
      </c>
      <c r="O382" s="126">
        <v>21</v>
      </c>
      <c r="P382" s="126">
        <f>J382*(O382/100)</f>
        <v>0</v>
      </c>
      <c r="Q382" s="126">
        <f>J382+P382</f>
        <v>0</v>
      </c>
      <c r="R382" s="127"/>
      <c r="S382" s="127" t="s">
        <v>152</v>
      </c>
      <c r="T382" s="128">
        <v>1</v>
      </c>
      <c r="U382" s="8"/>
      <c r="V382" s="8"/>
      <c r="W382" s="8"/>
      <c r="X382" s="60"/>
    </row>
    <row r="383" spans="1:27" ht="9.75" outlineLevel="4" x14ac:dyDescent="0.2">
      <c r="A383" s="129"/>
      <c r="B383" s="130"/>
      <c r="C383" s="130"/>
      <c r="D383" s="131"/>
      <c r="E383" s="135" t="s">
        <v>0</v>
      </c>
      <c r="F383" s="158" t="s">
        <v>425</v>
      </c>
      <c r="G383" s="158"/>
      <c r="H383" s="159"/>
      <c r="I383" s="160"/>
      <c r="J383" s="161"/>
      <c r="K383" s="133"/>
      <c r="L383" s="133"/>
      <c r="M383" s="133"/>
      <c r="N383" s="133"/>
      <c r="O383" s="134"/>
      <c r="P383" s="134"/>
      <c r="Q383" s="134"/>
      <c r="R383" s="131"/>
      <c r="S383" s="131"/>
      <c r="T383" s="130"/>
      <c r="U383" s="6"/>
      <c r="V383" s="8"/>
      <c r="W383" s="8"/>
      <c r="X383" s="132" t="str">
        <f>F383</f>
        <v>Přesun hmot pro konstrukce truhlářské stanovený z hmotnosti přesunovaného materiálu vodorovná dopravní vzdálenost do 50 m ruční (bez užití mechanizace) v objektech výšky do 6 m</v>
      </c>
      <c r="Y383" s="9"/>
      <c r="AA383" s="11"/>
    </row>
    <row r="384" spans="1:27" ht="7.5" customHeight="1" outlineLevel="4" x14ac:dyDescent="0.15">
      <c r="B384" s="69"/>
      <c r="C384" s="69"/>
      <c r="D384" s="60"/>
      <c r="E384" s="60"/>
      <c r="F384" s="61"/>
      <c r="G384" s="60"/>
      <c r="H384" s="65"/>
      <c r="I384" s="104"/>
      <c r="J384" s="63"/>
      <c r="K384" s="65"/>
      <c r="L384" s="65"/>
      <c r="M384" s="65"/>
      <c r="N384" s="65"/>
      <c r="O384" s="63"/>
      <c r="P384" s="63"/>
      <c r="Q384" s="63"/>
      <c r="R384" s="60"/>
      <c r="S384" s="60"/>
      <c r="T384" s="69"/>
      <c r="U384" s="8"/>
      <c r="X384" s="60"/>
    </row>
    <row r="385" spans="1:27" outlineLevel="3" x14ac:dyDescent="0.15">
      <c r="B385" s="6"/>
      <c r="C385" s="6"/>
      <c r="D385" s="6"/>
      <c r="E385" s="6"/>
      <c r="F385" s="6"/>
      <c r="G385" s="6"/>
      <c r="H385" s="6"/>
      <c r="I385" s="8"/>
      <c r="J385" s="8"/>
      <c r="K385" s="6"/>
      <c r="L385" s="6"/>
      <c r="M385" s="6"/>
      <c r="N385" s="6"/>
      <c r="O385" s="6"/>
      <c r="P385" s="8"/>
      <c r="Q385" s="8"/>
      <c r="R385" s="8"/>
      <c r="S385" s="6"/>
      <c r="T385" s="6"/>
      <c r="X385" s="6"/>
    </row>
    <row r="386" spans="1:27" ht="11.25" outlineLevel="2" x14ac:dyDescent="0.2">
      <c r="A386" s="96" t="s">
        <v>101</v>
      </c>
      <c r="B386" s="100">
        <v>3</v>
      </c>
      <c r="C386" s="113"/>
      <c r="D386" s="114" t="s">
        <v>147</v>
      </c>
      <c r="E386" s="114"/>
      <c r="F386" s="115" t="s">
        <v>102</v>
      </c>
      <c r="G386" s="114"/>
      <c r="H386" s="116"/>
      <c r="I386" s="117"/>
      <c r="J386" s="98">
        <f>SUBTOTAL(9,J387:J420)</f>
        <v>0</v>
      </c>
      <c r="K386" s="116"/>
      <c r="L386" s="99">
        <f>SUBTOTAL(9,L387:L420)</f>
        <v>9.0415120000000015E-2</v>
      </c>
      <c r="M386" s="116"/>
      <c r="N386" s="99">
        <f>SUBTOTAL(9,N387:N420)</f>
        <v>0</v>
      </c>
      <c r="O386" s="118"/>
      <c r="P386" s="98">
        <f>SUBTOTAL(9,P387:P420)</f>
        <v>0</v>
      </c>
      <c r="Q386" s="98">
        <f>SUBTOTAL(9,Q387:Q420)</f>
        <v>0</v>
      </c>
      <c r="R386" s="114"/>
      <c r="S386" s="114"/>
      <c r="T386" s="100">
        <f>SUBTOTAL(9,T387:T420)</f>
        <v>7</v>
      </c>
      <c r="U386" s="6"/>
      <c r="V386" s="8"/>
      <c r="W386" s="8"/>
      <c r="X386" s="60"/>
    </row>
    <row r="387" spans="1:27" ht="11.25" outlineLevel="3" x14ac:dyDescent="0.2">
      <c r="A387" s="4"/>
      <c r="B387" s="119"/>
      <c r="C387" s="120">
        <v>66</v>
      </c>
      <c r="D387" s="121" t="s">
        <v>148</v>
      </c>
      <c r="E387" s="122" t="s">
        <v>426</v>
      </c>
      <c r="F387" s="123" t="s">
        <v>427</v>
      </c>
      <c r="G387" s="121" t="s">
        <v>189</v>
      </c>
      <c r="H387" s="124">
        <v>5</v>
      </c>
      <c r="I387" s="125"/>
      <c r="J387" s="126">
        <f>H387*I387</f>
        <v>0</v>
      </c>
      <c r="K387" s="124"/>
      <c r="L387" s="124">
        <f>H387*K387</f>
        <v>0</v>
      </c>
      <c r="M387" s="124"/>
      <c r="N387" s="124">
        <f>H387*M387</f>
        <v>0</v>
      </c>
      <c r="O387" s="126">
        <v>21</v>
      </c>
      <c r="P387" s="126">
        <f>J387*(O387/100)</f>
        <v>0</v>
      </c>
      <c r="Q387" s="126">
        <f>J387+P387</f>
        <v>0</v>
      </c>
      <c r="R387" s="127"/>
      <c r="S387" s="127" t="s">
        <v>152</v>
      </c>
      <c r="T387" s="128">
        <v>1</v>
      </c>
      <c r="U387" s="8"/>
      <c r="V387" s="8"/>
      <c r="W387" s="8"/>
      <c r="X387" s="60"/>
    </row>
    <row r="388" spans="1:27" ht="9.75" outlineLevel="4" x14ac:dyDescent="0.2">
      <c r="A388" s="129"/>
      <c r="B388" s="130"/>
      <c r="C388" s="130"/>
      <c r="D388" s="131"/>
      <c r="E388" s="135" t="s">
        <v>0</v>
      </c>
      <c r="F388" s="158" t="s">
        <v>428</v>
      </c>
      <c r="G388" s="158"/>
      <c r="H388" s="159"/>
      <c r="I388" s="160"/>
      <c r="J388" s="161"/>
      <c r="K388" s="133"/>
      <c r="L388" s="133"/>
      <c r="M388" s="133"/>
      <c r="N388" s="133"/>
      <c r="O388" s="134"/>
      <c r="P388" s="134"/>
      <c r="Q388" s="134"/>
      <c r="R388" s="131"/>
      <c r="S388" s="131"/>
      <c r="T388" s="130"/>
      <c r="U388" s="6"/>
      <c r="V388" s="8"/>
      <c r="W388" s="8"/>
      <c r="X388" s="132" t="str">
        <f>F388</f>
        <v>Montáž dveřních křídel dřevěných nebo plastových otevíravých do ocelové zárubně povrchově upravených jednokřídlových, šířky do 800 mm</v>
      </c>
      <c r="Y388" s="9"/>
      <c r="AA388" s="11"/>
    </row>
    <row r="389" spans="1:27" ht="7.5" customHeight="1" outlineLevel="4" x14ac:dyDescent="0.15">
      <c r="B389" s="69"/>
      <c r="C389" s="69"/>
      <c r="D389" s="60"/>
      <c r="E389" s="60"/>
      <c r="F389" s="61"/>
      <c r="G389" s="60"/>
      <c r="H389" s="65"/>
      <c r="I389" s="104"/>
      <c r="J389" s="63"/>
      <c r="K389" s="65"/>
      <c r="L389" s="65"/>
      <c r="M389" s="65"/>
      <c r="N389" s="65"/>
      <c r="O389" s="63"/>
      <c r="P389" s="63"/>
      <c r="Q389" s="63"/>
      <c r="R389" s="60"/>
      <c r="S389" s="60"/>
      <c r="T389" s="69"/>
      <c r="U389" s="8"/>
      <c r="X389" s="60"/>
    </row>
    <row r="390" spans="1:27" ht="11.25" outlineLevel="4" x14ac:dyDescent="0.2">
      <c r="A390" s="136"/>
      <c r="B390" s="137"/>
      <c r="C390" s="137"/>
      <c r="D390" s="138"/>
      <c r="E390" s="144" t="s">
        <v>1</v>
      </c>
      <c r="F390" s="139" t="s">
        <v>165</v>
      </c>
      <c r="G390" s="138"/>
      <c r="H390" s="140">
        <v>0</v>
      </c>
      <c r="I390" s="141"/>
      <c r="J390" s="142"/>
      <c r="K390" s="143"/>
      <c r="L390" s="143"/>
      <c r="M390" s="143"/>
      <c r="N390" s="143"/>
      <c r="O390" s="142"/>
      <c r="P390" s="142"/>
      <c r="Q390" s="142"/>
      <c r="R390" s="138"/>
      <c r="S390" s="138"/>
      <c r="T390" s="137"/>
      <c r="U390" s="6"/>
      <c r="V390" s="8"/>
      <c r="W390" s="8"/>
      <c r="X390" s="60"/>
    </row>
    <row r="391" spans="1:27" ht="11.25" outlineLevel="4" x14ac:dyDescent="0.2">
      <c r="A391" s="136"/>
      <c r="B391" s="137"/>
      <c r="C391" s="137"/>
      <c r="D391" s="138"/>
      <c r="E391" s="144"/>
      <c r="F391" s="139" t="s">
        <v>210</v>
      </c>
      <c r="G391" s="138"/>
      <c r="H391" s="140">
        <v>1</v>
      </c>
      <c r="I391" s="141"/>
      <c r="J391" s="142"/>
      <c r="K391" s="143"/>
      <c r="L391" s="143"/>
      <c r="M391" s="143"/>
      <c r="N391" s="143"/>
      <c r="O391" s="142"/>
      <c r="P391" s="142"/>
      <c r="Q391" s="142"/>
      <c r="R391" s="138"/>
      <c r="S391" s="138"/>
      <c r="T391" s="137"/>
      <c r="U391" s="6"/>
      <c r="V391" s="8"/>
      <c r="W391" s="8"/>
      <c r="X391" s="60"/>
    </row>
    <row r="392" spans="1:27" ht="11.25" outlineLevel="4" x14ac:dyDescent="0.2">
      <c r="A392" s="136"/>
      <c r="B392" s="137"/>
      <c r="C392" s="137"/>
      <c r="D392" s="138"/>
      <c r="E392" s="144"/>
      <c r="F392" s="139" t="s">
        <v>211</v>
      </c>
      <c r="G392" s="138"/>
      <c r="H392" s="140">
        <v>3</v>
      </c>
      <c r="I392" s="141"/>
      <c r="J392" s="142"/>
      <c r="K392" s="143"/>
      <c r="L392" s="143"/>
      <c r="M392" s="143"/>
      <c r="N392" s="143"/>
      <c r="O392" s="142"/>
      <c r="P392" s="142"/>
      <c r="Q392" s="142"/>
      <c r="R392" s="138"/>
      <c r="S392" s="138"/>
      <c r="T392" s="137"/>
      <c r="U392" s="6"/>
      <c r="V392" s="8"/>
      <c r="W392" s="8"/>
      <c r="X392" s="60"/>
    </row>
    <row r="393" spans="1:27" ht="11.25" outlineLevel="4" x14ac:dyDescent="0.2">
      <c r="A393" s="136"/>
      <c r="B393" s="137"/>
      <c r="C393" s="137"/>
      <c r="D393" s="138"/>
      <c r="E393" s="144"/>
      <c r="F393" s="139" t="s">
        <v>206</v>
      </c>
      <c r="G393" s="138"/>
      <c r="H393" s="140">
        <v>1</v>
      </c>
      <c r="I393" s="141"/>
      <c r="J393" s="142"/>
      <c r="K393" s="143"/>
      <c r="L393" s="143"/>
      <c r="M393" s="143"/>
      <c r="N393" s="143"/>
      <c r="O393" s="142"/>
      <c r="P393" s="142"/>
      <c r="Q393" s="142"/>
      <c r="R393" s="138"/>
      <c r="S393" s="138"/>
      <c r="T393" s="137"/>
      <c r="U393" s="6"/>
      <c r="V393" s="8"/>
      <c r="W393" s="8"/>
      <c r="X393" s="60"/>
    </row>
    <row r="394" spans="1:27" ht="7.5" customHeight="1" outlineLevel="4" x14ac:dyDescent="0.15">
      <c r="A394" s="8"/>
      <c r="B394" s="69"/>
      <c r="C394" s="69"/>
      <c r="D394" s="60"/>
      <c r="E394" s="60"/>
      <c r="F394" s="103"/>
      <c r="G394" s="60"/>
      <c r="H394" s="65"/>
      <c r="I394" s="104"/>
      <c r="J394" s="63"/>
      <c r="K394" s="65"/>
      <c r="L394" s="65"/>
      <c r="M394" s="65"/>
      <c r="N394" s="65"/>
      <c r="O394" s="63"/>
      <c r="P394" s="63"/>
      <c r="Q394" s="63"/>
      <c r="R394" s="60"/>
      <c r="S394" s="60"/>
      <c r="T394" s="69"/>
      <c r="U394" s="8"/>
      <c r="X394" s="60"/>
    </row>
    <row r="395" spans="1:27" ht="22.5" outlineLevel="3" x14ac:dyDescent="0.2">
      <c r="A395" s="4"/>
      <c r="B395" s="119"/>
      <c r="C395" s="120">
        <v>67</v>
      </c>
      <c r="D395" s="121" t="s">
        <v>212</v>
      </c>
      <c r="E395" s="122" t="s">
        <v>429</v>
      </c>
      <c r="F395" s="123" t="s">
        <v>430</v>
      </c>
      <c r="G395" s="121" t="s">
        <v>189</v>
      </c>
      <c r="H395" s="124">
        <v>1</v>
      </c>
      <c r="I395" s="125"/>
      <c r="J395" s="126">
        <f>H395*I395</f>
        <v>0</v>
      </c>
      <c r="K395" s="124">
        <v>1.95E-2</v>
      </c>
      <c r="L395" s="124">
        <f>H395*K395</f>
        <v>1.95E-2</v>
      </c>
      <c r="M395" s="124"/>
      <c r="N395" s="124">
        <f>H395*M395</f>
        <v>0</v>
      </c>
      <c r="O395" s="126">
        <v>21</v>
      </c>
      <c r="P395" s="126">
        <f>J395*(O395/100)</f>
        <v>0</v>
      </c>
      <c r="Q395" s="126">
        <f>J395+P395</f>
        <v>0</v>
      </c>
      <c r="R395" s="127"/>
      <c r="S395" s="127" t="s">
        <v>152</v>
      </c>
      <c r="T395" s="128">
        <v>1</v>
      </c>
      <c r="U395" s="8"/>
      <c r="V395" s="8"/>
      <c r="W395" s="8"/>
      <c r="X395" s="60"/>
    </row>
    <row r="396" spans="1:27" ht="9.75" outlineLevel="4" x14ac:dyDescent="0.2">
      <c r="A396" s="129"/>
      <c r="B396" s="130"/>
      <c r="C396" s="130"/>
      <c r="D396" s="131"/>
      <c r="E396" s="135" t="s">
        <v>0</v>
      </c>
      <c r="F396" s="158" t="s">
        <v>54</v>
      </c>
      <c r="G396" s="158"/>
      <c r="H396" s="159"/>
      <c r="I396" s="160"/>
      <c r="J396" s="161"/>
      <c r="K396" s="133"/>
      <c r="L396" s="133"/>
      <c r="M396" s="133"/>
      <c r="N396" s="133"/>
      <c r="O396" s="134"/>
      <c r="P396" s="134"/>
      <c r="Q396" s="134"/>
      <c r="R396" s="131"/>
      <c r="S396" s="131"/>
      <c r="T396" s="130"/>
      <c r="U396" s="6"/>
      <c r="V396" s="8"/>
      <c r="W396" s="8"/>
      <c r="X396" s="132" t="str">
        <f>F396</f>
        <v>---</v>
      </c>
      <c r="Y396" s="9"/>
      <c r="AA396" s="11"/>
    </row>
    <row r="397" spans="1:27" ht="7.5" customHeight="1" outlineLevel="4" x14ac:dyDescent="0.15">
      <c r="B397" s="69"/>
      <c r="C397" s="69"/>
      <c r="D397" s="60"/>
      <c r="E397" s="60"/>
      <c r="F397" s="61"/>
      <c r="G397" s="60"/>
      <c r="H397" s="65"/>
      <c r="I397" s="104"/>
      <c r="J397" s="63"/>
      <c r="K397" s="65"/>
      <c r="L397" s="65"/>
      <c r="M397" s="65"/>
      <c r="N397" s="65"/>
      <c r="O397" s="63"/>
      <c r="P397" s="63"/>
      <c r="Q397" s="63"/>
      <c r="R397" s="60"/>
      <c r="S397" s="60"/>
      <c r="T397" s="69"/>
      <c r="U397" s="8"/>
      <c r="X397" s="60"/>
    </row>
    <row r="398" spans="1:27" ht="22.5" outlineLevel="3" x14ac:dyDescent="0.2">
      <c r="A398" s="4"/>
      <c r="B398" s="119"/>
      <c r="C398" s="120">
        <v>68</v>
      </c>
      <c r="D398" s="121" t="s">
        <v>212</v>
      </c>
      <c r="E398" s="122" t="s">
        <v>431</v>
      </c>
      <c r="F398" s="123" t="s">
        <v>432</v>
      </c>
      <c r="G398" s="121" t="s">
        <v>189</v>
      </c>
      <c r="H398" s="124">
        <v>3</v>
      </c>
      <c r="I398" s="125"/>
      <c r="J398" s="126">
        <f>H398*I398</f>
        <v>0</v>
      </c>
      <c r="K398" s="124">
        <v>1.7500000000000002E-2</v>
      </c>
      <c r="L398" s="124">
        <f>H398*K398</f>
        <v>5.2500000000000005E-2</v>
      </c>
      <c r="M398" s="124"/>
      <c r="N398" s="124">
        <f>H398*M398</f>
        <v>0</v>
      </c>
      <c r="O398" s="126">
        <v>21</v>
      </c>
      <c r="P398" s="126">
        <f>J398*(O398/100)</f>
        <v>0</v>
      </c>
      <c r="Q398" s="126">
        <f>J398+P398</f>
        <v>0</v>
      </c>
      <c r="R398" s="127"/>
      <c r="S398" s="127" t="s">
        <v>152</v>
      </c>
      <c r="T398" s="128">
        <v>1</v>
      </c>
      <c r="U398" s="8"/>
      <c r="V398" s="8"/>
      <c r="W398" s="8"/>
      <c r="X398" s="60"/>
    </row>
    <row r="399" spans="1:27" ht="9.75" outlineLevel="4" x14ac:dyDescent="0.2">
      <c r="A399" s="129"/>
      <c r="B399" s="130"/>
      <c r="C399" s="130"/>
      <c r="D399" s="131"/>
      <c r="E399" s="135" t="s">
        <v>0</v>
      </c>
      <c r="F399" s="158" t="s">
        <v>54</v>
      </c>
      <c r="G399" s="158"/>
      <c r="H399" s="159"/>
      <c r="I399" s="160"/>
      <c r="J399" s="161"/>
      <c r="K399" s="133"/>
      <c r="L399" s="133"/>
      <c r="M399" s="133"/>
      <c r="N399" s="133"/>
      <c r="O399" s="134"/>
      <c r="P399" s="134"/>
      <c r="Q399" s="134"/>
      <c r="R399" s="131"/>
      <c r="S399" s="131"/>
      <c r="T399" s="130"/>
      <c r="U399" s="6"/>
      <c r="V399" s="8"/>
      <c r="W399" s="8"/>
      <c r="X399" s="132" t="str">
        <f>F399</f>
        <v>---</v>
      </c>
      <c r="Y399" s="9"/>
      <c r="AA399" s="11"/>
    </row>
    <row r="400" spans="1:27" ht="7.5" customHeight="1" outlineLevel="4" x14ac:dyDescent="0.15">
      <c r="B400" s="69"/>
      <c r="C400" s="69"/>
      <c r="D400" s="60"/>
      <c r="E400" s="60"/>
      <c r="F400" s="61"/>
      <c r="G400" s="60"/>
      <c r="H400" s="65"/>
      <c r="I400" s="104"/>
      <c r="J400" s="63"/>
      <c r="K400" s="65"/>
      <c r="L400" s="65"/>
      <c r="M400" s="65"/>
      <c r="N400" s="65"/>
      <c r="O400" s="63"/>
      <c r="P400" s="63"/>
      <c r="Q400" s="63"/>
      <c r="R400" s="60"/>
      <c r="S400" s="60"/>
      <c r="T400" s="69"/>
      <c r="U400" s="8"/>
      <c r="X400" s="60"/>
    </row>
    <row r="401" spans="1:27" ht="22.5" outlineLevel="3" x14ac:dyDescent="0.2">
      <c r="A401" s="4"/>
      <c r="B401" s="119"/>
      <c r="C401" s="120">
        <v>69</v>
      </c>
      <c r="D401" s="121" t="s">
        <v>212</v>
      </c>
      <c r="E401" s="122" t="s">
        <v>431</v>
      </c>
      <c r="F401" s="123" t="s">
        <v>433</v>
      </c>
      <c r="G401" s="121" t="s">
        <v>189</v>
      </c>
      <c r="H401" s="124">
        <v>1</v>
      </c>
      <c r="I401" s="125"/>
      <c r="J401" s="126">
        <f>H401*I401</f>
        <v>0</v>
      </c>
      <c r="K401" s="124">
        <v>1.7500000000000002E-2</v>
      </c>
      <c r="L401" s="124">
        <f>H401*K401</f>
        <v>1.7500000000000002E-2</v>
      </c>
      <c r="M401" s="124"/>
      <c r="N401" s="124">
        <f>H401*M401</f>
        <v>0</v>
      </c>
      <c r="O401" s="126">
        <v>21</v>
      </c>
      <c r="P401" s="126">
        <f>J401*(O401/100)</f>
        <v>0</v>
      </c>
      <c r="Q401" s="126">
        <f>J401+P401</f>
        <v>0</v>
      </c>
      <c r="R401" s="127"/>
      <c r="S401" s="127" t="s">
        <v>152</v>
      </c>
      <c r="T401" s="128">
        <v>1</v>
      </c>
      <c r="U401" s="8"/>
      <c r="V401" s="8"/>
      <c r="W401" s="8"/>
      <c r="X401" s="60"/>
    </row>
    <row r="402" spans="1:27" ht="9.75" outlineLevel="4" x14ac:dyDescent="0.2">
      <c r="A402" s="129"/>
      <c r="B402" s="130"/>
      <c r="C402" s="130"/>
      <c r="D402" s="131"/>
      <c r="E402" s="135" t="s">
        <v>0</v>
      </c>
      <c r="F402" s="158" t="s">
        <v>54</v>
      </c>
      <c r="G402" s="158"/>
      <c r="H402" s="159"/>
      <c r="I402" s="160"/>
      <c r="J402" s="161"/>
      <c r="K402" s="133"/>
      <c r="L402" s="133"/>
      <c r="M402" s="133"/>
      <c r="N402" s="133"/>
      <c r="O402" s="134"/>
      <c r="P402" s="134"/>
      <c r="Q402" s="134"/>
      <c r="R402" s="131"/>
      <c r="S402" s="131"/>
      <c r="T402" s="130"/>
      <c r="U402" s="6"/>
      <c r="V402" s="8"/>
      <c r="W402" s="8"/>
      <c r="X402" s="132" t="str">
        <f>F402</f>
        <v>---</v>
      </c>
      <c r="Y402" s="9"/>
      <c r="AA402" s="11"/>
    </row>
    <row r="403" spans="1:27" ht="7.5" customHeight="1" outlineLevel="4" x14ac:dyDescent="0.15">
      <c r="B403" s="69"/>
      <c r="C403" s="69"/>
      <c r="D403" s="60"/>
      <c r="E403" s="60"/>
      <c r="F403" s="61"/>
      <c r="G403" s="60"/>
      <c r="H403" s="65"/>
      <c r="I403" s="104"/>
      <c r="J403" s="63"/>
      <c r="K403" s="65"/>
      <c r="L403" s="65"/>
      <c r="M403" s="65"/>
      <c r="N403" s="65"/>
      <c r="O403" s="63"/>
      <c r="P403" s="63"/>
      <c r="Q403" s="63"/>
      <c r="R403" s="60"/>
      <c r="S403" s="60"/>
      <c r="T403" s="69"/>
      <c r="U403" s="8"/>
      <c r="X403" s="60"/>
    </row>
    <row r="404" spans="1:27" ht="11.25" outlineLevel="3" x14ac:dyDescent="0.2">
      <c r="A404" s="4"/>
      <c r="B404" s="119"/>
      <c r="C404" s="120">
        <v>70</v>
      </c>
      <c r="D404" s="121" t="s">
        <v>148</v>
      </c>
      <c r="E404" s="122" t="s">
        <v>434</v>
      </c>
      <c r="F404" s="123" t="s">
        <v>435</v>
      </c>
      <c r="G404" s="121" t="s">
        <v>172</v>
      </c>
      <c r="H404" s="124">
        <v>3.5999999999999992</v>
      </c>
      <c r="I404" s="125"/>
      <c r="J404" s="126">
        <f>H404*I404</f>
        <v>0</v>
      </c>
      <c r="K404" s="124">
        <v>4.0000000000000003E-5</v>
      </c>
      <c r="L404" s="124">
        <f>H404*K404</f>
        <v>1.4399999999999998E-4</v>
      </c>
      <c r="M404" s="124"/>
      <c r="N404" s="124">
        <f>H404*M404</f>
        <v>0</v>
      </c>
      <c r="O404" s="126">
        <v>21</v>
      </c>
      <c r="P404" s="126">
        <f>J404*(O404/100)</f>
        <v>0</v>
      </c>
      <c r="Q404" s="126">
        <f>J404+P404</f>
        <v>0</v>
      </c>
      <c r="R404" s="127"/>
      <c r="S404" s="127" t="s">
        <v>152</v>
      </c>
      <c r="T404" s="128">
        <v>1</v>
      </c>
      <c r="U404" s="8"/>
      <c r="V404" s="8"/>
      <c r="W404" s="8"/>
      <c r="X404" s="60"/>
    </row>
    <row r="405" spans="1:27" ht="19.5" outlineLevel="4" x14ac:dyDescent="0.2">
      <c r="A405" s="129"/>
      <c r="B405" s="130"/>
      <c r="C405" s="130"/>
      <c r="D405" s="131"/>
      <c r="E405" s="135" t="s">
        <v>0</v>
      </c>
      <c r="F405" s="158" t="s">
        <v>436</v>
      </c>
      <c r="G405" s="158"/>
      <c r="H405" s="159"/>
      <c r="I405" s="160"/>
      <c r="J405" s="161"/>
      <c r="K405" s="133"/>
      <c r="L405" s="133"/>
      <c r="M405" s="133"/>
      <c r="N405" s="133"/>
      <c r="O405" s="134"/>
      <c r="P405" s="134"/>
      <c r="Q405" s="134"/>
      <c r="R405" s="131"/>
      <c r="S405" s="131"/>
      <c r="T405" s="130"/>
      <c r="U405" s="6"/>
      <c r="V405" s="8"/>
      <c r="W405" s="8"/>
      <c r="X405" s="132" t="str">
        <f>F405</f>
        <v>Montáž lišty přechodové (vyrovnávací)  
  připevněné vruty</v>
      </c>
      <c r="Y405" s="9"/>
      <c r="AA405" s="11"/>
    </row>
    <row r="406" spans="1:27" ht="7.5" customHeight="1" outlineLevel="4" x14ac:dyDescent="0.15">
      <c r="B406" s="69"/>
      <c r="C406" s="69"/>
      <c r="D406" s="60"/>
      <c r="E406" s="60"/>
      <c r="F406" s="61"/>
      <c r="G406" s="60"/>
      <c r="H406" s="65"/>
      <c r="I406" s="104"/>
      <c r="J406" s="63"/>
      <c r="K406" s="65"/>
      <c r="L406" s="65"/>
      <c r="M406" s="65"/>
      <c r="N406" s="65"/>
      <c r="O406" s="63"/>
      <c r="P406" s="63"/>
      <c r="Q406" s="63"/>
      <c r="R406" s="60"/>
      <c r="S406" s="60"/>
      <c r="T406" s="69"/>
      <c r="U406" s="8"/>
      <c r="X406" s="60"/>
    </row>
    <row r="407" spans="1:27" ht="11.25" outlineLevel="4" x14ac:dyDescent="0.2">
      <c r="A407" s="136"/>
      <c r="B407" s="137"/>
      <c r="C407" s="137"/>
      <c r="D407" s="138"/>
      <c r="E407" s="144" t="s">
        <v>1</v>
      </c>
      <c r="F407" s="139" t="s">
        <v>165</v>
      </c>
      <c r="G407" s="138"/>
      <c r="H407" s="140">
        <v>0</v>
      </c>
      <c r="I407" s="141"/>
      <c r="J407" s="142"/>
      <c r="K407" s="143"/>
      <c r="L407" s="143"/>
      <c r="M407" s="143"/>
      <c r="N407" s="143"/>
      <c r="O407" s="142"/>
      <c r="P407" s="142"/>
      <c r="Q407" s="142"/>
      <c r="R407" s="138"/>
      <c r="S407" s="138"/>
      <c r="T407" s="137"/>
      <c r="U407" s="6"/>
      <c r="V407" s="8"/>
      <c r="W407" s="8"/>
      <c r="X407" s="60"/>
    </row>
    <row r="408" spans="1:27" ht="11.25" outlineLevel="4" x14ac:dyDescent="0.2">
      <c r="A408" s="136"/>
      <c r="B408" s="137"/>
      <c r="C408" s="137"/>
      <c r="D408" s="138"/>
      <c r="E408" s="144"/>
      <c r="F408" s="139" t="s">
        <v>437</v>
      </c>
      <c r="G408" s="138"/>
      <c r="H408" s="140">
        <v>0.8</v>
      </c>
      <c r="I408" s="141"/>
      <c r="J408" s="142"/>
      <c r="K408" s="143"/>
      <c r="L408" s="143"/>
      <c r="M408" s="143"/>
      <c r="N408" s="143"/>
      <c r="O408" s="142"/>
      <c r="P408" s="142"/>
      <c r="Q408" s="142"/>
      <c r="R408" s="138"/>
      <c r="S408" s="138"/>
      <c r="T408" s="137"/>
      <c r="U408" s="6"/>
      <c r="V408" s="8"/>
      <c r="W408" s="8"/>
      <c r="X408" s="60"/>
    </row>
    <row r="409" spans="1:27" ht="11.25" outlineLevel="4" x14ac:dyDescent="0.2">
      <c r="A409" s="136"/>
      <c r="B409" s="137"/>
      <c r="C409" s="137"/>
      <c r="D409" s="138"/>
      <c r="E409" s="144"/>
      <c r="F409" s="139" t="s">
        <v>438</v>
      </c>
      <c r="G409" s="138"/>
      <c r="H409" s="140">
        <v>2.0999999999999996</v>
      </c>
      <c r="I409" s="141"/>
      <c r="J409" s="142"/>
      <c r="K409" s="143"/>
      <c r="L409" s="143"/>
      <c r="M409" s="143"/>
      <c r="N409" s="143"/>
      <c r="O409" s="142"/>
      <c r="P409" s="142"/>
      <c r="Q409" s="142"/>
      <c r="R409" s="138"/>
      <c r="S409" s="138"/>
      <c r="T409" s="137"/>
      <c r="U409" s="6"/>
      <c r="V409" s="8"/>
      <c r="W409" s="8"/>
      <c r="X409" s="60"/>
    </row>
    <row r="410" spans="1:27" ht="11.25" outlineLevel="4" x14ac:dyDescent="0.2">
      <c r="A410" s="136"/>
      <c r="B410" s="137"/>
      <c r="C410" s="137"/>
      <c r="D410" s="138"/>
      <c r="E410" s="144"/>
      <c r="F410" s="139" t="s">
        <v>439</v>
      </c>
      <c r="G410" s="138"/>
      <c r="H410" s="140">
        <v>0.7</v>
      </c>
      <c r="I410" s="141"/>
      <c r="J410" s="142"/>
      <c r="K410" s="143"/>
      <c r="L410" s="143"/>
      <c r="M410" s="143"/>
      <c r="N410" s="143"/>
      <c r="O410" s="142"/>
      <c r="P410" s="142"/>
      <c r="Q410" s="142"/>
      <c r="R410" s="138"/>
      <c r="S410" s="138"/>
      <c r="T410" s="137"/>
      <c r="U410" s="6"/>
      <c r="V410" s="8"/>
      <c r="W410" s="8"/>
      <c r="X410" s="60"/>
    </row>
    <row r="411" spans="1:27" ht="7.5" customHeight="1" outlineLevel="4" x14ac:dyDescent="0.15">
      <c r="A411" s="8"/>
      <c r="B411" s="69"/>
      <c r="C411" s="69"/>
      <c r="D411" s="60"/>
      <c r="E411" s="60"/>
      <c r="F411" s="103"/>
      <c r="G411" s="60"/>
      <c r="H411" s="65"/>
      <c r="I411" s="104"/>
      <c r="J411" s="63"/>
      <c r="K411" s="65"/>
      <c r="L411" s="65"/>
      <c r="M411" s="65"/>
      <c r="N411" s="65"/>
      <c r="O411" s="63"/>
      <c r="P411" s="63"/>
      <c r="Q411" s="63"/>
      <c r="R411" s="60"/>
      <c r="S411" s="60"/>
      <c r="T411" s="69"/>
      <c r="U411" s="8"/>
      <c r="X411" s="60"/>
    </row>
    <row r="412" spans="1:27" ht="11.25" outlineLevel="3" x14ac:dyDescent="0.2">
      <c r="A412" s="4"/>
      <c r="B412" s="119"/>
      <c r="C412" s="120">
        <v>71</v>
      </c>
      <c r="D412" s="121" t="s">
        <v>212</v>
      </c>
      <c r="E412" s="122" t="s">
        <v>440</v>
      </c>
      <c r="F412" s="123" t="s">
        <v>441</v>
      </c>
      <c r="G412" s="121" t="s">
        <v>172</v>
      </c>
      <c r="H412" s="124">
        <v>3.6720000000000002</v>
      </c>
      <c r="I412" s="125"/>
      <c r="J412" s="126">
        <f>H412*I412</f>
        <v>0</v>
      </c>
      <c r="K412" s="124">
        <v>2.1000000000000001E-4</v>
      </c>
      <c r="L412" s="124">
        <f>H412*K412</f>
        <v>7.7112000000000003E-4</v>
      </c>
      <c r="M412" s="124"/>
      <c r="N412" s="124">
        <f>H412*M412</f>
        <v>0</v>
      </c>
      <c r="O412" s="126">
        <v>21</v>
      </c>
      <c r="P412" s="126">
        <f>J412*(O412/100)</f>
        <v>0</v>
      </c>
      <c r="Q412" s="126">
        <f>J412+P412</f>
        <v>0</v>
      </c>
      <c r="R412" s="127"/>
      <c r="S412" s="127" t="s">
        <v>152</v>
      </c>
      <c r="T412" s="128">
        <v>1</v>
      </c>
      <c r="U412" s="8"/>
      <c r="V412" s="8"/>
      <c r="W412" s="8"/>
      <c r="X412" s="60"/>
    </row>
    <row r="413" spans="1:27" ht="9.75" outlineLevel="4" x14ac:dyDescent="0.2">
      <c r="A413" s="129"/>
      <c r="B413" s="130"/>
      <c r="C413" s="130"/>
      <c r="D413" s="131"/>
      <c r="E413" s="135" t="s">
        <v>0</v>
      </c>
      <c r="F413" s="158" t="s">
        <v>442</v>
      </c>
      <c r="G413" s="158"/>
      <c r="H413" s="159"/>
      <c r="I413" s="160"/>
      <c r="J413" s="161"/>
      <c r="K413" s="133"/>
      <c r="L413" s="133"/>
      <c r="M413" s="133"/>
      <c r="N413" s="133"/>
      <c r="O413" s="134"/>
      <c r="P413" s="134"/>
      <c r="Q413" s="134"/>
      <c r="R413" s="131"/>
      <c r="S413" s="131"/>
      <c r="T413" s="130"/>
      <c r="U413" s="6"/>
      <c r="V413" s="8"/>
      <c r="W413" s="8"/>
      <c r="X413" s="132" t="str">
        <f>F413</f>
        <v>profil přechodový Al narážecí 40 mm bronz</v>
      </c>
      <c r="Y413" s="9"/>
      <c r="AA413" s="11"/>
    </row>
    <row r="414" spans="1:27" ht="7.5" customHeight="1" outlineLevel="4" x14ac:dyDescent="0.15">
      <c r="B414" s="69"/>
      <c r="C414" s="69"/>
      <c r="D414" s="60"/>
      <c r="E414" s="60"/>
      <c r="F414" s="61"/>
      <c r="G414" s="60"/>
      <c r="H414" s="65"/>
      <c r="I414" s="104"/>
      <c r="J414" s="63"/>
      <c r="K414" s="65"/>
      <c r="L414" s="65"/>
      <c r="M414" s="65"/>
      <c r="N414" s="65"/>
      <c r="O414" s="63"/>
      <c r="P414" s="63"/>
      <c r="Q414" s="63"/>
      <c r="R414" s="60"/>
      <c r="S414" s="60"/>
      <c r="T414" s="69"/>
      <c r="U414" s="8"/>
      <c r="X414" s="60"/>
    </row>
    <row r="415" spans="1:27" ht="9.75" outlineLevel="4" x14ac:dyDescent="0.2">
      <c r="A415" s="129"/>
      <c r="B415" s="130"/>
      <c r="C415" s="130"/>
      <c r="D415" s="131"/>
      <c r="E415" s="135" t="s">
        <v>24</v>
      </c>
      <c r="F415" s="147">
        <v>2</v>
      </c>
      <c r="G415" s="131"/>
      <c r="H415" s="145">
        <v>7.2000000000000008E-2</v>
      </c>
      <c r="I415" s="146"/>
      <c r="J415" s="134"/>
      <c r="K415" s="133"/>
      <c r="L415" s="133"/>
      <c r="M415" s="133"/>
      <c r="N415" s="133"/>
      <c r="O415" s="134"/>
      <c r="P415" s="134"/>
      <c r="Q415" s="134"/>
      <c r="R415" s="131"/>
      <c r="S415" s="131"/>
      <c r="T415" s="130"/>
      <c r="U415" s="6"/>
      <c r="V415" s="8"/>
      <c r="W415" s="8"/>
      <c r="X415" s="60"/>
    </row>
    <row r="416" spans="1:27" ht="7.5" customHeight="1" outlineLevel="4" x14ac:dyDescent="0.15">
      <c r="A416" s="8"/>
      <c r="B416" s="69"/>
      <c r="C416" s="69"/>
      <c r="D416" s="60"/>
      <c r="E416" s="60"/>
      <c r="F416" s="103"/>
      <c r="G416" s="60"/>
      <c r="H416" s="65"/>
      <c r="I416" s="104"/>
      <c r="J416" s="63"/>
      <c r="K416" s="65"/>
      <c r="L416" s="65"/>
      <c r="M416" s="65"/>
      <c r="N416" s="65"/>
      <c r="O416" s="63"/>
      <c r="P416" s="63"/>
      <c r="Q416" s="63"/>
      <c r="R416" s="60"/>
      <c r="S416" s="60"/>
      <c r="T416" s="69"/>
      <c r="U416" s="8"/>
      <c r="X416" s="60"/>
    </row>
    <row r="417" spans="1:27" ht="11.25" outlineLevel="3" x14ac:dyDescent="0.2">
      <c r="A417" s="4"/>
      <c r="B417" s="119"/>
      <c r="C417" s="120">
        <v>72</v>
      </c>
      <c r="D417" s="121" t="s">
        <v>148</v>
      </c>
      <c r="E417" s="122" t="s">
        <v>423</v>
      </c>
      <c r="F417" s="123" t="s">
        <v>424</v>
      </c>
      <c r="G417" s="121" t="s">
        <v>363</v>
      </c>
      <c r="H417" s="124">
        <v>9.0415120000000015E-2</v>
      </c>
      <c r="I417" s="125"/>
      <c r="J417" s="126">
        <f>H417*I417</f>
        <v>0</v>
      </c>
      <c r="K417" s="124"/>
      <c r="L417" s="124">
        <f>H417*K417</f>
        <v>0</v>
      </c>
      <c r="M417" s="124"/>
      <c r="N417" s="124">
        <f>H417*M417</f>
        <v>0</v>
      </c>
      <c r="O417" s="126">
        <v>21</v>
      </c>
      <c r="P417" s="126">
        <f>J417*(O417/100)</f>
        <v>0</v>
      </c>
      <c r="Q417" s="126">
        <f>J417+P417</f>
        <v>0</v>
      </c>
      <c r="R417" s="127"/>
      <c r="S417" s="127" t="s">
        <v>152</v>
      </c>
      <c r="T417" s="128">
        <v>1</v>
      </c>
      <c r="U417" s="8"/>
      <c r="V417" s="8"/>
      <c r="W417" s="8"/>
      <c r="X417" s="60"/>
    </row>
    <row r="418" spans="1:27" ht="9.75" outlineLevel="4" x14ac:dyDescent="0.2">
      <c r="A418" s="129"/>
      <c r="B418" s="130"/>
      <c r="C418" s="130"/>
      <c r="D418" s="131"/>
      <c r="E418" s="135" t="s">
        <v>0</v>
      </c>
      <c r="F418" s="158" t="s">
        <v>425</v>
      </c>
      <c r="G418" s="158"/>
      <c r="H418" s="159"/>
      <c r="I418" s="160"/>
      <c r="J418" s="161"/>
      <c r="K418" s="133"/>
      <c r="L418" s="133"/>
      <c r="M418" s="133"/>
      <c r="N418" s="133"/>
      <c r="O418" s="134"/>
      <c r="P418" s="134"/>
      <c r="Q418" s="134"/>
      <c r="R418" s="131"/>
      <c r="S418" s="131"/>
      <c r="T418" s="130"/>
      <c r="U418" s="6"/>
      <c r="V418" s="8"/>
      <c r="W418" s="8"/>
      <c r="X418" s="132" t="str">
        <f>F418</f>
        <v>Přesun hmot pro konstrukce truhlářské stanovený z hmotnosti přesunovaného materiálu vodorovná dopravní vzdálenost do 50 m ruční (bez užití mechanizace) v objektech výšky do 6 m</v>
      </c>
      <c r="Y418" s="9"/>
      <c r="AA418" s="11"/>
    </row>
    <row r="419" spans="1:27" ht="7.5" customHeight="1" outlineLevel="4" x14ac:dyDescent="0.15">
      <c r="B419" s="69"/>
      <c r="C419" s="69"/>
      <c r="D419" s="60"/>
      <c r="E419" s="60"/>
      <c r="F419" s="61"/>
      <c r="G419" s="60"/>
      <c r="H419" s="65"/>
      <c r="I419" s="104"/>
      <c r="J419" s="63"/>
      <c r="K419" s="65"/>
      <c r="L419" s="65"/>
      <c r="M419" s="65"/>
      <c r="N419" s="65"/>
      <c r="O419" s="63"/>
      <c r="P419" s="63"/>
      <c r="Q419" s="63"/>
      <c r="R419" s="60"/>
      <c r="S419" s="60"/>
      <c r="T419" s="69"/>
      <c r="U419" s="8"/>
      <c r="X419" s="60"/>
    </row>
    <row r="420" spans="1:27" outlineLevel="3" x14ac:dyDescent="0.15">
      <c r="B420" s="6"/>
      <c r="C420" s="6"/>
      <c r="D420" s="6"/>
      <c r="E420" s="6"/>
      <c r="F420" s="6"/>
      <c r="G420" s="6"/>
      <c r="H420" s="6"/>
      <c r="I420" s="8"/>
      <c r="J420" s="8"/>
      <c r="K420" s="6"/>
      <c r="L420" s="6"/>
      <c r="M420" s="6"/>
      <c r="N420" s="6"/>
      <c r="O420" s="6"/>
      <c r="P420" s="8"/>
      <c r="Q420" s="8"/>
      <c r="R420" s="8"/>
      <c r="S420" s="6"/>
      <c r="T420" s="6"/>
      <c r="X420" s="6"/>
    </row>
    <row r="421" spans="1:27" ht="11.25" outlineLevel="2" x14ac:dyDescent="0.2">
      <c r="A421" s="96" t="s">
        <v>103</v>
      </c>
      <c r="B421" s="100">
        <v>3</v>
      </c>
      <c r="C421" s="113"/>
      <c r="D421" s="114" t="s">
        <v>147</v>
      </c>
      <c r="E421" s="114"/>
      <c r="F421" s="115" t="s">
        <v>104</v>
      </c>
      <c r="G421" s="114"/>
      <c r="H421" s="116"/>
      <c r="I421" s="117"/>
      <c r="J421" s="98">
        <f>SUBTOTAL(9,J422:J478)</f>
        <v>0</v>
      </c>
      <c r="K421" s="116"/>
      <c r="L421" s="99">
        <f>SUBTOTAL(9,L422:L478)</f>
        <v>0.44219879999999995</v>
      </c>
      <c r="M421" s="116"/>
      <c r="N421" s="99">
        <f>SUBTOTAL(9,N422:N478)</f>
        <v>0</v>
      </c>
      <c r="O421" s="118"/>
      <c r="P421" s="98">
        <f>SUBTOTAL(9,P422:P478)</f>
        <v>0</v>
      </c>
      <c r="Q421" s="98">
        <f>SUBTOTAL(9,Q422:Q478)</f>
        <v>0</v>
      </c>
      <c r="R421" s="114"/>
      <c r="S421" s="114"/>
      <c r="T421" s="100">
        <f>SUBTOTAL(9,T422:T478)</f>
        <v>12</v>
      </c>
      <c r="U421" s="6"/>
      <c r="V421" s="8"/>
      <c r="W421" s="8"/>
      <c r="X421" s="60"/>
    </row>
    <row r="422" spans="1:27" ht="11.25" outlineLevel="3" x14ac:dyDescent="0.2">
      <c r="A422" s="4"/>
      <c r="B422" s="119"/>
      <c r="C422" s="120">
        <v>73</v>
      </c>
      <c r="D422" s="121" t="s">
        <v>148</v>
      </c>
      <c r="E422" s="122" t="s">
        <v>443</v>
      </c>
      <c r="F422" s="123" t="s">
        <v>444</v>
      </c>
      <c r="G422" s="121" t="s">
        <v>151</v>
      </c>
      <c r="H422" s="124">
        <v>9.59</v>
      </c>
      <c r="I422" s="125"/>
      <c r="J422" s="126">
        <f>H422*I422</f>
        <v>0</v>
      </c>
      <c r="K422" s="124"/>
      <c r="L422" s="124">
        <f>H422*K422</f>
        <v>0</v>
      </c>
      <c r="M422" s="124"/>
      <c r="N422" s="124">
        <f>H422*M422</f>
        <v>0</v>
      </c>
      <c r="O422" s="126">
        <v>21</v>
      </c>
      <c r="P422" s="126">
        <f>J422*(O422/100)</f>
        <v>0</v>
      </c>
      <c r="Q422" s="126">
        <f>J422+P422</f>
        <v>0</v>
      </c>
      <c r="R422" s="127"/>
      <c r="S422" s="127" t="s">
        <v>152</v>
      </c>
      <c r="T422" s="128">
        <v>1</v>
      </c>
      <c r="U422" s="8"/>
      <c r="V422" s="8"/>
      <c r="W422" s="8"/>
      <c r="X422" s="60"/>
    </row>
    <row r="423" spans="1:27" ht="9.75" outlineLevel="4" x14ac:dyDescent="0.2">
      <c r="A423" s="129"/>
      <c r="B423" s="130"/>
      <c r="C423" s="130"/>
      <c r="D423" s="131"/>
      <c r="E423" s="135" t="s">
        <v>0</v>
      </c>
      <c r="F423" s="158" t="s">
        <v>445</v>
      </c>
      <c r="G423" s="158"/>
      <c r="H423" s="159"/>
      <c r="I423" s="160"/>
      <c r="J423" s="161"/>
      <c r="K423" s="133"/>
      <c r="L423" s="133"/>
      <c r="M423" s="133"/>
      <c r="N423" s="133"/>
      <c r="O423" s="134"/>
      <c r="P423" s="134"/>
      <c r="Q423" s="134"/>
      <c r="R423" s="131"/>
      <c r="S423" s="131"/>
      <c r="T423" s="130"/>
      <c r="U423" s="6"/>
      <c r="V423" s="8"/>
      <c r="W423" s="8"/>
      <c r="X423" s="132" t="str">
        <f>F423</f>
        <v>Příprava podkladu před provedením dlažby vysátí podlah</v>
      </c>
      <c r="Y423" s="9"/>
      <c r="AA423" s="11"/>
    </row>
    <row r="424" spans="1:27" ht="7.5" customHeight="1" outlineLevel="4" x14ac:dyDescent="0.15">
      <c r="B424" s="69"/>
      <c r="C424" s="69"/>
      <c r="D424" s="60"/>
      <c r="E424" s="60"/>
      <c r="F424" s="61"/>
      <c r="G424" s="60"/>
      <c r="H424" s="65"/>
      <c r="I424" s="104"/>
      <c r="J424" s="63"/>
      <c r="K424" s="65"/>
      <c r="L424" s="65"/>
      <c r="M424" s="65"/>
      <c r="N424" s="65"/>
      <c r="O424" s="63"/>
      <c r="P424" s="63"/>
      <c r="Q424" s="63"/>
      <c r="R424" s="60"/>
      <c r="S424" s="60"/>
      <c r="T424" s="69"/>
      <c r="U424" s="8"/>
      <c r="X424" s="60"/>
    </row>
    <row r="425" spans="1:27" ht="11.25" outlineLevel="3" x14ac:dyDescent="0.2">
      <c r="A425" s="4"/>
      <c r="B425" s="119"/>
      <c r="C425" s="120">
        <v>74</v>
      </c>
      <c r="D425" s="121" t="s">
        <v>148</v>
      </c>
      <c r="E425" s="122" t="s">
        <v>446</v>
      </c>
      <c r="F425" s="123" t="s">
        <v>447</v>
      </c>
      <c r="G425" s="121" t="s">
        <v>151</v>
      </c>
      <c r="H425" s="124">
        <v>9.59</v>
      </c>
      <c r="I425" s="125"/>
      <c r="J425" s="126">
        <f>H425*I425</f>
        <v>0</v>
      </c>
      <c r="K425" s="124">
        <v>4.5500000000000002E-3</v>
      </c>
      <c r="L425" s="124">
        <f>H425*K425</f>
        <v>4.36345E-2</v>
      </c>
      <c r="M425" s="124"/>
      <c r="N425" s="124">
        <f>H425*M425</f>
        <v>0</v>
      </c>
      <c r="O425" s="126">
        <v>21</v>
      </c>
      <c r="P425" s="126">
        <f>J425*(O425/100)</f>
        <v>0</v>
      </c>
      <c r="Q425" s="126">
        <f>J425+P425</f>
        <v>0</v>
      </c>
      <c r="R425" s="127"/>
      <c r="S425" s="127" t="s">
        <v>152</v>
      </c>
      <c r="T425" s="128">
        <v>1</v>
      </c>
      <c r="U425" s="8"/>
      <c r="V425" s="8"/>
      <c r="W425" s="8"/>
      <c r="X425" s="60"/>
    </row>
    <row r="426" spans="1:27" ht="9.75" outlineLevel="4" x14ac:dyDescent="0.2">
      <c r="A426" s="129"/>
      <c r="B426" s="130"/>
      <c r="C426" s="130"/>
      <c r="D426" s="131"/>
      <c r="E426" s="135" t="s">
        <v>0</v>
      </c>
      <c r="F426" s="158" t="s">
        <v>448</v>
      </c>
      <c r="G426" s="158"/>
      <c r="H426" s="159"/>
      <c r="I426" s="160"/>
      <c r="J426" s="161"/>
      <c r="K426" s="133"/>
      <c r="L426" s="133"/>
      <c r="M426" s="133"/>
      <c r="N426" s="133"/>
      <c r="O426" s="134"/>
      <c r="P426" s="134"/>
      <c r="Q426" s="134"/>
      <c r="R426" s="131"/>
      <c r="S426" s="131"/>
      <c r="T426" s="130"/>
      <c r="U426" s="6"/>
      <c r="V426" s="8"/>
      <c r="W426" s="8"/>
      <c r="X426" s="132" t="str">
        <f>F426</f>
        <v>Příprava podkladu před provedením dlažby samonivelační stěrka min. pevnosti 20 MPa, tloušťky do 3 mm</v>
      </c>
      <c r="Y426" s="9"/>
      <c r="AA426" s="11"/>
    </row>
    <row r="427" spans="1:27" ht="7.5" customHeight="1" outlineLevel="4" x14ac:dyDescent="0.15">
      <c r="B427" s="69"/>
      <c r="C427" s="69"/>
      <c r="D427" s="60"/>
      <c r="E427" s="60"/>
      <c r="F427" s="61"/>
      <c r="G427" s="60"/>
      <c r="H427" s="65"/>
      <c r="I427" s="104"/>
      <c r="J427" s="63"/>
      <c r="K427" s="65"/>
      <c r="L427" s="65"/>
      <c r="M427" s="65"/>
      <c r="N427" s="65"/>
      <c r="O427" s="63"/>
      <c r="P427" s="63"/>
      <c r="Q427" s="63"/>
      <c r="R427" s="60"/>
      <c r="S427" s="60"/>
      <c r="T427" s="69"/>
      <c r="U427" s="8"/>
      <c r="X427" s="60"/>
    </row>
    <row r="428" spans="1:27" ht="11.25" outlineLevel="3" x14ac:dyDescent="0.2">
      <c r="A428" s="4"/>
      <c r="B428" s="119"/>
      <c r="C428" s="120">
        <v>75</v>
      </c>
      <c r="D428" s="121" t="s">
        <v>148</v>
      </c>
      <c r="E428" s="122" t="s">
        <v>449</v>
      </c>
      <c r="F428" s="123" t="s">
        <v>450</v>
      </c>
      <c r="G428" s="121" t="s">
        <v>151</v>
      </c>
      <c r="H428" s="124">
        <v>9.59</v>
      </c>
      <c r="I428" s="125"/>
      <c r="J428" s="126">
        <f>H428*I428</f>
        <v>0</v>
      </c>
      <c r="K428" s="124">
        <v>2.9999999999999997E-4</v>
      </c>
      <c r="L428" s="124">
        <f>H428*K428</f>
        <v>2.8769999999999998E-3</v>
      </c>
      <c r="M428" s="124"/>
      <c r="N428" s="124">
        <f>H428*M428</f>
        <v>0</v>
      </c>
      <c r="O428" s="126">
        <v>21</v>
      </c>
      <c r="P428" s="126">
        <f>J428*(O428/100)</f>
        <v>0</v>
      </c>
      <c r="Q428" s="126">
        <f>J428+P428</f>
        <v>0</v>
      </c>
      <c r="R428" s="127"/>
      <c r="S428" s="127" t="s">
        <v>152</v>
      </c>
      <c r="T428" s="128">
        <v>1</v>
      </c>
      <c r="U428" s="8"/>
      <c r="V428" s="8"/>
      <c r="W428" s="8"/>
      <c r="X428" s="60"/>
    </row>
    <row r="429" spans="1:27" ht="9.75" outlineLevel="4" x14ac:dyDescent="0.2">
      <c r="A429" s="129"/>
      <c r="B429" s="130"/>
      <c r="C429" s="130"/>
      <c r="D429" s="131"/>
      <c r="E429" s="135" t="s">
        <v>0</v>
      </c>
      <c r="F429" s="158" t="s">
        <v>451</v>
      </c>
      <c r="G429" s="158"/>
      <c r="H429" s="159"/>
      <c r="I429" s="160"/>
      <c r="J429" s="161"/>
      <c r="K429" s="133"/>
      <c r="L429" s="133"/>
      <c r="M429" s="133"/>
      <c r="N429" s="133"/>
      <c r="O429" s="134"/>
      <c r="P429" s="134"/>
      <c r="Q429" s="134"/>
      <c r="R429" s="131"/>
      <c r="S429" s="131"/>
      <c r="T429" s="130"/>
      <c r="U429" s="6"/>
      <c r="V429" s="8"/>
      <c r="W429" s="8"/>
      <c r="X429" s="132" t="str">
        <f>F429</f>
        <v>Příprava podkladu před provedením dlažby nátěr penetrační na podlahu</v>
      </c>
      <c r="Y429" s="9"/>
      <c r="AA429" s="11"/>
    </row>
    <row r="430" spans="1:27" ht="7.5" customHeight="1" outlineLevel="4" x14ac:dyDescent="0.15">
      <c r="B430" s="69"/>
      <c r="C430" s="69"/>
      <c r="D430" s="60"/>
      <c r="E430" s="60"/>
      <c r="F430" s="61"/>
      <c r="G430" s="60"/>
      <c r="H430" s="65"/>
      <c r="I430" s="104"/>
      <c r="J430" s="63"/>
      <c r="K430" s="65"/>
      <c r="L430" s="65"/>
      <c r="M430" s="65"/>
      <c r="N430" s="65"/>
      <c r="O430" s="63"/>
      <c r="P430" s="63"/>
      <c r="Q430" s="63"/>
      <c r="R430" s="60"/>
      <c r="S430" s="60"/>
      <c r="T430" s="69"/>
      <c r="U430" s="8"/>
      <c r="X430" s="60"/>
    </row>
    <row r="431" spans="1:27" ht="11.25" outlineLevel="3" x14ac:dyDescent="0.2">
      <c r="A431" s="4"/>
      <c r="B431" s="119"/>
      <c r="C431" s="120">
        <v>76</v>
      </c>
      <c r="D431" s="121" t="s">
        <v>148</v>
      </c>
      <c r="E431" s="122" t="s">
        <v>452</v>
      </c>
      <c r="F431" s="123" t="s">
        <v>453</v>
      </c>
      <c r="G431" s="121" t="s">
        <v>151</v>
      </c>
      <c r="H431" s="124">
        <v>9.59</v>
      </c>
      <c r="I431" s="125"/>
      <c r="J431" s="126">
        <f>H431*I431</f>
        <v>0</v>
      </c>
      <c r="K431" s="124">
        <v>9.0900000000000009E-3</v>
      </c>
      <c r="L431" s="124">
        <f>H431*K431</f>
        <v>8.7173100000000003E-2</v>
      </c>
      <c r="M431" s="124"/>
      <c r="N431" s="124">
        <f>H431*M431</f>
        <v>0</v>
      </c>
      <c r="O431" s="126">
        <v>21</v>
      </c>
      <c r="P431" s="126">
        <f>J431*(O431/100)</f>
        <v>0</v>
      </c>
      <c r="Q431" s="126">
        <f>J431+P431</f>
        <v>0</v>
      </c>
      <c r="R431" s="127"/>
      <c r="S431" s="127" t="s">
        <v>152</v>
      </c>
      <c r="T431" s="128">
        <v>1</v>
      </c>
      <c r="U431" s="8"/>
      <c r="V431" s="8"/>
      <c r="W431" s="8"/>
      <c r="X431" s="60"/>
    </row>
    <row r="432" spans="1:27" ht="9.75" outlineLevel="4" x14ac:dyDescent="0.2">
      <c r="A432" s="129"/>
      <c r="B432" s="130"/>
      <c r="C432" s="130"/>
      <c r="D432" s="131"/>
      <c r="E432" s="135" t="s">
        <v>0</v>
      </c>
      <c r="F432" s="158" t="s">
        <v>454</v>
      </c>
      <c r="G432" s="158"/>
      <c r="H432" s="159"/>
      <c r="I432" s="160"/>
      <c r="J432" s="161"/>
      <c r="K432" s="133"/>
      <c r="L432" s="133"/>
      <c r="M432" s="133"/>
      <c r="N432" s="133"/>
      <c r="O432" s="134"/>
      <c r="P432" s="134"/>
      <c r="Q432" s="134"/>
      <c r="R432" s="131"/>
      <c r="S432" s="131"/>
      <c r="T432" s="130"/>
      <c r="U432" s="6"/>
      <c r="V432" s="8"/>
      <c r="W432" s="8"/>
      <c r="X432" s="132" t="str">
        <f>F432</f>
        <v>Montáž podlah z dlaždic keramických lepených cementovým flexibilním lepidlem hladkých, tloušťky do 10 mm přes 4 do 6 ks/m2</v>
      </c>
      <c r="Y432" s="9"/>
      <c r="AA432" s="11"/>
    </row>
    <row r="433" spans="1:27" ht="7.5" customHeight="1" outlineLevel="4" x14ac:dyDescent="0.15">
      <c r="B433" s="69"/>
      <c r="C433" s="69"/>
      <c r="D433" s="60"/>
      <c r="E433" s="60"/>
      <c r="F433" s="61"/>
      <c r="G433" s="60"/>
      <c r="H433" s="65"/>
      <c r="I433" s="104"/>
      <c r="J433" s="63"/>
      <c r="K433" s="65"/>
      <c r="L433" s="65"/>
      <c r="M433" s="65"/>
      <c r="N433" s="65"/>
      <c r="O433" s="63"/>
      <c r="P433" s="63"/>
      <c r="Q433" s="63"/>
      <c r="R433" s="60"/>
      <c r="S433" s="60"/>
      <c r="T433" s="69"/>
      <c r="U433" s="8"/>
      <c r="X433" s="60"/>
    </row>
    <row r="434" spans="1:27" ht="11.25" outlineLevel="4" x14ac:dyDescent="0.2">
      <c r="A434" s="136"/>
      <c r="B434" s="137"/>
      <c r="C434" s="137"/>
      <c r="D434" s="138"/>
      <c r="E434" s="144" t="s">
        <v>1</v>
      </c>
      <c r="F434" s="139" t="s">
        <v>154</v>
      </c>
      <c r="G434" s="138"/>
      <c r="H434" s="140">
        <v>0</v>
      </c>
      <c r="I434" s="141"/>
      <c r="J434" s="142"/>
      <c r="K434" s="143"/>
      <c r="L434" s="143"/>
      <c r="M434" s="143"/>
      <c r="N434" s="143"/>
      <c r="O434" s="142"/>
      <c r="P434" s="142"/>
      <c r="Q434" s="142"/>
      <c r="R434" s="138"/>
      <c r="S434" s="138"/>
      <c r="T434" s="137"/>
      <c r="U434" s="6"/>
      <c r="V434" s="8"/>
      <c r="W434" s="8"/>
      <c r="X434" s="60"/>
    </row>
    <row r="435" spans="1:27" ht="11.25" outlineLevel="4" x14ac:dyDescent="0.2">
      <c r="A435" s="136"/>
      <c r="B435" s="137"/>
      <c r="C435" s="137"/>
      <c r="D435" s="138"/>
      <c r="E435" s="144"/>
      <c r="F435" s="139" t="s">
        <v>455</v>
      </c>
      <c r="G435" s="138"/>
      <c r="H435" s="140">
        <v>3.4</v>
      </c>
      <c r="I435" s="141"/>
      <c r="J435" s="142"/>
      <c r="K435" s="143"/>
      <c r="L435" s="143"/>
      <c r="M435" s="143"/>
      <c r="N435" s="143"/>
      <c r="O435" s="142"/>
      <c r="P435" s="142"/>
      <c r="Q435" s="142"/>
      <c r="R435" s="138"/>
      <c r="S435" s="138"/>
      <c r="T435" s="137"/>
      <c r="U435" s="6"/>
      <c r="V435" s="8"/>
      <c r="W435" s="8"/>
      <c r="X435" s="60"/>
    </row>
    <row r="436" spans="1:27" ht="11.25" outlineLevel="4" x14ac:dyDescent="0.2">
      <c r="A436" s="136"/>
      <c r="B436" s="137"/>
      <c r="C436" s="137"/>
      <c r="D436" s="138"/>
      <c r="E436" s="144"/>
      <c r="F436" s="139" t="s">
        <v>456</v>
      </c>
      <c r="G436" s="138"/>
      <c r="H436" s="140">
        <v>6.19</v>
      </c>
      <c r="I436" s="141"/>
      <c r="J436" s="142"/>
      <c r="K436" s="143"/>
      <c r="L436" s="143"/>
      <c r="M436" s="143"/>
      <c r="N436" s="143"/>
      <c r="O436" s="142"/>
      <c r="P436" s="142"/>
      <c r="Q436" s="142"/>
      <c r="R436" s="138"/>
      <c r="S436" s="138"/>
      <c r="T436" s="137"/>
      <c r="U436" s="6"/>
      <c r="V436" s="8"/>
      <c r="W436" s="8"/>
      <c r="X436" s="60"/>
    </row>
    <row r="437" spans="1:27" ht="7.5" customHeight="1" outlineLevel="4" x14ac:dyDescent="0.15">
      <c r="A437" s="8"/>
      <c r="B437" s="69"/>
      <c r="C437" s="69"/>
      <c r="D437" s="60"/>
      <c r="E437" s="60"/>
      <c r="F437" s="103"/>
      <c r="G437" s="60"/>
      <c r="H437" s="65"/>
      <c r="I437" s="104"/>
      <c r="J437" s="63"/>
      <c r="K437" s="65"/>
      <c r="L437" s="65"/>
      <c r="M437" s="65"/>
      <c r="N437" s="65"/>
      <c r="O437" s="63"/>
      <c r="P437" s="63"/>
      <c r="Q437" s="63"/>
      <c r="R437" s="60"/>
      <c r="S437" s="60"/>
      <c r="T437" s="69"/>
      <c r="U437" s="8"/>
      <c r="X437" s="60"/>
    </row>
    <row r="438" spans="1:27" ht="11.25" outlineLevel="3" x14ac:dyDescent="0.2">
      <c r="A438" s="4"/>
      <c r="B438" s="119"/>
      <c r="C438" s="120">
        <v>77</v>
      </c>
      <c r="D438" s="121" t="s">
        <v>148</v>
      </c>
      <c r="E438" s="122" t="s">
        <v>457</v>
      </c>
      <c r="F438" s="123" t="s">
        <v>458</v>
      </c>
      <c r="G438" s="121" t="s">
        <v>151</v>
      </c>
      <c r="H438" s="124">
        <v>9.59</v>
      </c>
      <c r="I438" s="125"/>
      <c r="J438" s="126">
        <f>H438*I438</f>
        <v>0</v>
      </c>
      <c r="K438" s="124"/>
      <c r="L438" s="124">
        <f>H438*K438</f>
        <v>0</v>
      </c>
      <c r="M438" s="124"/>
      <c r="N438" s="124">
        <f>H438*M438</f>
        <v>0</v>
      </c>
      <c r="O438" s="126">
        <v>21</v>
      </c>
      <c r="P438" s="126">
        <f>J438*(O438/100)</f>
        <v>0</v>
      </c>
      <c r="Q438" s="126">
        <f>J438+P438</f>
        <v>0</v>
      </c>
      <c r="R438" s="127"/>
      <c r="S438" s="127" t="s">
        <v>152</v>
      </c>
      <c r="T438" s="128">
        <v>1</v>
      </c>
      <c r="U438" s="8"/>
      <c r="V438" s="8"/>
      <c r="W438" s="8"/>
      <c r="X438" s="60"/>
    </row>
    <row r="439" spans="1:27" ht="9.75" outlineLevel="4" x14ac:dyDescent="0.2">
      <c r="A439" s="129"/>
      <c r="B439" s="130"/>
      <c r="C439" s="130"/>
      <c r="D439" s="131"/>
      <c r="E439" s="135" t="s">
        <v>0</v>
      </c>
      <c r="F439" s="158" t="s">
        <v>459</v>
      </c>
      <c r="G439" s="158"/>
      <c r="H439" s="159"/>
      <c r="I439" s="160"/>
      <c r="J439" s="161"/>
      <c r="K439" s="133"/>
      <c r="L439" s="133"/>
      <c r="M439" s="133"/>
      <c r="N439" s="133"/>
      <c r="O439" s="134"/>
      <c r="P439" s="134"/>
      <c r="Q439" s="134"/>
      <c r="R439" s="131"/>
      <c r="S439" s="131"/>
      <c r="T439" s="130"/>
      <c r="U439" s="6"/>
      <c r="V439" s="8"/>
      <c r="W439" s="8"/>
      <c r="X439" s="132" t="str">
        <f>F439</f>
        <v>Montáž podlah z dlaždic keramických kladených do malty Příplatek k cenám za plochu do 5 m2 jednotlivě</v>
      </c>
      <c r="Y439" s="9"/>
      <c r="AA439" s="11"/>
    </row>
    <row r="440" spans="1:27" ht="7.5" customHeight="1" outlineLevel="4" x14ac:dyDescent="0.15">
      <c r="B440" s="69"/>
      <c r="C440" s="69"/>
      <c r="D440" s="60"/>
      <c r="E440" s="60"/>
      <c r="F440" s="61"/>
      <c r="G440" s="60"/>
      <c r="H440" s="65"/>
      <c r="I440" s="104"/>
      <c r="J440" s="63"/>
      <c r="K440" s="65"/>
      <c r="L440" s="65"/>
      <c r="M440" s="65"/>
      <c r="N440" s="65"/>
      <c r="O440" s="63"/>
      <c r="P440" s="63"/>
      <c r="Q440" s="63"/>
      <c r="R440" s="60"/>
      <c r="S440" s="60"/>
      <c r="T440" s="69"/>
      <c r="U440" s="8"/>
      <c r="X440" s="60"/>
    </row>
    <row r="441" spans="1:27" ht="11.25" outlineLevel="3" x14ac:dyDescent="0.2">
      <c r="A441" s="4"/>
      <c r="B441" s="119"/>
      <c r="C441" s="120">
        <v>78</v>
      </c>
      <c r="D441" s="121" t="s">
        <v>212</v>
      </c>
      <c r="E441" s="122" t="s">
        <v>460</v>
      </c>
      <c r="F441" s="123" t="s">
        <v>461</v>
      </c>
      <c r="G441" s="121" t="s">
        <v>151</v>
      </c>
      <c r="H441" s="124">
        <v>11.907099999999996</v>
      </c>
      <c r="I441" s="125"/>
      <c r="J441" s="126">
        <f>H441*I441</f>
        <v>0</v>
      </c>
      <c r="K441" s="124">
        <v>2.1999999999999999E-2</v>
      </c>
      <c r="L441" s="124">
        <f>H441*K441</f>
        <v>0.26195619999999992</v>
      </c>
      <c r="M441" s="124"/>
      <c r="N441" s="124">
        <f>H441*M441</f>
        <v>0</v>
      </c>
      <c r="O441" s="126">
        <v>21</v>
      </c>
      <c r="P441" s="126">
        <f>J441*(O441/100)</f>
        <v>0</v>
      </c>
      <c r="Q441" s="126">
        <f>J441+P441</f>
        <v>0</v>
      </c>
      <c r="R441" s="127"/>
      <c r="S441" s="127" t="s">
        <v>152</v>
      </c>
      <c r="T441" s="128">
        <v>1</v>
      </c>
      <c r="U441" s="8"/>
      <c r="V441" s="8"/>
      <c r="W441" s="8"/>
      <c r="X441" s="60"/>
    </row>
    <row r="442" spans="1:27" ht="9.75" outlineLevel="4" x14ac:dyDescent="0.2">
      <c r="A442" s="129"/>
      <c r="B442" s="130"/>
      <c r="C442" s="130"/>
      <c r="D442" s="131"/>
      <c r="E442" s="135" t="s">
        <v>0</v>
      </c>
      <c r="F442" s="158" t="s">
        <v>54</v>
      </c>
      <c r="G442" s="158"/>
      <c r="H442" s="159"/>
      <c r="I442" s="160"/>
      <c r="J442" s="161"/>
      <c r="K442" s="133"/>
      <c r="L442" s="133"/>
      <c r="M442" s="133"/>
      <c r="N442" s="133"/>
      <c r="O442" s="134"/>
      <c r="P442" s="134"/>
      <c r="Q442" s="134"/>
      <c r="R442" s="131"/>
      <c r="S442" s="131"/>
      <c r="T442" s="130"/>
      <c r="U442" s="6"/>
      <c r="V442" s="8"/>
      <c r="W442" s="8"/>
      <c r="X442" s="132" t="str">
        <f>F442</f>
        <v>---</v>
      </c>
      <c r="Y442" s="9"/>
      <c r="AA442" s="11"/>
    </row>
    <row r="443" spans="1:27" ht="7.5" customHeight="1" outlineLevel="4" x14ac:dyDescent="0.15">
      <c r="B443" s="69"/>
      <c r="C443" s="69"/>
      <c r="D443" s="60"/>
      <c r="E443" s="60"/>
      <c r="F443" s="61"/>
      <c r="G443" s="60"/>
      <c r="H443" s="65"/>
      <c r="I443" s="104"/>
      <c r="J443" s="63"/>
      <c r="K443" s="65"/>
      <c r="L443" s="65"/>
      <c r="M443" s="65"/>
      <c r="N443" s="65"/>
      <c r="O443" s="63"/>
      <c r="P443" s="63"/>
      <c r="Q443" s="63"/>
      <c r="R443" s="60"/>
      <c r="S443" s="60"/>
      <c r="T443" s="69"/>
      <c r="U443" s="8"/>
      <c r="X443" s="60"/>
    </row>
    <row r="444" spans="1:27" ht="11.25" outlineLevel="4" x14ac:dyDescent="0.2">
      <c r="A444" s="136"/>
      <c r="B444" s="137"/>
      <c r="C444" s="137"/>
      <c r="D444" s="138"/>
      <c r="E444" s="144" t="s">
        <v>1</v>
      </c>
      <c r="F444" s="139" t="s">
        <v>462</v>
      </c>
      <c r="G444" s="138"/>
      <c r="H444" s="140">
        <v>9.59</v>
      </c>
      <c r="I444" s="141"/>
      <c r="J444" s="142"/>
      <c r="K444" s="143"/>
      <c r="L444" s="143"/>
      <c r="M444" s="143"/>
      <c r="N444" s="143"/>
      <c r="O444" s="142"/>
      <c r="P444" s="142"/>
      <c r="Q444" s="142"/>
      <c r="R444" s="138"/>
      <c r="S444" s="138"/>
      <c r="T444" s="137"/>
      <c r="U444" s="6"/>
      <c r="V444" s="8"/>
      <c r="W444" s="8"/>
      <c r="X444" s="60"/>
    </row>
    <row r="445" spans="1:27" ht="11.25" outlineLevel="4" x14ac:dyDescent="0.2">
      <c r="A445" s="136"/>
      <c r="B445" s="137"/>
      <c r="C445" s="137"/>
      <c r="D445" s="138"/>
      <c r="E445" s="144"/>
      <c r="F445" s="139" t="s">
        <v>463</v>
      </c>
      <c r="G445" s="138"/>
      <c r="H445" s="140">
        <v>0.76400000000000001</v>
      </c>
      <c r="I445" s="141"/>
      <c r="J445" s="142"/>
      <c r="K445" s="143"/>
      <c r="L445" s="143"/>
      <c r="M445" s="143"/>
      <c r="N445" s="143"/>
      <c r="O445" s="142"/>
      <c r="P445" s="142"/>
      <c r="Q445" s="142"/>
      <c r="R445" s="138"/>
      <c r="S445" s="138"/>
      <c r="T445" s="137"/>
      <c r="U445" s="6"/>
      <c r="V445" s="8"/>
      <c r="W445" s="8"/>
      <c r="X445" s="60"/>
    </row>
    <row r="446" spans="1:27" ht="9.75" outlineLevel="4" x14ac:dyDescent="0.2">
      <c r="A446" s="129"/>
      <c r="B446" s="130"/>
      <c r="C446" s="130"/>
      <c r="D446" s="131"/>
      <c r="E446" s="135" t="s">
        <v>24</v>
      </c>
      <c r="F446" s="147">
        <v>15</v>
      </c>
      <c r="G446" s="131"/>
      <c r="H446" s="145">
        <v>1.5530999999999999</v>
      </c>
      <c r="I446" s="146"/>
      <c r="J446" s="134"/>
      <c r="K446" s="133"/>
      <c r="L446" s="133"/>
      <c r="M446" s="133"/>
      <c r="N446" s="133"/>
      <c r="O446" s="134"/>
      <c r="P446" s="134"/>
      <c r="Q446" s="134"/>
      <c r="R446" s="131"/>
      <c r="S446" s="131"/>
      <c r="T446" s="130"/>
      <c r="U446" s="6"/>
      <c r="V446" s="8"/>
      <c r="W446" s="8"/>
      <c r="X446" s="60"/>
    </row>
    <row r="447" spans="1:27" ht="7.5" customHeight="1" outlineLevel="4" x14ac:dyDescent="0.15">
      <c r="A447" s="8"/>
      <c r="B447" s="69"/>
      <c r="C447" s="69"/>
      <c r="D447" s="60"/>
      <c r="E447" s="60"/>
      <c r="F447" s="103"/>
      <c r="G447" s="60"/>
      <c r="H447" s="65"/>
      <c r="I447" s="104"/>
      <c r="J447" s="63"/>
      <c r="K447" s="65"/>
      <c r="L447" s="65"/>
      <c r="M447" s="65"/>
      <c r="N447" s="65"/>
      <c r="O447" s="63"/>
      <c r="P447" s="63"/>
      <c r="Q447" s="63"/>
      <c r="R447" s="60"/>
      <c r="S447" s="60"/>
      <c r="T447" s="69"/>
      <c r="U447" s="8"/>
      <c r="X447" s="60"/>
    </row>
    <row r="448" spans="1:27" ht="11.25" outlineLevel="3" x14ac:dyDescent="0.2">
      <c r="A448" s="4"/>
      <c r="B448" s="119"/>
      <c r="C448" s="120">
        <v>79</v>
      </c>
      <c r="D448" s="121" t="s">
        <v>148</v>
      </c>
      <c r="E448" s="122" t="s">
        <v>464</v>
      </c>
      <c r="F448" s="123" t="s">
        <v>465</v>
      </c>
      <c r="G448" s="121" t="s">
        <v>151</v>
      </c>
      <c r="H448" s="124">
        <v>6.19</v>
      </c>
      <c r="I448" s="125"/>
      <c r="J448" s="126">
        <f>H448*I448</f>
        <v>0</v>
      </c>
      <c r="K448" s="124">
        <v>1.5E-3</v>
      </c>
      <c r="L448" s="124">
        <f>H448*K448</f>
        <v>9.2850000000000016E-3</v>
      </c>
      <c r="M448" s="124"/>
      <c r="N448" s="124">
        <f>H448*M448</f>
        <v>0</v>
      </c>
      <c r="O448" s="126">
        <v>21</v>
      </c>
      <c r="P448" s="126">
        <f>J448*(O448/100)</f>
        <v>0</v>
      </c>
      <c r="Q448" s="126">
        <f>J448+P448</f>
        <v>0</v>
      </c>
      <c r="R448" s="127"/>
      <c r="S448" s="127" t="s">
        <v>152</v>
      </c>
      <c r="T448" s="128">
        <v>1</v>
      </c>
      <c r="U448" s="8"/>
      <c r="V448" s="8"/>
      <c r="W448" s="8"/>
      <c r="X448" s="60"/>
    </row>
    <row r="449" spans="1:27" ht="9.75" outlineLevel="4" x14ac:dyDescent="0.2">
      <c r="A449" s="129"/>
      <c r="B449" s="130"/>
      <c r="C449" s="130"/>
      <c r="D449" s="131"/>
      <c r="E449" s="135" t="s">
        <v>0</v>
      </c>
      <c r="F449" s="158" t="s">
        <v>466</v>
      </c>
      <c r="G449" s="158"/>
      <c r="H449" s="159"/>
      <c r="I449" s="160"/>
      <c r="J449" s="161"/>
      <c r="K449" s="133"/>
      <c r="L449" s="133"/>
      <c r="M449" s="133"/>
      <c r="N449" s="133"/>
      <c r="O449" s="134"/>
      <c r="P449" s="134"/>
      <c r="Q449" s="134"/>
      <c r="R449" s="131"/>
      <c r="S449" s="131"/>
      <c r="T449" s="130"/>
      <c r="U449" s="6"/>
      <c r="V449" s="8"/>
      <c r="W449" s="8"/>
      <c r="X449" s="132" t="str">
        <f>F449</f>
        <v>Izolace podlahy pod dlažbu nátěrem nebo stěrkou ve dvou vrstvách</v>
      </c>
      <c r="Y449" s="9"/>
      <c r="AA449" s="11"/>
    </row>
    <row r="450" spans="1:27" ht="7.5" customHeight="1" outlineLevel="4" x14ac:dyDescent="0.15">
      <c r="B450" s="69"/>
      <c r="C450" s="69"/>
      <c r="D450" s="60"/>
      <c r="E450" s="60"/>
      <c r="F450" s="61"/>
      <c r="G450" s="60"/>
      <c r="H450" s="65"/>
      <c r="I450" s="104"/>
      <c r="J450" s="63"/>
      <c r="K450" s="65"/>
      <c r="L450" s="65"/>
      <c r="M450" s="65"/>
      <c r="N450" s="65"/>
      <c r="O450" s="63"/>
      <c r="P450" s="63"/>
      <c r="Q450" s="63"/>
      <c r="R450" s="60"/>
      <c r="S450" s="60"/>
      <c r="T450" s="69"/>
      <c r="U450" s="8"/>
      <c r="X450" s="60"/>
    </row>
    <row r="451" spans="1:27" ht="11.25" outlineLevel="4" x14ac:dyDescent="0.2">
      <c r="A451" s="136"/>
      <c r="B451" s="137"/>
      <c r="C451" s="137"/>
      <c r="D451" s="138"/>
      <c r="E451" s="144" t="s">
        <v>1</v>
      </c>
      <c r="F451" s="139" t="s">
        <v>154</v>
      </c>
      <c r="G451" s="138"/>
      <c r="H451" s="140">
        <v>0</v>
      </c>
      <c r="I451" s="141"/>
      <c r="J451" s="142"/>
      <c r="K451" s="143"/>
      <c r="L451" s="143"/>
      <c r="M451" s="143"/>
      <c r="N451" s="143"/>
      <c r="O451" s="142"/>
      <c r="P451" s="142"/>
      <c r="Q451" s="142"/>
      <c r="R451" s="138"/>
      <c r="S451" s="138"/>
      <c r="T451" s="137"/>
      <c r="U451" s="6"/>
      <c r="V451" s="8"/>
      <c r="W451" s="8"/>
      <c r="X451" s="60"/>
    </row>
    <row r="452" spans="1:27" ht="11.25" outlineLevel="4" x14ac:dyDescent="0.2">
      <c r="A452" s="136"/>
      <c r="B452" s="137"/>
      <c r="C452" s="137"/>
      <c r="D452" s="138"/>
      <c r="E452" s="144"/>
      <c r="F452" s="139" t="s">
        <v>456</v>
      </c>
      <c r="G452" s="138"/>
      <c r="H452" s="140">
        <v>6.19</v>
      </c>
      <c r="I452" s="141"/>
      <c r="J452" s="142"/>
      <c r="K452" s="143"/>
      <c r="L452" s="143"/>
      <c r="M452" s="143"/>
      <c r="N452" s="143"/>
      <c r="O452" s="142"/>
      <c r="P452" s="142"/>
      <c r="Q452" s="142"/>
      <c r="R452" s="138"/>
      <c r="S452" s="138"/>
      <c r="T452" s="137"/>
      <c r="U452" s="6"/>
      <c r="V452" s="8"/>
      <c r="W452" s="8"/>
      <c r="X452" s="60"/>
    </row>
    <row r="453" spans="1:27" ht="7.5" customHeight="1" outlineLevel="4" x14ac:dyDescent="0.15">
      <c r="A453" s="8"/>
      <c r="B453" s="69"/>
      <c r="C453" s="69"/>
      <c r="D453" s="60"/>
      <c r="E453" s="60"/>
      <c r="F453" s="103"/>
      <c r="G453" s="60"/>
      <c r="H453" s="65"/>
      <c r="I453" s="104"/>
      <c r="J453" s="63"/>
      <c r="K453" s="65"/>
      <c r="L453" s="65"/>
      <c r="M453" s="65"/>
      <c r="N453" s="65"/>
      <c r="O453" s="63"/>
      <c r="P453" s="63"/>
      <c r="Q453" s="63"/>
      <c r="R453" s="60"/>
      <c r="S453" s="60"/>
      <c r="T453" s="69"/>
      <c r="U453" s="8"/>
      <c r="X453" s="60"/>
    </row>
    <row r="454" spans="1:27" ht="11.25" outlineLevel="3" x14ac:dyDescent="0.2">
      <c r="A454" s="4"/>
      <c r="B454" s="119"/>
      <c r="C454" s="120">
        <v>80</v>
      </c>
      <c r="D454" s="121" t="s">
        <v>148</v>
      </c>
      <c r="E454" s="122" t="s">
        <v>467</v>
      </c>
      <c r="F454" s="123" t="s">
        <v>468</v>
      </c>
      <c r="G454" s="121" t="s">
        <v>172</v>
      </c>
      <c r="H454" s="124">
        <v>20.94</v>
      </c>
      <c r="I454" s="125"/>
      <c r="J454" s="126">
        <f>H454*I454</f>
        <v>0</v>
      </c>
      <c r="K454" s="124">
        <v>1.42E-3</v>
      </c>
      <c r="L454" s="124">
        <f>H454*K454</f>
        <v>2.9734800000000002E-2</v>
      </c>
      <c r="M454" s="124"/>
      <c r="N454" s="124">
        <f>H454*M454</f>
        <v>0</v>
      </c>
      <c r="O454" s="126">
        <v>21</v>
      </c>
      <c r="P454" s="126">
        <f>J454*(O454/100)</f>
        <v>0</v>
      </c>
      <c r="Q454" s="126">
        <f>J454+P454</f>
        <v>0</v>
      </c>
      <c r="R454" s="127"/>
      <c r="S454" s="127" t="s">
        <v>152</v>
      </c>
      <c r="T454" s="128">
        <v>1</v>
      </c>
      <c r="U454" s="8"/>
      <c r="V454" s="8"/>
      <c r="W454" s="8"/>
      <c r="X454" s="60"/>
    </row>
    <row r="455" spans="1:27" ht="9.75" outlineLevel="4" x14ac:dyDescent="0.2">
      <c r="A455" s="129"/>
      <c r="B455" s="130"/>
      <c r="C455" s="130"/>
      <c r="D455" s="131"/>
      <c r="E455" s="135" t="s">
        <v>0</v>
      </c>
      <c r="F455" s="158" t="s">
        <v>469</v>
      </c>
      <c r="G455" s="158"/>
      <c r="H455" s="159"/>
      <c r="I455" s="160"/>
      <c r="J455" s="161"/>
      <c r="K455" s="133"/>
      <c r="L455" s="133"/>
      <c r="M455" s="133"/>
      <c r="N455" s="133"/>
      <c r="O455" s="134"/>
      <c r="P455" s="134"/>
      <c r="Q455" s="134"/>
      <c r="R455" s="131"/>
      <c r="S455" s="131"/>
      <c r="T455" s="130"/>
      <c r="U455" s="6"/>
      <c r="V455" s="8"/>
      <c r="W455" s="8"/>
      <c r="X455" s="132" t="str">
        <f>F455</f>
        <v>Izolace podlahy pod dlažbu těsnícími izolačními pásy mezi podlahou a stěnu</v>
      </c>
      <c r="Y455" s="9"/>
      <c r="AA455" s="11"/>
    </row>
    <row r="456" spans="1:27" ht="7.5" customHeight="1" outlineLevel="4" x14ac:dyDescent="0.15">
      <c r="B456" s="69"/>
      <c r="C456" s="69"/>
      <c r="D456" s="60"/>
      <c r="E456" s="60"/>
      <c r="F456" s="61"/>
      <c r="G456" s="60"/>
      <c r="H456" s="65"/>
      <c r="I456" s="104"/>
      <c r="J456" s="63"/>
      <c r="K456" s="65"/>
      <c r="L456" s="65"/>
      <c r="M456" s="65"/>
      <c r="N456" s="65"/>
      <c r="O456" s="63"/>
      <c r="P456" s="63"/>
      <c r="Q456" s="63"/>
      <c r="R456" s="60"/>
      <c r="S456" s="60"/>
      <c r="T456" s="69"/>
      <c r="U456" s="8"/>
      <c r="X456" s="60"/>
    </row>
    <row r="457" spans="1:27" ht="11.25" outlineLevel="4" x14ac:dyDescent="0.2">
      <c r="A457" s="136"/>
      <c r="B457" s="137"/>
      <c r="C457" s="137"/>
      <c r="D457" s="138"/>
      <c r="E457" s="144" t="s">
        <v>1</v>
      </c>
      <c r="F457" s="139" t="s">
        <v>154</v>
      </c>
      <c r="G457" s="138"/>
      <c r="H457" s="140">
        <v>0</v>
      </c>
      <c r="I457" s="141"/>
      <c r="J457" s="142"/>
      <c r="K457" s="143"/>
      <c r="L457" s="143"/>
      <c r="M457" s="143"/>
      <c r="N457" s="143"/>
      <c r="O457" s="142"/>
      <c r="P457" s="142"/>
      <c r="Q457" s="142"/>
      <c r="R457" s="138"/>
      <c r="S457" s="138"/>
      <c r="T457" s="137"/>
      <c r="U457" s="6"/>
      <c r="V457" s="8"/>
      <c r="W457" s="8"/>
      <c r="X457" s="60"/>
    </row>
    <row r="458" spans="1:27" ht="11.25" outlineLevel="4" x14ac:dyDescent="0.2">
      <c r="A458" s="136"/>
      <c r="B458" s="137"/>
      <c r="C458" s="137"/>
      <c r="D458" s="138"/>
      <c r="E458" s="144"/>
      <c r="F458" s="139" t="s">
        <v>470</v>
      </c>
      <c r="G458" s="138"/>
      <c r="H458" s="140">
        <v>5.74</v>
      </c>
      <c r="I458" s="141"/>
      <c r="J458" s="142"/>
      <c r="K458" s="143"/>
      <c r="L458" s="143"/>
      <c r="M458" s="143"/>
      <c r="N458" s="143"/>
      <c r="O458" s="142"/>
      <c r="P458" s="142"/>
      <c r="Q458" s="142"/>
      <c r="R458" s="138"/>
      <c r="S458" s="138"/>
      <c r="T458" s="137"/>
      <c r="U458" s="6"/>
      <c r="V458" s="8"/>
      <c r="W458" s="8"/>
      <c r="X458" s="60"/>
    </row>
    <row r="459" spans="1:27" ht="11.25" outlineLevel="4" x14ac:dyDescent="0.2">
      <c r="A459" s="136"/>
      <c r="B459" s="137"/>
      <c r="C459" s="137"/>
      <c r="D459" s="138"/>
      <c r="E459" s="144"/>
      <c r="F459" s="139" t="s">
        <v>471</v>
      </c>
      <c r="G459" s="138"/>
      <c r="H459" s="140">
        <v>4.4000000000000004</v>
      </c>
      <c r="I459" s="141"/>
      <c r="J459" s="142"/>
      <c r="K459" s="143"/>
      <c r="L459" s="143"/>
      <c r="M459" s="143"/>
      <c r="N459" s="143"/>
      <c r="O459" s="142"/>
      <c r="P459" s="142"/>
      <c r="Q459" s="142"/>
      <c r="R459" s="138"/>
      <c r="S459" s="138"/>
      <c r="T459" s="137"/>
      <c r="U459" s="6"/>
      <c r="V459" s="8"/>
      <c r="W459" s="8"/>
      <c r="X459" s="60"/>
    </row>
    <row r="460" spans="1:27" ht="11.25" outlineLevel="4" x14ac:dyDescent="0.2">
      <c r="A460" s="136"/>
      <c r="B460" s="137"/>
      <c r="C460" s="137"/>
      <c r="D460" s="138"/>
      <c r="E460" s="144"/>
      <c r="F460" s="139" t="s">
        <v>472</v>
      </c>
      <c r="G460" s="138"/>
      <c r="H460" s="140">
        <v>5.4</v>
      </c>
      <c r="I460" s="141"/>
      <c r="J460" s="142"/>
      <c r="K460" s="143"/>
      <c r="L460" s="143"/>
      <c r="M460" s="143"/>
      <c r="N460" s="143"/>
      <c r="O460" s="142"/>
      <c r="P460" s="142"/>
      <c r="Q460" s="142"/>
      <c r="R460" s="138"/>
      <c r="S460" s="138"/>
      <c r="T460" s="137"/>
      <c r="U460" s="6"/>
      <c r="V460" s="8"/>
      <c r="W460" s="8"/>
      <c r="X460" s="60"/>
    </row>
    <row r="461" spans="1:27" ht="11.25" outlineLevel="4" x14ac:dyDescent="0.2">
      <c r="A461" s="136"/>
      <c r="B461" s="137"/>
      <c r="C461" s="137"/>
      <c r="D461" s="138"/>
      <c r="E461" s="144"/>
      <c r="F461" s="139" t="s">
        <v>473</v>
      </c>
      <c r="G461" s="138"/>
      <c r="H461" s="140">
        <v>5.4</v>
      </c>
      <c r="I461" s="141"/>
      <c r="J461" s="142"/>
      <c r="K461" s="143"/>
      <c r="L461" s="143"/>
      <c r="M461" s="143"/>
      <c r="N461" s="143"/>
      <c r="O461" s="142"/>
      <c r="P461" s="142"/>
      <c r="Q461" s="142"/>
      <c r="R461" s="138"/>
      <c r="S461" s="138"/>
      <c r="T461" s="137"/>
      <c r="U461" s="6"/>
      <c r="V461" s="8"/>
      <c r="W461" s="8"/>
      <c r="X461" s="60"/>
    </row>
    <row r="462" spans="1:27" ht="7.5" customHeight="1" outlineLevel="4" x14ac:dyDescent="0.15">
      <c r="A462" s="8"/>
      <c r="B462" s="69"/>
      <c r="C462" s="69"/>
      <c r="D462" s="60"/>
      <c r="E462" s="60"/>
      <c r="F462" s="103"/>
      <c r="G462" s="60"/>
      <c r="H462" s="65"/>
      <c r="I462" s="104"/>
      <c r="J462" s="63"/>
      <c r="K462" s="65"/>
      <c r="L462" s="65"/>
      <c r="M462" s="65"/>
      <c r="N462" s="65"/>
      <c r="O462" s="63"/>
      <c r="P462" s="63"/>
      <c r="Q462" s="63"/>
      <c r="R462" s="60"/>
      <c r="S462" s="60"/>
      <c r="T462" s="69"/>
      <c r="U462" s="8"/>
      <c r="X462" s="60"/>
    </row>
    <row r="463" spans="1:27" ht="11.25" outlineLevel="3" x14ac:dyDescent="0.2">
      <c r="A463" s="4"/>
      <c r="B463" s="119"/>
      <c r="C463" s="120">
        <v>81</v>
      </c>
      <c r="D463" s="121" t="s">
        <v>148</v>
      </c>
      <c r="E463" s="122" t="s">
        <v>474</v>
      </c>
      <c r="F463" s="123" t="s">
        <v>475</v>
      </c>
      <c r="G463" s="121" t="s">
        <v>172</v>
      </c>
      <c r="H463" s="124">
        <v>20.94</v>
      </c>
      <c r="I463" s="125"/>
      <c r="J463" s="126">
        <f>H463*I463</f>
        <v>0</v>
      </c>
      <c r="K463" s="124">
        <v>9.0000000000000006E-5</v>
      </c>
      <c r="L463" s="124">
        <f>H463*K463</f>
        <v>1.8846000000000002E-3</v>
      </c>
      <c r="M463" s="124"/>
      <c r="N463" s="124">
        <f>H463*M463</f>
        <v>0</v>
      </c>
      <c r="O463" s="126">
        <v>21</v>
      </c>
      <c r="P463" s="126">
        <f>J463*(O463/100)</f>
        <v>0</v>
      </c>
      <c r="Q463" s="126">
        <f>J463+P463</f>
        <v>0</v>
      </c>
      <c r="R463" s="127"/>
      <c r="S463" s="127" t="s">
        <v>152</v>
      </c>
      <c r="T463" s="128">
        <v>1</v>
      </c>
      <c r="U463" s="8"/>
      <c r="V463" s="8"/>
      <c r="W463" s="8"/>
      <c r="X463" s="60"/>
    </row>
    <row r="464" spans="1:27" ht="9.75" outlineLevel="4" x14ac:dyDescent="0.2">
      <c r="A464" s="129"/>
      <c r="B464" s="130"/>
      <c r="C464" s="130"/>
      <c r="D464" s="131"/>
      <c r="E464" s="135" t="s">
        <v>0</v>
      </c>
      <c r="F464" s="158" t="s">
        <v>476</v>
      </c>
      <c r="G464" s="158"/>
      <c r="H464" s="159"/>
      <c r="I464" s="160"/>
      <c r="J464" s="161"/>
      <c r="K464" s="133"/>
      <c r="L464" s="133"/>
      <c r="M464" s="133"/>
      <c r="N464" s="133"/>
      <c r="O464" s="134"/>
      <c r="P464" s="134"/>
      <c r="Q464" s="134"/>
      <c r="R464" s="131"/>
      <c r="S464" s="131"/>
      <c r="T464" s="130"/>
      <c r="U464" s="6"/>
      <c r="V464" s="8"/>
      <c r="W464" s="8"/>
      <c r="X464" s="132" t="str">
        <f>F464</f>
        <v>Podlahy - dokončovací práce spárování silikonem</v>
      </c>
      <c r="Y464" s="9"/>
      <c r="AA464" s="11"/>
    </row>
    <row r="465" spans="1:27" ht="7.5" customHeight="1" outlineLevel="4" x14ac:dyDescent="0.15">
      <c r="B465" s="69"/>
      <c r="C465" s="69"/>
      <c r="D465" s="60"/>
      <c r="E465" s="60"/>
      <c r="F465" s="61"/>
      <c r="G465" s="60"/>
      <c r="H465" s="65"/>
      <c r="I465" s="104"/>
      <c r="J465" s="63"/>
      <c r="K465" s="65"/>
      <c r="L465" s="65"/>
      <c r="M465" s="65"/>
      <c r="N465" s="65"/>
      <c r="O465" s="63"/>
      <c r="P465" s="63"/>
      <c r="Q465" s="63"/>
      <c r="R465" s="60"/>
      <c r="S465" s="60"/>
      <c r="T465" s="69"/>
      <c r="U465" s="8"/>
      <c r="X465" s="60"/>
    </row>
    <row r="466" spans="1:27" ht="22.5" outlineLevel="3" x14ac:dyDescent="0.2">
      <c r="A466" s="4"/>
      <c r="B466" s="119"/>
      <c r="C466" s="120">
        <v>82</v>
      </c>
      <c r="D466" s="121" t="s">
        <v>148</v>
      </c>
      <c r="E466" s="122" t="s">
        <v>477</v>
      </c>
      <c r="F466" s="123" t="s">
        <v>478</v>
      </c>
      <c r="G466" s="121" t="s">
        <v>172</v>
      </c>
      <c r="H466" s="124">
        <v>7.64</v>
      </c>
      <c r="I466" s="125"/>
      <c r="J466" s="126">
        <f>H466*I466</f>
        <v>0</v>
      </c>
      <c r="K466" s="124">
        <v>5.8E-4</v>
      </c>
      <c r="L466" s="124">
        <f>H466*K466</f>
        <v>4.4311999999999997E-3</v>
      </c>
      <c r="M466" s="124"/>
      <c r="N466" s="124">
        <f>H466*M466</f>
        <v>0</v>
      </c>
      <c r="O466" s="126">
        <v>21</v>
      </c>
      <c r="P466" s="126">
        <f>J466*(O466/100)</f>
        <v>0</v>
      </c>
      <c r="Q466" s="126">
        <f>J466+P466</f>
        <v>0</v>
      </c>
      <c r="R466" s="127"/>
      <c r="S466" s="127" t="s">
        <v>152</v>
      </c>
      <c r="T466" s="128">
        <v>1</v>
      </c>
      <c r="U466" s="8"/>
      <c r="V466" s="8"/>
      <c r="W466" s="8"/>
      <c r="X466" s="60"/>
    </row>
    <row r="467" spans="1:27" ht="9.75" outlineLevel="4" x14ac:dyDescent="0.2">
      <c r="A467" s="129"/>
      <c r="B467" s="130"/>
      <c r="C467" s="130"/>
      <c r="D467" s="131"/>
      <c r="E467" s="135" t="s">
        <v>0</v>
      </c>
      <c r="F467" s="158" t="s">
        <v>479</v>
      </c>
      <c r="G467" s="158"/>
      <c r="H467" s="159"/>
      <c r="I467" s="160"/>
      <c r="J467" s="161"/>
      <c r="K467" s="133"/>
      <c r="L467" s="133"/>
      <c r="M467" s="133"/>
      <c r="N467" s="133"/>
      <c r="O467" s="134"/>
      <c r="P467" s="134"/>
      <c r="Q467" s="134"/>
      <c r="R467" s="131"/>
      <c r="S467" s="131"/>
      <c r="T467" s="130"/>
      <c r="U467" s="6"/>
      <c r="V467" s="8"/>
      <c r="W467" s="8"/>
      <c r="X467" s="132" t="str">
        <f>F467</f>
        <v>Montáž soklů z dlaždic keramických lepených cementovým flexibilním lepidlem rovných, výšky přes 90 do 120 mm</v>
      </c>
      <c r="Y467" s="9"/>
      <c r="AA467" s="11"/>
    </row>
    <row r="468" spans="1:27" ht="7.5" customHeight="1" outlineLevel="4" x14ac:dyDescent="0.15">
      <c r="B468" s="69"/>
      <c r="C468" s="69"/>
      <c r="D468" s="60"/>
      <c r="E468" s="60"/>
      <c r="F468" s="61"/>
      <c r="G468" s="60"/>
      <c r="H468" s="65"/>
      <c r="I468" s="104"/>
      <c r="J468" s="63"/>
      <c r="K468" s="65"/>
      <c r="L468" s="65"/>
      <c r="M468" s="65"/>
      <c r="N468" s="65"/>
      <c r="O468" s="63"/>
      <c r="P468" s="63"/>
      <c r="Q468" s="63"/>
      <c r="R468" s="60"/>
      <c r="S468" s="60"/>
      <c r="T468" s="69"/>
      <c r="U468" s="8"/>
      <c r="X468" s="60"/>
    </row>
    <row r="469" spans="1:27" ht="11.25" outlineLevel="4" x14ac:dyDescent="0.2">
      <c r="A469" s="136"/>
      <c r="B469" s="137"/>
      <c r="C469" s="137"/>
      <c r="D469" s="138"/>
      <c r="E469" s="144" t="s">
        <v>1</v>
      </c>
      <c r="F469" s="139" t="s">
        <v>154</v>
      </c>
      <c r="G469" s="138"/>
      <c r="H469" s="140">
        <v>0</v>
      </c>
      <c r="I469" s="141"/>
      <c r="J469" s="142"/>
      <c r="K469" s="143"/>
      <c r="L469" s="143"/>
      <c r="M469" s="143"/>
      <c r="N469" s="143"/>
      <c r="O469" s="142"/>
      <c r="P469" s="142"/>
      <c r="Q469" s="142"/>
      <c r="R469" s="138"/>
      <c r="S469" s="138"/>
      <c r="T469" s="137"/>
      <c r="U469" s="6"/>
      <c r="V469" s="8"/>
      <c r="W469" s="8"/>
      <c r="X469" s="60"/>
    </row>
    <row r="470" spans="1:27" ht="11.25" outlineLevel="4" x14ac:dyDescent="0.2">
      <c r="A470" s="136"/>
      <c r="B470" s="137"/>
      <c r="C470" s="137"/>
      <c r="D470" s="138"/>
      <c r="E470" s="144"/>
      <c r="F470" s="139" t="s">
        <v>480</v>
      </c>
      <c r="G470" s="138"/>
      <c r="H470" s="140">
        <v>7.64</v>
      </c>
      <c r="I470" s="141"/>
      <c r="J470" s="142"/>
      <c r="K470" s="143"/>
      <c r="L470" s="143"/>
      <c r="M470" s="143"/>
      <c r="N470" s="143"/>
      <c r="O470" s="142"/>
      <c r="P470" s="142"/>
      <c r="Q470" s="142"/>
      <c r="R470" s="138"/>
      <c r="S470" s="138"/>
      <c r="T470" s="137"/>
      <c r="U470" s="6"/>
      <c r="V470" s="8"/>
      <c r="W470" s="8"/>
      <c r="X470" s="60"/>
    </row>
    <row r="471" spans="1:27" ht="7.5" customHeight="1" outlineLevel="4" x14ac:dyDescent="0.15">
      <c r="A471" s="8"/>
      <c r="B471" s="69"/>
      <c r="C471" s="69"/>
      <c r="D471" s="60"/>
      <c r="E471" s="60"/>
      <c r="F471" s="103"/>
      <c r="G471" s="60"/>
      <c r="H471" s="65"/>
      <c r="I471" s="104"/>
      <c r="J471" s="63"/>
      <c r="K471" s="65"/>
      <c r="L471" s="65"/>
      <c r="M471" s="65"/>
      <c r="N471" s="65"/>
      <c r="O471" s="63"/>
      <c r="P471" s="63"/>
      <c r="Q471" s="63"/>
      <c r="R471" s="60"/>
      <c r="S471" s="60"/>
      <c r="T471" s="69"/>
      <c r="U471" s="8"/>
      <c r="X471" s="60"/>
    </row>
    <row r="472" spans="1:27" ht="11.25" outlineLevel="3" x14ac:dyDescent="0.2">
      <c r="A472" s="4"/>
      <c r="B472" s="119"/>
      <c r="C472" s="120">
        <v>83</v>
      </c>
      <c r="D472" s="121" t="s">
        <v>148</v>
      </c>
      <c r="E472" s="122" t="s">
        <v>481</v>
      </c>
      <c r="F472" s="123" t="s">
        <v>482</v>
      </c>
      <c r="G472" s="121" t="s">
        <v>172</v>
      </c>
      <c r="H472" s="124">
        <v>7.64</v>
      </c>
      <c r="I472" s="125"/>
      <c r="J472" s="126">
        <f>H472*I472</f>
        <v>0</v>
      </c>
      <c r="K472" s="124">
        <v>1.6000000000000001E-4</v>
      </c>
      <c r="L472" s="124">
        <f>H472*K472</f>
        <v>1.2224E-3</v>
      </c>
      <c r="M472" s="124"/>
      <c r="N472" s="124">
        <f>H472*M472</f>
        <v>0</v>
      </c>
      <c r="O472" s="126">
        <v>21</v>
      </c>
      <c r="P472" s="126">
        <f>J472*(O472/100)</f>
        <v>0</v>
      </c>
      <c r="Q472" s="126">
        <f>J472+P472</f>
        <v>0</v>
      </c>
      <c r="R472" s="127"/>
      <c r="S472" s="127" t="s">
        <v>152</v>
      </c>
      <c r="T472" s="128">
        <v>1</v>
      </c>
      <c r="U472" s="8"/>
      <c r="V472" s="8"/>
      <c r="W472" s="8"/>
      <c r="X472" s="60"/>
    </row>
    <row r="473" spans="1:27" ht="9.75" outlineLevel="4" x14ac:dyDescent="0.2">
      <c r="A473" s="129"/>
      <c r="B473" s="130"/>
      <c r="C473" s="130"/>
      <c r="D473" s="131"/>
      <c r="E473" s="135" t="s">
        <v>0</v>
      </c>
      <c r="F473" s="158" t="s">
        <v>483</v>
      </c>
      <c r="G473" s="158"/>
      <c r="H473" s="159"/>
      <c r="I473" s="160"/>
      <c r="J473" s="161"/>
      <c r="K473" s="133"/>
      <c r="L473" s="133"/>
      <c r="M473" s="133"/>
      <c r="N473" s="133"/>
      <c r="O473" s="134"/>
      <c r="P473" s="134"/>
      <c r="Q473" s="134"/>
      <c r="R473" s="131"/>
      <c r="S473" s="131"/>
      <c r="T473" s="130"/>
      <c r="U473" s="6"/>
      <c r="V473" s="8"/>
      <c r="W473" s="8"/>
      <c r="X473" s="132" t="str">
        <f>F473</f>
        <v>Podlahy - dokončovací práce spárování akrylem</v>
      </c>
      <c r="Y473" s="9"/>
      <c r="AA473" s="11"/>
    </row>
    <row r="474" spans="1:27" ht="7.5" customHeight="1" outlineLevel="4" x14ac:dyDescent="0.15">
      <c r="B474" s="69"/>
      <c r="C474" s="69"/>
      <c r="D474" s="60"/>
      <c r="E474" s="60"/>
      <c r="F474" s="61"/>
      <c r="G474" s="60"/>
      <c r="H474" s="65"/>
      <c r="I474" s="104"/>
      <c r="J474" s="63"/>
      <c r="K474" s="65"/>
      <c r="L474" s="65"/>
      <c r="M474" s="65"/>
      <c r="N474" s="65"/>
      <c r="O474" s="63"/>
      <c r="P474" s="63"/>
      <c r="Q474" s="63"/>
      <c r="R474" s="60"/>
      <c r="S474" s="60"/>
      <c r="T474" s="69"/>
      <c r="U474" s="8"/>
      <c r="X474" s="60"/>
    </row>
    <row r="475" spans="1:27" ht="11.25" outlineLevel="3" x14ac:dyDescent="0.2">
      <c r="A475" s="4"/>
      <c r="B475" s="119"/>
      <c r="C475" s="120">
        <v>84</v>
      </c>
      <c r="D475" s="121" t="s">
        <v>148</v>
      </c>
      <c r="E475" s="122" t="s">
        <v>484</v>
      </c>
      <c r="F475" s="123" t="s">
        <v>485</v>
      </c>
      <c r="G475" s="121" t="s">
        <v>363</v>
      </c>
      <c r="H475" s="124">
        <v>0.4421988</v>
      </c>
      <c r="I475" s="125"/>
      <c r="J475" s="126">
        <f>H475*I475</f>
        <v>0</v>
      </c>
      <c r="K475" s="124"/>
      <c r="L475" s="124">
        <f>H475*K475</f>
        <v>0</v>
      </c>
      <c r="M475" s="124"/>
      <c r="N475" s="124">
        <f>H475*M475</f>
        <v>0</v>
      </c>
      <c r="O475" s="126">
        <v>21</v>
      </c>
      <c r="P475" s="126">
        <f>J475*(O475/100)</f>
        <v>0</v>
      </c>
      <c r="Q475" s="126">
        <f>J475+P475</f>
        <v>0</v>
      </c>
      <c r="R475" s="127"/>
      <c r="S475" s="127" t="s">
        <v>152</v>
      </c>
      <c r="T475" s="128">
        <v>1</v>
      </c>
      <c r="U475" s="8"/>
      <c r="V475" s="8"/>
      <c r="W475" s="8"/>
      <c r="X475" s="60"/>
    </row>
    <row r="476" spans="1:27" ht="9.75" outlineLevel="4" x14ac:dyDescent="0.2">
      <c r="A476" s="129"/>
      <c r="B476" s="130"/>
      <c r="C476" s="130"/>
      <c r="D476" s="131"/>
      <c r="E476" s="135" t="s">
        <v>0</v>
      </c>
      <c r="F476" s="158" t="s">
        <v>486</v>
      </c>
      <c r="G476" s="158"/>
      <c r="H476" s="159"/>
      <c r="I476" s="160"/>
      <c r="J476" s="161"/>
      <c r="K476" s="133"/>
      <c r="L476" s="133"/>
      <c r="M476" s="133"/>
      <c r="N476" s="133"/>
      <c r="O476" s="134"/>
      <c r="P476" s="134"/>
      <c r="Q476" s="134"/>
      <c r="R476" s="131"/>
      <c r="S476" s="131"/>
      <c r="T476" s="130"/>
      <c r="U476" s="6"/>
      <c r="V476" s="8"/>
      <c r="W476" s="8"/>
      <c r="X476" s="132" t="str">
        <f>F476</f>
        <v>Přesun hmot pro podlahy z dlaždic stanovený z hmotnosti přesunovaného materiálu vodorovná dopravní vzdálenost do 50 m ruční (bez užití mechanizace) v objektech výšky do 6 m</v>
      </c>
      <c r="Y476" s="9"/>
      <c r="AA476" s="11"/>
    </row>
    <row r="477" spans="1:27" ht="7.5" customHeight="1" outlineLevel="4" x14ac:dyDescent="0.15">
      <c r="B477" s="69"/>
      <c r="C477" s="69"/>
      <c r="D477" s="60"/>
      <c r="E477" s="60"/>
      <c r="F477" s="61"/>
      <c r="G477" s="60"/>
      <c r="H477" s="65"/>
      <c r="I477" s="104"/>
      <c r="J477" s="63"/>
      <c r="K477" s="65"/>
      <c r="L477" s="65"/>
      <c r="M477" s="65"/>
      <c r="N477" s="65"/>
      <c r="O477" s="63"/>
      <c r="P477" s="63"/>
      <c r="Q477" s="63"/>
      <c r="R477" s="60"/>
      <c r="S477" s="60"/>
      <c r="T477" s="69"/>
      <c r="U477" s="8"/>
      <c r="X477" s="60"/>
    </row>
    <row r="478" spans="1:27" outlineLevel="3" x14ac:dyDescent="0.15">
      <c r="B478" s="6"/>
      <c r="C478" s="6"/>
      <c r="D478" s="6"/>
      <c r="E478" s="6"/>
      <c r="F478" s="6"/>
      <c r="G478" s="6"/>
      <c r="H478" s="6"/>
      <c r="I478" s="8"/>
      <c r="J478" s="8"/>
      <c r="K478" s="6"/>
      <c r="L478" s="6"/>
      <c r="M478" s="6"/>
      <c r="N478" s="6"/>
      <c r="O478" s="6"/>
      <c r="P478" s="8"/>
      <c r="Q478" s="8"/>
      <c r="R478" s="8"/>
      <c r="S478" s="6"/>
      <c r="T478" s="6"/>
      <c r="X478" s="6"/>
    </row>
    <row r="479" spans="1:27" ht="11.25" outlineLevel="2" x14ac:dyDescent="0.2">
      <c r="A479" s="96" t="s">
        <v>105</v>
      </c>
      <c r="B479" s="100">
        <v>3</v>
      </c>
      <c r="C479" s="113"/>
      <c r="D479" s="114" t="s">
        <v>147</v>
      </c>
      <c r="E479" s="114"/>
      <c r="F479" s="115" t="s">
        <v>106</v>
      </c>
      <c r="G479" s="114"/>
      <c r="H479" s="116"/>
      <c r="I479" s="117"/>
      <c r="J479" s="98">
        <f>SUBTOTAL(9,J480:J532)</f>
        <v>0</v>
      </c>
      <c r="K479" s="116"/>
      <c r="L479" s="99">
        <f>SUBTOTAL(9,L480:L532)</f>
        <v>3.5769248000000003E-2</v>
      </c>
      <c r="M479" s="116"/>
      <c r="N479" s="99">
        <f>SUBTOTAL(9,N480:N532)</f>
        <v>0</v>
      </c>
      <c r="O479" s="118"/>
      <c r="P479" s="98">
        <f>SUBTOTAL(9,P480:P532)</f>
        <v>0</v>
      </c>
      <c r="Q479" s="98">
        <f>SUBTOTAL(9,Q480:Q532)</f>
        <v>0</v>
      </c>
      <c r="R479" s="114"/>
      <c r="S479" s="114"/>
      <c r="T479" s="100">
        <f>SUBTOTAL(9,T480:T532)</f>
        <v>11</v>
      </c>
      <c r="U479" s="6"/>
      <c r="V479" s="8"/>
      <c r="W479" s="8"/>
      <c r="X479" s="60"/>
    </row>
    <row r="480" spans="1:27" ht="11.25" outlineLevel="3" x14ac:dyDescent="0.2">
      <c r="A480" s="4"/>
      <c r="B480" s="119"/>
      <c r="C480" s="120">
        <v>85</v>
      </c>
      <c r="D480" s="121" t="s">
        <v>148</v>
      </c>
      <c r="E480" s="122" t="s">
        <v>487</v>
      </c>
      <c r="F480" s="123" t="s">
        <v>488</v>
      </c>
      <c r="G480" s="121" t="s">
        <v>151</v>
      </c>
      <c r="H480" s="124">
        <v>2.78</v>
      </c>
      <c r="I480" s="125"/>
      <c r="J480" s="126">
        <f>H480*I480</f>
        <v>0</v>
      </c>
      <c r="K480" s="124"/>
      <c r="L480" s="124">
        <f>H480*K480</f>
        <v>0</v>
      </c>
      <c r="M480" s="124"/>
      <c r="N480" s="124">
        <f>H480*M480</f>
        <v>0</v>
      </c>
      <c r="O480" s="126">
        <v>21</v>
      </c>
      <c r="P480" s="126">
        <f>J480*(O480/100)</f>
        <v>0</v>
      </c>
      <c r="Q480" s="126">
        <f>J480+P480</f>
        <v>0</v>
      </c>
      <c r="R480" s="127"/>
      <c r="S480" s="127" t="s">
        <v>152</v>
      </c>
      <c r="T480" s="128">
        <v>1</v>
      </c>
      <c r="U480" s="8"/>
      <c r="V480" s="8"/>
      <c r="W480" s="8"/>
      <c r="X480" s="60"/>
    </row>
    <row r="481" spans="1:27" ht="9.75" outlineLevel="4" x14ac:dyDescent="0.2">
      <c r="A481" s="129"/>
      <c r="B481" s="130"/>
      <c r="C481" s="130"/>
      <c r="D481" s="131"/>
      <c r="E481" s="135" t="s">
        <v>0</v>
      </c>
      <c r="F481" s="158" t="s">
        <v>489</v>
      </c>
      <c r="G481" s="158"/>
      <c r="H481" s="159"/>
      <c r="I481" s="160"/>
      <c r="J481" s="161"/>
      <c r="K481" s="133"/>
      <c r="L481" s="133"/>
      <c r="M481" s="133"/>
      <c r="N481" s="133"/>
      <c r="O481" s="134"/>
      <c r="P481" s="134"/>
      <c r="Q481" s="134"/>
      <c r="R481" s="131"/>
      <c r="S481" s="131"/>
      <c r="T481" s="130"/>
      <c r="U481" s="6"/>
      <c r="V481" s="8"/>
      <c r="W481" s="8"/>
      <c r="X481" s="132" t="str">
        <f>F481</f>
        <v>Příprava podkladu povlakových podlah a stěn broušení podlah stávajícího podkladu pro odstranění lepidla (po starých krytinách)</v>
      </c>
      <c r="Y481" s="9"/>
      <c r="AA481" s="11"/>
    </row>
    <row r="482" spans="1:27" ht="7.5" customHeight="1" outlineLevel="4" x14ac:dyDescent="0.15">
      <c r="B482" s="69"/>
      <c r="C482" s="69"/>
      <c r="D482" s="60"/>
      <c r="E482" s="60"/>
      <c r="F482" s="61"/>
      <c r="G482" s="60"/>
      <c r="H482" s="65"/>
      <c r="I482" s="104"/>
      <c r="J482" s="63"/>
      <c r="K482" s="65"/>
      <c r="L482" s="65"/>
      <c r="M482" s="65"/>
      <c r="N482" s="65"/>
      <c r="O482" s="63"/>
      <c r="P482" s="63"/>
      <c r="Q482" s="63"/>
      <c r="R482" s="60"/>
      <c r="S482" s="60"/>
      <c r="T482" s="69"/>
      <c r="U482" s="8"/>
      <c r="X482" s="60"/>
    </row>
    <row r="483" spans="1:27" ht="11.25" outlineLevel="4" x14ac:dyDescent="0.2">
      <c r="A483" s="136"/>
      <c r="B483" s="137"/>
      <c r="C483" s="137"/>
      <c r="D483" s="138"/>
      <c r="E483" s="144" t="s">
        <v>1</v>
      </c>
      <c r="F483" s="139" t="s">
        <v>154</v>
      </c>
      <c r="G483" s="138"/>
      <c r="H483" s="140">
        <v>0</v>
      </c>
      <c r="I483" s="141"/>
      <c r="J483" s="142"/>
      <c r="K483" s="143"/>
      <c r="L483" s="143"/>
      <c r="M483" s="143"/>
      <c r="N483" s="143"/>
      <c r="O483" s="142"/>
      <c r="P483" s="142"/>
      <c r="Q483" s="142"/>
      <c r="R483" s="138"/>
      <c r="S483" s="138"/>
      <c r="T483" s="137"/>
      <c r="U483" s="6"/>
      <c r="V483" s="8"/>
      <c r="W483" s="8"/>
      <c r="X483" s="60"/>
    </row>
    <row r="484" spans="1:27" ht="11.25" outlineLevel="4" x14ac:dyDescent="0.2">
      <c r="A484" s="136"/>
      <c r="B484" s="137"/>
      <c r="C484" s="137"/>
      <c r="D484" s="138"/>
      <c r="E484" s="144"/>
      <c r="F484" s="139" t="s">
        <v>490</v>
      </c>
      <c r="G484" s="138"/>
      <c r="H484" s="140">
        <v>2.78</v>
      </c>
      <c r="I484" s="141"/>
      <c r="J484" s="142"/>
      <c r="K484" s="143"/>
      <c r="L484" s="143"/>
      <c r="M484" s="143"/>
      <c r="N484" s="143"/>
      <c r="O484" s="142"/>
      <c r="P484" s="142"/>
      <c r="Q484" s="142"/>
      <c r="R484" s="138"/>
      <c r="S484" s="138"/>
      <c r="T484" s="137"/>
      <c r="U484" s="6"/>
      <c r="V484" s="8"/>
      <c r="W484" s="8"/>
      <c r="X484" s="60"/>
    </row>
    <row r="485" spans="1:27" ht="7.5" customHeight="1" outlineLevel="4" x14ac:dyDescent="0.15">
      <c r="A485" s="8"/>
      <c r="B485" s="69"/>
      <c r="C485" s="69"/>
      <c r="D485" s="60"/>
      <c r="E485" s="60"/>
      <c r="F485" s="103"/>
      <c r="G485" s="60"/>
      <c r="H485" s="65"/>
      <c r="I485" s="104"/>
      <c r="J485" s="63"/>
      <c r="K485" s="65"/>
      <c r="L485" s="65"/>
      <c r="M485" s="65"/>
      <c r="N485" s="65"/>
      <c r="O485" s="63"/>
      <c r="P485" s="63"/>
      <c r="Q485" s="63"/>
      <c r="R485" s="60"/>
      <c r="S485" s="60"/>
      <c r="T485" s="69"/>
      <c r="U485" s="8"/>
      <c r="X485" s="60"/>
    </row>
    <row r="486" spans="1:27" ht="11.25" outlineLevel="3" x14ac:dyDescent="0.2">
      <c r="A486" s="4"/>
      <c r="B486" s="119"/>
      <c r="C486" s="120">
        <v>86</v>
      </c>
      <c r="D486" s="121" t="s">
        <v>148</v>
      </c>
      <c r="E486" s="122" t="s">
        <v>491</v>
      </c>
      <c r="F486" s="123" t="s">
        <v>492</v>
      </c>
      <c r="G486" s="121" t="s">
        <v>151</v>
      </c>
      <c r="H486" s="124">
        <v>2.78</v>
      </c>
      <c r="I486" s="125"/>
      <c r="J486" s="126">
        <f>H486*I486</f>
        <v>0</v>
      </c>
      <c r="K486" s="124"/>
      <c r="L486" s="124">
        <f>H486*K486</f>
        <v>0</v>
      </c>
      <c r="M486" s="124"/>
      <c r="N486" s="124">
        <f>H486*M486</f>
        <v>0</v>
      </c>
      <c r="O486" s="126">
        <v>21</v>
      </c>
      <c r="P486" s="126">
        <f>J486*(O486/100)</f>
        <v>0</v>
      </c>
      <c r="Q486" s="126">
        <f>J486+P486</f>
        <v>0</v>
      </c>
      <c r="R486" s="127"/>
      <c r="S486" s="127" t="s">
        <v>152</v>
      </c>
      <c r="T486" s="128">
        <v>1</v>
      </c>
      <c r="U486" s="8"/>
      <c r="V486" s="8"/>
      <c r="W486" s="8"/>
      <c r="X486" s="60"/>
    </row>
    <row r="487" spans="1:27" ht="9.75" outlineLevel="4" x14ac:dyDescent="0.2">
      <c r="A487" s="129"/>
      <c r="B487" s="130"/>
      <c r="C487" s="130"/>
      <c r="D487" s="131"/>
      <c r="E487" s="135" t="s">
        <v>0</v>
      </c>
      <c r="F487" s="158" t="s">
        <v>493</v>
      </c>
      <c r="G487" s="158"/>
      <c r="H487" s="159"/>
      <c r="I487" s="160"/>
      <c r="J487" s="161"/>
      <c r="K487" s="133"/>
      <c r="L487" s="133"/>
      <c r="M487" s="133"/>
      <c r="N487" s="133"/>
      <c r="O487" s="134"/>
      <c r="P487" s="134"/>
      <c r="Q487" s="134"/>
      <c r="R487" s="131"/>
      <c r="S487" s="131"/>
      <c r="T487" s="130"/>
      <c r="U487" s="6"/>
      <c r="V487" s="8"/>
      <c r="W487" s="8"/>
      <c r="X487" s="132" t="str">
        <f>F487</f>
        <v>Příprava podkladu povlakových podlah a stěn vysátí podlah</v>
      </c>
      <c r="Y487" s="9"/>
      <c r="AA487" s="11"/>
    </row>
    <row r="488" spans="1:27" ht="7.5" customHeight="1" outlineLevel="4" x14ac:dyDescent="0.15">
      <c r="B488" s="69"/>
      <c r="C488" s="69"/>
      <c r="D488" s="60"/>
      <c r="E488" s="60"/>
      <c r="F488" s="61"/>
      <c r="G488" s="60"/>
      <c r="H488" s="65"/>
      <c r="I488" s="104"/>
      <c r="J488" s="63"/>
      <c r="K488" s="65"/>
      <c r="L488" s="65"/>
      <c r="M488" s="65"/>
      <c r="N488" s="65"/>
      <c r="O488" s="63"/>
      <c r="P488" s="63"/>
      <c r="Q488" s="63"/>
      <c r="R488" s="60"/>
      <c r="S488" s="60"/>
      <c r="T488" s="69"/>
      <c r="U488" s="8"/>
      <c r="X488" s="60"/>
    </row>
    <row r="489" spans="1:27" ht="11.25" outlineLevel="3" x14ac:dyDescent="0.2">
      <c r="A489" s="4"/>
      <c r="B489" s="119"/>
      <c r="C489" s="120">
        <v>87</v>
      </c>
      <c r="D489" s="121" t="s">
        <v>148</v>
      </c>
      <c r="E489" s="122" t="s">
        <v>494</v>
      </c>
      <c r="F489" s="123" t="s">
        <v>495</v>
      </c>
      <c r="G489" s="121" t="s">
        <v>151</v>
      </c>
      <c r="H489" s="124">
        <v>2.78</v>
      </c>
      <c r="I489" s="125"/>
      <c r="J489" s="126">
        <f>H489*I489</f>
        <v>0</v>
      </c>
      <c r="K489" s="124">
        <v>2.0000000000000001E-4</v>
      </c>
      <c r="L489" s="124">
        <f>H489*K489</f>
        <v>5.5599999999999996E-4</v>
      </c>
      <c r="M489" s="124"/>
      <c r="N489" s="124">
        <f>H489*M489</f>
        <v>0</v>
      </c>
      <c r="O489" s="126">
        <v>21</v>
      </c>
      <c r="P489" s="126">
        <f>J489*(O489/100)</f>
        <v>0</v>
      </c>
      <c r="Q489" s="126">
        <f>J489+P489</f>
        <v>0</v>
      </c>
      <c r="R489" s="127"/>
      <c r="S489" s="127" t="s">
        <v>152</v>
      </c>
      <c r="T489" s="128">
        <v>1</v>
      </c>
      <c r="U489" s="8"/>
      <c r="V489" s="8"/>
      <c r="W489" s="8"/>
      <c r="X489" s="60"/>
    </row>
    <row r="490" spans="1:27" ht="9.75" outlineLevel="4" x14ac:dyDescent="0.2">
      <c r="A490" s="129"/>
      <c r="B490" s="130"/>
      <c r="C490" s="130"/>
      <c r="D490" s="131"/>
      <c r="E490" s="135" t="s">
        <v>0</v>
      </c>
      <c r="F490" s="158" t="s">
        <v>496</v>
      </c>
      <c r="G490" s="158"/>
      <c r="H490" s="159"/>
      <c r="I490" s="160"/>
      <c r="J490" s="161"/>
      <c r="K490" s="133"/>
      <c r="L490" s="133"/>
      <c r="M490" s="133"/>
      <c r="N490" s="133"/>
      <c r="O490" s="134"/>
      <c r="P490" s="134"/>
      <c r="Q490" s="134"/>
      <c r="R490" s="131"/>
      <c r="S490" s="131"/>
      <c r="T490" s="130"/>
      <c r="U490" s="6"/>
      <c r="V490" s="8"/>
      <c r="W490" s="8"/>
      <c r="X490" s="132" t="str">
        <f>F490</f>
        <v>Příprava podkladu povlakových podlah a stěn penetrace neředěná podlah</v>
      </c>
      <c r="Y490" s="9"/>
      <c r="AA490" s="11"/>
    </row>
    <row r="491" spans="1:27" ht="7.5" customHeight="1" outlineLevel="4" x14ac:dyDescent="0.15">
      <c r="B491" s="69"/>
      <c r="C491" s="69"/>
      <c r="D491" s="60"/>
      <c r="E491" s="60"/>
      <c r="F491" s="61"/>
      <c r="G491" s="60"/>
      <c r="H491" s="65"/>
      <c r="I491" s="104"/>
      <c r="J491" s="63"/>
      <c r="K491" s="65"/>
      <c r="L491" s="65"/>
      <c r="M491" s="65"/>
      <c r="N491" s="65"/>
      <c r="O491" s="63"/>
      <c r="P491" s="63"/>
      <c r="Q491" s="63"/>
      <c r="R491" s="60"/>
      <c r="S491" s="60"/>
      <c r="T491" s="69"/>
      <c r="U491" s="8"/>
      <c r="X491" s="60"/>
    </row>
    <row r="492" spans="1:27" ht="22.5" outlineLevel="3" x14ac:dyDescent="0.2">
      <c r="A492" s="4"/>
      <c r="B492" s="119"/>
      <c r="C492" s="120">
        <v>88</v>
      </c>
      <c r="D492" s="121" t="s">
        <v>148</v>
      </c>
      <c r="E492" s="122" t="s">
        <v>497</v>
      </c>
      <c r="F492" s="123" t="s">
        <v>498</v>
      </c>
      <c r="G492" s="121" t="s">
        <v>151</v>
      </c>
      <c r="H492" s="124">
        <v>2.78</v>
      </c>
      <c r="I492" s="125"/>
      <c r="J492" s="126">
        <f>H492*I492</f>
        <v>0</v>
      </c>
      <c r="K492" s="124">
        <v>7.5799999999999999E-3</v>
      </c>
      <c r="L492" s="124">
        <f>H492*K492</f>
        <v>2.1072399999999998E-2</v>
      </c>
      <c r="M492" s="124"/>
      <c r="N492" s="124">
        <f>H492*M492</f>
        <v>0</v>
      </c>
      <c r="O492" s="126">
        <v>21</v>
      </c>
      <c r="P492" s="126">
        <f>J492*(O492/100)</f>
        <v>0</v>
      </c>
      <c r="Q492" s="126">
        <f>J492+P492</f>
        <v>0</v>
      </c>
      <c r="R492" s="127"/>
      <c r="S492" s="127" t="s">
        <v>152</v>
      </c>
      <c r="T492" s="128">
        <v>1</v>
      </c>
      <c r="U492" s="8"/>
      <c r="V492" s="8"/>
      <c r="W492" s="8"/>
      <c r="X492" s="60"/>
    </row>
    <row r="493" spans="1:27" ht="9.75" outlineLevel="4" x14ac:dyDescent="0.2">
      <c r="A493" s="129"/>
      <c r="B493" s="130"/>
      <c r="C493" s="130"/>
      <c r="D493" s="131"/>
      <c r="E493" s="135" t="s">
        <v>0</v>
      </c>
      <c r="F493" s="158" t="s">
        <v>499</v>
      </c>
      <c r="G493" s="158"/>
      <c r="H493" s="159"/>
      <c r="I493" s="160"/>
      <c r="J493" s="161"/>
      <c r="K493" s="133"/>
      <c r="L493" s="133"/>
      <c r="M493" s="133"/>
      <c r="N493" s="133"/>
      <c r="O493" s="134"/>
      <c r="P493" s="134"/>
      <c r="Q493" s="134"/>
      <c r="R493" s="131"/>
      <c r="S493" s="131"/>
      <c r="T493" s="130"/>
      <c r="U493" s="6"/>
      <c r="V493" s="8"/>
      <c r="W493" s="8"/>
      <c r="X493" s="132" t="str">
        <f>F493</f>
        <v>Příprava podkladu povlakových podlah a stěn vyrovnání samonivelační stěrkou podlah min.pevnosti 20 MPa, tloušťky přes 3 do 5 mm</v>
      </c>
      <c r="Y493" s="9"/>
      <c r="AA493" s="11"/>
    </row>
    <row r="494" spans="1:27" ht="7.5" customHeight="1" outlineLevel="4" x14ac:dyDescent="0.15">
      <c r="B494" s="69"/>
      <c r="C494" s="69"/>
      <c r="D494" s="60"/>
      <c r="E494" s="60"/>
      <c r="F494" s="61"/>
      <c r="G494" s="60"/>
      <c r="H494" s="65"/>
      <c r="I494" s="104"/>
      <c r="J494" s="63"/>
      <c r="K494" s="65"/>
      <c r="L494" s="65"/>
      <c r="M494" s="65"/>
      <c r="N494" s="65"/>
      <c r="O494" s="63"/>
      <c r="P494" s="63"/>
      <c r="Q494" s="63"/>
      <c r="R494" s="60"/>
      <c r="S494" s="60"/>
      <c r="T494" s="69"/>
      <c r="U494" s="8"/>
      <c r="X494" s="60"/>
    </row>
    <row r="495" spans="1:27" ht="11.25" outlineLevel="4" x14ac:dyDescent="0.2">
      <c r="A495" s="136"/>
      <c r="B495" s="137"/>
      <c r="C495" s="137"/>
      <c r="D495" s="138"/>
      <c r="E495" s="144" t="s">
        <v>1</v>
      </c>
      <c r="F495" s="139" t="s">
        <v>154</v>
      </c>
      <c r="G495" s="138"/>
      <c r="H495" s="140">
        <v>0</v>
      </c>
      <c r="I495" s="141"/>
      <c r="J495" s="142"/>
      <c r="K495" s="143"/>
      <c r="L495" s="143"/>
      <c r="M495" s="143"/>
      <c r="N495" s="143"/>
      <c r="O495" s="142"/>
      <c r="P495" s="142"/>
      <c r="Q495" s="142"/>
      <c r="R495" s="138"/>
      <c r="S495" s="138"/>
      <c r="T495" s="137"/>
      <c r="U495" s="6"/>
      <c r="V495" s="8"/>
      <c r="W495" s="8"/>
      <c r="X495" s="60"/>
    </row>
    <row r="496" spans="1:27" ht="11.25" outlineLevel="4" x14ac:dyDescent="0.2">
      <c r="A496" s="136"/>
      <c r="B496" s="137"/>
      <c r="C496" s="137"/>
      <c r="D496" s="138"/>
      <c r="E496" s="144"/>
      <c r="F496" s="139" t="s">
        <v>490</v>
      </c>
      <c r="G496" s="138"/>
      <c r="H496" s="140">
        <v>2.78</v>
      </c>
      <c r="I496" s="141"/>
      <c r="J496" s="142"/>
      <c r="K496" s="143"/>
      <c r="L496" s="143"/>
      <c r="M496" s="143"/>
      <c r="N496" s="143"/>
      <c r="O496" s="142"/>
      <c r="P496" s="142"/>
      <c r="Q496" s="142"/>
      <c r="R496" s="138"/>
      <c r="S496" s="138"/>
      <c r="T496" s="137"/>
      <c r="U496" s="6"/>
      <c r="V496" s="8"/>
      <c r="W496" s="8"/>
      <c r="X496" s="60"/>
    </row>
    <row r="497" spans="1:27" ht="7.5" customHeight="1" outlineLevel="4" x14ac:dyDescent="0.15">
      <c r="A497" s="8"/>
      <c r="B497" s="69"/>
      <c r="C497" s="69"/>
      <c r="D497" s="60"/>
      <c r="E497" s="60"/>
      <c r="F497" s="103"/>
      <c r="G497" s="60"/>
      <c r="H497" s="65"/>
      <c r="I497" s="104"/>
      <c r="J497" s="63"/>
      <c r="K497" s="65"/>
      <c r="L497" s="65"/>
      <c r="M497" s="65"/>
      <c r="N497" s="65"/>
      <c r="O497" s="63"/>
      <c r="P497" s="63"/>
      <c r="Q497" s="63"/>
      <c r="R497" s="60"/>
      <c r="S497" s="60"/>
      <c r="T497" s="69"/>
      <c r="U497" s="8"/>
      <c r="X497" s="60"/>
    </row>
    <row r="498" spans="1:27" ht="11.25" outlineLevel="3" x14ac:dyDescent="0.2">
      <c r="A498" s="4"/>
      <c r="B498" s="119"/>
      <c r="C498" s="120">
        <v>89</v>
      </c>
      <c r="D498" s="121" t="s">
        <v>148</v>
      </c>
      <c r="E498" s="122" t="s">
        <v>494</v>
      </c>
      <c r="F498" s="123" t="s">
        <v>495</v>
      </c>
      <c r="G498" s="121" t="s">
        <v>151</v>
      </c>
      <c r="H498" s="124">
        <v>2.78</v>
      </c>
      <c r="I498" s="125"/>
      <c r="J498" s="126">
        <f>H498*I498</f>
        <v>0</v>
      </c>
      <c r="K498" s="124">
        <v>2.0000000000000001E-4</v>
      </c>
      <c r="L498" s="124">
        <f>H498*K498</f>
        <v>5.5599999999999996E-4</v>
      </c>
      <c r="M498" s="124"/>
      <c r="N498" s="124">
        <f>H498*M498</f>
        <v>0</v>
      </c>
      <c r="O498" s="126">
        <v>21</v>
      </c>
      <c r="P498" s="126">
        <f>J498*(O498/100)</f>
        <v>0</v>
      </c>
      <c r="Q498" s="126">
        <f>J498+P498</f>
        <v>0</v>
      </c>
      <c r="R498" s="127"/>
      <c r="S498" s="127" t="s">
        <v>152</v>
      </c>
      <c r="T498" s="128">
        <v>1</v>
      </c>
      <c r="U498" s="8"/>
      <c r="V498" s="8"/>
      <c r="W498" s="8"/>
      <c r="X498" s="60"/>
    </row>
    <row r="499" spans="1:27" ht="9.75" outlineLevel="4" x14ac:dyDescent="0.2">
      <c r="A499" s="129"/>
      <c r="B499" s="130"/>
      <c r="C499" s="130"/>
      <c r="D499" s="131"/>
      <c r="E499" s="135" t="s">
        <v>0</v>
      </c>
      <c r="F499" s="158" t="s">
        <v>496</v>
      </c>
      <c r="G499" s="158"/>
      <c r="H499" s="159"/>
      <c r="I499" s="160"/>
      <c r="J499" s="161"/>
      <c r="K499" s="133"/>
      <c r="L499" s="133"/>
      <c r="M499" s="133"/>
      <c r="N499" s="133"/>
      <c r="O499" s="134"/>
      <c r="P499" s="134"/>
      <c r="Q499" s="134"/>
      <c r="R499" s="131"/>
      <c r="S499" s="131"/>
      <c r="T499" s="130"/>
      <c r="U499" s="6"/>
      <c r="V499" s="8"/>
      <c r="W499" s="8"/>
      <c r="X499" s="132" t="str">
        <f>F499</f>
        <v>Příprava podkladu povlakových podlah a stěn penetrace neředěná podlah</v>
      </c>
      <c r="Y499" s="9"/>
      <c r="AA499" s="11"/>
    </row>
    <row r="500" spans="1:27" ht="7.5" customHeight="1" outlineLevel="4" x14ac:dyDescent="0.15">
      <c r="B500" s="69"/>
      <c r="C500" s="69"/>
      <c r="D500" s="60"/>
      <c r="E500" s="60"/>
      <c r="F500" s="61"/>
      <c r="G500" s="60"/>
      <c r="H500" s="65"/>
      <c r="I500" s="104"/>
      <c r="J500" s="63"/>
      <c r="K500" s="65"/>
      <c r="L500" s="65"/>
      <c r="M500" s="65"/>
      <c r="N500" s="65"/>
      <c r="O500" s="63"/>
      <c r="P500" s="63"/>
      <c r="Q500" s="63"/>
      <c r="R500" s="60"/>
      <c r="S500" s="60"/>
      <c r="T500" s="69"/>
      <c r="U500" s="8"/>
      <c r="X500" s="60"/>
    </row>
    <row r="501" spans="1:27" ht="11.25" outlineLevel="3" x14ac:dyDescent="0.2">
      <c r="A501" s="4"/>
      <c r="B501" s="119"/>
      <c r="C501" s="120">
        <v>90</v>
      </c>
      <c r="D501" s="121" t="s">
        <v>148</v>
      </c>
      <c r="E501" s="122" t="s">
        <v>500</v>
      </c>
      <c r="F501" s="123" t="s">
        <v>501</v>
      </c>
      <c r="G501" s="121" t="s">
        <v>151</v>
      </c>
      <c r="H501" s="124">
        <v>2.78</v>
      </c>
      <c r="I501" s="125"/>
      <c r="J501" s="126">
        <f>H501*I501</f>
        <v>0</v>
      </c>
      <c r="K501" s="124">
        <v>2.9999999999999997E-4</v>
      </c>
      <c r="L501" s="124">
        <f>H501*K501</f>
        <v>8.3399999999999989E-4</v>
      </c>
      <c r="M501" s="124"/>
      <c r="N501" s="124">
        <f>H501*M501</f>
        <v>0</v>
      </c>
      <c r="O501" s="126">
        <v>21</v>
      </c>
      <c r="P501" s="126">
        <f>J501*(O501/100)</f>
        <v>0</v>
      </c>
      <c r="Q501" s="126">
        <f>J501+P501</f>
        <v>0</v>
      </c>
      <c r="R501" s="127"/>
      <c r="S501" s="127" t="s">
        <v>152</v>
      </c>
      <c r="T501" s="128">
        <v>1</v>
      </c>
      <c r="U501" s="8"/>
      <c r="V501" s="8"/>
      <c r="W501" s="8"/>
      <c r="X501" s="60"/>
    </row>
    <row r="502" spans="1:27" ht="9.75" outlineLevel="4" x14ac:dyDescent="0.2">
      <c r="A502" s="129"/>
      <c r="B502" s="130"/>
      <c r="C502" s="130"/>
      <c r="D502" s="131"/>
      <c r="E502" s="135" t="s">
        <v>0</v>
      </c>
      <c r="F502" s="158" t="s">
        <v>502</v>
      </c>
      <c r="G502" s="158"/>
      <c r="H502" s="159"/>
      <c r="I502" s="160"/>
      <c r="J502" s="161"/>
      <c r="K502" s="133"/>
      <c r="L502" s="133"/>
      <c r="M502" s="133"/>
      <c r="N502" s="133"/>
      <c r="O502" s="134"/>
      <c r="P502" s="134"/>
      <c r="Q502" s="134"/>
      <c r="R502" s="131"/>
      <c r="S502" s="131"/>
      <c r="T502" s="130"/>
      <c r="U502" s="6"/>
      <c r="V502" s="8"/>
      <c r="W502" s="8"/>
      <c r="X502" s="132" t="str">
        <f>F502</f>
        <v>Montáž podlahovin ze sametového vinylu lepením pásů vzorovaných</v>
      </c>
      <c r="Y502" s="9"/>
      <c r="AA502" s="11"/>
    </row>
    <row r="503" spans="1:27" ht="7.5" customHeight="1" outlineLevel="4" x14ac:dyDescent="0.15">
      <c r="B503" s="69"/>
      <c r="C503" s="69"/>
      <c r="D503" s="60"/>
      <c r="E503" s="60"/>
      <c r="F503" s="61"/>
      <c r="G503" s="60"/>
      <c r="H503" s="65"/>
      <c r="I503" s="104"/>
      <c r="J503" s="63"/>
      <c r="K503" s="65"/>
      <c r="L503" s="65"/>
      <c r="M503" s="65"/>
      <c r="N503" s="65"/>
      <c r="O503" s="63"/>
      <c r="P503" s="63"/>
      <c r="Q503" s="63"/>
      <c r="R503" s="60"/>
      <c r="S503" s="60"/>
      <c r="T503" s="69"/>
      <c r="U503" s="8"/>
      <c r="X503" s="60"/>
    </row>
    <row r="504" spans="1:27" ht="11.25" outlineLevel="4" x14ac:dyDescent="0.2">
      <c r="A504" s="136"/>
      <c r="B504" s="137"/>
      <c r="C504" s="137"/>
      <c r="D504" s="138"/>
      <c r="E504" s="144" t="s">
        <v>1</v>
      </c>
      <c r="F504" s="139" t="s">
        <v>154</v>
      </c>
      <c r="G504" s="138"/>
      <c r="H504" s="140">
        <v>0</v>
      </c>
      <c r="I504" s="141"/>
      <c r="J504" s="142"/>
      <c r="K504" s="143"/>
      <c r="L504" s="143"/>
      <c r="M504" s="143"/>
      <c r="N504" s="143"/>
      <c r="O504" s="142"/>
      <c r="P504" s="142"/>
      <c r="Q504" s="142"/>
      <c r="R504" s="138"/>
      <c r="S504" s="138"/>
      <c r="T504" s="137"/>
      <c r="U504" s="6"/>
      <c r="V504" s="8"/>
      <c r="W504" s="8"/>
      <c r="X504" s="60"/>
    </row>
    <row r="505" spans="1:27" ht="11.25" outlineLevel="4" x14ac:dyDescent="0.2">
      <c r="A505" s="136"/>
      <c r="B505" s="137"/>
      <c r="C505" s="137"/>
      <c r="D505" s="138"/>
      <c r="E505" s="144"/>
      <c r="F505" s="139" t="s">
        <v>490</v>
      </c>
      <c r="G505" s="138"/>
      <c r="H505" s="140">
        <v>2.78</v>
      </c>
      <c r="I505" s="141"/>
      <c r="J505" s="142"/>
      <c r="K505" s="143"/>
      <c r="L505" s="143"/>
      <c r="M505" s="143"/>
      <c r="N505" s="143"/>
      <c r="O505" s="142"/>
      <c r="P505" s="142"/>
      <c r="Q505" s="142"/>
      <c r="R505" s="138"/>
      <c r="S505" s="138"/>
      <c r="T505" s="137"/>
      <c r="U505" s="6"/>
      <c r="V505" s="8"/>
      <c r="W505" s="8"/>
      <c r="X505" s="60"/>
    </row>
    <row r="506" spans="1:27" ht="7.5" customHeight="1" outlineLevel="4" x14ac:dyDescent="0.15">
      <c r="A506" s="8"/>
      <c r="B506" s="69"/>
      <c r="C506" s="69"/>
      <c r="D506" s="60"/>
      <c r="E506" s="60"/>
      <c r="F506" s="103"/>
      <c r="G506" s="60"/>
      <c r="H506" s="65"/>
      <c r="I506" s="104"/>
      <c r="J506" s="63"/>
      <c r="K506" s="65"/>
      <c r="L506" s="65"/>
      <c r="M506" s="65"/>
      <c r="N506" s="65"/>
      <c r="O506" s="63"/>
      <c r="P506" s="63"/>
      <c r="Q506" s="63"/>
      <c r="R506" s="60"/>
      <c r="S506" s="60"/>
      <c r="T506" s="69"/>
      <c r="U506" s="8"/>
      <c r="X506" s="60"/>
    </row>
    <row r="507" spans="1:27" ht="22.5" outlineLevel="3" x14ac:dyDescent="0.2">
      <c r="A507" s="4"/>
      <c r="B507" s="119"/>
      <c r="C507" s="120">
        <v>91</v>
      </c>
      <c r="D507" s="121" t="s">
        <v>212</v>
      </c>
      <c r="E507" s="122" t="s">
        <v>503</v>
      </c>
      <c r="F507" s="123" t="s">
        <v>504</v>
      </c>
      <c r="G507" s="121" t="s">
        <v>151</v>
      </c>
      <c r="H507" s="124">
        <v>3.8323999999999998</v>
      </c>
      <c r="I507" s="125"/>
      <c r="J507" s="126">
        <f>H507*I507</f>
        <v>0</v>
      </c>
      <c r="K507" s="124">
        <v>2.5600000000000002E-3</v>
      </c>
      <c r="L507" s="124">
        <f>H507*K507</f>
        <v>9.8109440000000003E-3</v>
      </c>
      <c r="M507" s="124"/>
      <c r="N507" s="124">
        <f>H507*M507</f>
        <v>0</v>
      </c>
      <c r="O507" s="126">
        <v>21</v>
      </c>
      <c r="P507" s="126">
        <f>J507*(O507/100)</f>
        <v>0</v>
      </c>
      <c r="Q507" s="126">
        <f>J507+P507</f>
        <v>0</v>
      </c>
      <c r="R507" s="127"/>
      <c r="S507" s="127" t="s">
        <v>152</v>
      </c>
      <c r="T507" s="128">
        <v>1</v>
      </c>
      <c r="U507" s="8"/>
      <c r="V507" s="8"/>
      <c r="W507" s="8"/>
      <c r="X507" s="60"/>
    </row>
    <row r="508" spans="1:27" ht="9.75" outlineLevel="4" x14ac:dyDescent="0.2">
      <c r="A508" s="129"/>
      <c r="B508" s="130"/>
      <c r="C508" s="130"/>
      <c r="D508" s="131"/>
      <c r="E508" s="135" t="s">
        <v>0</v>
      </c>
      <c r="F508" s="158" t="s">
        <v>54</v>
      </c>
      <c r="G508" s="158"/>
      <c r="H508" s="159"/>
      <c r="I508" s="160"/>
      <c r="J508" s="161"/>
      <c r="K508" s="133"/>
      <c r="L508" s="133"/>
      <c r="M508" s="133"/>
      <c r="N508" s="133"/>
      <c r="O508" s="134"/>
      <c r="P508" s="134"/>
      <c r="Q508" s="134"/>
      <c r="R508" s="131"/>
      <c r="S508" s="131"/>
      <c r="T508" s="130"/>
      <c r="U508" s="6"/>
      <c r="V508" s="8"/>
      <c r="W508" s="8"/>
      <c r="X508" s="132" t="str">
        <f>F508</f>
        <v>---</v>
      </c>
      <c r="Y508" s="9"/>
      <c r="AA508" s="11"/>
    </row>
    <row r="509" spans="1:27" ht="7.5" customHeight="1" outlineLevel="4" x14ac:dyDescent="0.15">
      <c r="B509" s="69"/>
      <c r="C509" s="69"/>
      <c r="D509" s="60"/>
      <c r="E509" s="60"/>
      <c r="F509" s="61"/>
      <c r="G509" s="60"/>
      <c r="H509" s="65"/>
      <c r="I509" s="104"/>
      <c r="J509" s="63"/>
      <c r="K509" s="65"/>
      <c r="L509" s="65"/>
      <c r="M509" s="65"/>
      <c r="N509" s="65"/>
      <c r="O509" s="63"/>
      <c r="P509" s="63"/>
      <c r="Q509" s="63"/>
      <c r="R509" s="60"/>
      <c r="S509" s="60"/>
      <c r="T509" s="69"/>
      <c r="U509" s="8"/>
      <c r="X509" s="60"/>
    </row>
    <row r="510" spans="1:27" ht="11.25" outlineLevel="4" x14ac:dyDescent="0.2">
      <c r="A510" s="136"/>
      <c r="B510" s="137"/>
      <c r="C510" s="137"/>
      <c r="D510" s="138"/>
      <c r="E510" s="144" t="s">
        <v>1</v>
      </c>
      <c r="F510" s="139" t="s">
        <v>154</v>
      </c>
      <c r="G510" s="138"/>
      <c r="H510" s="140">
        <v>0</v>
      </c>
      <c r="I510" s="141"/>
      <c r="J510" s="142"/>
      <c r="K510" s="143"/>
      <c r="L510" s="143"/>
      <c r="M510" s="143"/>
      <c r="N510" s="143"/>
      <c r="O510" s="142"/>
      <c r="P510" s="142"/>
      <c r="Q510" s="142"/>
      <c r="R510" s="138"/>
      <c r="S510" s="138"/>
      <c r="T510" s="137"/>
      <c r="U510" s="6"/>
      <c r="V510" s="8"/>
      <c r="W510" s="8"/>
      <c r="X510" s="60"/>
    </row>
    <row r="511" spans="1:27" ht="11.25" outlineLevel="4" x14ac:dyDescent="0.2">
      <c r="A511" s="136"/>
      <c r="B511" s="137"/>
      <c r="C511" s="137"/>
      <c r="D511" s="138"/>
      <c r="E511" s="144"/>
      <c r="F511" s="139" t="s">
        <v>490</v>
      </c>
      <c r="G511" s="138"/>
      <c r="H511" s="140">
        <v>2.78</v>
      </c>
      <c r="I511" s="141"/>
      <c r="J511" s="142"/>
      <c r="K511" s="143"/>
      <c r="L511" s="143"/>
      <c r="M511" s="143"/>
      <c r="N511" s="143"/>
      <c r="O511" s="142"/>
      <c r="P511" s="142"/>
      <c r="Q511" s="142"/>
      <c r="R511" s="138"/>
      <c r="S511" s="138"/>
      <c r="T511" s="137"/>
      <c r="U511" s="6"/>
      <c r="V511" s="8"/>
      <c r="W511" s="8"/>
      <c r="X511" s="60"/>
    </row>
    <row r="512" spans="1:27" ht="11.25" outlineLevel="4" x14ac:dyDescent="0.2">
      <c r="A512" s="136"/>
      <c r="B512" s="137"/>
      <c r="C512" s="137"/>
      <c r="D512" s="138"/>
      <c r="E512" s="144"/>
      <c r="F512" s="139" t="s">
        <v>505</v>
      </c>
      <c r="G512" s="138"/>
      <c r="H512" s="140">
        <v>0.70400000000000018</v>
      </c>
      <c r="I512" s="141"/>
      <c r="J512" s="142"/>
      <c r="K512" s="143"/>
      <c r="L512" s="143"/>
      <c r="M512" s="143"/>
      <c r="N512" s="143"/>
      <c r="O512" s="142"/>
      <c r="P512" s="142"/>
      <c r="Q512" s="142"/>
      <c r="R512" s="138"/>
      <c r="S512" s="138"/>
      <c r="T512" s="137"/>
      <c r="U512" s="6"/>
      <c r="V512" s="8"/>
      <c r="W512" s="8"/>
      <c r="X512" s="60"/>
    </row>
    <row r="513" spans="1:27" ht="9.75" outlineLevel="4" x14ac:dyDescent="0.2">
      <c r="A513" s="129"/>
      <c r="B513" s="130"/>
      <c r="C513" s="130"/>
      <c r="D513" s="131"/>
      <c r="E513" s="135" t="s">
        <v>24</v>
      </c>
      <c r="F513" s="147">
        <v>10</v>
      </c>
      <c r="G513" s="131"/>
      <c r="H513" s="145">
        <v>0.34840000000000004</v>
      </c>
      <c r="I513" s="146"/>
      <c r="J513" s="134"/>
      <c r="K513" s="133"/>
      <c r="L513" s="133"/>
      <c r="M513" s="133"/>
      <c r="N513" s="133"/>
      <c r="O513" s="134"/>
      <c r="P513" s="134"/>
      <c r="Q513" s="134"/>
      <c r="R513" s="131"/>
      <c r="S513" s="131"/>
      <c r="T513" s="130"/>
      <c r="U513" s="6"/>
      <c r="V513" s="8"/>
      <c r="W513" s="8"/>
      <c r="X513" s="60"/>
    </row>
    <row r="514" spans="1:27" ht="7.5" customHeight="1" outlineLevel="4" x14ac:dyDescent="0.15">
      <c r="A514" s="8"/>
      <c r="B514" s="69"/>
      <c r="C514" s="69"/>
      <c r="D514" s="60"/>
      <c r="E514" s="60"/>
      <c r="F514" s="103"/>
      <c r="G514" s="60"/>
      <c r="H514" s="65"/>
      <c r="I514" s="104"/>
      <c r="J514" s="63"/>
      <c r="K514" s="65"/>
      <c r="L514" s="65"/>
      <c r="M514" s="65"/>
      <c r="N514" s="65"/>
      <c r="O514" s="63"/>
      <c r="P514" s="63"/>
      <c r="Q514" s="63"/>
      <c r="R514" s="60"/>
      <c r="S514" s="60"/>
      <c r="T514" s="69"/>
      <c r="U514" s="8"/>
      <c r="X514" s="60"/>
    </row>
    <row r="515" spans="1:27" ht="11.25" outlineLevel="3" x14ac:dyDescent="0.2">
      <c r="A515" s="4"/>
      <c r="B515" s="119"/>
      <c r="C515" s="120">
        <v>92</v>
      </c>
      <c r="D515" s="121" t="s">
        <v>148</v>
      </c>
      <c r="E515" s="122" t="s">
        <v>506</v>
      </c>
      <c r="F515" s="123" t="s">
        <v>507</v>
      </c>
      <c r="G515" s="121" t="s">
        <v>172</v>
      </c>
      <c r="H515" s="124">
        <v>7.04</v>
      </c>
      <c r="I515" s="125"/>
      <c r="J515" s="126">
        <f>H515*I515</f>
        <v>0</v>
      </c>
      <c r="K515" s="124">
        <v>3.0000000000000001E-5</v>
      </c>
      <c r="L515" s="124">
        <f>H515*K515</f>
        <v>2.1120000000000001E-4</v>
      </c>
      <c r="M515" s="124"/>
      <c r="N515" s="124">
        <f>H515*M515</f>
        <v>0</v>
      </c>
      <c r="O515" s="126">
        <v>21</v>
      </c>
      <c r="P515" s="126">
        <f>J515*(O515/100)</f>
        <v>0</v>
      </c>
      <c r="Q515" s="126">
        <f>J515+P515</f>
        <v>0</v>
      </c>
      <c r="R515" s="127"/>
      <c r="S515" s="127" t="s">
        <v>152</v>
      </c>
      <c r="T515" s="128">
        <v>1</v>
      </c>
      <c r="U515" s="8"/>
      <c r="V515" s="8"/>
      <c r="W515" s="8"/>
      <c r="X515" s="60"/>
    </row>
    <row r="516" spans="1:27" ht="9.75" outlineLevel="4" x14ac:dyDescent="0.2">
      <c r="A516" s="129"/>
      <c r="B516" s="130"/>
      <c r="C516" s="130"/>
      <c r="D516" s="131"/>
      <c r="E516" s="135" t="s">
        <v>0</v>
      </c>
      <c r="F516" s="158" t="s">
        <v>508</v>
      </c>
      <c r="G516" s="158"/>
      <c r="H516" s="159"/>
      <c r="I516" s="160"/>
      <c r="J516" s="161"/>
      <c r="K516" s="133"/>
      <c r="L516" s="133"/>
      <c r="M516" s="133"/>
      <c r="N516" s="133"/>
      <c r="O516" s="134"/>
      <c r="P516" s="134"/>
      <c r="Q516" s="134"/>
      <c r="R516" s="131"/>
      <c r="S516" s="131"/>
      <c r="T516" s="130"/>
      <c r="U516" s="6"/>
      <c r="V516" s="8"/>
      <c r="W516" s="8"/>
      <c r="X516" s="132" t="str">
        <f>F516</f>
        <v>Montáž soklíků lepením obvodových, výšky přes 80 do 100 mm</v>
      </c>
      <c r="Y516" s="9"/>
      <c r="AA516" s="11"/>
    </row>
    <row r="517" spans="1:27" ht="7.5" customHeight="1" outlineLevel="4" x14ac:dyDescent="0.15">
      <c r="B517" s="69"/>
      <c r="C517" s="69"/>
      <c r="D517" s="60"/>
      <c r="E517" s="60"/>
      <c r="F517" s="61"/>
      <c r="G517" s="60"/>
      <c r="H517" s="65"/>
      <c r="I517" s="104"/>
      <c r="J517" s="63"/>
      <c r="K517" s="65"/>
      <c r="L517" s="65"/>
      <c r="M517" s="65"/>
      <c r="N517" s="65"/>
      <c r="O517" s="63"/>
      <c r="P517" s="63"/>
      <c r="Q517" s="63"/>
      <c r="R517" s="60"/>
      <c r="S517" s="60"/>
      <c r="T517" s="69"/>
      <c r="U517" s="8"/>
      <c r="X517" s="60"/>
    </row>
    <row r="518" spans="1:27" ht="11.25" outlineLevel="4" x14ac:dyDescent="0.2">
      <c r="A518" s="136"/>
      <c r="B518" s="137"/>
      <c r="C518" s="137"/>
      <c r="D518" s="138"/>
      <c r="E518" s="144" t="s">
        <v>1</v>
      </c>
      <c r="F518" s="139" t="s">
        <v>154</v>
      </c>
      <c r="G518" s="138"/>
      <c r="H518" s="140">
        <v>0</v>
      </c>
      <c r="I518" s="141"/>
      <c r="J518" s="142"/>
      <c r="K518" s="143"/>
      <c r="L518" s="143"/>
      <c r="M518" s="143"/>
      <c r="N518" s="143"/>
      <c r="O518" s="142"/>
      <c r="P518" s="142"/>
      <c r="Q518" s="142"/>
      <c r="R518" s="138"/>
      <c r="S518" s="138"/>
      <c r="T518" s="137"/>
      <c r="U518" s="6"/>
      <c r="V518" s="8"/>
      <c r="W518" s="8"/>
      <c r="X518" s="60"/>
    </row>
    <row r="519" spans="1:27" ht="11.25" outlineLevel="4" x14ac:dyDescent="0.2">
      <c r="A519" s="136"/>
      <c r="B519" s="137"/>
      <c r="C519" s="137"/>
      <c r="D519" s="138"/>
      <c r="E519" s="144"/>
      <c r="F519" s="139" t="s">
        <v>509</v>
      </c>
      <c r="G519" s="138"/>
      <c r="H519" s="140">
        <v>7.04</v>
      </c>
      <c r="I519" s="141"/>
      <c r="J519" s="142"/>
      <c r="K519" s="143"/>
      <c r="L519" s="143"/>
      <c r="M519" s="143"/>
      <c r="N519" s="143"/>
      <c r="O519" s="142"/>
      <c r="P519" s="142"/>
      <c r="Q519" s="142"/>
      <c r="R519" s="138"/>
      <c r="S519" s="138"/>
      <c r="T519" s="137"/>
      <c r="U519" s="6"/>
      <c r="V519" s="8"/>
      <c r="W519" s="8"/>
      <c r="X519" s="60"/>
    </row>
    <row r="520" spans="1:27" ht="7.5" customHeight="1" outlineLevel="4" x14ac:dyDescent="0.15">
      <c r="A520" s="8"/>
      <c r="B520" s="69"/>
      <c r="C520" s="69"/>
      <c r="D520" s="60"/>
      <c r="E520" s="60"/>
      <c r="F520" s="103"/>
      <c r="G520" s="60"/>
      <c r="H520" s="65"/>
      <c r="I520" s="104"/>
      <c r="J520" s="63"/>
      <c r="K520" s="65"/>
      <c r="L520" s="65"/>
      <c r="M520" s="65"/>
      <c r="N520" s="65"/>
      <c r="O520" s="63"/>
      <c r="P520" s="63"/>
      <c r="Q520" s="63"/>
      <c r="R520" s="60"/>
      <c r="S520" s="60"/>
      <c r="T520" s="69"/>
      <c r="U520" s="8"/>
      <c r="X520" s="60"/>
    </row>
    <row r="521" spans="1:27" ht="11.25" outlineLevel="3" x14ac:dyDescent="0.2">
      <c r="A521" s="4"/>
      <c r="B521" s="119"/>
      <c r="C521" s="120">
        <v>93</v>
      </c>
      <c r="D521" s="121" t="s">
        <v>148</v>
      </c>
      <c r="E521" s="122" t="s">
        <v>510</v>
      </c>
      <c r="F521" s="123" t="s">
        <v>511</v>
      </c>
      <c r="G521" s="121" t="s">
        <v>172</v>
      </c>
      <c r="H521" s="124">
        <v>7.04</v>
      </c>
      <c r="I521" s="125"/>
      <c r="J521" s="126">
        <f>H521*I521</f>
        <v>0</v>
      </c>
      <c r="K521" s="124"/>
      <c r="L521" s="124">
        <f>H521*K521</f>
        <v>0</v>
      </c>
      <c r="M521" s="124"/>
      <c r="N521" s="124">
        <f>H521*M521</f>
        <v>0</v>
      </c>
      <c r="O521" s="126">
        <v>21</v>
      </c>
      <c r="P521" s="126">
        <f>J521*(O521/100)</f>
        <v>0</v>
      </c>
      <c r="Q521" s="126">
        <f>J521+P521</f>
        <v>0</v>
      </c>
      <c r="R521" s="127"/>
      <c r="S521" s="127" t="s">
        <v>152</v>
      </c>
      <c r="T521" s="128">
        <v>1</v>
      </c>
      <c r="U521" s="8"/>
      <c r="V521" s="8"/>
      <c r="W521" s="8"/>
      <c r="X521" s="60"/>
    </row>
    <row r="522" spans="1:27" ht="9.75" outlineLevel="4" x14ac:dyDescent="0.2">
      <c r="A522" s="129"/>
      <c r="B522" s="130"/>
      <c r="C522" s="130"/>
      <c r="D522" s="131"/>
      <c r="E522" s="135" t="s">
        <v>0</v>
      </c>
      <c r="F522" s="158" t="s">
        <v>512</v>
      </c>
      <c r="G522" s="158"/>
      <c r="H522" s="159"/>
      <c r="I522" s="160"/>
      <c r="J522" s="161"/>
      <c r="K522" s="133"/>
      <c r="L522" s="133"/>
      <c r="M522" s="133"/>
      <c r="N522" s="133"/>
      <c r="O522" s="134"/>
      <c r="P522" s="134"/>
      <c r="Q522" s="134"/>
      <c r="R522" s="131"/>
      <c r="S522" s="131"/>
      <c r="T522" s="130"/>
      <c r="U522" s="6"/>
      <c r="V522" s="8"/>
      <c r="W522" s="8"/>
      <c r="X522" s="132" t="str">
        <f>F522</f>
        <v>Montáž lišt vložení pásků z podlahoviny do lišt včetně nařezání</v>
      </c>
      <c r="Y522" s="9"/>
      <c r="AA522" s="11"/>
    </row>
    <row r="523" spans="1:27" ht="7.5" customHeight="1" outlineLevel="4" x14ac:dyDescent="0.15">
      <c r="B523" s="69"/>
      <c r="C523" s="69"/>
      <c r="D523" s="60"/>
      <c r="E523" s="60"/>
      <c r="F523" s="61"/>
      <c r="G523" s="60"/>
      <c r="H523" s="65"/>
      <c r="I523" s="104"/>
      <c r="J523" s="63"/>
      <c r="K523" s="65"/>
      <c r="L523" s="65"/>
      <c r="M523" s="65"/>
      <c r="N523" s="65"/>
      <c r="O523" s="63"/>
      <c r="P523" s="63"/>
      <c r="Q523" s="63"/>
      <c r="R523" s="60"/>
      <c r="S523" s="60"/>
      <c r="T523" s="69"/>
      <c r="U523" s="8"/>
      <c r="X523" s="60"/>
    </row>
    <row r="524" spans="1:27" ht="11.25" outlineLevel="3" x14ac:dyDescent="0.2">
      <c r="A524" s="4"/>
      <c r="B524" s="119"/>
      <c r="C524" s="120">
        <v>94</v>
      </c>
      <c r="D524" s="121" t="s">
        <v>212</v>
      </c>
      <c r="E524" s="122" t="s">
        <v>513</v>
      </c>
      <c r="F524" s="123" t="s">
        <v>514</v>
      </c>
      <c r="G524" s="121" t="s">
        <v>172</v>
      </c>
      <c r="H524" s="124">
        <v>7.1807999999999996</v>
      </c>
      <c r="I524" s="125"/>
      <c r="J524" s="126">
        <f>H524*I524</f>
        <v>0</v>
      </c>
      <c r="K524" s="124">
        <v>3.8000000000000002E-4</v>
      </c>
      <c r="L524" s="124">
        <f>H524*K524</f>
        <v>2.7287040000000002E-3</v>
      </c>
      <c r="M524" s="124"/>
      <c r="N524" s="124">
        <f>H524*M524</f>
        <v>0</v>
      </c>
      <c r="O524" s="126">
        <v>21</v>
      </c>
      <c r="P524" s="126">
        <f>J524*(O524/100)</f>
        <v>0</v>
      </c>
      <c r="Q524" s="126">
        <f>J524+P524</f>
        <v>0</v>
      </c>
      <c r="R524" s="127"/>
      <c r="S524" s="127" t="s">
        <v>152</v>
      </c>
      <c r="T524" s="128">
        <v>1</v>
      </c>
      <c r="U524" s="8"/>
      <c r="V524" s="8"/>
      <c r="W524" s="8"/>
      <c r="X524" s="60"/>
    </row>
    <row r="525" spans="1:27" ht="9.75" outlineLevel="4" x14ac:dyDescent="0.2">
      <c r="A525" s="129"/>
      <c r="B525" s="130"/>
      <c r="C525" s="130"/>
      <c r="D525" s="131"/>
      <c r="E525" s="135" t="s">
        <v>0</v>
      </c>
      <c r="F525" s="158" t="s">
        <v>54</v>
      </c>
      <c r="G525" s="158"/>
      <c r="H525" s="159"/>
      <c r="I525" s="160"/>
      <c r="J525" s="161"/>
      <c r="K525" s="133"/>
      <c r="L525" s="133"/>
      <c r="M525" s="133"/>
      <c r="N525" s="133"/>
      <c r="O525" s="134"/>
      <c r="P525" s="134"/>
      <c r="Q525" s="134"/>
      <c r="R525" s="131"/>
      <c r="S525" s="131"/>
      <c r="T525" s="130"/>
      <c r="U525" s="6"/>
      <c r="V525" s="8"/>
      <c r="W525" s="8"/>
      <c r="X525" s="132" t="str">
        <f>F525</f>
        <v>---</v>
      </c>
      <c r="Y525" s="9"/>
      <c r="AA525" s="11"/>
    </row>
    <row r="526" spans="1:27" ht="7.5" customHeight="1" outlineLevel="4" x14ac:dyDescent="0.15">
      <c r="B526" s="69"/>
      <c r="C526" s="69"/>
      <c r="D526" s="60"/>
      <c r="E526" s="60"/>
      <c r="F526" s="61"/>
      <c r="G526" s="60"/>
      <c r="H526" s="65"/>
      <c r="I526" s="104"/>
      <c r="J526" s="63"/>
      <c r="K526" s="65"/>
      <c r="L526" s="65"/>
      <c r="M526" s="65"/>
      <c r="N526" s="65"/>
      <c r="O526" s="63"/>
      <c r="P526" s="63"/>
      <c r="Q526" s="63"/>
      <c r="R526" s="60"/>
      <c r="S526" s="60"/>
      <c r="T526" s="69"/>
      <c r="U526" s="8"/>
      <c r="X526" s="60"/>
    </row>
    <row r="527" spans="1:27" ht="9.75" outlineLevel="4" x14ac:dyDescent="0.2">
      <c r="A527" s="129"/>
      <c r="B527" s="130"/>
      <c r="C527" s="130"/>
      <c r="D527" s="131"/>
      <c r="E527" s="135" t="s">
        <v>24</v>
      </c>
      <c r="F527" s="147">
        <v>2</v>
      </c>
      <c r="G527" s="131"/>
      <c r="H527" s="145">
        <v>0.14080000000000001</v>
      </c>
      <c r="I527" s="146"/>
      <c r="J527" s="134"/>
      <c r="K527" s="133"/>
      <c r="L527" s="133"/>
      <c r="M527" s="133"/>
      <c r="N527" s="133"/>
      <c r="O527" s="134"/>
      <c r="P527" s="134"/>
      <c r="Q527" s="134"/>
      <c r="R527" s="131"/>
      <c r="S527" s="131"/>
      <c r="T527" s="130"/>
      <c r="U527" s="6"/>
      <c r="V527" s="8"/>
      <c r="W527" s="8"/>
      <c r="X527" s="60"/>
    </row>
    <row r="528" spans="1:27" ht="7.5" customHeight="1" outlineLevel="4" x14ac:dyDescent="0.15">
      <c r="A528" s="8"/>
      <c r="B528" s="69"/>
      <c r="C528" s="69"/>
      <c r="D528" s="60"/>
      <c r="E528" s="60"/>
      <c r="F528" s="103"/>
      <c r="G528" s="60"/>
      <c r="H528" s="65"/>
      <c r="I528" s="104"/>
      <c r="J528" s="63"/>
      <c r="K528" s="65"/>
      <c r="L528" s="65"/>
      <c r="M528" s="65"/>
      <c r="N528" s="65"/>
      <c r="O528" s="63"/>
      <c r="P528" s="63"/>
      <c r="Q528" s="63"/>
      <c r="R528" s="60"/>
      <c r="S528" s="60"/>
      <c r="T528" s="69"/>
      <c r="U528" s="8"/>
      <c r="X528" s="60"/>
    </row>
    <row r="529" spans="1:27" ht="11.25" outlineLevel="3" x14ac:dyDescent="0.2">
      <c r="A529" s="4"/>
      <c r="B529" s="119"/>
      <c r="C529" s="120">
        <v>95</v>
      </c>
      <c r="D529" s="121" t="s">
        <v>148</v>
      </c>
      <c r="E529" s="122" t="s">
        <v>515</v>
      </c>
      <c r="F529" s="123" t="s">
        <v>516</v>
      </c>
      <c r="G529" s="121" t="s">
        <v>363</v>
      </c>
      <c r="H529" s="124">
        <v>3.5769247999999997E-2</v>
      </c>
      <c r="I529" s="125"/>
      <c r="J529" s="126">
        <f>H529*I529</f>
        <v>0</v>
      </c>
      <c r="K529" s="124"/>
      <c r="L529" s="124">
        <f>H529*K529</f>
        <v>0</v>
      </c>
      <c r="M529" s="124"/>
      <c r="N529" s="124">
        <f>H529*M529</f>
        <v>0</v>
      </c>
      <c r="O529" s="126">
        <v>21</v>
      </c>
      <c r="P529" s="126">
        <f>J529*(O529/100)</f>
        <v>0</v>
      </c>
      <c r="Q529" s="126">
        <f>J529+P529</f>
        <v>0</v>
      </c>
      <c r="R529" s="127"/>
      <c r="S529" s="127" t="s">
        <v>152</v>
      </c>
      <c r="T529" s="128">
        <v>1</v>
      </c>
      <c r="U529" s="8"/>
      <c r="V529" s="8"/>
      <c r="W529" s="8"/>
      <c r="X529" s="60"/>
    </row>
    <row r="530" spans="1:27" ht="9.75" outlineLevel="4" x14ac:dyDescent="0.2">
      <c r="A530" s="129"/>
      <c r="B530" s="130"/>
      <c r="C530" s="130"/>
      <c r="D530" s="131"/>
      <c r="E530" s="135" t="s">
        <v>0</v>
      </c>
      <c r="F530" s="158" t="s">
        <v>517</v>
      </c>
      <c r="G530" s="158"/>
      <c r="H530" s="159"/>
      <c r="I530" s="160"/>
      <c r="J530" s="161"/>
      <c r="K530" s="133"/>
      <c r="L530" s="133"/>
      <c r="M530" s="133"/>
      <c r="N530" s="133"/>
      <c r="O530" s="134"/>
      <c r="P530" s="134"/>
      <c r="Q530" s="134"/>
      <c r="R530" s="131"/>
      <c r="S530" s="131"/>
      <c r="T530" s="130"/>
      <c r="U530" s="6"/>
      <c r="V530" s="8"/>
      <c r="W530" s="8"/>
      <c r="X530" s="132" t="str">
        <f>F530</f>
        <v>Přesun hmot pro podlahy povlakové stanovený z hmotnosti přesunovaného materiálu vodorovná dopravní vzdálenost do 50 m ruční (bez užití mechanizace) v objektech výšky do 6 m</v>
      </c>
      <c r="Y530" s="9"/>
      <c r="AA530" s="11"/>
    </row>
    <row r="531" spans="1:27" ht="7.5" customHeight="1" outlineLevel="4" x14ac:dyDescent="0.15">
      <c r="B531" s="69"/>
      <c r="C531" s="69"/>
      <c r="D531" s="60"/>
      <c r="E531" s="60"/>
      <c r="F531" s="61"/>
      <c r="G531" s="60"/>
      <c r="H531" s="65"/>
      <c r="I531" s="104"/>
      <c r="J531" s="63"/>
      <c r="K531" s="65"/>
      <c r="L531" s="65"/>
      <c r="M531" s="65"/>
      <c r="N531" s="65"/>
      <c r="O531" s="63"/>
      <c r="P531" s="63"/>
      <c r="Q531" s="63"/>
      <c r="R531" s="60"/>
      <c r="S531" s="60"/>
      <c r="T531" s="69"/>
      <c r="U531" s="8"/>
      <c r="X531" s="60"/>
    </row>
    <row r="532" spans="1:27" outlineLevel="3" x14ac:dyDescent="0.15">
      <c r="B532" s="6"/>
      <c r="C532" s="6"/>
      <c r="D532" s="6"/>
      <c r="E532" s="6"/>
      <c r="F532" s="6"/>
      <c r="G532" s="6"/>
      <c r="H532" s="6"/>
      <c r="I532" s="8"/>
      <c r="J532" s="8"/>
      <c r="K532" s="6"/>
      <c r="L532" s="6"/>
      <c r="M532" s="6"/>
      <c r="N532" s="6"/>
      <c r="O532" s="6"/>
      <c r="P532" s="8"/>
      <c r="Q532" s="8"/>
      <c r="R532" s="8"/>
      <c r="S532" s="6"/>
      <c r="T532" s="6"/>
      <c r="X532" s="6"/>
    </row>
    <row r="533" spans="1:27" ht="11.25" outlineLevel="2" x14ac:dyDescent="0.2">
      <c r="A533" s="96" t="s">
        <v>107</v>
      </c>
      <c r="B533" s="100">
        <v>3</v>
      </c>
      <c r="C533" s="113"/>
      <c r="D533" s="114" t="s">
        <v>147</v>
      </c>
      <c r="E533" s="114"/>
      <c r="F533" s="115" t="s">
        <v>108</v>
      </c>
      <c r="G533" s="114"/>
      <c r="H533" s="116"/>
      <c r="I533" s="117"/>
      <c r="J533" s="98">
        <f>SUBTOTAL(9,J534:J606)</f>
        <v>0</v>
      </c>
      <c r="K533" s="116"/>
      <c r="L533" s="99">
        <f>SUBTOTAL(9,L534:L606)</f>
        <v>0.95238818000000014</v>
      </c>
      <c r="M533" s="116"/>
      <c r="N533" s="99">
        <f>SUBTOTAL(9,N534:N606)</f>
        <v>0</v>
      </c>
      <c r="O533" s="118"/>
      <c r="P533" s="98">
        <f>SUBTOTAL(9,P534:P606)</f>
        <v>0</v>
      </c>
      <c r="Q533" s="98">
        <f>SUBTOTAL(9,Q534:Q606)</f>
        <v>0</v>
      </c>
      <c r="R533" s="114"/>
      <c r="S533" s="114"/>
      <c r="T533" s="100">
        <f>SUBTOTAL(9,T534:T606)</f>
        <v>12</v>
      </c>
      <c r="U533" s="6"/>
      <c r="V533" s="8"/>
      <c r="W533" s="8"/>
      <c r="X533" s="60"/>
    </row>
    <row r="534" spans="1:27" ht="11.25" outlineLevel="3" x14ac:dyDescent="0.2">
      <c r="A534" s="4"/>
      <c r="B534" s="119"/>
      <c r="C534" s="120">
        <v>96</v>
      </c>
      <c r="D534" s="121" t="s">
        <v>148</v>
      </c>
      <c r="E534" s="122" t="s">
        <v>518</v>
      </c>
      <c r="F534" s="123" t="s">
        <v>519</v>
      </c>
      <c r="G534" s="121" t="s">
        <v>151</v>
      </c>
      <c r="H534" s="124">
        <v>30.672000000000001</v>
      </c>
      <c r="I534" s="125"/>
      <c r="J534" s="126">
        <f>H534*I534</f>
        <v>0</v>
      </c>
      <c r="K534" s="124">
        <v>2.9999999999999997E-4</v>
      </c>
      <c r="L534" s="124">
        <f>H534*K534</f>
        <v>9.201599999999999E-3</v>
      </c>
      <c r="M534" s="124"/>
      <c r="N534" s="124">
        <f>H534*M534</f>
        <v>0</v>
      </c>
      <c r="O534" s="126">
        <v>21</v>
      </c>
      <c r="P534" s="126">
        <f>J534*(O534/100)</f>
        <v>0</v>
      </c>
      <c r="Q534" s="126">
        <f>J534+P534</f>
        <v>0</v>
      </c>
      <c r="R534" s="127"/>
      <c r="S534" s="127" t="s">
        <v>152</v>
      </c>
      <c r="T534" s="128">
        <v>1</v>
      </c>
      <c r="U534" s="8"/>
      <c r="V534" s="8"/>
      <c r="W534" s="8"/>
      <c r="X534" s="60"/>
    </row>
    <row r="535" spans="1:27" ht="9.75" outlineLevel="4" x14ac:dyDescent="0.2">
      <c r="A535" s="129"/>
      <c r="B535" s="130"/>
      <c r="C535" s="130"/>
      <c r="D535" s="131"/>
      <c r="E535" s="135" t="s">
        <v>0</v>
      </c>
      <c r="F535" s="158" t="s">
        <v>520</v>
      </c>
      <c r="G535" s="158"/>
      <c r="H535" s="159"/>
      <c r="I535" s="160"/>
      <c r="J535" s="161"/>
      <c r="K535" s="133"/>
      <c r="L535" s="133"/>
      <c r="M535" s="133"/>
      <c r="N535" s="133"/>
      <c r="O535" s="134"/>
      <c r="P535" s="134"/>
      <c r="Q535" s="134"/>
      <c r="R535" s="131"/>
      <c r="S535" s="131"/>
      <c r="T535" s="130"/>
      <c r="U535" s="6"/>
      <c r="V535" s="8"/>
      <c r="W535" s="8"/>
      <c r="X535" s="132" t="str">
        <f>F535</f>
        <v>Příprava podkladu před provedením obkladu nátěr penetrační na stěnu</v>
      </c>
      <c r="Y535" s="9"/>
      <c r="AA535" s="11"/>
    </row>
    <row r="536" spans="1:27" ht="7.5" customHeight="1" outlineLevel="4" x14ac:dyDescent="0.15">
      <c r="B536" s="69"/>
      <c r="C536" s="69"/>
      <c r="D536" s="60"/>
      <c r="E536" s="60"/>
      <c r="F536" s="61"/>
      <c r="G536" s="60"/>
      <c r="H536" s="65"/>
      <c r="I536" s="104"/>
      <c r="J536" s="63"/>
      <c r="K536" s="65"/>
      <c r="L536" s="65"/>
      <c r="M536" s="65"/>
      <c r="N536" s="65"/>
      <c r="O536" s="63"/>
      <c r="P536" s="63"/>
      <c r="Q536" s="63"/>
      <c r="R536" s="60"/>
      <c r="S536" s="60"/>
      <c r="T536" s="69"/>
      <c r="U536" s="8"/>
      <c r="X536" s="60"/>
    </row>
    <row r="537" spans="1:27" ht="11.25" outlineLevel="3" x14ac:dyDescent="0.2">
      <c r="A537" s="4"/>
      <c r="B537" s="119"/>
      <c r="C537" s="120">
        <v>97</v>
      </c>
      <c r="D537" s="121" t="s">
        <v>148</v>
      </c>
      <c r="E537" s="122" t="s">
        <v>521</v>
      </c>
      <c r="F537" s="123" t="s">
        <v>522</v>
      </c>
      <c r="G537" s="121" t="s">
        <v>151</v>
      </c>
      <c r="H537" s="124">
        <v>4.1880000000000006</v>
      </c>
      <c r="I537" s="125"/>
      <c r="J537" s="126">
        <f>H537*I537</f>
        <v>0</v>
      </c>
      <c r="K537" s="124">
        <v>1.5E-3</v>
      </c>
      <c r="L537" s="124">
        <f>H537*K537</f>
        <v>6.2820000000000011E-3</v>
      </c>
      <c r="M537" s="124"/>
      <c r="N537" s="124">
        <f>H537*M537</f>
        <v>0</v>
      </c>
      <c r="O537" s="126">
        <v>21</v>
      </c>
      <c r="P537" s="126">
        <f>J537*(O537/100)</f>
        <v>0</v>
      </c>
      <c r="Q537" s="126">
        <f>J537+P537</f>
        <v>0</v>
      </c>
      <c r="R537" s="127"/>
      <c r="S537" s="127" t="s">
        <v>152</v>
      </c>
      <c r="T537" s="128">
        <v>1</v>
      </c>
      <c r="U537" s="8"/>
      <c r="V537" s="8"/>
      <c r="W537" s="8"/>
      <c r="X537" s="60"/>
    </row>
    <row r="538" spans="1:27" ht="9.75" outlineLevel="4" x14ac:dyDescent="0.2">
      <c r="A538" s="129"/>
      <c r="B538" s="130"/>
      <c r="C538" s="130"/>
      <c r="D538" s="131"/>
      <c r="E538" s="135" t="s">
        <v>0</v>
      </c>
      <c r="F538" s="158" t="s">
        <v>523</v>
      </c>
      <c r="G538" s="158"/>
      <c r="H538" s="159"/>
      <c r="I538" s="160"/>
      <c r="J538" s="161"/>
      <c r="K538" s="133"/>
      <c r="L538" s="133"/>
      <c r="M538" s="133"/>
      <c r="N538" s="133"/>
      <c r="O538" s="134"/>
      <c r="P538" s="134"/>
      <c r="Q538" s="134"/>
      <c r="R538" s="131"/>
      <c r="S538" s="131"/>
      <c r="T538" s="130"/>
      <c r="U538" s="6"/>
      <c r="V538" s="8"/>
      <c r="W538" s="8"/>
      <c r="X538" s="132" t="str">
        <f>F538</f>
        <v>Izolace stěny pod obklad izolace nátěrem nebo stěrkou ve dvou vrstvách</v>
      </c>
      <c r="Y538" s="9"/>
      <c r="AA538" s="11"/>
    </row>
    <row r="539" spans="1:27" ht="7.5" customHeight="1" outlineLevel="4" x14ac:dyDescent="0.15">
      <c r="B539" s="69"/>
      <c r="C539" s="69"/>
      <c r="D539" s="60"/>
      <c r="E539" s="60"/>
      <c r="F539" s="61"/>
      <c r="G539" s="60"/>
      <c r="H539" s="65"/>
      <c r="I539" s="104"/>
      <c r="J539" s="63"/>
      <c r="K539" s="65"/>
      <c r="L539" s="65"/>
      <c r="M539" s="65"/>
      <c r="N539" s="65"/>
      <c r="O539" s="63"/>
      <c r="P539" s="63"/>
      <c r="Q539" s="63"/>
      <c r="R539" s="60"/>
      <c r="S539" s="60"/>
      <c r="T539" s="69"/>
      <c r="U539" s="8"/>
      <c r="X539" s="60"/>
    </row>
    <row r="540" spans="1:27" ht="11.25" outlineLevel="4" x14ac:dyDescent="0.2">
      <c r="A540" s="136"/>
      <c r="B540" s="137"/>
      <c r="C540" s="137"/>
      <c r="D540" s="138"/>
      <c r="E540" s="144" t="s">
        <v>1</v>
      </c>
      <c r="F540" s="139" t="s">
        <v>154</v>
      </c>
      <c r="G540" s="138"/>
      <c r="H540" s="140">
        <v>0</v>
      </c>
      <c r="I540" s="141"/>
      <c r="J540" s="142"/>
      <c r="K540" s="143"/>
      <c r="L540" s="143"/>
      <c r="M540" s="143"/>
      <c r="N540" s="143"/>
      <c r="O540" s="142"/>
      <c r="P540" s="142"/>
      <c r="Q540" s="142"/>
      <c r="R540" s="138"/>
      <c r="S540" s="138"/>
      <c r="T540" s="137"/>
      <c r="U540" s="6"/>
      <c r="V540" s="8"/>
      <c r="W540" s="8"/>
      <c r="X540" s="60"/>
    </row>
    <row r="541" spans="1:27" ht="11.25" outlineLevel="4" x14ac:dyDescent="0.2">
      <c r="A541" s="136"/>
      <c r="B541" s="137"/>
      <c r="C541" s="137"/>
      <c r="D541" s="138"/>
      <c r="E541" s="144"/>
      <c r="F541" s="139" t="s">
        <v>524</v>
      </c>
      <c r="G541" s="138"/>
      <c r="H541" s="140">
        <v>1.1480000000000001</v>
      </c>
      <c r="I541" s="141"/>
      <c r="J541" s="142"/>
      <c r="K541" s="143"/>
      <c r="L541" s="143"/>
      <c r="M541" s="143"/>
      <c r="N541" s="143"/>
      <c r="O541" s="142"/>
      <c r="P541" s="142"/>
      <c r="Q541" s="142"/>
      <c r="R541" s="138"/>
      <c r="S541" s="138"/>
      <c r="T541" s="137"/>
      <c r="U541" s="6"/>
      <c r="V541" s="8"/>
      <c r="W541" s="8"/>
      <c r="X541" s="60"/>
    </row>
    <row r="542" spans="1:27" ht="11.25" outlineLevel="4" x14ac:dyDescent="0.2">
      <c r="A542" s="136"/>
      <c r="B542" s="137"/>
      <c r="C542" s="137"/>
      <c r="D542" s="138"/>
      <c r="E542" s="144"/>
      <c r="F542" s="139" t="s">
        <v>525</v>
      </c>
      <c r="G542" s="138"/>
      <c r="H542" s="140">
        <v>0.88000000000000012</v>
      </c>
      <c r="I542" s="141"/>
      <c r="J542" s="142"/>
      <c r="K542" s="143"/>
      <c r="L542" s="143"/>
      <c r="M542" s="143"/>
      <c r="N542" s="143"/>
      <c r="O542" s="142"/>
      <c r="P542" s="142"/>
      <c r="Q542" s="142"/>
      <c r="R542" s="138"/>
      <c r="S542" s="138"/>
      <c r="T542" s="137"/>
      <c r="U542" s="6"/>
      <c r="V542" s="8"/>
      <c r="W542" s="8"/>
      <c r="X542" s="60"/>
    </row>
    <row r="543" spans="1:27" ht="11.25" outlineLevel="4" x14ac:dyDescent="0.2">
      <c r="A543" s="136"/>
      <c r="B543" s="137"/>
      <c r="C543" s="137"/>
      <c r="D543" s="138"/>
      <c r="E543" s="144"/>
      <c r="F543" s="139" t="s">
        <v>526</v>
      </c>
      <c r="G543" s="138"/>
      <c r="H543" s="140">
        <v>1.08</v>
      </c>
      <c r="I543" s="141"/>
      <c r="J543" s="142"/>
      <c r="K543" s="143"/>
      <c r="L543" s="143"/>
      <c r="M543" s="143"/>
      <c r="N543" s="143"/>
      <c r="O543" s="142"/>
      <c r="P543" s="142"/>
      <c r="Q543" s="142"/>
      <c r="R543" s="138"/>
      <c r="S543" s="138"/>
      <c r="T543" s="137"/>
      <c r="U543" s="6"/>
      <c r="V543" s="8"/>
      <c r="W543" s="8"/>
      <c r="X543" s="60"/>
    </row>
    <row r="544" spans="1:27" ht="11.25" outlineLevel="4" x14ac:dyDescent="0.2">
      <c r="A544" s="136"/>
      <c r="B544" s="137"/>
      <c r="C544" s="137"/>
      <c r="D544" s="138"/>
      <c r="E544" s="144"/>
      <c r="F544" s="139" t="s">
        <v>527</v>
      </c>
      <c r="G544" s="138"/>
      <c r="H544" s="140">
        <v>1.08</v>
      </c>
      <c r="I544" s="141"/>
      <c r="J544" s="142"/>
      <c r="K544" s="143"/>
      <c r="L544" s="143"/>
      <c r="M544" s="143"/>
      <c r="N544" s="143"/>
      <c r="O544" s="142"/>
      <c r="P544" s="142"/>
      <c r="Q544" s="142"/>
      <c r="R544" s="138"/>
      <c r="S544" s="138"/>
      <c r="T544" s="137"/>
      <c r="U544" s="6"/>
      <c r="V544" s="8"/>
      <c r="W544" s="8"/>
      <c r="X544" s="60"/>
    </row>
    <row r="545" spans="1:27" ht="7.5" customHeight="1" outlineLevel="4" x14ac:dyDescent="0.15">
      <c r="A545" s="8"/>
      <c r="B545" s="69"/>
      <c r="C545" s="69"/>
      <c r="D545" s="60"/>
      <c r="E545" s="60"/>
      <c r="F545" s="103"/>
      <c r="G545" s="60"/>
      <c r="H545" s="65"/>
      <c r="I545" s="104"/>
      <c r="J545" s="63"/>
      <c r="K545" s="65"/>
      <c r="L545" s="65"/>
      <c r="M545" s="65"/>
      <c r="N545" s="65"/>
      <c r="O545" s="63"/>
      <c r="P545" s="63"/>
      <c r="Q545" s="63"/>
      <c r="R545" s="60"/>
      <c r="S545" s="60"/>
      <c r="T545" s="69"/>
      <c r="U545" s="8"/>
      <c r="X545" s="60"/>
    </row>
    <row r="546" spans="1:27" ht="11.25" outlineLevel="3" x14ac:dyDescent="0.2">
      <c r="A546" s="4"/>
      <c r="B546" s="119"/>
      <c r="C546" s="120">
        <v>98</v>
      </c>
      <c r="D546" s="121" t="s">
        <v>148</v>
      </c>
      <c r="E546" s="122" t="s">
        <v>528</v>
      </c>
      <c r="F546" s="123" t="s">
        <v>529</v>
      </c>
      <c r="G546" s="121" t="s">
        <v>172</v>
      </c>
      <c r="H546" s="124">
        <v>3.2</v>
      </c>
      <c r="I546" s="125"/>
      <c r="J546" s="126">
        <f>H546*I546</f>
        <v>0</v>
      </c>
      <c r="K546" s="124">
        <v>1.42E-3</v>
      </c>
      <c r="L546" s="124">
        <f>H546*K546</f>
        <v>4.5440000000000003E-3</v>
      </c>
      <c r="M546" s="124"/>
      <c r="N546" s="124">
        <f>H546*M546</f>
        <v>0</v>
      </c>
      <c r="O546" s="126">
        <v>21</v>
      </c>
      <c r="P546" s="126">
        <f>J546*(O546/100)</f>
        <v>0</v>
      </c>
      <c r="Q546" s="126">
        <f>J546+P546</f>
        <v>0</v>
      </c>
      <c r="R546" s="127"/>
      <c r="S546" s="127" t="s">
        <v>152</v>
      </c>
      <c r="T546" s="128">
        <v>1</v>
      </c>
      <c r="U546" s="8"/>
      <c r="V546" s="8"/>
      <c r="W546" s="8"/>
      <c r="X546" s="60"/>
    </row>
    <row r="547" spans="1:27" ht="9.75" outlineLevel="4" x14ac:dyDescent="0.2">
      <c r="A547" s="129"/>
      <c r="B547" s="130"/>
      <c r="C547" s="130"/>
      <c r="D547" s="131"/>
      <c r="E547" s="135" t="s">
        <v>0</v>
      </c>
      <c r="F547" s="158" t="s">
        <v>530</v>
      </c>
      <c r="G547" s="158"/>
      <c r="H547" s="159"/>
      <c r="I547" s="160"/>
      <c r="J547" s="161"/>
      <c r="K547" s="133"/>
      <c r="L547" s="133"/>
      <c r="M547" s="133"/>
      <c r="N547" s="133"/>
      <c r="O547" s="134"/>
      <c r="P547" s="134"/>
      <c r="Q547" s="134"/>
      <c r="R547" s="131"/>
      <c r="S547" s="131"/>
      <c r="T547" s="130"/>
      <c r="U547" s="6"/>
      <c r="V547" s="8"/>
      <c r="W547" s="8"/>
      <c r="X547" s="132" t="str">
        <f>F547</f>
        <v>Izolace stěny pod obklad izolace těsnícími izolačními pásy mezi podlahou a stěnu</v>
      </c>
      <c r="Y547" s="9"/>
      <c r="AA547" s="11"/>
    </row>
    <row r="548" spans="1:27" ht="7.5" customHeight="1" outlineLevel="4" x14ac:dyDescent="0.15">
      <c r="B548" s="69"/>
      <c r="C548" s="69"/>
      <c r="D548" s="60"/>
      <c r="E548" s="60"/>
      <c r="F548" s="61"/>
      <c r="G548" s="60"/>
      <c r="H548" s="65"/>
      <c r="I548" s="104"/>
      <c r="J548" s="63"/>
      <c r="K548" s="65"/>
      <c r="L548" s="65"/>
      <c r="M548" s="65"/>
      <c r="N548" s="65"/>
      <c r="O548" s="63"/>
      <c r="P548" s="63"/>
      <c r="Q548" s="63"/>
      <c r="R548" s="60"/>
      <c r="S548" s="60"/>
      <c r="T548" s="69"/>
      <c r="U548" s="8"/>
      <c r="X548" s="60"/>
    </row>
    <row r="549" spans="1:27" ht="11.25" outlineLevel="4" x14ac:dyDescent="0.2">
      <c r="A549" s="136"/>
      <c r="B549" s="137"/>
      <c r="C549" s="137"/>
      <c r="D549" s="138"/>
      <c r="E549" s="144" t="s">
        <v>1</v>
      </c>
      <c r="F549" s="139" t="s">
        <v>154</v>
      </c>
      <c r="G549" s="138"/>
      <c r="H549" s="140">
        <v>0</v>
      </c>
      <c r="I549" s="141"/>
      <c r="J549" s="142"/>
      <c r="K549" s="143"/>
      <c r="L549" s="143"/>
      <c r="M549" s="143"/>
      <c r="N549" s="143"/>
      <c r="O549" s="142"/>
      <c r="P549" s="142"/>
      <c r="Q549" s="142"/>
      <c r="R549" s="138"/>
      <c r="S549" s="138"/>
      <c r="T549" s="137"/>
      <c r="U549" s="6"/>
      <c r="V549" s="8"/>
      <c r="W549" s="8"/>
      <c r="X549" s="60"/>
    </row>
    <row r="550" spans="1:27" ht="11.25" outlineLevel="4" x14ac:dyDescent="0.2">
      <c r="A550" s="136"/>
      <c r="B550" s="137"/>
      <c r="C550" s="137"/>
      <c r="D550" s="138"/>
      <c r="E550" s="144"/>
      <c r="F550" s="139" t="s">
        <v>531</v>
      </c>
      <c r="G550" s="138"/>
      <c r="H550" s="140">
        <v>0.8</v>
      </c>
      <c r="I550" s="141"/>
      <c r="J550" s="142"/>
      <c r="K550" s="143"/>
      <c r="L550" s="143"/>
      <c r="M550" s="143"/>
      <c r="N550" s="143"/>
      <c r="O550" s="142"/>
      <c r="P550" s="142"/>
      <c r="Q550" s="142"/>
      <c r="R550" s="138"/>
      <c r="S550" s="138"/>
      <c r="T550" s="137"/>
      <c r="U550" s="6"/>
      <c r="V550" s="8"/>
      <c r="W550" s="8"/>
      <c r="X550" s="60"/>
    </row>
    <row r="551" spans="1:27" ht="11.25" outlineLevel="4" x14ac:dyDescent="0.2">
      <c r="A551" s="136"/>
      <c r="B551" s="137"/>
      <c r="C551" s="137"/>
      <c r="D551" s="138"/>
      <c r="E551" s="144"/>
      <c r="F551" s="139" t="s">
        <v>532</v>
      </c>
      <c r="G551" s="138"/>
      <c r="H551" s="140">
        <v>0.8</v>
      </c>
      <c r="I551" s="141"/>
      <c r="J551" s="142"/>
      <c r="K551" s="143"/>
      <c r="L551" s="143"/>
      <c r="M551" s="143"/>
      <c r="N551" s="143"/>
      <c r="O551" s="142"/>
      <c r="P551" s="142"/>
      <c r="Q551" s="142"/>
      <c r="R551" s="138"/>
      <c r="S551" s="138"/>
      <c r="T551" s="137"/>
      <c r="U551" s="6"/>
      <c r="V551" s="8"/>
      <c r="W551" s="8"/>
      <c r="X551" s="60"/>
    </row>
    <row r="552" spans="1:27" ht="11.25" outlineLevel="4" x14ac:dyDescent="0.2">
      <c r="A552" s="136"/>
      <c r="B552" s="137"/>
      <c r="C552" s="137"/>
      <c r="D552" s="138"/>
      <c r="E552" s="144"/>
      <c r="F552" s="139" t="s">
        <v>533</v>
      </c>
      <c r="G552" s="138"/>
      <c r="H552" s="140">
        <v>0.8</v>
      </c>
      <c r="I552" s="141"/>
      <c r="J552" s="142"/>
      <c r="K552" s="143"/>
      <c r="L552" s="143"/>
      <c r="M552" s="143"/>
      <c r="N552" s="143"/>
      <c r="O552" s="142"/>
      <c r="P552" s="142"/>
      <c r="Q552" s="142"/>
      <c r="R552" s="138"/>
      <c r="S552" s="138"/>
      <c r="T552" s="137"/>
      <c r="U552" s="6"/>
      <c r="V552" s="8"/>
      <c r="W552" s="8"/>
      <c r="X552" s="60"/>
    </row>
    <row r="553" spans="1:27" ht="11.25" outlineLevel="4" x14ac:dyDescent="0.2">
      <c r="A553" s="136"/>
      <c r="B553" s="137"/>
      <c r="C553" s="137"/>
      <c r="D553" s="138"/>
      <c r="E553" s="144"/>
      <c r="F553" s="139" t="s">
        <v>534</v>
      </c>
      <c r="G553" s="138"/>
      <c r="H553" s="140">
        <v>0.8</v>
      </c>
      <c r="I553" s="141"/>
      <c r="J553" s="142"/>
      <c r="K553" s="143"/>
      <c r="L553" s="143"/>
      <c r="M553" s="143"/>
      <c r="N553" s="143"/>
      <c r="O553" s="142"/>
      <c r="P553" s="142"/>
      <c r="Q553" s="142"/>
      <c r="R553" s="138"/>
      <c r="S553" s="138"/>
      <c r="T553" s="137"/>
      <c r="U553" s="6"/>
      <c r="V553" s="8"/>
      <c r="W553" s="8"/>
      <c r="X553" s="60"/>
    </row>
    <row r="554" spans="1:27" ht="7.5" customHeight="1" outlineLevel="4" x14ac:dyDescent="0.15">
      <c r="A554" s="8"/>
      <c r="B554" s="69"/>
      <c r="C554" s="69"/>
      <c r="D554" s="60"/>
      <c r="E554" s="60"/>
      <c r="F554" s="103"/>
      <c r="G554" s="60"/>
      <c r="H554" s="65"/>
      <c r="I554" s="104"/>
      <c r="J554" s="63"/>
      <c r="K554" s="65"/>
      <c r="L554" s="65"/>
      <c r="M554" s="65"/>
      <c r="N554" s="65"/>
      <c r="O554" s="63"/>
      <c r="P554" s="63"/>
      <c r="Q554" s="63"/>
      <c r="R554" s="60"/>
      <c r="S554" s="60"/>
      <c r="T554" s="69"/>
      <c r="U554" s="8"/>
      <c r="X554" s="60"/>
    </row>
    <row r="555" spans="1:27" ht="11.25" outlineLevel="3" x14ac:dyDescent="0.2">
      <c r="A555" s="4"/>
      <c r="B555" s="119"/>
      <c r="C555" s="120">
        <v>99</v>
      </c>
      <c r="D555" s="121" t="s">
        <v>148</v>
      </c>
      <c r="E555" s="122" t="s">
        <v>535</v>
      </c>
      <c r="F555" s="123" t="s">
        <v>536</v>
      </c>
      <c r="G555" s="121" t="s">
        <v>172</v>
      </c>
      <c r="H555" s="124">
        <v>3.2</v>
      </c>
      <c r="I555" s="125"/>
      <c r="J555" s="126">
        <f>H555*I555</f>
        <v>0</v>
      </c>
      <c r="K555" s="124">
        <v>9.0000000000000006E-5</v>
      </c>
      <c r="L555" s="124">
        <f>H555*K555</f>
        <v>2.8800000000000001E-4</v>
      </c>
      <c r="M555" s="124"/>
      <c r="N555" s="124">
        <f>H555*M555</f>
        <v>0</v>
      </c>
      <c r="O555" s="126">
        <v>21</v>
      </c>
      <c r="P555" s="126">
        <f>J555*(O555/100)</f>
        <v>0</v>
      </c>
      <c r="Q555" s="126">
        <f>J555+P555</f>
        <v>0</v>
      </c>
      <c r="R555" s="127"/>
      <c r="S555" s="127" t="s">
        <v>152</v>
      </c>
      <c r="T555" s="128">
        <v>1</v>
      </c>
      <c r="U555" s="8"/>
      <c r="V555" s="8"/>
      <c r="W555" s="8"/>
      <c r="X555" s="60"/>
    </row>
    <row r="556" spans="1:27" ht="9.75" outlineLevel="4" x14ac:dyDescent="0.2">
      <c r="A556" s="129"/>
      <c r="B556" s="130"/>
      <c r="C556" s="130"/>
      <c r="D556" s="131"/>
      <c r="E556" s="135" t="s">
        <v>0</v>
      </c>
      <c r="F556" s="158" t="s">
        <v>537</v>
      </c>
      <c r="G556" s="158"/>
      <c r="H556" s="159"/>
      <c r="I556" s="160"/>
      <c r="J556" s="161"/>
      <c r="K556" s="133"/>
      <c r="L556" s="133"/>
      <c r="M556" s="133"/>
      <c r="N556" s="133"/>
      <c r="O556" s="134"/>
      <c r="P556" s="134"/>
      <c r="Q556" s="134"/>
      <c r="R556" s="131"/>
      <c r="S556" s="131"/>
      <c r="T556" s="130"/>
      <c r="U556" s="6"/>
      <c r="V556" s="8"/>
      <c r="W556" s="8"/>
      <c r="X556" s="132" t="str">
        <f>F556</f>
        <v>Obklad - dokončující práce ostatní práce spárování silikonem</v>
      </c>
      <c r="Y556" s="9"/>
      <c r="AA556" s="11"/>
    </row>
    <row r="557" spans="1:27" ht="7.5" customHeight="1" outlineLevel="4" x14ac:dyDescent="0.15">
      <c r="B557" s="69"/>
      <c r="C557" s="69"/>
      <c r="D557" s="60"/>
      <c r="E557" s="60"/>
      <c r="F557" s="61"/>
      <c r="G557" s="60"/>
      <c r="H557" s="65"/>
      <c r="I557" s="104"/>
      <c r="J557" s="63"/>
      <c r="K557" s="65"/>
      <c r="L557" s="65"/>
      <c r="M557" s="65"/>
      <c r="N557" s="65"/>
      <c r="O557" s="63"/>
      <c r="P557" s="63"/>
      <c r="Q557" s="63"/>
      <c r="R557" s="60"/>
      <c r="S557" s="60"/>
      <c r="T557" s="69"/>
      <c r="U557" s="8"/>
      <c r="X557" s="60"/>
    </row>
    <row r="558" spans="1:27" ht="11.25" outlineLevel="3" x14ac:dyDescent="0.2">
      <c r="A558" s="4"/>
      <c r="B558" s="119"/>
      <c r="C558" s="120">
        <v>100</v>
      </c>
      <c r="D558" s="121" t="s">
        <v>148</v>
      </c>
      <c r="E558" s="122" t="s">
        <v>538</v>
      </c>
      <c r="F558" s="123" t="s">
        <v>539</v>
      </c>
      <c r="G558" s="121" t="s">
        <v>151</v>
      </c>
      <c r="H558" s="124">
        <v>30.672000000000008</v>
      </c>
      <c r="I558" s="125"/>
      <c r="J558" s="126">
        <f>H558*I558</f>
        <v>0</v>
      </c>
      <c r="K558" s="124">
        <v>9.0900000000000009E-3</v>
      </c>
      <c r="L558" s="124">
        <f>H558*K558</f>
        <v>0.27880848000000008</v>
      </c>
      <c r="M558" s="124"/>
      <c r="N558" s="124">
        <f>H558*M558</f>
        <v>0</v>
      </c>
      <c r="O558" s="126">
        <v>21</v>
      </c>
      <c r="P558" s="126">
        <f>J558*(O558/100)</f>
        <v>0</v>
      </c>
      <c r="Q558" s="126">
        <f>J558+P558</f>
        <v>0</v>
      </c>
      <c r="R558" s="127"/>
      <c r="S558" s="127" t="s">
        <v>152</v>
      </c>
      <c r="T558" s="128">
        <v>1</v>
      </c>
      <c r="U558" s="8"/>
      <c r="V558" s="8"/>
      <c r="W558" s="8"/>
      <c r="X558" s="60"/>
    </row>
    <row r="559" spans="1:27" ht="9.75" outlineLevel="4" x14ac:dyDescent="0.2">
      <c r="A559" s="129"/>
      <c r="B559" s="130"/>
      <c r="C559" s="130"/>
      <c r="D559" s="131"/>
      <c r="E559" s="135" t="s">
        <v>0</v>
      </c>
      <c r="F559" s="158" t="s">
        <v>540</v>
      </c>
      <c r="G559" s="158"/>
      <c r="H559" s="159"/>
      <c r="I559" s="160"/>
      <c r="J559" s="161"/>
      <c r="K559" s="133"/>
      <c r="L559" s="133"/>
      <c r="M559" s="133"/>
      <c r="N559" s="133"/>
      <c r="O559" s="134"/>
      <c r="P559" s="134"/>
      <c r="Q559" s="134"/>
      <c r="R559" s="131"/>
      <c r="S559" s="131"/>
      <c r="T559" s="130"/>
      <c r="U559" s="6"/>
      <c r="V559" s="8"/>
      <c r="W559" s="8"/>
      <c r="X559" s="132" t="str">
        <f>F559</f>
        <v>Montáž keramických obkladů stěn lepených cementovým flexibilním lepidlem hladkých přes 4 do 6 ks/m2</v>
      </c>
      <c r="Y559" s="9"/>
      <c r="AA559" s="11"/>
    </row>
    <row r="560" spans="1:27" ht="7.5" customHeight="1" outlineLevel="4" x14ac:dyDescent="0.15">
      <c r="B560" s="69"/>
      <c r="C560" s="69"/>
      <c r="D560" s="60"/>
      <c r="E560" s="60"/>
      <c r="F560" s="61"/>
      <c r="G560" s="60"/>
      <c r="H560" s="65"/>
      <c r="I560" s="104"/>
      <c r="J560" s="63"/>
      <c r="K560" s="65"/>
      <c r="L560" s="65"/>
      <c r="M560" s="65"/>
      <c r="N560" s="65"/>
      <c r="O560" s="63"/>
      <c r="P560" s="63"/>
      <c r="Q560" s="63"/>
      <c r="R560" s="60"/>
      <c r="S560" s="60"/>
      <c r="T560" s="69"/>
      <c r="U560" s="8"/>
      <c r="X560" s="60"/>
    </row>
    <row r="561" spans="1:27" ht="11.25" outlineLevel="4" x14ac:dyDescent="0.2">
      <c r="A561" s="136"/>
      <c r="B561" s="137"/>
      <c r="C561" s="137"/>
      <c r="D561" s="138"/>
      <c r="E561" s="144" t="s">
        <v>1</v>
      </c>
      <c r="F561" s="139" t="s">
        <v>154</v>
      </c>
      <c r="G561" s="138"/>
      <c r="H561" s="140">
        <v>0</v>
      </c>
      <c r="I561" s="141"/>
      <c r="J561" s="142"/>
      <c r="K561" s="143"/>
      <c r="L561" s="143"/>
      <c r="M561" s="143"/>
      <c r="N561" s="143"/>
      <c r="O561" s="142"/>
      <c r="P561" s="142"/>
      <c r="Q561" s="142"/>
      <c r="R561" s="138"/>
      <c r="S561" s="138"/>
      <c r="T561" s="137"/>
      <c r="U561" s="6"/>
      <c r="V561" s="8"/>
      <c r="W561" s="8"/>
      <c r="X561" s="60"/>
    </row>
    <row r="562" spans="1:27" ht="11.25" outlineLevel="4" x14ac:dyDescent="0.2">
      <c r="A562" s="136"/>
      <c r="B562" s="137"/>
      <c r="C562" s="137"/>
      <c r="D562" s="138"/>
      <c r="E562" s="144"/>
      <c r="F562" s="139" t="s">
        <v>541</v>
      </c>
      <c r="G562" s="138"/>
      <c r="H562" s="140">
        <v>7.947000000000001</v>
      </c>
      <c r="I562" s="141"/>
      <c r="J562" s="142"/>
      <c r="K562" s="143"/>
      <c r="L562" s="143"/>
      <c r="M562" s="143"/>
      <c r="N562" s="143"/>
      <c r="O562" s="142"/>
      <c r="P562" s="142"/>
      <c r="Q562" s="142"/>
      <c r="R562" s="138"/>
      <c r="S562" s="138"/>
      <c r="T562" s="137"/>
      <c r="U562" s="6"/>
      <c r="V562" s="8"/>
      <c r="W562" s="8"/>
      <c r="X562" s="60"/>
    </row>
    <row r="563" spans="1:27" ht="11.25" outlineLevel="4" x14ac:dyDescent="0.2">
      <c r="A563" s="136"/>
      <c r="B563" s="137"/>
      <c r="C563" s="137"/>
      <c r="D563" s="138"/>
      <c r="E563" s="144"/>
      <c r="F563" s="139" t="s">
        <v>542</v>
      </c>
      <c r="G563" s="138"/>
      <c r="H563" s="140">
        <v>6.7950000000000017</v>
      </c>
      <c r="I563" s="141"/>
      <c r="J563" s="142"/>
      <c r="K563" s="143"/>
      <c r="L563" s="143"/>
      <c r="M563" s="143"/>
      <c r="N563" s="143"/>
      <c r="O563" s="142"/>
      <c r="P563" s="142"/>
      <c r="Q563" s="142"/>
      <c r="R563" s="138"/>
      <c r="S563" s="138"/>
      <c r="T563" s="137"/>
      <c r="U563" s="6"/>
      <c r="V563" s="8"/>
      <c r="W563" s="8"/>
      <c r="X563" s="60"/>
    </row>
    <row r="564" spans="1:27" ht="11.25" outlineLevel="4" x14ac:dyDescent="0.2">
      <c r="A564" s="136"/>
      <c r="B564" s="137"/>
      <c r="C564" s="137"/>
      <c r="D564" s="138"/>
      <c r="E564" s="144"/>
      <c r="F564" s="139" t="s">
        <v>543</v>
      </c>
      <c r="G564" s="138"/>
      <c r="H564" s="140">
        <v>7.3350000000000017</v>
      </c>
      <c r="I564" s="141"/>
      <c r="J564" s="142"/>
      <c r="K564" s="143"/>
      <c r="L564" s="143"/>
      <c r="M564" s="143"/>
      <c r="N564" s="143"/>
      <c r="O564" s="142"/>
      <c r="P564" s="142"/>
      <c r="Q564" s="142"/>
      <c r="R564" s="138"/>
      <c r="S564" s="138"/>
      <c r="T564" s="137"/>
      <c r="U564" s="6"/>
      <c r="V564" s="8"/>
      <c r="W564" s="8"/>
      <c r="X564" s="60"/>
    </row>
    <row r="565" spans="1:27" ht="11.25" outlineLevel="4" x14ac:dyDescent="0.2">
      <c r="A565" s="136"/>
      <c r="B565" s="137"/>
      <c r="C565" s="137"/>
      <c r="D565" s="138"/>
      <c r="E565" s="144"/>
      <c r="F565" s="139" t="s">
        <v>544</v>
      </c>
      <c r="G565" s="138"/>
      <c r="H565" s="140">
        <v>8.5950000000000006</v>
      </c>
      <c r="I565" s="141"/>
      <c r="J565" s="142"/>
      <c r="K565" s="143"/>
      <c r="L565" s="143"/>
      <c r="M565" s="143"/>
      <c r="N565" s="143"/>
      <c r="O565" s="142"/>
      <c r="P565" s="142"/>
      <c r="Q565" s="142"/>
      <c r="R565" s="138"/>
      <c r="S565" s="138"/>
      <c r="T565" s="137"/>
      <c r="U565" s="6"/>
      <c r="V565" s="8"/>
      <c r="W565" s="8"/>
      <c r="X565" s="60"/>
    </row>
    <row r="566" spans="1:27" ht="7.5" customHeight="1" outlineLevel="4" x14ac:dyDescent="0.15">
      <c r="A566" s="8"/>
      <c r="B566" s="69"/>
      <c r="C566" s="69"/>
      <c r="D566" s="60"/>
      <c r="E566" s="60"/>
      <c r="F566" s="103"/>
      <c r="G566" s="60"/>
      <c r="H566" s="65"/>
      <c r="I566" s="104"/>
      <c r="J566" s="63"/>
      <c r="K566" s="65"/>
      <c r="L566" s="65"/>
      <c r="M566" s="65"/>
      <c r="N566" s="65"/>
      <c r="O566" s="63"/>
      <c r="P566" s="63"/>
      <c r="Q566" s="63"/>
      <c r="R566" s="60"/>
      <c r="S566" s="60"/>
      <c r="T566" s="69"/>
      <c r="U566" s="8"/>
      <c r="X566" s="60"/>
    </row>
    <row r="567" spans="1:27" ht="22.5" outlineLevel="3" x14ac:dyDescent="0.2">
      <c r="A567" s="4"/>
      <c r="B567" s="119"/>
      <c r="C567" s="120">
        <v>101</v>
      </c>
      <c r="D567" s="121" t="s">
        <v>148</v>
      </c>
      <c r="E567" s="122" t="s">
        <v>545</v>
      </c>
      <c r="F567" s="123" t="s">
        <v>546</v>
      </c>
      <c r="G567" s="121" t="s">
        <v>151</v>
      </c>
      <c r="H567" s="124">
        <v>30.672000000000001</v>
      </c>
      <c r="I567" s="125"/>
      <c r="J567" s="126">
        <f>H567*I567</f>
        <v>0</v>
      </c>
      <c r="K567" s="124"/>
      <c r="L567" s="124">
        <f>H567*K567</f>
        <v>0</v>
      </c>
      <c r="M567" s="124"/>
      <c r="N567" s="124">
        <f>H567*M567</f>
        <v>0</v>
      </c>
      <c r="O567" s="126">
        <v>21</v>
      </c>
      <c r="P567" s="126">
        <f>J567*(O567/100)</f>
        <v>0</v>
      </c>
      <c r="Q567" s="126">
        <f>J567+P567</f>
        <v>0</v>
      </c>
      <c r="R567" s="127"/>
      <c r="S567" s="127" t="s">
        <v>152</v>
      </c>
      <c r="T567" s="128">
        <v>1</v>
      </c>
      <c r="U567" s="8"/>
      <c r="V567" s="8"/>
      <c r="W567" s="8"/>
      <c r="X567" s="60"/>
    </row>
    <row r="568" spans="1:27" ht="9.75" outlineLevel="4" x14ac:dyDescent="0.2">
      <c r="A568" s="129"/>
      <c r="B568" s="130"/>
      <c r="C568" s="130"/>
      <c r="D568" s="131"/>
      <c r="E568" s="135" t="s">
        <v>0</v>
      </c>
      <c r="F568" s="158" t="s">
        <v>547</v>
      </c>
      <c r="G568" s="158"/>
      <c r="H568" s="159"/>
      <c r="I568" s="160"/>
      <c r="J568" s="161"/>
      <c r="K568" s="133"/>
      <c r="L568" s="133"/>
      <c r="M568" s="133"/>
      <c r="N568" s="133"/>
      <c r="O568" s="134"/>
      <c r="P568" s="134"/>
      <c r="Q568" s="134"/>
      <c r="R568" s="131"/>
      <c r="S568" s="131"/>
      <c r="T568" s="130"/>
      <c r="U568" s="6"/>
      <c r="V568" s="8"/>
      <c r="W568" s="8"/>
      <c r="X568" s="132" t="str">
        <f>F568</f>
        <v>Montáž keramických obkladů stěn lepených cementovým flexibilním lepidlem Příplatek k cenám za plochu do 10 m2 jednotlivě</v>
      </c>
      <c r="Y568" s="9"/>
      <c r="AA568" s="11"/>
    </row>
    <row r="569" spans="1:27" ht="7.5" customHeight="1" outlineLevel="4" x14ac:dyDescent="0.15">
      <c r="B569" s="69"/>
      <c r="C569" s="69"/>
      <c r="D569" s="60"/>
      <c r="E569" s="60"/>
      <c r="F569" s="61"/>
      <c r="G569" s="60"/>
      <c r="H569" s="65"/>
      <c r="I569" s="104"/>
      <c r="J569" s="63"/>
      <c r="K569" s="65"/>
      <c r="L569" s="65"/>
      <c r="M569" s="65"/>
      <c r="N569" s="65"/>
      <c r="O569" s="63"/>
      <c r="P569" s="63"/>
      <c r="Q569" s="63"/>
      <c r="R569" s="60"/>
      <c r="S569" s="60"/>
      <c r="T569" s="69"/>
      <c r="U569" s="8"/>
      <c r="X569" s="60"/>
    </row>
    <row r="570" spans="1:27" ht="11.25" outlineLevel="3" x14ac:dyDescent="0.2">
      <c r="A570" s="4"/>
      <c r="B570" s="119"/>
      <c r="C570" s="120">
        <v>102</v>
      </c>
      <c r="D570" s="121" t="s">
        <v>212</v>
      </c>
      <c r="E570" s="122" t="s">
        <v>548</v>
      </c>
      <c r="F570" s="123" t="s">
        <v>549</v>
      </c>
      <c r="G570" s="121" t="s">
        <v>151</v>
      </c>
      <c r="H570" s="124">
        <v>33.739200000000004</v>
      </c>
      <c r="I570" s="125"/>
      <c r="J570" s="126">
        <f>H570*I570</f>
        <v>0</v>
      </c>
      <c r="K570" s="124">
        <v>1.9E-2</v>
      </c>
      <c r="L570" s="124">
        <f>H570*K570</f>
        <v>0.64104480000000008</v>
      </c>
      <c r="M570" s="124"/>
      <c r="N570" s="124">
        <f>H570*M570</f>
        <v>0</v>
      </c>
      <c r="O570" s="126">
        <v>21</v>
      </c>
      <c r="P570" s="126">
        <f>J570*(O570/100)</f>
        <v>0</v>
      </c>
      <c r="Q570" s="126">
        <f>J570+P570</f>
        <v>0</v>
      </c>
      <c r="R570" s="127"/>
      <c r="S570" s="127" t="s">
        <v>152</v>
      </c>
      <c r="T570" s="128">
        <v>1</v>
      </c>
      <c r="U570" s="8"/>
      <c r="V570" s="8"/>
      <c r="W570" s="8"/>
      <c r="X570" s="60"/>
    </row>
    <row r="571" spans="1:27" ht="9.75" outlineLevel="4" x14ac:dyDescent="0.2">
      <c r="A571" s="129"/>
      <c r="B571" s="130"/>
      <c r="C571" s="130"/>
      <c r="D571" s="131"/>
      <c r="E571" s="135" t="s">
        <v>0</v>
      </c>
      <c r="F571" s="158" t="s">
        <v>54</v>
      </c>
      <c r="G571" s="158"/>
      <c r="H571" s="159"/>
      <c r="I571" s="160"/>
      <c r="J571" s="161"/>
      <c r="K571" s="133"/>
      <c r="L571" s="133"/>
      <c r="M571" s="133"/>
      <c r="N571" s="133"/>
      <c r="O571" s="134"/>
      <c r="P571" s="134"/>
      <c r="Q571" s="134"/>
      <c r="R571" s="131"/>
      <c r="S571" s="131"/>
      <c r="T571" s="130"/>
      <c r="U571" s="6"/>
      <c r="V571" s="8"/>
      <c r="W571" s="8"/>
      <c r="X571" s="132" t="str">
        <f>F571</f>
        <v>---</v>
      </c>
      <c r="Y571" s="9"/>
      <c r="AA571" s="11"/>
    </row>
    <row r="572" spans="1:27" ht="7.5" customHeight="1" outlineLevel="4" x14ac:dyDescent="0.15">
      <c r="B572" s="69"/>
      <c r="C572" s="69"/>
      <c r="D572" s="60"/>
      <c r="E572" s="60"/>
      <c r="F572" s="61"/>
      <c r="G572" s="60"/>
      <c r="H572" s="65"/>
      <c r="I572" s="104"/>
      <c r="J572" s="63"/>
      <c r="K572" s="65"/>
      <c r="L572" s="65"/>
      <c r="M572" s="65"/>
      <c r="N572" s="65"/>
      <c r="O572" s="63"/>
      <c r="P572" s="63"/>
      <c r="Q572" s="63"/>
      <c r="R572" s="60"/>
      <c r="S572" s="60"/>
      <c r="T572" s="69"/>
      <c r="U572" s="8"/>
      <c r="X572" s="60"/>
    </row>
    <row r="573" spans="1:27" ht="9.75" outlineLevel="4" x14ac:dyDescent="0.2">
      <c r="A573" s="129"/>
      <c r="B573" s="130"/>
      <c r="C573" s="130"/>
      <c r="D573" s="131"/>
      <c r="E573" s="135" t="s">
        <v>24</v>
      </c>
      <c r="F573" s="147">
        <v>10</v>
      </c>
      <c r="G573" s="131"/>
      <c r="H573" s="145">
        <v>3.0672000000000001</v>
      </c>
      <c r="I573" s="146"/>
      <c r="J573" s="134"/>
      <c r="K573" s="133"/>
      <c r="L573" s="133"/>
      <c r="M573" s="133"/>
      <c r="N573" s="133"/>
      <c r="O573" s="134"/>
      <c r="P573" s="134"/>
      <c r="Q573" s="134"/>
      <c r="R573" s="131"/>
      <c r="S573" s="131"/>
      <c r="T573" s="130"/>
      <c r="U573" s="6"/>
      <c r="V573" s="8"/>
      <c r="W573" s="8"/>
      <c r="X573" s="60"/>
    </row>
    <row r="574" spans="1:27" ht="7.5" customHeight="1" outlineLevel="4" x14ac:dyDescent="0.15">
      <c r="A574" s="8"/>
      <c r="B574" s="69"/>
      <c r="C574" s="69"/>
      <c r="D574" s="60"/>
      <c r="E574" s="60"/>
      <c r="F574" s="103"/>
      <c r="G574" s="60"/>
      <c r="H574" s="65"/>
      <c r="I574" s="104"/>
      <c r="J574" s="63"/>
      <c r="K574" s="65"/>
      <c r="L574" s="65"/>
      <c r="M574" s="65"/>
      <c r="N574" s="65"/>
      <c r="O574" s="63"/>
      <c r="P574" s="63"/>
      <c r="Q574" s="63"/>
      <c r="R574" s="60"/>
      <c r="S574" s="60"/>
      <c r="T574" s="69"/>
      <c r="U574" s="8"/>
      <c r="X574" s="60"/>
    </row>
    <row r="575" spans="1:27" ht="11.25" outlineLevel="3" x14ac:dyDescent="0.2">
      <c r="A575" s="4"/>
      <c r="B575" s="119"/>
      <c r="C575" s="120">
        <v>103</v>
      </c>
      <c r="D575" s="121" t="s">
        <v>148</v>
      </c>
      <c r="E575" s="122" t="s">
        <v>550</v>
      </c>
      <c r="F575" s="123" t="s">
        <v>551</v>
      </c>
      <c r="G575" s="121" t="s">
        <v>172</v>
      </c>
      <c r="H575" s="124">
        <v>3.6</v>
      </c>
      <c r="I575" s="125"/>
      <c r="J575" s="126">
        <f>H575*I575</f>
        <v>0</v>
      </c>
      <c r="K575" s="124">
        <v>2.0000000000000001E-4</v>
      </c>
      <c r="L575" s="124">
        <f>H575*K575</f>
        <v>7.2000000000000005E-4</v>
      </c>
      <c r="M575" s="124"/>
      <c r="N575" s="124">
        <f>H575*M575</f>
        <v>0</v>
      </c>
      <c r="O575" s="126">
        <v>21</v>
      </c>
      <c r="P575" s="126">
        <f>J575*(O575/100)</f>
        <v>0</v>
      </c>
      <c r="Q575" s="126">
        <f>J575+P575</f>
        <v>0</v>
      </c>
      <c r="R575" s="127"/>
      <c r="S575" s="127" t="s">
        <v>152</v>
      </c>
      <c r="T575" s="128">
        <v>1</v>
      </c>
      <c r="U575" s="8"/>
      <c r="V575" s="8"/>
      <c r="W575" s="8"/>
      <c r="X575" s="60"/>
    </row>
    <row r="576" spans="1:27" ht="9.75" outlineLevel="4" x14ac:dyDescent="0.2">
      <c r="A576" s="129"/>
      <c r="B576" s="130"/>
      <c r="C576" s="130"/>
      <c r="D576" s="131"/>
      <c r="E576" s="135" t="s">
        <v>0</v>
      </c>
      <c r="F576" s="158" t="s">
        <v>552</v>
      </c>
      <c r="G576" s="158"/>
      <c r="H576" s="159"/>
      <c r="I576" s="160"/>
      <c r="J576" s="161"/>
      <c r="K576" s="133"/>
      <c r="L576" s="133"/>
      <c r="M576" s="133"/>
      <c r="N576" s="133"/>
      <c r="O576" s="134"/>
      <c r="P576" s="134"/>
      <c r="Q576" s="134"/>
      <c r="R576" s="131"/>
      <c r="S576" s="131"/>
      <c r="T576" s="130"/>
      <c r="U576" s="6"/>
      <c r="V576" s="8"/>
      <c r="W576" s="8"/>
      <c r="X576" s="132" t="str">
        <f>F576</f>
        <v>Obklad - dokončující práce montáž profilu lepeného flexibilním cementovým lepidlem rohového</v>
      </c>
      <c r="Y576" s="9"/>
      <c r="AA576" s="11"/>
    </row>
    <row r="577" spans="1:27" ht="7.5" customHeight="1" outlineLevel="4" x14ac:dyDescent="0.15">
      <c r="B577" s="69"/>
      <c r="C577" s="69"/>
      <c r="D577" s="60"/>
      <c r="E577" s="60"/>
      <c r="F577" s="61"/>
      <c r="G577" s="60"/>
      <c r="H577" s="65"/>
      <c r="I577" s="104"/>
      <c r="J577" s="63"/>
      <c r="K577" s="65"/>
      <c r="L577" s="65"/>
      <c r="M577" s="65"/>
      <c r="N577" s="65"/>
      <c r="O577" s="63"/>
      <c r="P577" s="63"/>
      <c r="Q577" s="63"/>
      <c r="R577" s="60"/>
      <c r="S577" s="60"/>
      <c r="T577" s="69"/>
      <c r="U577" s="8"/>
      <c r="X577" s="60"/>
    </row>
    <row r="578" spans="1:27" ht="11.25" outlineLevel="4" x14ac:dyDescent="0.2">
      <c r="A578" s="136"/>
      <c r="B578" s="137"/>
      <c r="C578" s="137"/>
      <c r="D578" s="138"/>
      <c r="E578" s="144" t="s">
        <v>1</v>
      </c>
      <c r="F578" s="139" t="s">
        <v>154</v>
      </c>
      <c r="G578" s="138"/>
      <c r="H578" s="140">
        <v>0</v>
      </c>
      <c r="I578" s="141"/>
      <c r="J578" s="142"/>
      <c r="K578" s="143"/>
      <c r="L578" s="143"/>
      <c r="M578" s="143"/>
      <c r="N578" s="143"/>
      <c r="O578" s="142"/>
      <c r="P578" s="142"/>
      <c r="Q578" s="142"/>
      <c r="R578" s="138"/>
      <c r="S578" s="138"/>
      <c r="T578" s="137"/>
      <c r="U578" s="6"/>
      <c r="V578" s="8"/>
      <c r="W578" s="8"/>
      <c r="X578" s="60"/>
    </row>
    <row r="579" spans="1:27" ht="11.25" outlineLevel="4" x14ac:dyDescent="0.2">
      <c r="A579" s="136"/>
      <c r="B579" s="137"/>
      <c r="C579" s="137"/>
      <c r="D579" s="138"/>
      <c r="E579" s="144"/>
      <c r="F579" s="139" t="s">
        <v>553</v>
      </c>
      <c r="G579" s="138"/>
      <c r="H579" s="140">
        <v>0.9</v>
      </c>
      <c r="I579" s="141"/>
      <c r="J579" s="142"/>
      <c r="K579" s="143"/>
      <c r="L579" s="143"/>
      <c r="M579" s="143"/>
      <c r="N579" s="143"/>
      <c r="O579" s="142"/>
      <c r="P579" s="142"/>
      <c r="Q579" s="142"/>
      <c r="R579" s="138"/>
      <c r="S579" s="138"/>
      <c r="T579" s="137"/>
      <c r="U579" s="6"/>
      <c r="V579" s="8"/>
      <c r="W579" s="8"/>
      <c r="X579" s="60"/>
    </row>
    <row r="580" spans="1:27" ht="11.25" outlineLevel="4" x14ac:dyDescent="0.2">
      <c r="A580" s="136"/>
      <c r="B580" s="137"/>
      <c r="C580" s="137"/>
      <c r="D580" s="138"/>
      <c r="E580" s="144"/>
      <c r="F580" s="139" t="s">
        <v>554</v>
      </c>
      <c r="G580" s="138"/>
      <c r="H580" s="140">
        <v>0.9</v>
      </c>
      <c r="I580" s="141"/>
      <c r="J580" s="142"/>
      <c r="K580" s="143"/>
      <c r="L580" s="143"/>
      <c r="M580" s="143"/>
      <c r="N580" s="143"/>
      <c r="O580" s="142"/>
      <c r="P580" s="142"/>
      <c r="Q580" s="142"/>
      <c r="R580" s="138"/>
      <c r="S580" s="138"/>
      <c r="T580" s="137"/>
      <c r="U580" s="6"/>
      <c r="V580" s="8"/>
      <c r="W580" s="8"/>
      <c r="X580" s="60"/>
    </row>
    <row r="581" spans="1:27" ht="11.25" outlineLevel="4" x14ac:dyDescent="0.2">
      <c r="A581" s="136"/>
      <c r="B581" s="137"/>
      <c r="C581" s="137"/>
      <c r="D581" s="138"/>
      <c r="E581" s="144"/>
      <c r="F581" s="139" t="s">
        <v>555</v>
      </c>
      <c r="G581" s="138"/>
      <c r="H581" s="140">
        <v>0.9</v>
      </c>
      <c r="I581" s="141"/>
      <c r="J581" s="142"/>
      <c r="K581" s="143"/>
      <c r="L581" s="143"/>
      <c r="M581" s="143"/>
      <c r="N581" s="143"/>
      <c r="O581" s="142"/>
      <c r="P581" s="142"/>
      <c r="Q581" s="142"/>
      <c r="R581" s="138"/>
      <c r="S581" s="138"/>
      <c r="T581" s="137"/>
      <c r="U581" s="6"/>
      <c r="V581" s="8"/>
      <c r="W581" s="8"/>
      <c r="X581" s="60"/>
    </row>
    <row r="582" spans="1:27" ht="11.25" outlineLevel="4" x14ac:dyDescent="0.2">
      <c r="A582" s="136"/>
      <c r="B582" s="137"/>
      <c r="C582" s="137"/>
      <c r="D582" s="138"/>
      <c r="E582" s="144"/>
      <c r="F582" s="139" t="s">
        <v>556</v>
      </c>
      <c r="G582" s="138"/>
      <c r="H582" s="140">
        <v>0.9</v>
      </c>
      <c r="I582" s="141"/>
      <c r="J582" s="142"/>
      <c r="K582" s="143"/>
      <c r="L582" s="143"/>
      <c r="M582" s="143"/>
      <c r="N582" s="143"/>
      <c r="O582" s="142"/>
      <c r="P582" s="142"/>
      <c r="Q582" s="142"/>
      <c r="R582" s="138"/>
      <c r="S582" s="138"/>
      <c r="T582" s="137"/>
      <c r="U582" s="6"/>
      <c r="V582" s="8"/>
      <c r="W582" s="8"/>
      <c r="X582" s="60"/>
    </row>
    <row r="583" spans="1:27" ht="7.5" customHeight="1" outlineLevel="4" x14ac:dyDescent="0.15">
      <c r="A583" s="8"/>
      <c r="B583" s="69"/>
      <c r="C583" s="69"/>
      <c r="D583" s="60"/>
      <c r="E583" s="60"/>
      <c r="F583" s="103"/>
      <c r="G583" s="60"/>
      <c r="H583" s="65"/>
      <c r="I583" s="104"/>
      <c r="J583" s="63"/>
      <c r="K583" s="65"/>
      <c r="L583" s="65"/>
      <c r="M583" s="65"/>
      <c r="N583" s="65"/>
      <c r="O583" s="63"/>
      <c r="P583" s="63"/>
      <c r="Q583" s="63"/>
      <c r="R583" s="60"/>
      <c r="S583" s="60"/>
      <c r="T583" s="69"/>
      <c r="U583" s="8"/>
      <c r="X583" s="60"/>
    </row>
    <row r="584" spans="1:27" ht="11.25" outlineLevel="3" x14ac:dyDescent="0.2">
      <c r="A584" s="4"/>
      <c r="B584" s="119"/>
      <c r="C584" s="120">
        <v>104</v>
      </c>
      <c r="D584" s="121" t="s">
        <v>212</v>
      </c>
      <c r="E584" s="122" t="s">
        <v>557</v>
      </c>
      <c r="F584" s="123" t="s">
        <v>558</v>
      </c>
      <c r="G584" s="121" t="s">
        <v>172</v>
      </c>
      <c r="H584" s="124">
        <v>3.78</v>
      </c>
      <c r="I584" s="125"/>
      <c r="J584" s="126">
        <f>H584*I584</f>
        <v>0</v>
      </c>
      <c r="K584" s="124">
        <v>2.9999999999999997E-4</v>
      </c>
      <c r="L584" s="124">
        <f>H584*K584</f>
        <v>1.1339999999999998E-3</v>
      </c>
      <c r="M584" s="124"/>
      <c r="N584" s="124">
        <f>H584*M584</f>
        <v>0</v>
      </c>
      <c r="O584" s="126">
        <v>21</v>
      </c>
      <c r="P584" s="126">
        <f>J584*(O584/100)</f>
        <v>0</v>
      </c>
      <c r="Q584" s="126">
        <f>J584+P584</f>
        <v>0</v>
      </c>
      <c r="R584" s="127"/>
      <c r="S584" s="127" t="s">
        <v>152</v>
      </c>
      <c r="T584" s="128">
        <v>1</v>
      </c>
      <c r="U584" s="8"/>
      <c r="V584" s="8"/>
      <c r="W584" s="8"/>
      <c r="X584" s="60"/>
    </row>
    <row r="585" spans="1:27" ht="9.75" outlineLevel="4" x14ac:dyDescent="0.2">
      <c r="A585" s="129"/>
      <c r="B585" s="130"/>
      <c r="C585" s="130"/>
      <c r="D585" s="131"/>
      <c r="E585" s="135" t="s">
        <v>0</v>
      </c>
      <c r="F585" s="158" t="s">
        <v>54</v>
      </c>
      <c r="G585" s="158"/>
      <c r="H585" s="159"/>
      <c r="I585" s="160"/>
      <c r="J585" s="161"/>
      <c r="K585" s="133"/>
      <c r="L585" s="133"/>
      <c r="M585" s="133"/>
      <c r="N585" s="133"/>
      <c r="O585" s="134"/>
      <c r="P585" s="134"/>
      <c r="Q585" s="134"/>
      <c r="R585" s="131"/>
      <c r="S585" s="131"/>
      <c r="T585" s="130"/>
      <c r="U585" s="6"/>
      <c r="V585" s="8"/>
      <c r="W585" s="8"/>
      <c r="X585" s="132" t="str">
        <f>F585</f>
        <v>---</v>
      </c>
      <c r="Y585" s="9"/>
      <c r="AA585" s="11"/>
    </row>
    <row r="586" spans="1:27" ht="7.5" customHeight="1" outlineLevel="4" x14ac:dyDescent="0.15">
      <c r="B586" s="69"/>
      <c r="C586" s="69"/>
      <c r="D586" s="60"/>
      <c r="E586" s="60"/>
      <c r="F586" s="61"/>
      <c r="G586" s="60"/>
      <c r="H586" s="65"/>
      <c r="I586" s="104"/>
      <c r="J586" s="63"/>
      <c r="K586" s="65"/>
      <c r="L586" s="65"/>
      <c r="M586" s="65"/>
      <c r="N586" s="65"/>
      <c r="O586" s="63"/>
      <c r="P586" s="63"/>
      <c r="Q586" s="63"/>
      <c r="R586" s="60"/>
      <c r="S586" s="60"/>
      <c r="T586" s="69"/>
      <c r="U586" s="8"/>
      <c r="X586" s="60"/>
    </row>
    <row r="587" spans="1:27" ht="9.75" outlineLevel="4" x14ac:dyDescent="0.2">
      <c r="A587" s="129"/>
      <c r="B587" s="130"/>
      <c r="C587" s="130"/>
      <c r="D587" s="131"/>
      <c r="E587" s="135" t="s">
        <v>24</v>
      </c>
      <c r="F587" s="147">
        <v>5</v>
      </c>
      <c r="G587" s="131"/>
      <c r="H587" s="145">
        <v>0.18</v>
      </c>
      <c r="I587" s="146"/>
      <c r="J587" s="134"/>
      <c r="K587" s="133"/>
      <c r="L587" s="133"/>
      <c r="M587" s="133"/>
      <c r="N587" s="133"/>
      <c r="O587" s="134"/>
      <c r="P587" s="134"/>
      <c r="Q587" s="134"/>
      <c r="R587" s="131"/>
      <c r="S587" s="131"/>
      <c r="T587" s="130"/>
      <c r="U587" s="6"/>
      <c r="V587" s="8"/>
      <c r="W587" s="8"/>
      <c r="X587" s="60"/>
    </row>
    <row r="588" spans="1:27" ht="7.5" customHeight="1" outlineLevel="4" x14ac:dyDescent="0.15">
      <c r="A588" s="8"/>
      <c r="B588" s="69"/>
      <c r="C588" s="69"/>
      <c r="D588" s="60"/>
      <c r="E588" s="60"/>
      <c r="F588" s="103"/>
      <c r="G588" s="60"/>
      <c r="H588" s="65"/>
      <c r="I588" s="104"/>
      <c r="J588" s="63"/>
      <c r="K588" s="65"/>
      <c r="L588" s="65"/>
      <c r="M588" s="65"/>
      <c r="N588" s="65"/>
      <c r="O588" s="63"/>
      <c r="P588" s="63"/>
      <c r="Q588" s="63"/>
      <c r="R588" s="60"/>
      <c r="S588" s="60"/>
      <c r="T588" s="69"/>
      <c r="U588" s="8"/>
      <c r="X588" s="60"/>
    </row>
    <row r="589" spans="1:27" ht="11.25" outlineLevel="3" x14ac:dyDescent="0.2">
      <c r="A589" s="4"/>
      <c r="B589" s="119"/>
      <c r="C589" s="120">
        <v>105</v>
      </c>
      <c r="D589" s="121" t="s">
        <v>148</v>
      </c>
      <c r="E589" s="122" t="s">
        <v>559</v>
      </c>
      <c r="F589" s="123" t="s">
        <v>560</v>
      </c>
      <c r="G589" s="121" t="s">
        <v>172</v>
      </c>
      <c r="H589" s="124">
        <v>20.94</v>
      </c>
      <c r="I589" s="125"/>
      <c r="J589" s="126">
        <f>H589*I589</f>
        <v>0</v>
      </c>
      <c r="K589" s="124">
        <v>1.8000000000000001E-4</v>
      </c>
      <c r="L589" s="124">
        <f>H589*K589</f>
        <v>3.7692000000000003E-3</v>
      </c>
      <c r="M589" s="124"/>
      <c r="N589" s="124">
        <f>H589*M589</f>
        <v>0</v>
      </c>
      <c r="O589" s="126">
        <v>21</v>
      </c>
      <c r="P589" s="126">
        <f>J589*(O589/100)</f>
        <v>0</v>
      </c>
      <c r="Q589" s="126">
        <f>J589+P589</f>
        <v>0</v>
      </c>
      <c r="R589" s="127"/>
      <c r="S589" s="127" t="s">
        <v>152</v>
      </c>
      <c r="T589" s="128">
        <v>1</v>
      </c>
      <c r="U589" s="8"/>
      <c r="V589" s="8"/>
      <c r="W589" s="8"/>
      <c r="X589" s="60"/>
    </row>
    <row r="590" spans="1:27" ht="9.75" outlineLevel="4" x14ac:dyDescent="0.2">
      <c r="A590" s="129"/>
      <c r="B590" s="130"/>
      <c r="C590" s="130"/>
      <c r="D590" s="131"/>
      <c r="E590" s="135" t="s">
        <v>0</v>
      </c>
      <c r="F590" s="158" t="s">
        <v>561</v>
      </c>
      <c r="G590" s="158"/>
      <c r="H590" s="159"/>
      <c r="I590" s="160"/>
      <c r="J590" s="161"/>
      <c r="K590" s="133"/>
      <c r="L590" s="133"/>
      <c r="M590" s="133"/>
      <c r="N590" s="133"/>
      <c r="O590" s="134"/>
      <c r="P590" s="134"/>
      <c r="Q590" s="134"/>
      <c r="R590" s="131"/>
      <c r="S590" s="131"/>
      <c r="T590" s="130"/>
      <c r="U590" s="6"/>
      <c r="V590" s="8"/>
      <c r="W590" s="8"/>
      <c r="X590" s="132" t="str">
        <f>F590</f>
        <v>Obklad - dokončující práce montáž profilu lepeného flexibilním cementovým lepidlem ukončovacího</v>
      </c>
      <c r="Y590" s="9"/>
      <c r="AA590" s="11"/>
    </row>
    <row r="591" spans="1:27" ht="7.5" customHeight="1" outlineLevel="4" x14ac:dyDescent="0.15">
      <c r="B591" s="69"/>
      <c r="C591" s="69"/>
      <c r="D591" s="60"/>
      <c r="E591" s="60"/>
      <c r="F591" s="61"/>
      <c r="G591" s="60"/>
      <c r="H591" s="65"/>
      <c r="I591" s="104"/>
      <c r="J591" s="63"/>
      <c r="K591" s="65"/>
      <c r="L591" s="65"/>
      <c r="M591" s="65"/>
      <c r="N591" s="65"/>
      <c r="O591" s="63"/>
      <c r="P591" s="63"/>
      <c r="Q591" s="63"/>
      <c r="R591" s="60"/>
      <c r="S591" s="60"/>
      <c r="T591" s="69"/>
      <c r="U591" s="8"/>
      <c r="X591" s="60"/>
    </row>
    <row r="592" spans="1:27" ht="11.25" outlineLevel="4" x14ac:dyDescent="0.2">
      <c r="A592" s="136"/>
      <c r="B592" s="137"/>
      <c r="C592" s="137"/>
      <c r="D592" s="138"/>
      <c r="E592" s="144" t="s">
        <v>1</v>
      </c>
      <c r="F592" s="139" t="s">
        <v>154</v>
      </c>
      <c r="G592" s="138"/>
      <c r="H592" s="140">
        <v>0</v>
      </c>
      <c r="I592" s="141"/>
      <c r="J592" s="142"/>
      <c r="K592" s="143"/>
      <c r="L592" s="143"/>
      <c r="M592" s="143"/>
      <c r="N592" s="143"/>
      <c r="O592" s="142"/>
      <c r="P592" s="142"/>
      <c r="Q592" s="142"/>
      <c r="R592" s="138"/>
      <c r="S592" s="138"/>
      <c r="T592" s="137"/>
      <c r="U592" s="6"/>
      <c r="V592" s="8"/>
      <c r="W592" s="8"/>
      <c r="X592" s="60"/>
    </row>
    <row r="593" spans="1:27" ht="11.25" outlineLevel="4" x14ac:dyDescent="0.2">
      <c r="A593" s="136"/>
      <c r="B593" s="137"/>
      <c r="C593" s="137"/>
      <c r="D593" s="138"/>
      <c r="E593" s="144"/>
      <c r="F593" s="139" t="s">
        <v>470</v>
      </c>
      <c r="G593" s="138"/>
      <c r="H593" s="140">
        <v>5.74</v>
      </c>
      <c r="I593" s="141"/>
      <c r="J593" s="142"/>
      <c r="K593" s="143"/>
      <c r="L593" s="143"/>
      <c r="M593" s="143"/>
      <c r="N593" s="143"/>
      <c r="O593" s="142"/>
      <c r="P593" s="142"/>
      <c r="Q593" s="142"/>
      <c r="R593" s="138"/>
      <c r="S593" s="138"/>
      <c r="T593" s="137"/>
      <c r="U593" s="6"/>
      <c r="V593" s="8"/>
      <c r="W593" s="8"/>
      <c r="X593" s="60"/>
    </row>
    <row r="594" spans="1:27" ht="11.25" outlineLevel="4" x14ac:dyDescent="0.2">
      <c r="A594" s="136"/>
      <c r="B594" s="137"/>
      <c r="C594" s="137"/>
      <c r="D594" s="138"/>
      <c r="E594" s="144"/>
      <c r="F594" s="139" t="s">
        <v>471</v>
      </c>
      <c r="G594" s="138"/>
      <c r="H594" s="140">
        <v>4.4000000000000004</v>
      </c>
      <c r="I594" s="141"/>
      <c r="J594" s="142"/>
      <c r="K594" s="143"/>
      <c r="L594" s="143"/>
      <c r="M594" s="143"/>
      <c r="N594" s="143"/>
      <c r="O594" s="142"/>
      <c r="P594" s="142"/>
      <c r="Q594" s="142"/>
      <c r="R594" s="138"/>
      <c r="S594" s="138"/>
      <c r="T594" s="137"/>
      <c r="U594" s="6"/>
      <c r="V594" s="8"/>
      <c r="W594" s="8"/>
      <c r="X594" s="60"/>
    </row>
    <row r="595" spans="1:27" ht="11.25" outlineLevel="4" x14ac:dyDescent="0.2">
      <c r="A595" s="136"/>
      <c r="B595" s="137"/>
      <c r="C595" s="137"/>
      <c r="D595" s="138"/>
      <c r="E595" s="144"/>
      <c r="F595" s="139" t="s">
        <v>472</v>
      </c>
      <c r="G595" s="138"/>
      <c r="H595" s="140">
        <v>5.4</v>
      </c>
      <c r="I595" s="141"/>
      <c r="J595" s="142"/>
      <c r="K595" s="143"/>
      <c r="L595" s="143"/>
      <c r="M595" s="143"/>
      <c r="N595" s="143"/>
      <c r="O595" s="142"/>
      <c r="P595" s="142"/>
      <c r="Q595" s="142"/>
      <c r="R595" s="138"/>
      <c r="S595" s="138"/>
      <c r="T595" s="137"/>
      <c r="U595" s="6"/>
      <c r="V595" s="8"/>
      <c r="W595" s="8"/>
      <c r="X595" s="60"/>
    </row>
    <row r="596" spans="1:27" ht="11.25" outlineLevel="4" x14ac:dyDescent="0.2">
      <c r="A596" s="136"/>
      <c r="B596" s="137"/>
      <c r="C596" s="137"/>
      <c r="D596" s="138"/>
      <c r="E596" s="144"/>
      <c r="F596" s="139" t="s">
        <v>473</v>
      </c>
      <c r="G596" s="138"/>
      <c r="H596" s="140">
        <v>5.4</v>
      </c>
      <c r="I596" s="141"/>
      <c r="J596" s="142"/>
      <c r="K596" s="143"/>
      <c r="L596" s="143"/>
      <c r="M596" s="143"/>
      <c r="N596" s="143"/>
      <c r="O596" s="142"/>
      <c r="P596" s="142"/>
      <c r="Q596" s="142"/>
      <c r="R596" s="138"/>
      <c r="S596" s="138"/>
      <c r="T596" s="137"/>
      <c r="U596" s="6"/>
      <c r="V596" s="8"/>
      <c r="W596" s="8"/>
      <c r="X596" s="60"/>
    </row>
    <row r="597" spans="1:27" ht="7.5" customHeight="1" outlineLevel="4" x14ac:dyDescent="0.15">
      <c r="A597" s="8"/>
      <c r="B597" s="69"/>
      <c r="C597" s="69"/>
      <c r="D597" s="60"/>
      <c r="E597" s="60"/>
      <c r="F597" s="103"/>
      <c r="G597" s="60"/>
      <c r="H597" s="65"/>
      <c r="I597" s="104"/>
      <c r="J597" s="63"/>
      <c r="K597" s="65"/>
      <c r="L597" s="65"/>
      <c r="M597" s="65"/>
      <c r="N597" s="65"/>
      <c r="O597" s="63"/>
      <c r="P597" s="63"/>
      <c r="Q597" s="63"/>
      <c r="R597" s="60"/>
      <c r="S597" s="60"/>
      <c r="T597" s="69"/>
      <c r="U597" s="8"/>
      <c r="X597" s="60"/>
    </row>
    <row r="598" spans="1:27" ht="11.25" outlineLevel="3" x14ac:dyDescent="0.2">
      <c r="A598" s="4"/>
      <c r="B598" s="119"/>
      <c r="C598" s="120">
        <v>106</v>
      </c>
      <c r="D598" s="121" t="s">
        <v>212</v>
      </c>
      <c r="E598" s="122" t="s">
        <v>557</v>
      </c>
      <c r="F598" s="123" t="s">
        <v>558</v>
      </c>
      <c r="G598" s="121" t="s">
        <v>172</v>
      </c>
      <c r="H598" s="124">
        <v>21.987000000000002</v>
      </c>
      <c r="I598" s="125"/>
      <c r="J598" s="126">
        <f>H598*I598</f>
        <v>0</v>
      </c>
      <c r="K598" s="124">
        <v>2.9999999999999997E-4</v>
      </c>
      <c r="L598" s="124">
        <f>H598*K598</f>
        <v>6.5960999999999997E-3</v>
      </c>
      <c r="M598" s="124"/>
      <c r="N598" s="124">
        <f>H598*M598</f>
        <v>0</v>
      </c>
      <c r="O598" s="126">
        <v>21</v>
      </c>
      <c r="P598" s="126">
        <f>J598*(O598/100)</f>
        <v>0</v>
      </c>
      <c r="Q598" s="126">
        <f>J598+P598</f>
        <v>0</v>
      </c>
      <c r="R598" s="127"/>
      <c r="S598" s="127" t="s">
        <v>152</v>
      </c>
      <c r="T598" s="128">
        <v>1</v>
      </c>
      <c r="U598" s="8"/>
      <c r="V598" s="8"/>
      <c r="W598" s="8"/>
      <c r="X598" s="60"/>
    </row>
    <row r="599" spans="1:27" ht="9.75" outlineLevel="4" x14ac:dyDescent="0.2">
      <c r="A599" s="129"/>
      <c r="B599" s="130"/>
      <c r="C599" s="130"/>
      <c r="D599" s="131"/>
      <c r="E599" s="135" t="s">
        <v>0</v>
      </c>
      <c r="F599" s="158" t="s">
        <v>54</v>
      </c>
      <c r="G599" s="158"/>
      <c r="H599" s="159"/>
      <c r="I599" s="160"/>
      <c r="J599" s="161"/>
      <c r="K599" s="133"/>
      <c r="L599" s="133"/>
      <c r="M599" s="133"/>
      <c r="N599" s="133"/>
      <c r="O599" s="134"/>
      <c r="P599" s="134"/>
      <c r="Q599" s="134"/>
      <c r="R599" s="131"/>
      <c r="S599" s="131"/>
      <c r="T599" s="130"/>
      <c r="U599" s="6"/>
      <c r="V599" s="8"/>
      <c r="W599" s="8"/>
      <c r="X599" s="132" t="str">
        <f>F599</f>
        <v>---</v>
      </c>
      <c r="Y599" s="9"/>
      <c r="AA599" s="11"/>
    </row>
    <row r="600" spans="1:27" ht="7.5" customHeight="1" outlineLevel="4" x14ac:dyDescent="0.15">
      <c r="B600" s="69"/>
      <c r="C600" s="69"/>
      <c r="D600" s="60"/>
      <c r="E600" s="60"/>
      <c r="F600" s="61"/>
      <c r="G600" s="60"/>
      <c r="H600" s="65"/>
      <c r="I600" s="104"/>
      <c r="J600" s="63"/>
      <c r="K600" s="65"/>
      <c r="L600" s="65"/>
      <c r="M600" s="65"/>
      <c r="N600" s="65"/>
      <c r="O600" s="63"/>
      <c r="P600" s="63"/>
      <c r="Q600" s="63"/>
      <c r="R600" s="60"/>
      <c r="S600" s="60"/>
      <c r="T600" s="69"/>
      <c r="U600" s="8"/>
      <c r="X600" s="60"/>
    </row>
    <row r="601" spans="1:27" ht="9.75" outlineLevel="4" x14ac:dyDescent="0.2">
      <c r="A601" s="129"/>
      <c r="B601" s="130"/>
      <c r="C601" s="130"/>
      <c r="D601" s="131"/>
      <c r="E601" s="135" t="s">
        <v>24</v>
      </c>
      <c r="F601" s="147">
        <v>5</v>
      </c>
      <c r="G601" s="131"/>
      <c r="H601" s="145">
        <v>1.0469999999999999</v>
      </c>
      <c r="I601" s="146"/>
      <c r="J601" s="134"/>
      <c r="K601" s="133"/>
      <c r="L601" s="133"/>
      <c r="M601" s="133"/>
      <c r="N601" s="133"/>
      <c r="O601" s="134"/>
      <c r="P601" s="134"/>
      <c r="Q601" s="134"/>
      <c r="R601" s="131"/>
      <c r="S601" s="131"/>
      <c r="T601" s="130"/>
      <c r="U601" s="6"/>
      <c r="V601" s="8"/>
      <c r="W601" s="8"/>
      <c r="X601" s="60"/>
    </row>
    <row r="602" spans="1:27" ht="7.5" customHeight="1" outlineLevel="4" x14ac:dyDescent="0.15">
      <c r="A602" s="8"/>
      <c r="B602" s="69"/>
      <c r="C602" s="69"/>
      <c r="D602" s="60"/>
      <c r="E602" s="60"/>
      <c r="F602" s="103"/>
      <c r="G602" s="60"/>
      <c r="H602" s="65"/>
      <c r="I602" s="104"/>
      <c r="J602" s="63"/>
      <c r="K602" s="65"/>
      <c r="L602" s="65"/>
      <c r="M602" s="65"/>
      <c r="N602" s="65"/>
      <c r="O602" s="63"/>
      <c r="P602" s="63"/>
      <c r="Q602" s="63"/>
      <c r="R602" s="60"/>
      <c r="S602" s="60"/>
      <c r="T602" s="69"/>
      <c r="U602" s="8"/>
      <c r="X602" s="60"/>
    </row>
    <row r="603" spans="1:27" ht="11.25" outlineLevel="3" x14ac:dyDescent="0.2">
      <c r="A603" s="4"/>
      <c r="B603" s="119"/>
      <c r="C603" s="120">
        <v>107</v>
      </c>
      <c r="D603" s="121" t="s">
        <v>148</v>
      </c>
      <c r="E603" s="122" t="s">
        <v>562</v>
      </c>
      <c r="F603" s="123" t="s">
        <v>563</v>
      </c>
      <c r="G603" s="121" t="s">
        <v>363</v>
      </c>
      <c r="H603" s="124">
        <v>0.95238818000000025</v>
      </c>
      <c r="I603" s="125"/>
      <c r="J603" s="126">
        <f>H603*I603</f>
        <v>0</v>
      </c>
      <c r="K603" s="124"/>
      <c r="L603" s="124">
        <f>H603*K603</f>
        <v>0</v>
      </c>
      <c r="M603" s="124"/>
      <c r="N603" s="124">
        <f>H603*M603</f>
        <v>0</v>
      </c>
      <c r="O603" s="126">
        <v>21</v>
      </c>
      <c r="P603" s="126">
        <f>J603*(O603/100)</f>
        <v>0</v>
      </c>
      <c r="Q603" s="126">
        <f>J603+P603</f>
        <v>0</v>
      </c>
      <c r="R603" s="127"/>
      <c r="S603" s="127" t="s">
        <v>152</v>
      </c>
      <c r="T603" s="128">
        <v>1</v>
      </c>
      <c r="U603" s="8"/>
      <c r="V603" s="8"/>
      <c r="W603" s="8"/>
      <c r="X603" s="60"/>
    </row>
    <row r="604" spans="1:27" ht="9.75" outlineLevel="4" x14ac:dyDescent="0.2">
      <c r="A604" s="129"/>
      <c r="B604" s="130"/>
      <c r="C604" s="130"/>
      <c r="D604" s="131"/>
      <c r="E604" s="135" t="s">
        <v>0</v>
      </c>
      <c r="F604" s="158" t="s">
        <v>564</v>
      </c>
      <c r="G604" s="158"/>
      <c r="H604" s="159"/>
      <c r="I604" s="160"/>
      <c r="J604" s="161"/>
      <c r="K604" s="133"/>
      <c r="L604" s="133"/>
      <c r="M604" s="133"/>
      <c r="N604" s="133"/>
      <c r="O604" s="134"/>
      <c r="P604" s="134"/>
      <c r="Q604" s="134"/>
      <c r="R604" s="131"/>
      <c r="S604" s="131"/>
      <c r="T604" s="130"/>
      <c r="U604" s="6"/>
      <c r="V604" s="8"/>
      <c r="W604" s="8"/>
      <c r="X604" s="132" t="str">
        <f>F604</f>
        <v>Přesun hmot pro obklady keramické stanovený z hmotnosti přesunovaného materiálu vodorovná dopravní vzdálenost do 50 m ruční (bez užití mechanizace) v objektech výšky do 6 m</v>
      </c>
      <c r="Y604" s="9"/>
      <c r="AA604" s="11"/>
    </row>
    <row r="605" spans="1:27" ht="7.5" customHeight="1" outlineLevel="4" x14ac:dyDescent="0.15">
      <c r="B605" s="69"/>
      <c r="C605" s="69"/>
      <c r="D605" s="60"/>
      <c r="E605" s="60"/>
      <c r="F605" s="61"/>
      <c r="G605" s="60"/>
      <c r="H605" s="65"/>
      <c r="I605" s="104"/>
      <c r="J605" s="63"/>
      <c r="K605" s="65"/>
      <c r="L605" s="65"/>
      <c r="M605" s="65"/>
      <c r="N605" s="65"/>
      <c r="O605" s="63"/>
      <c r="P605" s="63"/>
      <c r="Q605" s="63"/>
      <c r="R605" s="60"/>
      <c r="S605" s="60"/>
      <c r="T605" s="69"/>
      <c r="U605" s="8"/>
      <c r="X605" s="60"/>
    </row>
    <row r="606" spans="1:27" outlineLevel="3" x14ac:dyDescent="0.15">
      <c r="B606" s="6"/>
      <c r="C606" s="6"/>
      <c r="D606" s="6"/>
      <c r="E606" s="6"/>
      <c r="F606" s="6"/>
      <c r="G606" s="6"/>
      <c r="H606" s="6"/>
      <c r="I606" s="8"/>
      <c r="J606" s="8"/>
      <c r="K606" s="6"/>
      <c r="L606" s="6"/>
      <c r="M606" s="6"/>
      <c r="N606" s="6"/>
      <c r="O606" s="6"/>
      <c r="P606" s="8"/>
      <c r="Q606" s="8"/>
      <c r="R606" s="8"/>
      <c r="S606" s="6"/>
      <c r="T606" s="6"/>
      <c r="X606" s="6"/>
    </row>
    <row r="607" spans="1:27" ht="11.25" outlineLevel="2" x14ac:dyDescent="0.2">
      <c r="A607" s="96" t="s">
        <v>109</v>
      </c>
      <c r="B607" s="100">
        <v>3</v>
      </c>
      <c r="C607" s="113"/>
      <c r="D607" s="114" t="s">
        <v>147</v>
      </c>
      <c r="E607" s="114"/>
      <c r="F607" s="115" t="s">
        <v>110</v>
      </c>
      <c r="G607" s="114"/>
      <c r="H607" s="116"/>
      <c r="I607" s="117"/>
      <c r="J607" s="98">
        <f>SUBTOTAL(9,J608:J625)</f>
        <v>0</v>
      </c>
      <c r="K607" s="116"/>
      <c r="L607" s="99">
        <f>SUBTOTAL(9,L608:L625)</f>
        <v>2.3128000000000003E-3</v>
      </c>
      <c r="M607" s="116"/>
      <c r="N607" s="99">
        <f>SUBTOTAL(9,N608:N625)</f>
        <v>0</v>
      </c>
      <c r="O607" s="118"/>
      <c r="P607" s="98">
        <f>SUBTOTAL(9,P608:P625)</f>
        <v>0</v>
      </c>
      <c r="Q607" s="98">
        <f>SUBTOTAL(9,Q608:Q625)</f>
        <v>0</v>
      </c>
      <c r="R607" s="114"/>
      <c r="S607" s="114"/>
      <c r="T607" s="100">
        <f>SUBTOTAL(9,T608:T625)</f>
        <v>4</v>
      </c>
      <c r="U607" s="6"/>
      <c r="V607" s="8"/>
      <c r="W607" s="8"/>
      <c r="X607" s="60"/>
    </row>
    <row r="608" spans="1:27" ht="11.25" outlineLevel="3" x14ac:dyDescent="0.2">
      <c r="A608" s="4"/>
      <c r="B608" s="119"/>
      <c r="C608" s="120">
        <v>108</v>
      </c>
      <c r="D608" s="121" t="s">
        <v>148</v>
      </c>
      <c r="E608" s="122" t="s">
        <v>565</v>
      </c>
      <c r="F608" s="123" t="s">
        <v>566</v>
      </c>
      <c r="G608" s="121" t="s">
        <v>151</v>
      </c>
      <c r="H608" s="124">
        <v>4.72</v>
      </c>
      <c r="I608" s="125"/>
      <c r="J608" s="126">
        <f>H608*I608</f>
        <v>0</v>
      </c>
      <c r="K608" s="124">
        <v>8.0000000000000007E-5</v>
      </c>
      <c r="L608" s="124">
        <f>H608*K608</f>
        <v>3.7760000000000002E-4</v>
      </c>
      <c r="M608" s="124"/>
      <c r="N608" s="124">
        <f>H608*M608</f>
        <v>0</v>
      </c>
      <c r="O608" s="126">
        <v>21</v>
      </c>
      <c r="P608" s="126">
        <f>J608*(O608/100)</f>
        <v>0</v>
      </c>
      <c r="Q608" s="126">
        <f>J608+P608</f>
        <v>0</v>
      </c>
      <c r="R608" s="127"/>
      <c r="S608" s="127" t="s">
        <v>152</v>
      </c>
      <c r="T608" s="128">
        <v>1</v>
      </c>
      <c r="U608" s="8"/>
      <c r="V608" s="8"/>
      <c r="W608" s="8"/>
      <c r="X608" s="60"/>
    </row>
    <row r="609" spans="1:27" ht="9.75" outlineLevel="4" x14ac:dyDescent="0.2">
      <c r="A609" s="129"/>
      <c r="B609" s="130"/>
      <c r="C609" s="130"/>
      <c r="D609" s="131"/>
      <c r="E609" s="135" t="s">
        <v>0</v>
      </c>
      <c r="F609" s="158" t="s">
        <v>567</v>
      </c>
      <c r="G609" s="158"/>
      <c r="H609" s="159"/>
      <c r="I609" s="160"/>
      <c r="J609" s="161"/>
      <c r="K609" s="133"/>
      <c r="L609" s="133"/>
      <c r="M609" s="133"/>
      <c r="N609" s="133"/>
      <c r="O609" s="134"/>
      <c r="P609" s="134"/>
      <c r="Q609" s="134"/>
      <c r="R609" s="131"/>
      <c r="S609" s="131"/>
      <c r="T609" s="130"/>
      <c r="U609" s="6"/>
      <c r="V609" s="8"/>
      <c r="W609" s="8"/>
      <c r="X609" s="132" t="str">
        <f>F609</f>
        <v>Příprava podkladu zámečnických konstrukcí před provedením nátěru odmaštění odmašťovačem vodou ředitelným</v>
      </c>
      <c r="Y609" s="9"/>
      <c r="AA609" s="11"/>
    </row>
    <row r="610" spans="1:27" ht="7.5" customHeight="1" outlineLevel="4" x14ac:dyDescent="0.15">
      <c r="B610" s="69"/>
      <c r="C610" s="69"/>
      <c r="D610" s="60"/>
      <c r="E610" s="60"/>
      <c r="F610" s="61"/>
      <c r="G610" s="60"/>
      <c r="H610" s="65"/>
      <c r="I610" s="104"/>
      <c r="J610" s="63"/>
      <c r="K610" s="65"/>
      <c r="L610" s="65"/>
      <c r="M610" s="65"/>
      <c r="N610" s="65"/>
      <c r="O610" s="63"/>
      <c r="P610" s="63"/>
      <c r="Q610" s="63"/>
      <c r="R610" s="60"/>
      <c r="S610" s="60"/>
      <c r="T610" s="69"/>
      <c r="U610" s="8"/>
      <c r="X610" s="60"/>
    </row>
    <row r="611" spans="1:27" ht="11.25" outlineLevel="3" x14ac:dyDescent="0.2">
      <c r="A611" s="4"/>
      <c r="B611" s="119"/>
      <c r="C611" s="120">
        <v>109</v>
      </c>
      <c r="D611" s="121" t="s">
        <v>148</v>
      </c>
      <c r="E611" s="122" t="s">
        <v>568</v>
      </c>
      <c r="F611" s="123" t="s">
        <v>569</v>
      </c>
      <c r="G611" s="121" t="s">
        <v>151</v>
      </c>
      <c r="H611" s="124">
        <v>4.72</v>
      </c>
      <c r="I611" s="125"/>
      <c r="J611" s="126">
        <f>H611*I611</f>
        <v>0</v>
      </c>
      <c r="K611" s="124">
        <v>1.7000000000000001E-4</v>
      </c>
      <c r="L611" s="124">
        <f>H611*K611</f>
        <v>8.0239999999999999E-4</v>
      </c>
      <c r="M611" s="124"/>
      <c r="N611" s="124">
        <f>H611*M611</f>
        <v>0</v>
      </c>
      <c r="O611" s="126">
        <v>21</v>
      </c>
      <c r="P611" s="126">
        <f>J611*(O611/100)</f>
        <v>0</v>
      </c>
      <c r="Q611" s="126">
        <f>J611+P611</f>
        <v>0</v>
      </c>
      <c r="R611" s="127"/>
      <c r="S611" s="127" t="s">
        <v>152</v>
      </c>
      <c r="T611" s="128">
        <v>1</v>
      </c>
      <c r="U611" s="8"/>
      <c r="V611" s="8"/>
      <c r="W611" s="8"/>
      <c r="X611" s="60"/>
    </row>
    <row r="612" spans="1:27" ht="9.75" outlineLevel="4" x14ac:dyDescent="0.2">
      <c r="A612" s="129"/>
      <c r="B612" s="130"/>
      <c r="C612" s="130"/>
      <c r="D612" s="131"/>
      <c r="E612" s="135" t="s">
        <v>0</v>
      </c>
      <c r="F612" s="158" t="s">
        <v>570</v>
      </c>
      <c r="G612" s="158"/>
      <c r="H612" s="159"/>
      <c r="I612" s="160"/>
      <c r="J612" s="161"/>
      <c r="K612" s="133"/>
      <c r="L612" s="133"/>
      <c r="M612" s="133"/>
      <c r="N612" s="133"/>
      <c r="O612" s="134"/>
      <c r="P612" s="134"/>
      <c r="Q612" s="134"/>
      <c r="R612" s="131"/>
      <c r="S612" s="131"/>
      <c r="T612" s="130"/>
      <c r="U612" s="6"/>
      <c r="V612" s="8"/>
      <c r="W612" s="8"/>
      <c r="X612" s="132" t="str">
        <f>F612</f>
        <v>Základní antikorozní nátěr zámečnických konstrukcí jednonásobný syntetický standardní</v>
      </c>
      <c r="Y612" s="9"/>
      <c r="AA612" s="11"/>
    </row>
    <row r="613" spans="1:27" ht="7.5" customHeight="1" outlineLevel="4" x14ac:dyDescent="0.15">
      <c r="B613" s="69"/>
      <c r="C613" s="69"/>
      <c r="D613" s="60"/>
      <c r="E613" s="60"/>
      <c r="F613" s="61"/>
      <c r="G613" s="60"/>
      <c r="H613" s="65"/>
      <c r="I613" s="104"/>
      <c r="J613" s="63"/>
      <c r="K613" s="65"/>
      <c r="L613" s="65"/>
      <c r="M613" s="65"/>
      <c r="N613" s="65"/>
      <c r="O613" s="63"/>
      <c r="P613" s="63"/>
      <c r="Q613" s="63"/>
      <c r="R613" s="60"/>
      <c r="S613" s="60"/>
      <c r="T613" s="69"/>
      <c r="U613" s="8"/>
      <c r="X613" s="60"/>
    </row>
    <row r="614" spans="1:27" ht="11.25" outlineLevel="3" x14ac:dyDescent="0.2">
      <c r="A614" s="4"/>
      <c r="B614" s="119"/>
      <c r="C614" s="120">
        <v>110</v>
      </c>
      <c r="D614" s="121" t="s">
        <v>148</v>
      </c>
      <c r="E614" s="122" t="s">
        <v>571</v>
      </c>
      <c r="F614" s="123" t="s">
        <v>572</v>
      </c>
      <c r="G614" s="121" t="s">
        <v>151</v>
      </c>
      <c r="H614" s="124">
        <v>4.72</v>
      </c>
      <c r="I614" s="125"/>
      <c r="J614" s="126">
        <f>H614*I614</f>
        <v>0</v>
      </c>
      <c r="K614" s="124">
        <v>1.2E-4</v>
      </c>
      <c r="L614" s="124">
        <f>H614*K614</f>
        <v>5.664E-4</v>
      </c>
      <c r="M614" s="124"/>
      <c r="N614" s="124">
        <f>H614*M614</f>
        <v>0</v>
      </c>
      <c r="O614" s="126">
        <v>21</v>
      </c>
      <c r="P614" s="126">
        <f>J614*(O614/100)</f>
        <v>0</v>
      </c>
      <c r="Q614" s="126">
        <f>J614+P614</f>
        <v>0</v>
      </c>
      <c r="R614" s="127"/>
      <c r="S614" s="127" t="s">
        <v>152</v>
      </c>
      <c r="T614" s="128">
        <v>1</v>
      </c>
      <c r="U614" s="8"/>
      <c r="V614" s="8"/>
      <c r="W614" s="8"/>
      <c r="X614" s="60"/>
    </row>
    <row r="615" spans="1:27" ht="9.75" outlineLevel="4" x14ac:dyDescent="0.2">
      <c r="A615" s="129"/>
      <c r="B615" s="130"/>
      <c r="C615" s="130"/>
      <c r="D615" s="131"/>
      <c r="E615" s="135" t="s">
        <v>0</v>
      </c>
      <c r="F615" s="158" t="s">
        <v>573</v>
      </c>
      <c r="G615" s="158"/>
      <c r="H615" s="159"/>
      <c r="I615" s="160"/>
      <c r="J615" s="161"/>
      <c r="K615" s="133"/>
      <c r="L615" s="133"/>
      <c r="M615" s="133"/>
      <c r="N615" s="133"/>
      <c r="O615" s="134"/>
      <c r="P615" s="134"/>
      <c r="Q615" s="134"/>
      <c r="R615" s="131"/>
      <c r="S615" s="131"/>
      <c r="T615" s="130"/>
      <c r="U615" s="6"/>
      <c r="V615" s="8"/>
      <c r="W615" s="8"/>
      <c r="X615" s="132" t="str">
        <f>F615</f>
        <v>Mezinátěr zámečnických konstrukcí jednonásobný syntetický standardní</v>
      </c>
      <c r="Y615" s="9"/>
      <c r="AA615" s="11"/>
    </row>
    <row r="616" spans="1:27" ht="7.5" customHeight="1" outlineLevel="4" x14ac:dyDescent="0.15">
      <c r="B616" s="69"/>
      <c r="C616" s="69"/>
      <c r="D616" s="60"/>
      <c r="E616" s="60"/>
      <c r="F616" s="61"/>
      <c r="G616" s="60"/>
      <c r="H616" s="65"/>
      <c r="I616" s="104"/>
      <c r="J616" s="63"/>
      <c r="K616" s="65"/>
      <c r="L616" s="65"/>
      <c r="M616" s="65"/>
      <c r="N616" s="65"/>
      <c r="O616" s="63"/>
      <c r="P616" s="63"/>
      <c r="Q616" s="63"/>
      <c r="R616" s="60"/>
      <c r="S616" s="60"/>
      <c r="T616" s="69"/>
      <c r="U616" s="8"/>
      <c r="X616" s="60"/>
    </row>
    <row r="617" spans="1:27" ht="11.25" outlineLevel="3" x14ac:dyDescent="0.2">
      <c r="A617" s="4"/>
      <c r="B617" s="119"/>
      <c r="C617" s="120">
        <v>111</v>
      </c>
      <c r="D617" s="121" t="s">
        <v>148</v>
      </c>
      <c r="E617" s="122" t="s">
        <v>574</v>
      </c>
      <c r="F617" s="123" t="s">
        <v>575</v>
      </c>
      <c r="G617" s="121" t="s">
        <v>151</v>
      </c>
      <c r="H617" s="124">
        <v>4.7200000000000006</v>
      </c>
      <c r="I617" s="125"/>
      <c r="J617" s="126">
        <f>H617*I617</f>
        <v>0</v>
      </c>
      <c r="K617" s="124">
        <v>1.2E-4</v>
      </c>
      <c r="L617" s="124">
        <f>H617*K617</f>
        <v>5.6640000000000011E-4</v>
      </c>
      <c r="M617" s="124"/>
      <c r="N617" s="124">
        <f>H617*M617</f>
        <v>0</v>
      </c>
      <c r="O617" s="126">
        <v>21</v>
      </c>
      <c r="P617" s="126">
        <f>J617*(O617/100)</f>
        <v>0</v>
      </c>
      <c r="Q617" s="126">
        <f>J617+P617</f>
        <v>0</v>
      </c>
      <c r="R617" s="127"/>
      <c r="S617" s="127" t="s">
        <v>152</v>
      </c>
      <c r="T617" s="128">
        <v>1</v>
      </c>
      <c r="U617" s="8"/>
      <c r="V617" s="8"/>
      <c r="W617" s="8"/>
      <c r="X617" s="60"/>
    </row>
    <row r="618" spans="1:27" ht="9.75" outlineLevel="4" x14ac:dyDescent="0.2">
      <c r="A618" s="129"/>
      <c r="B618" s="130"/>
      <c r="C618" s="130"/>
      <c r="D618" s="131"/>
      <c r="E618" s="135" t="s">
        <v>0</v>
      </c>
      <c r="F618" s="158" t="s">
        <v>576</v>
      </c>
      <c r="G618" s="158"/>
      <c r="H618" s="159"/>
      <c r="I618" s="160"/>
      <c r="J618" s="161"/>
      <c r="K618" s="133"/>
      <c r="L618" s="133"/>
      <c r="M618" s="133"/>
      <c r="N618" s="133"/>
      <c r="O618" s="134"/>
      <c r="P618" s="134"/>
      <c r="Q618" s="134"/>
      <c r="R618" s="131"/>
      <c r="S618" s="131"/>
      <c r="T618" s="130"/>
      <c r="U618" s="6"/>
      <c r="V618" s="8"/>
      <c r="W618" s="8"/>
      <c r="X618" s="132" t="str">
        <f>F618</f>
        <v>Krycí nátěr (email) zámečnických konstrukcí jednonásobný syntetický standardní</v>
      </c>
      <c r="Y618" s="9"/>
      <c r="AA618" s="11"/>
    </row>
    <row r="619" spans="1:27" ht="7.5" customHeight="1" outlineLevel="4" x14ac:dyDescent="0.15">
      <c r="B619" s="69"/>
      <c r="C619" s="69"/>
      <c r="D619" s="60"/>
      <c r="E619" s="60"/>
      <c r="F619" s="61"/>
      <c r="G619" s="60"/>
      <c r="H619" s="65"/>
      <c r="I619" s="104"/>
      <c r="J619" s="63"/>
      <c r="K619" s="65"/>
      <c r="L619" s="65"/>
      <c r="M619" s="65"/>
      <c r="N619" s="65"/>
      <c r="O619" s="63"/>
      <c r="P619" s="63"/>
      <c r="Q619" s="63"/>
      <c r="R619" s="60"/>
      <c r="S619" s="60"/>
      <c r="T619" s="69"/>
      <c r="U619" s="8"/>
      <c r="X619" s="60"/>
    </row>
    <row r="620" spans="1:27" ht="11.25" outlineLevel="4" x14ac:dyDescent="0.2">
      <c r="A620" s="136"/>
      <c r="B620" s="137"/>
      <c r="C620" s="137"/>
      <c r="D620" s="138"/>
      <c r="E620" s="144" t="s">
        <v>1</v>
      </c>
      <c r="F620" s="139" t="s">
        <v>165</v>
      </c>
      <c r="G620" s="138"/>
      <c r="H620" s="140">
        <v>0</v>
      </c>
      <c r="I620" s="141"/>
      <c r="J620" s="142"/>
      <c r="K620" s="143"/>
      <c r="L620" s="143"/>
      <c r="M620" s="143"/>
      <c r="N620" s="143"/>
      <c r="O620" s="142"/>
      <c r="P620" s="142"/>
      <c r="Q620" s="142"/>
      <c r="R620" s="138"/>
      <c r="S620" s="138"/>
      <c r="T620" s="137"/>
      <c r="U620" s="6"/>
      <c r="V620" s="8"/>
      <c r="W620" s="8"/>
      <c r="X620" s="60"/>
    </row>
    <row r="621" spans="1:27" ht="11.25" outlineLevel="4" x14ac:dyDescent="0.2">
      <c r="A621" s="136"/>
      <c r="B621" s="137"/>
      <c r="C621" s="137"/>
      <c r="D621" s="138"/>
      <c r="E621" s="144"/>
      <c r="F621" s="139" t="s">
        <v>577</v>
      </c>
      <c r="G621" s="138"/>
      <c r="H621" s="140">
        <v>0.96</v>
      </c>
      <c r="I621" s="141"/>
      <c r="J621" s="142"/>
      <c r="K621" s="143"/>
      <c r="L621" s="143"/>
      <c r="M621" s="143"/>
      <c r="N621" s="143"/>
      <c r="O621" s="142"/>
      <c r="P621" s="142"/>
      <c r="Q621" s="142"/>
      <c r="R621" s="138"/>
      <c r="S621" s="138"/>
      <c r="T621" s="137"/>
      <c r="U621" s="6"/>
      <c r="V621" s="8"/>
      <c r="W621" s="8"/>
      <c r="X621" s="60"/>
    </row>
    <row r="622" spans="1:27" ht="11.25" outlineLevel="4" x14ac:dyDescent="0.2">
      <c r="A622" s="136"/>
      <c r="B622" s="137"/>
      <c r="C622" s="137"/>
      <c r="D622" s="138"/>
      <c r="E622" s="144"/>
      <c r="F622" s="139" t="s">
        <v>578</v>
      </c>
      <c r="G622" s="138"/>
      <c r="H622" s="140">
        <v>2.82</v>
      </c>
      <c r="I622" s="141"/>
      <c r="J622" s="142"/>
      <c r="K622" s="143"/>
      <c r="L622" s="143"/>
      <c r="M622" s="143"/>
      <c r="N622" s="143"/>
      <c r="O622" s="142"/>
      <c r="P622" s="142"/>
      <c r="Q622" s="142"/>
      <c r="R622" s="138"/>
      <c r="S622" s="138"/>
      <c r="T622" s="137"/>
      <c r="U622" s="6"/>
      <c r="V622" s="8"/>
      <c r="W622" s="8"/>
      <c r="X622" s="60"/>
    </row>
    <row r="623" spans="1:27" ht="11.25" outlineLevel="4" x14ac:dyDescent="0.2">
      <c r="A623" s="136"/>
      <c r="B623" s="137"/>
      <c r="C623" s="137"/>
      <c r="D623" s="138"/>
      <c r="E623" s="144"/>
      <c r="F623" s="139" t="s">
        <v>579</v>
      </c>
      <c r="G623" s="138"/>
      <c r="H623" s="140">
        <v>0.94</v>
      </c>
      <c r="I623" s="141"/>
      <c r="J623" s="142"/>
      <c r="K623" s="143"/>
      <c r="L623" s="143"/>
      <c r="M623" s="143"/>
      <c r="N623" s="143"/>
      <c r="O623" s="142"/>
      <c r="P623" s="142"/>
      <c r="Q623" s="142"/>
      <c r="R623" s="138"/>
      <c r="S623" s="138"/>
      <c r="T623" s="137"/>
      <c r="U623" s="6"/>
      <c r="V623" s="8"/>
      <c r="W623" s="8"/>
      <c r="X623" s="60"/>
    </row>
    <row r="624" spans="1:27" ht="7.5" customHeight="1" outlineLevel="4" x14ac:dyDescent="0.15">
      <c r="A624" s="8"/>
      <c r="B624" s="69"/>
      <c r="C624" s="69"/>
      <c r="D624" s="60"/>
      <c r="E624" s="60"/>
      <c r="F624" s="103"/>
      <c r="G624" s="60"/>
      <c r="H624" s="65"/>
      <c r="I624" s="104"/>
      <c r="J624" s="63"/>
      <c r="K624" s="65"/>
      <c r="L624" s="65"/>
      <c r="M624" s="65"/>
      <c r="N624" s="65"/>
      <c r="O624" s="63"/>
      <c r="P624" s="63"/>
      <c r="Q624" s="63"/>
      <c r="R624" s="60"/>
      <c r="S624" s="60"/>
      <c r="T624" s="69"/>
      <c r="U624" s="8"/>
      <c r="X624" s="60"/>
    </row>
    <row r="625" spans="1:27" outlineLevel="3" x14ac:dyDescent="0.15">
      <c r="B625" s="6"/>
      <c r="C625" s="6"/>
      <c r="D625" s="6"/>
      <c r="E625" s="6"/>
      <c r="F625" s="6"/>
      <c r="G625" s="6"/>
      <c r="H625" s="6"/>
      <c r="I625" s="8"/>
      <c r="J625" s="8"/>
      <c r="K625" s="6"/>
      <c r="L625" s="6"/>
      <c r="M625" s="6"/>
      <c r="N625" s="6"/>
      <c r="O625" s="6"/>
      <c r="P625" s="8"/>
      <c r="Q625" s="8"/>
      <c r="R625" s="8"/>
      <c r="S625" s="6"/>
      <c r="T625" s="6"/>
      <c r="X625" s="6"/>
    </row>
    <row r="626" spans="1:27" ht="11.25" outlineLevel="2" x14ac:dyDescent="0.2">
      <c r="A626" s="96" t="s">
        <v>111</v>
      </c>
      <c r="B626" s="100">
        <v>3</v>
      </c>
      <c r="C626" s="113"/>
      <c r="D626" s="114" t="s">
        <v>147</v>
      </c>
      <c r="E626" s="114"/>
      <c r="F626" s="115" t="s">
        <v>112</v>
      </c>
      <c r="G626" s="114"/>
      <c r="H626" s="116"/>
      <c r="I626" s="117"/>
      <c r="J626" s="98">
        <f>SUBTOTAL(9,J627:J667)</f>
        <v>0</v>
      </c>
      <c r="K626" s="116"/>
      <c r="L626" s="99">
        <f>SUBTOTAL(9,L627:L667)</f>
        <v>7.4318229999999999E-2</v>
      </c>
      <c r="M626" s="116"/>
      <c r="N626" s="99">
        <f>SUBTOTAL(9,N627:N667)</f>
        <v>1.0847642999999999E-2</v>
      </c>
      <c r="O626" s="118"/>
      <c r="P626" s="98">
        <f>SUBTOTAL(9,P627:P667)</f>
        <v>0</v>
      </c>
      <c r="Q626" s="98">
        <f>SUBTOTAL(9,Q627:Q667)</f>
        <v>0</v>
      </c>
      <c r="R626" s="114"/>
      <c r="S626" s="114"/>
      <c r="T626" s="100">
        <f>SUBTOTAL(9,T627:T667)</f>
        <v>7</v>
      </c>
      <c r="U626" s="6"/>
      <c r="V626" s="8"/>
      <c r="W626" s="8"/>
      <c r="X626" s="60"/>
    </row>
    <row r="627" spans="1:27" ht="11.25" outlineLevel="3" x14ac:dyDescent="0.2">
      <c r="A627" s="4"/>
      <c r="B627" s="119"/>
      <c r="C627" s="120">
        <v>112</v>
      </c>
      <c r="D627" s="121" t="s">
        <v>148</v>
      </c>
      <c r="E627" s="122" t="s">
        <v>580</v>
      </c>
      <c r="F627" s="123" t="s">
        <v>581</v>
      </c>
      <c r="G627" s="121" t="s">
        <v>151</v>
      </c>
      <c r="H627" s="124">
        <v>12.37</v>
      </c>
      <c r="I627" s="125"/>
      <c r="J627" s="126">
        <f>H627*I627</f>
        <v>0</v>
      </c>
      <c r="K627" s="124"/>
      <c r="L627" s="124">
        <f>H627*K627</f>
        <v>0</v>
      </c>
      <c r="M627" s="124">
        <v>3.0000000000000001E-5</v>
      </c>
      <c r="N627" s="124">
        <f>H627*M627</f>
        <v>3.7109999999999997E-4</v>
      </c>
      <c r="O627" s="126">
        <v>21</v>
      </c>
      <c r="P627" s="126">
        <f>J627*(O627/100)</f>
        <v>0</v>
      </c>
      <c r="Q627" s="126">
        <f>J627+P627</f>
        <v>0</v>
      </c>
      <c r="R627" s="127"/>
      <c r="S627" s="127" t="s">
        <v>152</v>
      </c>
      <c r="T627" s="128">
        <v>1</v>
      </c>
      <c r="U627" s="8"/>
      <c r="V627" s="8"/>
      <c r="W627" s="8"/>
      <c r="X627" s="60"/>
    </row>
    <row r="628" spans="1:27" ht="9.75" outlineLevel="4" x14ac:dyDescent="0.2">
      <c r="A628" s="129"/>
      <c r="B628" s="130"/>
      <c r="C628" s="130"/>
      <c r="D628" s="131"/>
      <c r="E628" s="135" t="s">
        <v>0</v>
      </c>
      <c r="F628" s="158" t="s">
        <v>582</v>
      </c>
      <c r="G628" s="158"/>
      <c r="H628" s="159"/>
      <c r="I628" s="160"/>
      <c r="J628" s="161"/>
      <c r="K628" s="133"/>
      <c r="L628" s="133"/>
      <c r="M628" s="133"/>
      <c r="N628" s="133"/>
      <c r="O628" s="134"/>
      <c r="P628" s="134"/>
      <c r="Q628" s="134"/>
      <c r="R628" s="131"/>
      <c r="S628" s="131"/>
      <c r="T628" s="130"/>
      <c r="U628" s="6"/>
      <c r="V628" s="8"/>
      <c r="W628" s="8"/>
      <c r="X628" s="132" t="str">
        <f>F628</f>
        <v>Zakrytí nemalovaných ploch (materiál ve specifikaci) včetně pozdějšího odkrytí podlah</v>
      </c>
      <c r="Y628" s="9"/>
      <c r="AA628" s="11"/>
    </row>
    <row r="629" spans="1:27" ht="7.5" customHeight="1" outlineLevel="4" x14ac:dyDescent="0.15">
      <c r="B629" s="69"/>
      <c r="C629" s="69"/>
      <c r="D629" s="60"/>
      <c r="E629" s="60"/>
      <c r="F629" s="61"/>
      <c r="G629" s="60"/>
      <c r="H629" s="65"/>
      <c r="I629" s="104"/>
      <c r="J629" s="63"/>
      <c r="K629" s="65"/>
      <c r="L629" s="65"/>
      <c r="M629" s="65"/>
      <c r="N629" s="65"/>
      <c r="O629" s="63"/>
      <c r="P629" s="63"/>
      <c r="Q629" s="63"/>
      <c r="R629" s="60"/>
      <c r="S629" s="60"/>
      <c r="T629" s="69"/>
      <c r="U629" s="8"/>
      <c r="X629" s="60"/>
    </row>
    <row r="630" spans="1:27" ht="11.25" outlineLevel="4" x14ac:dyDescent="0.2">
      <c r="A630" s="136"/>
      <c r="B630" s="137"/>
      <c r="C630" s="137"/>
      <c r="D630" s="138"/>
      <c r="E630" s="144" t="s">
        <v>1</v>
      </c>
      <c r="F630" s="139" t="s">
        <v>154</v>
      </c>
      <c r="G630" s="138"/>
      <c r="H630" s="140">
        <v>0</v>
      </c>
      <c r="I630" s="141"/>
      <c r="J630" s="142"/>
      <c r="K630" s="143"/>
      <c r="L630" s="143"/>
      <c r="M630" s="143"/>
      <c r="N630" s="143"/>
      <c r="O630" s="142"/>
      <c r="P630" s="142"/>
      <c r="Q630" s="142"/>
      <c r="R630" s="138"/>
      <c r="S630" s="138"/>
      <c r="T630" s="137"/>
      <c r="U630" s="6"/>
      <c r="V630" s="8"/>
      <c r="W630" s="8"/>
      <c r="X630" s="60"/>
    </row>
    <row r="631" spans="1:27" ht="11.25" outlineLevel="4" x14ac:dyDescent="0.2">
      <c r="A631" s="136"/>
      <c r="B631" s="137"/>
      <c r="C631" s="137"/>
      <c r="D631" s="138"/>
      <c r="E631" s="144"/>
      <c r="F631" s="139" t="s">
        <v>304</v>
      </c>
      <c r="G631" s="138"/>
      <c r="H631" s="140">
        <v>12.37</v>
      </c>
      <c r="I631" s="141"/>
      <c r="J631" s="142"/>
      <c r="K631" s="143"/>
      <c r="L631" s="143"/>
      <c r="M631" s="143"/>
      <c r="N631" s="143"/>
      <c r="O631" s="142"/>
      <c r="P631" s="142"/>
      <c r="Q631" s="142"/>
      <c r="R631" s="138"/>
      <c r="S631" s="138"/>
      <c r="T631" s="137"/>
      <c r="U631" s="6"/>
      <c r="V631" s="8"/>
      <c r="W631" s="8"/>
      <c r="X631" s="60"/>
    </row>
    <row r="632" spans="1:27" ht="7.5" customHeight="1" outlineLevel="4" x14ac:dyDescent="0.15">
      <c r="A632" s="8"/>
      <c r="B632" s="69"/>
      <c r="C632" s="69"/>
      <c r="D632" s="60"/>
      <c r="E632" s="60"/>
      <c r="F632" s="103"/>
      <c r="G632" s="60"/>
      <c r="H632" s="65"/>
      <c r="I632" s="104"/>
      <c r="J632" s="63"/>
      <c r="K632" s="65"/>
      <c r="L632" s="65"/>
      <c r="M632" s="65"/>
      <c r="N632" s="65"/>
      <c r="O632" s="63"/>
      <c r="P632" s="63"/>
      <c r="Q632" s="63"/>
      <c r="R632" s="60"/>
      <c r="S632" s="60"/>
      <c r="T632" s="69"/>
      <c r="U632" s="8"/>
      <c r="X632" s="60"/>
    </row>
    <row r="633" spans="1:27" ht="11.25" outlineLevel="3" x14ac:dyDescent="0.2">
      <c r="A633" s="4"/>
      <c r="B633" s="119"/>
      <c r="C633" s="120">
        <v>113</v>
      </c>
      <c r="D633" s="121" t="s">
        <v>212</v>
      </c>
      <c r="E633" s="122" t="s">
        <v>583</v>
      </c>
      <c r="F633" s="123" t="s">
        <v>584</v>
      </c>
      <c r="G633" s="121" t="s">
        <v>151</v>
      </c>
      <c r="H633" s="124">
        <v>12.9885</v>
      </c>
      <c r="I633" s="125"/>
      <c r="J633" s="126">
        <f>H633*I633</f>
        <v>0</v>
      </c>
      <c r="K633" s="124">
        <v>2.0000000000000002E-5</v>
      </c>
      <c r="L633" s="124">
        <f>H633*K633</f>
        <v>2.5977000000000004E-4</v>
      </c>
      <c r="M633" s="124"/>
      <c r="N633" s="124">
        <f>H633*M633</f>
        <v>0</v>
      </c>
      <c r="O633" s="126">
        <v>21</v>
      </c>
      <c r="P633" s="126">
        <f>J633*(O633/100)</f>
        <v>0</v>
      </c>
      <c r="Q633" s="126">
        <f>J633+P633</f>
        <v>0</v>
      </c>
      <c r="R633" s="127"/>
      <c r="S633" s="127" t="s">
        <v>152</v>
      </c>
      <c r="T633" s="128">
        <v>1</v>
      </c>
      <c r="U633" s="8"/>
      <c r="V633" s="8"/>
      <c r="W633" s="8"/>
      <c r="X633" s="60"/>
    </row>
    <row r="634" spans="1:27" ht="9.75" outlineLevel="4" x14ac:dyDescent="0.2">
      <c r="A634" s="129"/>
      <c r="B634" s="130"/>
      <c r="C634" s="130"/>
      <c r="D634" s="131"/>
      <c r="E634" s="135" t="s">
        <v>0</v>
      </c>
      <c r="F634" s="158" t="s">
        <v>54</v>
      </c>
      <c r="G634" s="158"/>
      <c r="H634" s="159"/>
      <c r="I634" s="160"/>
      <c r="J634" s="161"/>
      <c r="K634" s="133"/>
      <c r="L634" s="133"/>
      <c r="M634" s="133"/>
      <c r="N634" s="133"/>
      <c r="O634" s="134"/>
      <c r="P634" s="134"/>
      <c r="Q634" s="134"/>
      <c r="R634" s="131"/>
      <c r="S634" s="131"/>
      <c r="T634" s="130"/>
      <c r="U634" s="6"/>
      <c r="V634" s="8"/>
      <c r="W634" s="8"/>
      <c r="X634" s="132" t="str">
        <f>F634</f>
        <v>---</v>
      </c>
      <c r="Y634" s="9"/>
      <c r="AA634" s="11"/>
    </row>
    <row r="635" spans="1:27" ht="7.5" customHeight="1" outlineLevel="4" x14ac:dyDescent="0.15">
      <c r="B635" s="69"/>
      <c r="C635" s="69"/>
      <c r="D635" s="60"/>
      <c r="E635" s="60"/>
      <c r="F635" s="61"/>
      <c r="G635" s="60"/>
      <c r="H635" s="65"/>
      <c r="I635" s="104"/>
      <c r="J635" s="63"/>
      <c r="K635" s="65"/>
      <c r="L635" s="65"/>
      <c r="M635" s="65"/>
      <c r="N635" s="65"/>
      <c r="O635" s="63"/>
      <c r="P635" s="63"/>
      <c r="Q635" s="63"/>
      <c r="R635" s="60"/>
      <c r="S635" s="60"/>
      <c r="T635" s="69"/>
      <c r="U635" s="8"/>
      <c r="X635" s="60"/>
    </row>
    <row r="636" spans="1:27" ht="9.75" outlineLevel="4" x14ac:dyDescent="0.2">
      <c r="A636" s="129"/>
      <c r="B636" s="130"/>
      <c r="C636" s="130"/>
      <c r="D636" s="131"/>
      <c r="E636" s="135" t="s">
        <v>24</v>
      </c>
      <c r="F636" s="147">
        <v>5</v>
      </c>
      <c r="G636" s="131"/>
      <c r="H636" s="145">
        <v>0.61850000000000005</v>
      </c>
      <c r="I636" s="146"/>
      <c r="J636" s="134"/>
      <c r="K636" s="133"/>
      <c r="L636" s="133"/>
      <c r="M636" s="133"/>
      <c r="N636" s="133"/>
      <c r="O636" s="134"/>
      <c r="P636" s="134"/>
      <c r="Q636" s="134"/>
      <c r="R636" s="131"/>
      <c r="S636" s="131"/>
      <c r="T636" s="130"/>
      <c r="U636" s="6"/>
      <c r="V636" s="8"/>
      <c r="W636" s="8"/>
      <c r="X636" s="60"/>
    </row>
    <row r="637" spans="1:27" ht="7.5" customHeight="1" outlineLevel="4" x14ac:dyDescent="0.15">
      <c r="A637" s="8"/>
      <c r="B637" s="69"/>
      <c r="C637" s="69"/>
      <c r="D637" s="60"/>
      <c r="E637" s="60"/>
      <c r="F637" s="103"/>
      <c r="G637" s="60"/>
      <c r="H637" s="65"/>
      <c r="I637" s="104"/>
      <c r="J637" s="63"/>
      <c r="K637" s="65"/>
      <c r="L637" s="65"/>
      <c r="M637" s="65"/>
      <c r="N637" s="65"/>
      <c r="O637" s="63"/>
      <c r="P637" s="63"/>
      <c r="Q637" s="63"/>
      <c r="R637" s="60"/>
      <c r="S637" s="60"/>
      <c r="T637" s="69"/>
      <c r="U637" s="8"/>
      <c r="X637" s="60"/>
    </row>
    <row r="638" spans="1:27" ht="11.25" outlineLevel="3" x14ac:dyDescent="0.2">
      <c r="A638" s="4"/>
      <c r="B638" s="119"/>
      <c r="C638" s="120">
        <v>114</v>
      </c>
      <c r="D638" s="121" t="s">
        <v>148</v>
      </c>
      <c r="E638" s="122" t="s">
        <v>585</v>
      </c>
      <c r="F638" s="123" t="s">
        <v>586</v>
      </c>
      <c r="G638" s="121" t="s">
        <v>151</v>
      </c>
      <c r="H638" s="124">
        <v>33.795299999999997</v>
      </c>
      <c r="I638" s="125"/>
      <c r="J638" s="126">
        <f>H638*I638</f>
        <v>0</v>
      </c>
      <c r="K638" s="124">
        <v>1E-3</v>
      </c>
      <c r="L638" s="124">
        <f>H638*K638</f>
        <v>3.37953E-2</v>
      </c>
      <c r="M638" s="124">
        <v>3.1E-4</v>
      </c>
      <c r="N638" s="124">
        <f>H638*M638</f>
        <v>1.0476543E-2</v>
      </c>
      <c r="O638" s="126">
        <v>21</v>
      </c>
      <c r="P638" s="126">
        <f>J638*(O638/100)</f>
        <v>0</v>
      </c>
      <c r="Q638" s="126">
        <f>J638+P638</f>
        <v>0</v>
      </c>
      <c r="R638" s="127"/>
      <c r="S638" s="127" t="s">
        <v>152</v>
      </c>
      <c r="T638" s="128">
        <v>1</v>
      </c>
      <c r="U638" s="8"/>
      <c r="V638" s="8"/>
      <c r="W638" s="8"/>
      <c r="X638" s="60"/>
    </row>
    <row r="639" spans="1:27" ht="9.75" outlineLevel="4" x14ac:dyDescent="0.2">
      <c r="A639" s="129"/>
      <c r="B639" s="130"/>
      <c r="C639" s="130"/>
      <c r="D639" s="131"/>
      <c r="E639" s="135" t="s">
        <v>0</v>
      </c>
      <c r="F639" s="158" t="s">
        <v>587</v>
      </c>
      <c r="G639" s="158"/>
      <c r="H639" s="159"/>
      <c r="I639" s="160"/>
      <c r="J639" s="161"/>
      <c r="K639" s="133"/>
      <c r="L639" s="133"/>
      <c r="M639" s="133"/>
      <c r="N639" s="133"/>
      <c r="O639" s="134"/>
      <c r="P639" s="134"/>
      <c r="Q639" s="134"/>
      <c r="R639" s="131"/>
      <c r="S639" s="131"/>
      <c r="T639" s="130"/>
      <c r="U639" s="6"/>
      <c r="V639" s="8"/>
      <c r="W639" s="8"/>
      <c r="X639" s="132" t="str">
        <f>F639</f>
        <v>Oškrabání malby v místnostech výšky do 3,80 m</v>
      </c>
      <c r="Y639" s="9"/>
      <c r="AA639" s="11"/>
    </row>
    <row r="640" spans="1:27" ht="7.5" customHeight="1" outlineLevel="4" x14ac:dyDescent="0.15">
      <c r="B640" s="69"/>
      <c r="C640" s="69"/>
      <c r="D640" s="60"/>
      <c r="E640" s="60"/>
      <c r="F640" s="61"/>
      <c r="G640" s="60"/>
      <c r="H640" s="65"/>
      <c r="I640" s="104"/>
      <c r="J640" s="63"/>
      <c r="K640" s="65"/>
      <c r="L640" s="65"/>
      <c r="M640" s="65"/>
      <c r="N640" s="65"/>
      <c r="O640" s="63"/>
      <c r="P640" s="63"/>
      <c r="Q640" s="63"/>
      <c r="R640" s="60"/>
      <c r="S640" s="60"/>
      <c r="T640" s="69"/>
      <c r="U640" s="8"/>
      <c r="X640" s="60"/>
    </row>
    <row r="641" spans="1:27" ht="11.25" outlineLevel="4" x14ac:dyDescent="0.2">
      <c r="A641" s="136"/>
      <c r="B641" s="137"/>
      <c r="C641" s="137"/>
      <c r="D641" s="138"/>
      <c r="E641" s="144" t="s">
        <v>1</v>
      </c>
      <c r="F641" s="139" t="s">
        <v>588</v>
      </c>
      <c r="G641" s="138"/>
      <c r="H641" s="140">
        <v>1.9459999999999997</v>
      </c>
      <c r="I641" s="141"/>
      <c r="J641" s="142"/>
      <c r="K641" s="143"/>
      <c r="L641" s="143"/>
      <c r="M641" s="143"/>
      <c r="N641" s="143"/>
      <c r="O641" s="142"/>
      <c r="P641" s="142"/>
      <c r="Q641" s="142"/>
      <c r="R641" s="138"/>
      <c r="S641" s="138"/>
      <c r="T641" s="137"/>
      <c r="U641" s="6"/>
      <c r="V641" s="8"/>
      <c r="W641" s="8"/>
      <c r="X641" s="60"/>
    </row>
    <row r="642" spans="1:27" ht="11.25" outlineLevel="4" x14ac:dyDescent="0.2">
      <c r="A642" s="136"/>
      <c r="B642" s="137"/>
      <c r="C642" s="137"/>
      <c r="D642" s="138"/>
      <c r="E642" s="144"/>
      <c r="F642" s="139" t="s">
        <v>589</v>
      </c>
      <c r="G642" s="138"/>
      <c r="H642" s="140">
        <v>31.849299999999999</v>
      </c>
      <c r="I642" s="141"/>
      <c r="J642" s="142"/>
      <c r="K642" s="143"/>
      <c r="L642" s="143"/>
      <c r="M642" s="143"/>
      <c r="N642" s="143"/>
      <c r="O642" s="142"/>
      <c r="P642" s="142"/>
      <c r="Q642" s="142"/>
      <c r="R642" s="138"/>
      <c r="S642" s="138"/>
      <c r="T642" s="137"/>
      <c r="U642" s="6"/>
      <c r="V642" s="8"/>
      <c r="W642" s="8"/>
      <c r="X642" s="60"/>
    </row>
    <row r="643" spans="1:27" ht="7.5" customHeight="1" outlineLevel="4" x14ac:dyDescent="0.15">
      <c r="A643" s="8"/>
      <c r="B643" s="69"/>
      <c r="C643" s="69"/>
      <c r="D643" s="60"/>
      <c r="E643" s="60"/>
      <c r="F643" s="103"/>
      <c r="G643" s="60"/>
      <c r="H643" s="65"/>
      <c r="I643" s="104"/>
      <c r="J643" s="63"/>
      <c r="K643" s="65"/>
      <c r="L643" s="65"/>
      <c r="M643" s="65"/>
      <c r="N643" s="65"/>
      <c r="O643" s="63"/>
      <c r="P643" s="63"/>
      <c r="Q643" s="63"/>
      <c r="R643" s="60"/>
      <c r="S643" s="60"/>
      <c r="T643" s="69"/>
      <c r="U643" s="8"/>
      <c r="X643" s="60"/>
    </row>
    <row r="644" spans="1:27" ht="11.25" outlineLevel="3" x14ac:dyDescent="0.2">
      <c r="A644" s="4"/>
      <c r="B644" s="119"/>
      <c r="C644" s="120">
        <v>115</v>
      </c>
      <c r="D644" s="121" t="s">
        <v>148</v>
      </c>
      <c r="E644" s="122" t="s">
        <v>590</v>
      </c>
      <c r="F644" s="123" t="s">
        <v>591</v>
      </c>
      <c r="G644" s="121" t="s">
        <v>151</v>
      </c>
      <c r="H644" s="124">
        <v>33.795000000000002</v>
      </c>
      <c r="I644" s="125"/>
      <c r="J644" s="126">
        <f>H644*I644</f>
        <v>0</v>
      </c>
      <c r="K644" s="124"/>
      <c r="L644" s="124">
        <f>H644*K644</f>
        <v>0</v>
      </c>
      <c r="M644" s="124"/>
      <c r="N644" s="124">
        <f>H644*M644</f>
        <v>0</v>
      </c>
      <c r="O644" s="126">
        <v>21</v>
      </c>
      <c r="P644" s="126">
        <f>J644*(O644/100)</f>
        <v>0</v>
      </c>
      <c r="Q644" s="126">
        <f>J644+P644</f>
        <v>0</v>
      </c>
      <c r="R644" s="127"/>
      <c r="S644" s="127" t="s">
        <v>152</v>
      </c>
      <c r="T644" s="128">
        <v>1</v>
      </c>
      <c r="U644" s="8"/>
      <c r="V644" s="8"/>
      <c r="W644" s="8"/>
      <c r="X644" s="60"/>
    </row>
    <row r="645" spans="1:27" ht="9.75" outlineLevel="4" x14ac:dyDescent="0.2">
      <c r="A645" s="129"/>
      <c r="B645" s="130"/>
      <c r="C645" s="130"/>
      <c r="D645" s="131"/>
      <c r="E645" s="135" t="s">
        <v>0</v>
      </c>
      <c r="F645" s="158" t="s">
        <v>592</v>
      </c>
      <c r="G645" s="158"/>
      <c r="H645" s="159"/>
      <c r="I645" s="160"/>
      <c r="J645" s="161"/>
      <c r="K645" s="133"/>
      <c r="L645" s="133"/>
      <c r="M645" s="133"/>
      <c r="N645" s="133"/>
      <c r="O645" s="134"/>
      <c r="P645" s="134"/>
      <c r="Q645" s="134"/>
      <c r="R645" s="131"/>
      <c r="S645" s="131"/>
      <c r="T645" s="130"/>
      <c r="U645" s="6"/>
      <c r="V645" s="8"/>
      <c r="W645" s="8"/>
      <c r="X645" s="132" t="str">
        <f>F645</f>
        <v>Rozmývání podkladu po oškrabání malby v místnostech výšky do 3,80 m</v>
      </c>
      <c r="Y645" s="9"/>
      <c r="AA645" s="11"/>
    </row>
    <row r="646" spans="1:27" ht="7.5" customHeight="1" outlineLevel="4" x14ac:dyDescent="0.15">
      <c r="B646" s="69"/>
      <c r="C646" s="69"/>
      <c r="D646" s="60"/>
      <c r="E646" s="60"/>
      <c r="F646" s="61"/>
      <c r="G646" s="60"/>
      <c r="H646" s="65"/>
      <c r="I646" s="104"/>
      <c r="J646" s="63"/>
      <c r="K646" s="65"/>
      <c r="L646" s="65"/>
      <c r="M646" s="65"/>
      <c r="N646" s="65"/>
      <c r="O646" s="63"/>
      <c r="P646" s="63"/>
      <c r="Q646" s="63"/>
      <c r="R646" s="60"/>
      <c r="S646" s="60"/>
      <c r="T646" s="69"/>
      <c r="U646" s="8"/>
      <c r="X646" s="60"/>
    </row>
    <row r="647" spans="1:27" ht="11.25" outlineLevel="3" x14ac:dyDescent="0.2">
      <c r="A647" s="4"/>
      <c r="B647" s="119"/>
      <c r="C647" s="120">
        <v>116</v>
      </c>
      <c r="D647" s="121" t="s">
        <v>148</v>
      </c>
      <c r="E647" s="122" t="s">
        <v>593</v>
      </c>
      <c r="F647" s="123" t="s">
        <v>594</v>
      </c>
      <c r="G647" s="121" t="s">
        <v>151</v>
      </c>
      <c r="H647" s="124">
        <v>48.279000000000003</v>
      </c>
      <c r="I647" s="125"/>
      <c r="J647" s="126">
        <f>H647*I647</f>
        <v>0</v>
      </c>
      <c r="K647" s="124">
        <v>2.0000000000000001E-4</v>
      </c>
      <c r="L647" s="124">
        <f>H647*K647</f>
        <v>9.6558000000000008E-3</v>
      </c>
      <c r="M647" s="124"/>
      <c r="N647" s="124">
        <f>H647*M647</f>
        <v>0</v>
      </c>
      <c r="O647" s="126">
        <v>21</v>
      </c>
      <c r="P647" s="126">
        <f>J647*(O647/100)</f>
        <v>0</v>
      </c>
      <c r="Q647" s="126">
        <f>J647+P647</f>
        <v>0</v>
      </c>
      <c r="R647" s="127"/>
      <c r="S647" s="127" t="s">
        <v>152</v>
      </c>
      <c r="T647" s="128">
        <v>1</v>
      </c>
      <c r="U647" s="8"/>
      <c r="V647" s="8"/>
      <c r="W647" s="8"/>
      <c r="X647" s="60"/>
    </row>
    <row r="648" spans="1:27" ht="9.75" outlineLevel="4" x14ac:dyDescent="0.2">
      <c r="A648" s="129"/>
      <c r="B648" s="130"/>
      <c r="C648" s="130"/>
      <c r="D648" s="131"/>
      <c r="E648" s="135" t="s">
        <v>0</v>
      </c>
      <c r="F648" s="158" t="s">
        <v>595</v>
      </c>
      <c r="G648" s="158"/>
      <c r="H648" s="159"/>
      <c r="I648" s="160"/>
      <c r="J648" s="161"/>
      <c r="K648" s="133"/>
      <c r="L648" s="133"/>
      <c r="M648" s="133"/>
      <c r="N648" s="133"/>
      <c r="O648" s="134"/>
      <c r="P648" s="134"/>
      <c r="Q648" s="134"/>
      <c r="R648" s="131"/>
      <c r="S648" s="131"/>
      <c r="T648" s="130"/>
      <c r="U648" s="6"/>
      <c r="V648" s="8"/>
      <c r="W648" s="8"/>
      <c r="X648" s="132" t="str">
        <f>F648</f>
        <v>Penetrace podkladu jednonásobná hloubková akrylátová bezbarvá v místnostech výšky do 3,80 m</v>
      </c>
      <c r="Y648" s="9"/>
      <c r="AA648" s="11"/>
    </row>
    <row r="649" spans="1:27" ht="7.5" customHeight="1" outlineLevel="4" x14ac:dyDescent="0.15">
      <c r="B649" s="69"/>
      <c r="C649" s="69"/>
      <c r="D649" s="60"/>
      <c r="E649" s="60"/>
      <c r="F649" s="61"/>
      <c r="G649" s="60"/>
      <c r="H649" s="65"/>
      <c r="I649" s="104"/>
      <c r="J649" s="63"/>
      <c r="K649" s="65"/>
      <c r="L649" s="65"/>
      <c r="M649" s="65"/>
      <c r="N649" s="65"/>
      <c r="O649" s="63"/>
      <c r="P649" s="63"/>
      <c r="Q649" s="63"/>
      <c r="R649" s="60"/>
      <c r="S649" s="60"/>
      <c r="T649" s="69"/>
      <c r="U649" s="8"/>
      <c r="X649" s="60"/>
    </row>
    <row r="650" spans="1:27" ht="11.25" outlineLevel="4" x14ac:dyDescent="0.2">
      <c r="A650" s="136"/>
      <c r="B650" s="137"/>
      <c r="C650" s="137"/>
      <c r="D650" s="138"/>
      <c r="E650" s="144" t="s">
        <v>1</v>
      </c>
      <c r="F650" s="139" t="s">
        <v>596</v>
      </c>
      <c r="G650" s="138"/>
      <c r="H650" s="140">
        <v>2.78</v>
      </c>
      <c r="I650" s="141"/>
      <c r="J650" s="142"/>
      <c r="K650" s="143"/>
      <c r="L650" s="143"/>
      <c r="M650" s="143"/>
      <c r="N650" s="143"/>
      <c r="O650" s="142"/>
      <c r="P650" s="142"/>
      <c r="Q650" s="142"/>
      <c r="R650" s="138"/>
      <c r="S650" s="138"/>
      <c r="T650" s="137"/>
      <c r="U650" s="6"/>
      <c r="V650" s="8"/>
      <c r="W650" s="8"/>
      <c r="X650" s="60"/>
    </row>
    <row r="651" spans="1:27" ht="11.25" outlineLevel="4" x14ac:dyDescent="0.2">
      <c r="A651" s="136"/>
      <c r="B651" s="137"/>
      <c r="C651" s="137"/>
      <c r="D651" s="138"/>
      <c r="E651" s="144"/>
      <c r="F651" s="139" t="s">
        <v>597</v>
      </c>
      <c r="G651" s="138"/>
      <c r="H651" s="140">
        <v>45.499000000000002</v>
      </c>
      <c r="I651" s="141"/>
      <c r="J651" s="142"/>
      <c r="K651" s="143"/>
      <c r="L651" s="143"/>
      <c r="M651" s="143"/>
      <c r="N651" s="143"/>
      <c r="O651" s="142"/>
      <c r="P651" s="142"/>
      <c r="Q651" s="142"/>
      <c r="R651" s="138"/>
      <c r="S651" s="138"/>
      <c r="T651" s="137"/>
      <c r="U651" s="6"/>
      <c r="V651" s="8"/>
      <c r="W651" s="8"/>
      <c r="X651" s="60"/>
    </row>
    <row r="652" spans="1:27" ht="7.5" customHeight="1" outlineLevel="4" x14ac:dyDescent="0.15">
      <c r="A652" s="8"/>
      <c r="B652" s="69"/>
      <c r="C652" s="69"/>
      <c r="D652" s="60"/>
      <c r="E652" s="60"/>
      <c r="F652" s="103"/>
      <c r="G652" s="60"/>
      <c r="H652" s="65"/>
      <c r="I652" s="104"/>
      <c r="J652" s="63"/>
      <c r="K652" s="65"/>
      <c r="L652" s="65"/>
      <c r="M652" s="65"/>
      <c r="N652" s="65"/>
      <c r="O652" s="63"/>
      <c r="P652" s="63"/>
      <c r="Q652" s="63"/>
      <c r="R652" s="60"/>
      <c r="S652" s="60"/>
      <c r="T652" s="69"/>
      <c r="U652" s="8"/>
      <c r="X652" s="60"/>
    </row>
    <row r="653" spans="1:27" ht="11.25" outlineLevel="3" x14ac:dyDescent="0.2">
      <c r="A653" s="4"/>
      <c r="B653" s="119"/>
      <c r="C653" s="120">
        <v>117</v>
      </c>
      <c r="D653" s="121" t="s">
        <v>148</v>
      </c>
      <c r="E653" s="122" t="s">
        <v>598</v>
      </c>
      <c r="F653" s="123" t="s">
        <v>599</v>
      </c>
      <c r="G653" s="121" t="s">
        <v>151</v>
      </c>
      <c r="H653" s="124">
        <v>34.876000000000005</v>
      </c>
      <c r="I653" s="125"/>
      <c r="J653" s="126">
        <f>H653*I653</f>
        <v>0</v>
      </c>
      <c r="K653" s="124">
        <v>2.1000000000000001E-4</v>
      </c>
      <c r="L653" s="124">
        <f>H653*K653</f>
        <v>7.3239600000000009E-3</v>
      </c>
      <c r="M653" s="124"/>
      <c r="N653" s="124">
        <f>H653*M653</f>
        <v>0</v>
      </c>
      <c r="O653" s="126">
        <v>21</v>
      </c>
      <c r="P653" s="126">
        <f>J653*(O653/100)</f>
        <v>0</v>
      </c>
      <c r="Q653" s="126">
        <f>J653+P653</f>
        <v>0</v>
      </c>
      <c r="R653" s="127"/>
      <c r="S653" s="127" t="s">
        <v>152</v>
      </c>
      <c r="T653" s="128">
        <v>1</v>
      </c>
      <c r="U653" s="8"/>
      <c r="V653" s="8"/>
      <c r="W653" s="8"/>
      <c r="X653" s="60"/>
    </row>
    <row r="654" spans="1:27" ht="9.75" outlineLevel="4" x14ac:dyDescent="0.2">
      <c r="A654" s="129"/>
      <c r="B654" s="130"/>
      <c r="C654" s="130"/>
      <c r="D654" s="131"/>
      <c r="E654" s="135" t="s">
        <v>0</v>
      </c>
      <c r="F654" s="158" t="s">
        <v>600</v>
      </c>
      <c r="G654" s="158"/>
      <c r="H654" s="159"/>
      <c r="I654" s="160"/>
      <c r="J654" s="161"/>
      <c r="K654" s="133"/>
      <c r="L654" s="133"/>
      <c r="M654" s="133"/>
      <c r="N654" s="133"/>
      <c r="O654" s="134"/>
      <c r="P654" s="134"/>
      <c r="Q654" s="134"/>
      <c r="R654" s="131"/>
      <c r="S654" s="131"/>
      <c r="T654" s="130"/>
      <c r="U654" s="6"/>
      <c r="V654" s="8"/>
      <c r="W654" s="8"/>
      <c r="X654" s="132" t="str">
        <f>F654</f>
        <v>Penetrace podkladu jednonásobná základní akrylátová bezbarvá v místnostech výšky do 3,80 m</v>
      </c>
      <c r="Y654" s="9"/>
      <c r="AA654" s="11"/>
    </row>
    <row r="655" spans="1:27" ht="7.5" customHeight="1" outlineLevel="4" x14ac:dyDescent="0.15">
      <c r="B655" s="69"/>
      <c r="C655" s="69"/>
      <c r="D655" s="60"/>
      <c r="E655" s="60"/>
      <c r="F655" s="61"/>
      <c r="G655" s="60"/>
      <c r="H655" s="65"/>
      <c r="I655" s="104"/>
      <c r="J655" s="63"/>
      <c r="K655" s="65"/>
      <c r="L655" s="65"/>
      <c r="M655" s="65"/>
      <c r="N655" s="65"/>
      <c r="O655" s="63"/>
      <c r="P655" s="63"/>
      <c r="Q655" s="63"/>
      <c r="R655" s="60"/>
      <c r="S655" s="60"/>
      <c r="T655" s="69"/>
      <c r="U655" s="8"/>
      <c r="X655" s="60"/>
    </row>
    <row r="656" spans="1:27" ht="11.25" outlineLevel="4" x14ac:dyDescent="0.2">
      <c r="A656" s="136"/>
      <c r="B656" s="137"/>
      <c r="C656" s="137"/>
      <c r="D656" s="138"/>
      <c r="E656" s="144" t="s">
        <v>1</v>
      </c>
      <c r="F656" s="139" t="s">
        <v>601</v>
      </c>
      <c r="G656" s="138"/>
      <c r="H656" s="140">
        <v>25.286000000000001</v>
      </c>
      <c r="I656" s="141"/>
      <c r="J656" s="142"/>
      <c r="K656" s="143"/>
      <c r="L656" s="143"/>
      <c r="M656" s="143"/>
      <c r="N656" s="143"/>
      <c r="O656" s="142"/>
      <c r="P656" s="142"/>
      <c r="Q656" s="142"/>
      <c r="R656" s="138"/>
      <c r="S656" s="138"/>
      <c r="T656" s="137"/>
      <c r="U656" s="6"/>
      <c r="V656" s="8"/>
      <c r="W656" s="8"/>
      <c r="X656" s="60"/>
    </row>
    <row r="657" spans="1:27" ht="11.25" outlineLevel="4" x14ac:dyDescent="0.2">
      <c r="A657" s="136"/>
      <c r="B657" s="137"/>
      <c r="C657" s="137"/>
      <c r="D657" s="138"/>
      <c r="E657" s="144"/>
      <c r="F657" s="139" t="s">
        <v>602</v>
      </c>
      <c r="G657" s="138"/>
      <c r="H657" s="140">
        <v>9.59</v>
      </c>
      <c r="I657" s="141"/>
      <c r="J657" s="142"/>
      <c r="K657" s="143"/>
      <c r="L657" s="143"/>
      <c r="M657" s="143"/>
      <c r="N657" s="143"/>
      <c r="O657" s="142"/>
      <c r="P657" s="142"/>
      <c r="Q657" s="142"/>
      <c r="R657" s="138"/>
      <c r="S657" s="138"/>
      <c r="T657" s="137"/>
      <c r="U657" s="6"/>
      <c r="V657" s="8"/>
      <c r="W657" s="8"/>
      <c r="X657" s="60"/>
    </row>
    <row r="658" spans="1:27" ht="7.5" customHeight="1" outlineLevel="4" x14ac:dyDescent="0.15">
      <c r="A658" s="8"/>
      <c r="B658" s="69"/>
      <c r="C658" s="69"/>
      <c r="D658" s="60"/>
      <c r="E658" s="60"/>
      <c r="F658" s="103"/>
      <c r="G658" s="60"/>
      <c r="H658" s="65"/>
      <c r="I658" s="104"/>
      <c r="J658" s="63"/>
      <c r="K658" s="65"/>
      <c r="L658" s="65"/>
      <c r="M658" s="65"/>
      <c r="N658" s="65"/>
      <c r="O658" s="63"/>
      <c r="P658" s="63"/>
      <c r="Q658" s="63"/>
      <c r="R658" s="60"/>
      <c r="S658" s="60"/>
      <c r="T658" s="69"/>
      <c r="U658" s="8"/>
      <c r="X658" s="60"/>
    </row>
    <row r="659" spans="1:27" ht="11.25" outlineLevel="3" x14ac:dyDescent="0.2">
      <c r="A659" s="4"/>
      <c r="B659" s="119"/>
      <c r="C659" s="120">
        <v>118</v>
      </c>
      <c r="D659" s="121" t="s">
        <v>148</v>
      </c>
      <c r="E659" s="122" t="s">
        <v>603</v>
      </c>
      <c r="F659" s="123" t="s">
        <v>604</v>
      </c>
      <c r="G659" s="121" t="s">
        <v>151</v>
      </c>
      <c r="H659" s="124">
        <v>83.155000000000001</v>
      </c>
      <c r="I659" s="125"/>
      <c r="J659" s="126">
        <f>H659*I659</f>
        <v>0</v>
      </c>
      <c r="K659" s="124">
        <v>2.7999999999999998E-4</v>
      </c>
      <c r="L659" s="124">
        <f>H659*K659</f>
        <v>2.3283399999999999E-2</v>
      </c>
      <c r="M659" s="124"/>
      <c r="N659" s="124">
        <f>H659*M659</f>
        <v>0</v>
      </c>
      <c r="O659" s="126">
        <v>21</v>
      </c>
      <c r="P659" s="126">
        <f>J659*(O659/100)</f>
        <v>0</v>
      </c>
      <c r="Q659" s="126">
        <f>J659+P659</f>
        <v>0</v>
      </c>
      <c r="R659" s="127"/>
      <c r="S659" s="127" t="s">
        <v>152</v>
      </c>
      <c r="T659" s="128">
        <v>1</v>
      </c>
      <c r="U659" s="8"/>
      <c r="V659" s="8"/>
      <c r="W659" s="8"/>
      <c r="X659" s="60"/>
    </row>
    <row r="660" spans="1:27" ht="9.75" outlineLevel="4" x14ac:dyDescent="0.2">
      <c r="A660" s="129"/>
      <c r="B660" s="130"/>
      <c r="C660" s="130"/>
      <c r="D660" s="131"/>
      <c r="E660" s="135" t="s">
        <v>0</v>
      </c>
      <c r="F660" s="158" t="s">
        <v>605</v>
      </c>
      <c r="G660" s="158"/>
      <c r="H660" s="159"/>
      <c r="I660" s="160"/>
      <c r="J660" s="161"/>
      <c r="K660" s="133"/>
      <c r="L660" s="133"/>
      <c r="M660" s="133"/>
      <c r="N660" s="133"/>
      <c r="O660" s="134"/>
      <c r="P660" s="134"/>
      <c r="Q660" s="134"/>
      <c r="R660" s="131"/>
      <c r="S660" s="131"/>
      <c r="T660" s="130"/>
      <c r="U660" s="6"/>
      <c r="V660" s="8"/>
      <c r="W660" s="8"/>
      <c r="X660" s="132" t="str">
        <f>F660</f>
        <v>Malby protiplísňové dvojnásobné, bílé v místnostech výšky přes 5,00 m</v>
      </c>
      <c r="Y660" s="9"/>
      <c r="AA660" s="11"/>
    </row>
    <row r="661" spans="1:27" ht="7.5" customHeight="1" outlineLevel="4" x14ac:dyDescent="0.15">
      <c r="B661" s="69"/>
      <c r="C661" s="69"/>
      <c r="D661" s="60"/>
      <c r="E661" s="60"/>
      <c r="F661" s="61"/>
      <c r="G661" s="60"/>
      <c r="H661" s="65"/>
      <c r="I661" s="104"/>
      <c r="J661" s="63"/>
      <c r="K661" s="65"/>
      <c r="L661" s="65"/>
      <c r="M661" s="65"/>
      <c r="N661" s="65"/>
      <c r="O661" s="63"/>
      <c r="P661" s="63"/>
      <c r="Q661" s="63"/>
      <c r="R661" s="60"/>
      <c r="S661" s="60"/>
      <c r="T661" s="69"/>
      <c r="U661" s="8"/>
      <c r="X661" s="60"/>
    </row>
    <row r="662" spans="1:27" ht="11.25" outlineLevel="4" x14ac:dyDescent="0.2">
      <c r="A662" s="136"/>
      <c r="B662" s="137"/>
      <c r="C662" s="137"/>
      <c r="D662" s="138"/>
      <c r="E662" s="144" t="s">
        <v>1</v>
      </c>
      <c r="F662" s="139" t="s">
        <v>596</v>
      </c>
      <c r="G662" s="138"/>
      <c r="H662" s="140">
        <v>2.78</v>
      </c>
      <c r="I662" s="141"/>
      <c r="J662" s="142"/>
      <c r="K662" s="143"/>
      <c r="L662" s="143"/>
      <c r="M662" s="143"/>
      <c r="N662" s="143"/>
      <c r="O662" s="142"/>
      <c r="P662" s="142"/>
      <c r="Q662" s="142"/>
      <c r="R662" s="138"/>
      <c r="S662" s="138"/>
      <c r="T662" s="137"/>
      <c r="U662" s="6"/>
      <c r="V662" s="8"/>
      <c r="W662" s="8"/>
      <c r="X662" s="60"/>
    </row>
    <row r="663" spans="1:27" ht="11.25" outlineLevel="4" x14ac:dyDescent="0.2">
      <c r="A663" s="136"/>
      <c r="B663" s="137"/>
      <c r="C663" s="137"/>
      <c r="D663" s="138"/>
      <c r="E663" s="144"/>
      <c r="F663" s="139" t="s">
        <v>597</v>
      </c>
      <c r="G663" s="138"/>
      <c r="H663" s="140">
        <v>45.499000000000002</v>
      </c>
      <c r="I663" s="141"/>
      <c r="J663" s="142"/>
      <c r="K663" s="143"/>
      <c r="L663" s="143"/>
      <c r="M663" s="143"/>
      <c r="N663" s="143"/>
      <c r="O663" s="142"/>
      <c r="P663" s="142"/>
      <c r="Q663" s="142"/>
      <c r="R663" s="138"/>
      <c r="S663" s="138"/>
      <c r="T663" s="137"/>
      <c r="U663" s="6"/>
      <c r="V663" s="8"/>
      <c r="W663" s="8"/>
      <c r="X663" s="60"/>
    </row>
    <row r="664" spans="1:27" ht="11.25" outlineLevel="4" x14ac:dyDescent="0.2">
      <c r="A664" s="136"/>
      <c r="B664" s="137"/>
      <c r="C664" s="137"/>
      <c r="D664" s="138"/>
      <c r="E664" s="144"/>
      <c r="F664" s="139" t="s">
        <v>601</v>
      </c>
      <c r="G664" s="138"/>
      <c r="H664" s="140">
        <v>25.286000000000001</v>
      </c>
      <c r="I664" s="141"/>
      <c r="J664" s="142"/>
      <c r="K664" s="143"/>
      <c r="L664" s="143"/>
      <c r="M664" s="143"/>
      <c r="N664" s="143"/>
      <c r="O664" s="142"/>
      <c r="P664" s="142"/>
      <c r="Q664" s="142"/>
      <c r="R664" s="138"/>
      <c r="S664" s="138"/>
      <c r="T664" s="137"/>
      <c r="U664" s="6"/>
      <c r="V664" s="8"/>
      <c r="W664" s="8"/>
      <c r="X664" s="60"/>
    </row>
    <row r="665" spans="1:27" ht="11.25" outlineLevel="4" x14ac:dyDescent="0.2">
      <c r="A665" s="136"/>
      <c r="B665" s="137"/>
      <c r="C665" s="137"/>
      <c r="D665" s="138"/>
      <c r="E665" s="144"/>
      <c r="F665" s="139" t="s">
        <v>602</v>
      </c>
      <c r="G665" s="138"/>
      <c r="H665" s="140">
        <v>9.59</v>
      </c>
      <c r="I665" s="141"/>
      <c r="J665" s="142"/>
      <c r="K665" s="143"/>
      <c r="L665" s="143"/>
      <c r="M665" s="143"/>
      <c r="N665" s="143"/>
      <c r="O665" s="142"/>
      <c r="P665" s="142"/>
      <c r="Q665" s="142"/>
      <c r="R665" s="138"/>
      <c r="S665" s="138"/>
      <c r="T665" s="137"/>
      <c r="U665" s="6"/>
      <c r="V665" s="8"/>
      <c r="W665" s="8"/>
      <c r="X665" s="60"/>
    </row>
    <row r="666" spans="1:27" ht="7.5" customHeight="1" outlineLevel="4" x14ac:dyDescent="0.15">
      <c r="A666" s="8"/>
      <c r="B666" s="69"/>
      <c r="C666" s="69"/>
      <c r="D666" s="60"/>
      <c r="E666" s="60"/>
      <c r="F666" s="103"/>
      <c r="G666" s="60"/>
      <c r="H666" s="65"/>
      <c r="I666" s="104"/>
      <c r="J666" s="63"/>
      <c r="K666" s="65"/>
      <c r="L666" s="65"/>
      <c r="M666" s="65"/>
      <c r="N666" s="65"/>
      <c r="O666" s="63"/>
      <c r="P666" s="63"/>
      <c r="Q666" s="63"/>
      <c r="R666" s="60"/>
      <c r="S666" s="60"/>
      <c r="T666" s="69"/>
      <c r="U666" s="8"/>
      <c r="X666" s="60"/>
    </row>
    <row r="667" spans="1:27" outlineLevel="3" x14ac:dyDescent="0.15">
      <c r="B667" s="6"/>
      <c r="C667" s="6"/>
      <c r="D667" s="6"/>
      <c r="E667" s="6"/>
      <c r="F667" s="6"/>
      <c r="G667" s="6"/>
      <c r="H667" s="6"/>
      <c r="I667" s="8"/>
      <c r="J667" s="8"/>
      <c r="K667" s="6"/>
      <c r="L667" s="6"/>
      <c r="M667" s="6"/>
      <c r="N667" s="6"/>
      <c r="O667" s="6"/>
      <c r="P667" s="8"/>
      <c r="Q667" s="8"/>
      <c r="R667" s="8"/>
      <c r="S667" s="6"/>
      <c r="T667" s="6"/>
      <c r="X667" s="6"/>
    </row>
    <row r="668" spans="1:27" ht="11.25" outlineLevel="2" x14ac:dyDescent="0.2">
      <c r="A668" s="96" t="s">
        <v>113</v>
      </c>
      <c r="B668" s="100">
        <v>3</v>
      </c>
      <c r="C668" s="113"/>
      <c r="D668" s="114" t="s">
        <v>147</v>
      </c>
      <c r="E668" s="114"/>
      <c r="F668" s="115" t="s">
        <v>114</v>
      </c>
      <c r="G668" s="114"/>
      <c r="H668" s="116"/>
      <c r="I668" s="117"/>
      <c r="J668" s="98">
        <f>SUBTOTAL(9,J669:J675)</f>
        <v>0</v>
      </c>
      <c r="K668" s="116"/>
      <c r="L668" s="99">
        <f>SUBTOTAL(9,L669:L675)</f>
        <v>0</v>
      </c>
      <c r="M668" s="116"/>
      <c r="N668" s="99">
        <f>SUBTOTAL(9,N669:N675)</f>
        <v>0</v>
      </c>
      <c r="O668" s="118"/>
      <c r="P668" s="98">
        <f>SUBTOTAL(9,P669:P675)</f>
        <v>0</v>
      </c>
      <c r="Q668" s="98">
        <f>SUBTOTAL(9,Q669:Q675)</f>
        <v>0</v>
      </c>
      <c r="R668" s="114"/>
      <c r="S668" s="114"/>
      <c r="T668" s="100">
        <f>SUBTOTAL(9,T669:T675)</f>
        <v>2</v>
      </c>
      <c r="U668" s="6"/>
      <c r="V668" s="8"/>
      <c r="W668" s="8"/>
      <c r="X668" s="60"/>
    </row>
    <row r="669" spans="1:27" ht="11.25" outlineLevel="3" x14ac:dyDescent="0.2">
      <c r="A669" s="4"/>
      <c r="B669" s="119"/>
      <c r="C669" s="120">
        <v>119</v>
      </c>
      <c r="D669" s="121" t="s">
        <v>148</v>
      </c>
      <c r="E669" s="122" t="s">
        <v>606</v>
      </c>
      <c r="F669" s="123" t="s">
        <v>607</v>
      </c>
      <c r="G669" s="121" t="s">
        <v>608</v>
      </c>
      <c r="H669" s="124">
        <v>1</v>
      </c>
      <c r="I669" s="125">
        <f>VZT!E60</f>
        <v>0</v>
      </c>
      <c r="J669" s="126">
        <f>H669*I669</f>
        <v>0</v>
      </c>
      <c r="K669" s="124"/>
      <c r="L669" s="124">
        <f>H669*K669</f>
        <v>0</v>
      </c>
      <c r="M669" s="124"/>
      <c r="N669" s="124">
        <f>H669*M669</f>
        <v>0</v>
      </c>
      <c r="O669" s="126">
        <v>21</v>
      </c>
      <c r="P669" s="126">
        <f>J669*(O669/100)</f>
        <v>0</v>
      </c>
      <c r="Q669" s="126">
        <f>J669+P669</f>
        <v>0</v>
      </c>
      <c r="R669" s="127"/>
      <c r="S669" s="127" t="s">
        <v>397</v>
      </c>
      <c r="T669" s="128">
        <v>1</v>
      </c>
      <c r="U669" s="8"/>
      <c r="V669" s="8"/>
      <c r="W669" s="8"/>
      <c r="X669" s="60"/>
    </row>
    <row r="670" spans="1:27" ht="9.75" outlineLevel="4" x14ac:dyDescent="0.2">
      <c r="A670" s="129"/>
      <c r="B670" s="130"/>
      <c r="C670" s="130"/>
      <c r="D670" s="131"/>
      <c r="E670" s="135" t="s">
        <v>0</v>
      </c>
      <c r="F670" s="158" t="s">
        <v>54</v>
      </c>
      <c r="G670" s="158"/>
      <c r="H670" s="159"/>
      <c r="I670" s="160"/>
      <c r="J670" s="161"/>
      <c r="K670" s="133"/>
      <c r="L670" s="133"/>
      <c r="M670" s="133"/>
      <c r="N670" s="133"/>
      <c r="O670" s="134"/>
      <c r="P670" s="134"/>
      <c r="Q670" s="134"/>
      <c r="R670" s="131"/>
      <c r="S670" s="131"/>
      <c r="T670" s="130"/>
      <c r="U670" s="6"/>
      <c r="V670" s="8"/>
      <c r="W670" s="8"/>
      <c r="X670" s="132" t="str">
        <f>F670</f>
        <v>---</v>
      </c>
      <c r="Y670" s="9"/>
      <c r="AA670" s="11"/>
    </row>
    <row r="671" spans="1:27" ht="7.5" customHeight="1" outlineLevel="4" x14ac:dyDescent="0.15">
      <c r="B671" s="69"/>
      <c r="C671" s="69"/>
      <c r="D671" s="60"/>
      <c r="E671" s="60"/>
      <c r="F671" s="61"/>
      <c r="G671" s="60"/>
      <c r="H671" s="65"/>
      <c r="I671" s="104"/>
      <c r="J671" s="63"/>
      <c r="K671" s="65"/>
      <c r="L671" s="65"/>
      <c r="M671" s="65"/>
      <c r="N671" s="65"/>
      <c r="O671" s="63"/>
      <c r="P671" s="63"/>
      <c r="Q671" s="63"/>
      <c r="R671" s="60"/>
      <c r="S671" s="60"/>
      <c r="T671" s="69"/>
      <c r="U671" s="8"/>
      <c r="X671" s="60"/>
    </row>
    <row r="672" spans="1:27" ht="11.25" outlineLevel="3" x14ac:dyDescent="0.2">
      <c r="A672" s="4"/>
      <c r="B672" s="119"/>
      <c r="C672" s="120">
        <v>120</v>
      </c>
      <c r="D672" s="121" t="s">
        <v>148</v>
      </c>
      <c r="E672" s="122" t="s">
        <v>609</v>
      </c>
      <c r="F672" s="123" t="s">
        <v>610</v>
      </c>
      <c r="G672" s="121" t="s">
        <v>608</v>
      </c>
      <c r="H672" s="124">
        <v>1</v>
      </c>
      <c r="I672" s="125">
        <f>'Rekapitulace - TZB'!C7</f>
        <v>0</v>
      </c>
      <c r="J672" s="126">
        <f>H672*I672</f>
        <v>0</v>
      </c>
      <c r="K672" s="124"/>
      <c r="L672" s="124">
        <f>H672*K672</f>
        <v>0</v>
      </c>
      <c r="M672" s="124"/>
      <c r="N672" s="124">
        <f>H672*M672</f>
        <v>0</v>
      </c>
      <c r="O672" s="126">
        <v>21</v>
      </c>
      <c r="P672" s="126">
        <f>J672*(O672/100)</f>
        <v>0</v>
      </c>
      <c r="Q672" s="126">
        <f>J672+P672</f>
        <v>0</v>
      </c>
      <c r="R672" s="127"/>
      <c r="S672" s="127" t="s">
        <v>397</v>
      </c>
      <c r="T672" s="128">
        <v>1</v>
      </c>
      <c r="U672" s="8"/>
      <c r="V672" s="8"/>
      <c r="W672" s="8"/>
      <c r="X672" s="60"/>
    </row>
    <row r="673" spans="1:27" ht="9.75" outlineLevel="4" x14ac:dyDescent="0.2">
      <c r="A673" s="129"/>
      <c r="B673" s="130"/>
      <c r="C673" s="130"/>
      <c r="D673" s="131"/>
      <c r="E673" s="135" t="s">
        <v>0</v>
      </c>
      <c r="F673" s="158" t="s">
        <v>54</v>
      </c>
      <c r="G673" s="158"/>
      <c r="H673" s="159"/>
      <c r="I673" s="160"/>
      <c r="J673" s="161"/>
      <c r="K673" s="133"/>
      <c r="L673" s="133"/>
      <c r="M673" s="133"/>
      <c r="N673" s="133"/>
      <c r="O673" s="134"/>
      <c r="P673" s="134"/>
      <c r="Q673" s="134"/>
      <c r="R673" s="131"/>
      <c r="S673" s="131"/>
      <c r="T673" s="130"/>
      <c r="U673" s="6"/>
      <c r="V673" s="8"/>
      <c r="W673" s="8"/>
      <c r="X673" s="132" t="str">
        <f>F673</f>
        <v>---</v>
      </c>
      <c r="Y673" s="9"/>
      <c r="AA673" s="11"/>
    </row>
    <row r="674" spans="1:27" ht="7.5" customHeight="1" outlineLevel="4" x14ac:dyDescent="0.15">
      <c r="B674" s="69"/>
      <c r="C674" s="69"/>
      <c r="D674" s="60"/>
      <c r="E674" s="60"/>
      <c r="F674" s="61"/>
      <c r="G674" s="60"/>
      <c r="H674" s="65"/>
      <c r="I674" s="104"/>
      <c r="J674" s="63"/>
      <c r="K674" s="65"/>
      <c r="L674" s="65"/>
      <c r="M674" s="65"/>
      <c r="N674" s="65"/>
      <c r="O674" s="63"/>
      <c r="P674" s="63"/>
      <c r="Q674" s="63"/>
      <c r="R674" s="60"/>
      <c r="S674" s="60"/>
      <c r="T674" s="69"/>
      <c r="U674" s="8"/>
      <c r="X674" s="60"/>
    </row>
    <row r="675" spans="1:27" outlineLevel="3" x14ac:dyDescent="0.15">
      <c r="B675" s="6"/>
      <c r="C675" s="6"/>
      <c r="D675" s="6"/>
      <c r="E675" s="6"/>
      <c r="F675" s="6"/>
      <c r="G675" s="6"/>
      <c r="H675" s="6"/>
      <c r="I675" s="8"/>
      <c r="J675" s="8"/>
      <c r="K675" s="6"/>
      <c r="L675" s="6"/>
      <c r="M675" s="6"/>
      <c r="N675" s="6"/>
      <c r="O675" s="6"/>
      <c r="P675" s="8"/>
      <c r="Q675" s="8"/>
      <c r="R675" s="8"/>
      <c r="S675" s="6"/>
      <c r="T675" s="6"/>
      <c r="X675" s="6"/>
    </row>
    <row r="676" spans="1:27" ht="11.25" outlineLevel="2" x14ac:dyDescent="0.2">
      <c r="A676" s="96" t="s">
        <v>115</v>
      </c>
      <c r="B676" s="100">
        <v>3</v>
      </c>
      <c r="C676" s="113"/>
      <c r="D676" s="114" t="s">
        <v>147</v>
      </c>
      <c r="E676" s="114"/>
      <c r="F676" s="115" t="s">
        <v>116</v>
      </c>
      <c r="G676" s="114"/>
      <c r="H676" s="116"/>
      <c r="I676" s="117"/>
      <c r="J676" s="98">
        <f>SUBTOTAL(9,J677:J680)</f>
        <v>0</v>
      </c>
      <c r="K676" s="116"/>
      <c r="L676" s="99">
        <f>SUBTOTAL(9,L677:L680)</f>
        <v>0</v>
      </c>
      <c r="M676" s="116"/>
      <c r="N676" s="99">
        <f>SUBTOTAL(9,N677:N680)</f>
        <v>0</v>
      </c>
      <c r="O676" s="118"/>
      <c r="P676" s="98">
        <f>SUBTOTAL(9,P677:P680)</f>
        <v>0</v>
      </c>
      <c r="Q676" s="98">
        <f>SUBTOTAL(9,Q677:Q680)</f>
        <v>0</v>
      </c>
      <c r="R676" s="114"/>
      <c r="S676" s="114"/>
      <c r="T676" s="100">
        <f>SUBTOTAL(9,T677:T680)</f>
        <v>1</v>
      </c>
      <c r="U676" s="6"/>
      <c r="V676" s="8"/>
      <c r="W676" s="8"/>
      <c r="X676" s="60"/>
    </row>
    <row r="677" spans="1:27" ht="11.25" outlineLevel="3" x14ac:dyDescent="0.2">
      <c r="A677" s="4"/>
      <c r="B677" s="119"/>
      <c r="C677" s="120">
        <v>121</v>
      </c>
      <c r="D677" s="121" t="s">
        <v>148</v>
      </c>
      <c r="E677" s="122" t="s">
        <v>611</v>
      </c>
      <c r="F677" s="123" t="s">
        <v>612</v>
      </c>
      <c r="G677" s="121" t="s">
        <v>608</v>
      </c>
      <c r="H677" s="124">
        <v>1</v>
      </c>
      <c r="I677" s="125">
        <f>'Rekapitulace Elektro'!AZ55</f>
        <v>0</v>
      </c>
      <c r="J677" s="126">
        <f>H677*I677</f>
        <v>0</v>
      </c>
      <c r="K677" s="124"/>
      <c r="L677" s="124">
        <f>H677*K677</f>
        <v>0</v>
      </c>
      <c r="M677" s="124"/>
      <c r="N677" s="124">
        <f>H677*M677</f>
        <v>0</v>
      </c>
      <c r="O677" s="126">
        <v>21</v>
      </c>
      <c r="P677" s="126">
        <f>J677*(O677/100)</f>
        <v>0</v>
      </c>
      <c r="Q677" s="126">
        <f>J677+P677</f>
        <v>0</v>
      </c>
      <c r="R677" s="127"/>
      <c r="S677" s="127" t="s">
        <v>397</v>
      </c>
      <c r="T677" s="128">
        <v>1</v>
      </c>
      <c r="U677" s="8"/>
      <c r="V677" s="8"/>
      <c r="W677" s="8"/>
      <c r="X677" s="60"/>
    </row>
    <row r="678" spans="1:27" ht="9.75" outlineLevel="4" x14ac:dyDescent="0.2">
      <c r="A678" s="129"/>
      <c r="B678" s="130"/>
      <c r="C678" s="130"/>
      <c r="D678" s="131"/>
      <c r="E678" s="135" t="s">
        <v>0</v>
      </c>
      <c r="F678" s="158" t="s">
        <v>54</v>
      </c>
      <c r="G678" s="158"/>
      <c r="H678" s="159"/>
      <c r="I678" s="160"/>
      <c r="J678" s="161"/>
      <c r="K678" s="133"/>
      <c r="L678" s="133"/>
      <c r="M678" s="133"/>
      <c r="N678" s="133"/>
      <c r="O678" s="134"/>
      <c r="P678" s="134"/>
      <c r="Q678" s="134"/>
      <c r="R678" s="131"/>
      <c r="S678" s="131"/>
      <c r="T678" s="130"/>
      <c r="U678" s="6"/>
      <c r="V678" s="8"/>
      <c r="W678" s="8"/>
      <c r="X678" s="132" t="str">
        <f>F678</f>
        <v>---</v>
      </c>
      <c r="Y678" s="9"/>
      <c r="AA678" s="11"/>
    </row>
    <row r="679" spans="1:27" ht="7.5" customHeight="1" outlineLevel="4" x14ac:dyDescent="0.15">
      <c r="B679" s="69"/>
      <c r="C679" s="69"/>
      <c r="D679" s="60"/>
      <c r="E679" s="60"/>
      <c r="F679" s="61"/>
      <c r="G679" s="60"/>
      <c r="H679" s="65"/>
      <c r="I679" s="104"/>
      <c r="J679" s="63"/>
      <c r="K679" s="65"/>
      <c r="L679" s="65"/>
      <c r="M679" s="65"/>
      <c r="N679" s="65"/>
      <c r="O679" s="63"/>
      <c r="P679" s="63"/>
      <c r="Q679" s="63"/>
      <c r="R679" s="60"/>
      <c r="S679" s="60"/>
      <c r="T679" s="69"/>
      <c r="U679" s="8"/>
      <c r="X679" s="60"/>
    </row>
    <row r="680" spans="1:27" outlineLevel="3" x14ac:dyDescent="0.15">
      <c r="B680" s="6"/>
      <c r="C680" s="6"/>
      <c r="D680" s="6"/>
      <c r="E680" s="6"/>
      <c r="F680" s="6"/>
      <c r="G680" s="6"/>
      <c r="H680" s="6"/>
      <c r="I680" s="8"/>
      <c r="J680" s="8"/>
      <c r="K680" s="6"/>
      <c r="L680" s="6"/>
      <c r="M680" s="6"/>
      <c r="N680" s="6"/>
      <c r="O680" s="6"/>
      <c r="P680" s="8"/>
      <c r="Q680" s="8"/>
      <c r="R680" s="8"/>
      <c r="S680" s="6"/>
      <c r="T680" s="6"/>
      <c r="X680" s="6"/>
    </row>
    <row r="681" spans="1:27" ht="12" outlineLevel="1" x14ac:dyDescent="0.2">
      <c r="A681" s="28" t="s">
        <v>117</v>
      </c>
      <c r="B681" s="94">
        <v>2</v>
      </c>
      <c r="C681" s="108"/>
      <c r="D681" s="109" t="s">
        <v>146</v>
      </c>
      <c r="E681" s="109"/>
      <c r="F681" s="92" t="s">
        <v>118</v>
      </c>
      <c r="G681" s="109"/>
      <c r="H681" s="110"/>
      <c r="I681" s="111"/>
      <c r="J681" s="41">
        <f>SUBTOTAL(9,J682:J1851)</f>
        <v>0</v>
      </c>
      <c r="K681" s="110"/>
      <c r="L681" s="93">
        <f>SUBTOTAL(9,L682:L1851)</f>
        <v>69.862772267096048</v>
      </c>
      <c r="M681" s="110"/>
      <c r="N681" s="93">
        <f>SUBTOTAL(9,N682:N1851)</f>
        <v>65.998415096000002</v>
      </c>
      <c r="O681" s="112"/>
      <c r="P681" s="41">
        <f>SUBTOTAL(9,P682:P1851)</f>
        <v>0</v>
      </c>
      <c r="Q681" s="41">
        <f>SUBTOTAL(9,Q682:Q1851)</f>
        <v>0</v>
      </c>
      <c r="R681" s="109"/>
      <c r="S681" s="109"/>
      <c r="T681" s="94">
        <f>SUBTOTAL(9,T682:T1851)</f>
        <v>190</v>
      </c>
      <c r="U681" s="6"/>
      <c r="V681" s="8"/>
      <c r="W681" s="8"/>
      <c r="X681" s="60"/>
    </row>
    <row r="682" spans="1:27" ht="11.25" outlineLevel="2" x14ac:dyDescent="0.2">
      <c r="A682" s="96" t="s">
        <v>119</v>
      </c>
      <c r="B682" s="100">
        <v>3</v>
      </c>
      <c r="C682" s="113"/>
      <c r="D682" s="114" t="s">
        <v>147</v>
      </c>
      <c r="E682" s="114"/>
      <c r="F682" s="115" t="s">
        <v>80</v>
      </c>
      <c r="G682" s="114"/>
      <c r="H682" s="116"/>
      <c r="I682" s="117"/>
      <c r="J682" s="98">
        <f>SUBTOTAL(9,J683:J796)</f>
        <v>0</v>
      </c>
      <c r="K682" s="116"/>
      <c r="L682" s="99">
        <f>SUBTOTAL(9,L683:L796)</f>
        <v>6.0340308119960007</v>
      </c>
      <c r="M682" s="116"/>
      <c r="N682" s="99">
        <f>SUBTOTAL(9,N683:N796)</f>
        <v>0</v>
      </c>
      <c r="O682" s="118"/>
      <c r="P682" s="98">
        <f>SUBTOTAL(9,P683:P796)</f>
        <v>0</v>
      </c>
      <c r="Q682" s="98">
        <f>SUBTOTAL(9,Q683:Q796)</f>
        <v>0</v>
      </c>
      <c r="R682" s="114"/>
      <c r="S682" s="114"/>
      <c r="T682" s="100">
        <f>SUBTOTAL(9,T683:T796)</f>
        <v>17</v>
      </c>
      <c r="U682" s="6"/>
      <c r="V682" s="8"/>
      <c r="W682" s="8"/>
      <c r="X682" s="60"/>
    </row>
    <row r="683" spans="1:27" ht="22.5" outlineLevel="3" x14ac:dyDescent="0.2">
      <c r="A683" s="4"/>
      <c r="B683" s="119"/>
      <c r="C683" s="120">
        <v>122</v>
      </c>
      <c r="D683" s="121" t="s">
        <v>148</v>
      </c>
      <c r="E683" s="122" t="s">
        <v>613</v>
      </c>
      <c r="F683" s="123" t="s">
        <v>614</v>
      </c>
      <c r="G683" s="121" t="s">
        <v>151</v>
      </c>
      <c r="H683" s="124">
        <v>0.315</v>
      </c>
      <c r="I683" s="125"/>
      <c r="J683" s="126">
        <f>H683*I683</f>
        <v>0</v>
      </c>
      <c r="K683" s="124">
        <v>0.1605</v>
      </c>
      <c r="L683" s="124">
        <f>H683*K683</f>
        <v>5.0557499999999998E-2</v>
      </c>
      <c r="M683" s="124"/>
      <c r="N683" s="124">
        <f>H683*M683</f>
        <v>0</v>
      </c>
      <c r="O683" s="126">
        <v>21</v>
      </c>
      <c r="P683" s="126">
        <f>J683*(O683/100)</f>
        <v>0</v>
      </c>
      <c r="Q683" s="126">
        <f>J683+P683</f>
        <v>0</v>
      </c>
      <c r="R683" s="127"/>
      <c r="S683" s="127" t="s">
        <v>152</v>
      </c>
      <c r="T683" s="128">
        <v>1</v>
      </c>
      <c r="U683" s="8"/>
      <c r="V683" s="8"/>
      <c r="W683" s="8"/>
      <c r="X683" s="60"/>
    </row>
    <row r="684" spans="1:27" ht="9.75" outlineLevel="4" x14ac:dyDescent="0.2">
      <c r="A684" s="129"/>
      <c r="B684" s="130"/>
      <c r="C684" s="130"/>
      <c r="D684" s="131"/>
      <c r="E684" s="135" t="s">
        <v>0</v>
      </c>
      <c r="F684" s="158" t="s">
        <v>615</v>
      </c>
      <c r="G684" s="158"/>
      <c r="H684" s="159"/>
      <c r="I684" s="160"/>
      <c r="J684" s="161"/>
      <c r="K684" s="133"/>
      <c r="L684" s="133"/>
      <c r="M684" s="133"/>
      <c r="N684" s="133"/>
      <c r="O684" s="134"/>
      <c r="P684" s="134"/>
      <c r="Q684" s="134"/>
      <c r="R684" s="131"/>
      <c r="S684" s="131"/>
      <c r="T684" s="130"/>
      <c r="U684" s="6"/>
      <c r="V684" s="8"/>
      <c r="W684" s="8"/>
      <c r="X684" s="132" t="str">
        <f>F684</f>
        <v>Zazdívka otvorů ve zdivu nadzákladovém pórobetonovými tvárnicemi plochy do 1 m2, tl. zdiva 200 mm, pevnost tvárnic přes P2 do P4</v>
      </c>
      <c r="Y684" s="9"/>
      <c r="AA684" s="11"/>
    </row>
    <row r="685" spans="1:27" ht="7.5" customHeight="1" outlineLevel="4" x14ac:dyDescent="0.15">
      <c r="B685" s="69"/>
      <c r="C685" s="69"/>
      <c r="D685" s="60"/>
      <c r="E685" s="60"/>
      <c r="F685" s="61"/>
      <c r="G685" s="60"/>
      <c r="H685" s="65"/>
      <c r="I685" s="104"/>
      <c r="J685" s="63"/>
      <c r="K685" s="65"/>
      <c r="L685" s="65"/>
      <c r="M685" s="65"/>
      <c r="N685" s="65"/>
      <c r="O685" s="63"/>
      <c r="P685" s="63"/>
      <c r="Q685" s="63"/>
      <c r="R685" s="60"/>
      <c r="S685" s="60"/>
      <c r="T685" s="69"/>
      <c r="U685" s="8"/>
      <c r="X685" s="60"/>
    </row>
    <row r="686" spans="1:27" ht="11.25" outlineLevel="4" x14ac:dyDescent="0.2">
      <c r="A686" s="136"/>
      <c r="B686" s="137"/>
      <c r="C686" s="137"/>
      <c r="D686" s="138"/>
      <c r="E686" s="144" t="s">
        <v>1</v>
      </c>
      <c r="F686" s="139" t="s">
        <v>616</v>
      </c>
      <c r="G686" s="138"/>
      <c r="H686" s="140">
        <v>0</v>
      </c>
      <c r="I686" s="141"/>
      <c r="J686" s="142"/>
      <c r="K686" s="143"/>
      <c r="L686" s="143"/>
      <c r="M686" s="143"/>
      <c r="N686" s="143"/>
      <c r="O686" s="142"/>
      <c r="P686" s="142"/>
      <c r="Q686" s="142"/>
      <c r="R686" s="138"/>
      <c r="S686" s="138"/>
      <c r="T686" s="137"/>
      <c r="U686" s="6"/>
      <c r="V686" s="8"/>
      <c r="W686" s="8"/>
      <c r="X686" s="60"/>
    </row>
    <row r="687" spans="1:27" ht="11.25" outlineLevel="4" x14ac:dyDescent="0.2">
      <c r="A687" s="136"/>
      <c r="B687" s="137"/>
      <c r="C687" s="137"/>
      <c r="D687" s="138"/>
      <c r="E687" s="144"/>
      <c r="F687" s="139" t="s">
        <v>617</v>
      </c>
      <c r="G687" s="138"/>
      <c r="H687" s="140">
        <v>0.315</v>
      </c>
      <c r="I687" s="141"/>
      <c r="J687" s="142"/>
      <c r="K687" s="143"/>
      <c r="L687" s="143"/>
      <c r="M687" s="143"/>
      <c r="N687" s="143"/>
      <c r="O687" s="142"/>
      <c r="P687" s="142"/>
      <c r="Q687" s="142"/>
      <c r="R687" s="138"/>
      <c r="S687" s="138"/>
      <c r="T687" s="137"/>
      <c r="U687" s="6"/>
      <c r="V687" s="8"/>
      <c r="W687" s="8"/>
      <c r="X687" s="60"/>
    </row>
    <row r="688" spans="1:27" ht="7.5" customHeight="1" outlineLevel="4" x14ac:dyDescent="0.15">
      <c r="A688" s="8"/>
      <c r="B688" s="69"/>
      <c r="C688" s="69"/>
      <c r="D688" s="60"/>
      <c r="E688" s="60"/>
      <c r="F688" s="103"/>
      <c r="G688" s="60"/>
      <c r="H688" s="65"/>
      <c r="I688" s="104"/>
      <c r="J688" s="63"/>
      <c r="K688" s="65"/>
      <c r="L688" s="65"/>
      <c r="M688" s="65"/>
      <c r="N688" s="65"/>
      <c r="O688" s="63"/>
      <c r="P688" s="63"/>
      <c r="Q688" s="63"/>
      <c r="R688" s="60"/>
      <c r="S688" s="60"/>
      <c r="T688" s="69"/>
      <c r="U688" s="8"/>
      <c r="X688" s="60"/>
    </row>
    <row r="689" spans="1:27" ht="22.5" outlineLevel="3" x14ac:dyDescent="0.2">
      <c r="A689" s="4"/>
      <c r="B689" s="119"/>
      <c r="C689" s="120">
        <v>123</v>
      </c>
      <c r="D689" s="121" t="s">
        <v>148</v>
      </c>
      <c r="E689" s="122" t="s">
        <v>618</v>
      </c>
      <c r="F689" s="123" t="s">
        <v>619</v>
      </c>
      <c r="G689" s="121" t="s">
        <v>151</v>
      </c>
      <c r="H689" s="124">
        <v>17.805</v>
      </c>
      <c r="I689" s="125"/>
      <c r="J689" s="126">
        <f>H689*I689</f>
        <v>0</v>
      </c>
      <c r="K689" s="124">
        <v>0.15759999999999999</v>
      </c>
      <c r="L689" s="124">
        <f>H689*K689</f>
        <v>2.8060679999999998</v>
      </c>
      <c r="M689" s="124"/>
      <c r="N689" s="124">
        <f>H689*M689</f>
        <v>0</v>
      </c>
      <c r="O689" s="126">
        <v>21</v>
      </c>
      <c r="P689" s="126">
        <f>J689*(O689/100)</f>
        <v>0</v>
      </c>
      <c r="Q689" s="126">
        <f>J689+P689</f>
        <v>0</v>
      </c>
      <c r="R689" s="127"/>
      <c r="S689" s="127" t="s">
        <v>152</v>
      </c>
      <c r="T689" s="128">
        <v>1</v>
      </c>
      <c r="U689" s="8"/>
      <c r="V689" s="8"/>
      <c r="W689" s="8"/>
      <c r="X689" s="60"/>
    </row>
    <row r="690" spans="1:27" ht="9.75" outlineLevel="4" x14ac:dyDescent="0.2">
      <c r="A690" s="129"/>
      <c r="B690" s="130"/>
      <c r="C690" s="130"/>
      <c r="D690" s="131"/>
      <c r="E690" s="135" t="s">
        <v>0</v>
      </c>
      <c r="F690" s="158" t="s">
        <v>620</v>
      </c>
      <c r="G690" s="158"/>
      <c r="H690" s="159"/>
      <c r="I690" s="160"/>
      <c r="J690" s="161"/>
      <c r="K690" s="133"/>
      <c r="L690" s="133"/>
      <c r="M690" s="133"/>
      <c r="N690" s="133"/>
      <c r="O690" s="134"/>
      <c r="P690" s="134"/>
      <c r="Q690" s="134"/>
      <c r="R690" s="131"/>
      <c r="S690" s="131"/>
      <c r="T690" s="130"/>
      <c r="U690" s="6"/>
      <c r="V690" s="8"/>
      <c r="W690" s="8"/>
      <c r="X690" s="132" t="str">
        <f>F690</f>
        <v>Zazdívka otvorů ve zdivu nadzákladovém pórobetonovými tvárnicemi plochy přes 1 do 4 m2, tl. zdiva 200 mm, pevnost tvárnic přes P2 do P4</v>
      </c>
      <c r="Y690" s="9"/>
      <c r="AA690" s="11"/>
    </row>
    <row r="691" spans="1:27" ht="7.5" customHeight="1" outlineLevel="4" x14ac:dyDescent="0.15">
      <c r="B691" s="69"/>
      <c r="C691" s="69"/>
      <c r="D691" s="60"/>
      <c r="E691" s="60"/>
      <c r="F691" s="61"/>
      <c r="G691" s="60"/>
      <c r="H691" s="65"/>
      <c r="I691" s="104"/>
      <c r="J691" s="63"/>
      <c r="K691" s="65"/>
      <c r="L691" s="65"/>
      <c r="M691" s="65"/>
      <c r="N691" s="65"/>
      <c r="O691" s="63"/>
      <c r="P691" s="63"/>
      <c r="Q691" s="63"/>
      <c r="R691" s="60"/>
      <c r="S691" s="60"/>
      <c r="T691" s="69"/>
      <c r="U691" s="8"/>
      <c r="X691" s="60"/>
    </row>
    <row r="692" spans="1:27" ht="11.25" outlineLevel="4" x14ac:dyDescent="0.2">
      <c r="A692" s="136"/>
      <c r="B692" s="137"/>
      <c r="C692" s="137"/>
      <c r="D692" s="138"/>
      <c r="E692" s="144" t="s">
        <v>1</v>
      </c>
      <c r="F692" s="139" t="s">
        <v>616</v>
      </c>
      <c r="G692" s="138"/>
      <c r="H692" s="140">
        <v>0</v>
      </c>
      <c r="I692" s="141"/>
      <c r="J692" s="142"/>
      <c r="K692" s="143"/>
      <c r="L692" s="143"/>
      <c r="M692" s="143"/>
      <c r="N692" s="143"/>
      <c r="O692" s="142"/>
      <c r="P692" s="142"/>
      <c r="Q692" s="142"/>
      <c r="R692" s="138"/>
      <c r="S692" s="138"/>
      <c r="T692" s="137"/>
      <c r="U692" s="6"/>
      <c r="V692" s="8"/>
      <c r="W692" s="8"/>
      <c r="X692" s="60"/>
    </row>
    <row r="693" spans="1:27" ht="11.25" outlineLevel="4" x14ac:dyDescent="0.2">
      <c r="A693" s="136"/>
      <c r="B693" s="137"/>
      <c r="C693" s="137"/>
      <c r="D693" s="138"/>
      <c r="E693" s="144"/>
      <c r="F693" s="139" t="s">
        <v>621</v>
      </c>
      <c r="G693" s="138"/>
      <c r="H693" s="140">
        <v>1.89</v>
      </c>
      <c r="I693" s="141"/>
      <c r="J693" s="142"/>
      <c r="K693" s="143"/>
      <c r="L693" s="143"/>
      <c r="M693" s="143"/>
      <c r="N693" s="143"/>
      <c r="O693" s="142"/>
      <c r="P693" s="142"/>
      <c r="Q693" s="142"/>
      <c r="R693" s="138"/>
      <c r="S693" s="138"/>
      <c r="T693" s="137"/>
      <c r="U693" s="6"/>
      <c r="V693" s="8"/>
      <c r="W693" s="8"/>
      <c r="X693" s="60"/>
    </row>
    <row r="694" spans="1:27" ht="11.25" outlineLevel="4" x14ac:dyDescent="0.2">
      <c r="A694" s="136"/>
      <c r="B694" s="137"/>
      <c r="C694" s="137"/>
      <c r="D694" s="138"/>
      <c r="E694" s="144"/>
      <c r="F694" s="139" t="s">
        <v>622</v>
      </c>
      <c r="G694" s="138"/>
      <c r="H694" s="140">
        <v>6.72</v>
      </c>
      <c r="I694" s="141"/>
      <c r="J694" s="142"/>
      <c r="K694" s="143"/>
      <c r="L694" s="143"/>
      <c r="M694" s="143"/>
      <c r="N694" s="143"/>
      <c r="O694" s="142"/>
      <c r="P694" s="142"/>
      <c r="Q694" s="142"/>
      <c r="R694" s="138"/>
      <c r="S694" s="138"/>
      <c r="T694" s="137"/>
      <c r="U694" s="6"/>
      <c r="V694" s="8"/>
      <c r="W694" s="8"/>
      <c r="X694" s="60"/>
    </row>
    <row r="695" spans="1:27" ht="11.25" outlineLevel="4" x14ac:dyDescent="0.2">
      <c r="A695" s="136"/>
      <c r="B695" s="137"/>
      <c r="C695" s="137"/>
      <c r="D695" s="138"/>
      <c r="E695" s="144"/>
      <c r="F695" s="139" t="s">
        <v>623</v>
      </c>
      <c r="G695" s="138"/>
      <c r="H695" s="140">
        <v>0</v>
      </c>
      <c r="I695" s="141"/>
      <c r="J695" s="142"/>
      <c r="K695" s="143"/>
      <c r="L695" s="143"/>
      <c r="M695" s="143"/>
      <c r="N695" s="143"/>
      <c r="O695" s="142"/>
      <c r="P695" s="142"/>
      <c r="Q695" s="142"/>
      <c r="R695" s="138"/>
      <c r="S695" s="138"/>
      <c r="T695" s="137"/>
      <c r="U695" s="6"/>
      <c r="V695" s="8"/>
      <c r="W695" s="8"/>
      <c r="X695" s="60"/>
    </row>
    <row r="696" spans="1:27" ht="11.25" outlineLevel="4" x14ac:dyDescent="0.2">
      <c r="A696" s="136"/>
      <c r="B696" s="137"/>
      <c r="C696" s="137"/>
      <c r="D696" s="138"/>
      <c r="E696" s="144"/>
      <c r="F696" s="139" t="s">
        <v>624</v>
      </c>
      <c r="G696" s="138"/>
      <c r="H696" s="140">
        <v>7.35</v>
      </c>
      <c r="I696" s="141"/>
      <c r="J696" s="142"/>
      <c r="K696" s="143"/>
      <c r="L696" s="143"/>
      <c r="M696" s="143"/>
      <c r="N696" s="143"/>
      <c r="O696" s="142"/>
      <c r="P696" s="142"/>
      <c r="Q696" s="142"/>
      <c r="R696" s="138"/>
      <c r="S696" s="138"/>
      <c r="T696" s="137"/>
      <c r="U696" s="6"/>
      <c r="V696" s="8"/>
      <c r="W696" s="8"/>
      <c r="X696" s="60"/>
    </row>
    <row r="697" spans="1:27" ht="11.25" outlineLevel="4" x14ac:dyDescent="0.2">
      <c r="A697" s="136"/>
      <c r="B697" s="137"/>
      <c r="C697" s="137"/>
      <c r="D697" s="138"/>
      <c r="E697" s="144"/>
      <c r="F697" s="139" t="s">
        <v>625</v>
      </c>
      <c r="G697" s="138"/>
      <c r="H697" s="140">
        <v>1.845</v>
      </c>
      <c r="I697" s="141"/>
      <c r="J697" s="142"/>
      <c r="K697" s="143"/>
      <c r="L697" s="143"/>
      <c r="M697" s="143"/>
      <c r="N697" s="143"/>
      <c r="O697" s="142"/>
      <c r="P697" s="142"/>
      <c r="Q697" s="142"/>
      <c r="R697" s="138"/>
      <c r="S697" s="138"/>
      <c r="T697" s="137"/>
      <c r="U697" s="6"/>
      <c r="V697" s="8"/>
      <c r="W697" s="8"/>
      <c r="X697" s="60"/>
    </row>
    <row r="698" spans="1:27" ht="7.5" customHeight="1" outlineLevel="4" x14ac:dyDescent="0.15">
      <c r="A698" s="8"/>
      <c r="B698" s="69"/>
      <c r="C698" s="69"/>
      <c r="D698" s="60"/>
      <c r="E698" s="60"/>
      <c r="F698" s="103"/>
      <c r="G698" s="60"/>
      <c r="H698" s="65"/>
      <c r="I698" s="104"/>
      <c r="J698" s="63"/>
      <c r="K698" s="65"/>
      <c r="L698" s="65"/>
      <c r="M698" s="65"/>
      <c r="N698" s="65"/>
      <c r="O698" s="63"/>
      <c r="P698" s="63"/>
      <c r="Q698" s="63"/>
      <c r="R698" s="60"/>
      <c r="S698" s="60"/>
      <c r="T698" s="69"/>
      <c r="U698" s="8"/>
      <c r="X698" s="60"/>
    </row>
    <row r="699" spans="1:27" ht="11.25" outlineLevel="3" x14ac:dyDescent="0.2">
      <c r="A699" s="4"/>
      <c r="B699" s="119"/>
      <c r="C699" s="120">
        <v>124</v>
      </c>
      <c r="D699" s="121" t="s">
        <v>148</v>
      </c>
      <c r="E699" s="122" t="s">
        <v>626</v>
      </c>
      <c r="F699" s="123" t="s">
        <v>627</v>
      </c>
      <c r="G699" s="121" t="s">
        <v>151</v>
      </c>
      <c r="H699" s="124">
        <v>10.999000000000001</v>
      </c>
      <c r="I699" s="125"/>
      <c r="J699" s="126">
        <f>H699*I699</f>
        <v>0</v>
      </c>
      <c r="K699" s="124">
        <v>7.9210000000000003E-2</v>
      </c>
      <c r="L699" s="124">
        <f>H699*K699</f>
        <v>0.87123079000000003</v>
      </c>
      <c r="M699" s="124"/>
      <c r="N699" s="124">
        <f>H699*M699</f>
        <v>0</v>
      </c>
      <c r="O699" s="126">
        <v>21</v>
      </c>
      <c r="P699" s="126">
        <f>J699*(O699/100)</f>
        <v>0</v>
      </c>
      <c r="Q699" s="126">
        <f>J699+P699</f>
        <v>0</v>
      </c>
      <c r="R699" s="127"/>
      <c r="S699" s="127" t="s">
        <v>152</v>
      </c>
      <c r="T699" s="128">
        <v>1</v>
      </c>
      <c r="U699" s="8"/>
      <c r="V699" s="8"/>
      <c r="W699" s="8"/>
      <c r="X699" s="60"/>
    </row>
    <row r="700" spans="1:27" ht="9.75" outlineLevel="4" x14ac:dyDescent="0.2">
      <c r="A700" s="129"/>
      <c r="B700" s="130"/>
      <c r="C700" s="130"/>
      <c r="D700" s="131"/>
      <c r="E700" s="135" t="s">
        <v>0</v>
      </c>
      <c r="F700" s="158" t="s">
        <v>628</v>
      </c>
      <c r="G700" s="158"/>
      <c r="H700" s="159"/>
      <c r="I700" s="160"/>
      <c r="J700" s="161"/>
      <c r="K700" s="133"/>
      <c r="L700" s="133"/>
      <c r="M700" s="133"/>
      <c r="N700" s="133"/>
      <c r="O700" s="134"/>
      <c r="P700" s="134"/>
      <c r="Q700" s="134"/>
      <c r="R700" s="131"/>
      <c r="S700" s="131"/>
      <c r="T700" s="130"/>
      <c r="U700" s="6"/>
      <c r="V700" s="8"/>
      <c r="W700" s="8"/>
      <c r="X700" s="132" t="str">
        <f>F700</f>
        <v>Zazdívka otvorů v příčkách nebo stěnách pórobetonovými tvárnicemi plochy přes 1 m2 do 4 m2, objemová hmotnost 500 kg/m3, tloušťka příčky 150 mm</v>
      </c>
      <c r="Y700" s="9"/>
      <c r="AA700" s="11"/>
    </row>
    <row r="701" spans="1:27" ht="7.5" customHeight="1" outlineLevel="4" x14ac:dyDescent="0.15">
      <c r="B701" s="69"/>
      <c r="C701" s="69"/>
      <c r="D701" s="60"/>
      <c r="E701" s="60"/>
      <c r="F701" s="61"/>
      <c r="G701" s="60"/>
      <c r="H701" s="65"/>
      <c r="I701" s="104"/>
      <c r="J701" s="63"/>
      <c r="K701" s="65"/>
      <c r="L701" s="65"/>
      <c r="M701" s="65"/>
      <c r="N701" s="65"/>
      <c r="O701" s="63"/>
      <c r="P701" s="63"/>
      <c r="Q701" s="63"/>
      <c r="R701" s="60"/>
      <c r="S701" s="60"/>
      <c r="T701" s="69"/>
      <c r="U701" s="8"/>
      <c r="X701" s="60"/>
    </row>
    <row r="702" spans="1:27" ht="11.25" outlineLevel="4" x14ac:dyDescent="0.2">
      <c r="A702" s="136"/>
      <c r="B702" s="137"/>
      <c r="C702" s="137"/>
      <c r="D702" s="138"/>
      <c r="E702" s="144" t="s">
        <v>1</v>
      </c>
      <c r="F702" s="139" t="s">
        <v>623</v>
      </c>
      <c r="G702" s="138"/>
      <c r="H702" s="140">
        <v>0</v>
      </c>
      <c r="I702" s="141"/>
      <c r="J702" s="142"/>
      <c r="K702" s="143"/>
      <c r="L702" s="143"/>
      <c r="M702" s="143"/>
      <c r="N702" s="143"/>
      <c r="O702" s="142"/>
      <c r="P702" s="142"/>
      <c r="Q702" s="142"/>
      <c r="R702" s="138"/>
      <c r="S702" s="138"/>
      <c r="T702" s="137"/>
      <c r="U702" s="6"/>
      <c r="V702" s="8"/>
      <c r="W702" s="8"/>
      <c r="X702" s="60"/>
    </row>
    <row r="703" spans="1:27" ht="11.25" outlineLevel="4" x14ac:dyDescent="0.2">
      <c r="A703" s="136"/>
      <c r="B703" s="137"/>
      <c r="C703" s="137"/>
      <c r="D703" s="138"/>
      <c r="E703" s="144"/>
      <c r="F703" s="139" t="s">
        <v>629</v>
      </c>
      <c r="G703" s="138"/>
      <c r="H703" s="140">
        <v>1.2539999999999998</v>
      </c>
      <c r="I703" s="141"/>
      <c r="J703" s="142"/>
      <c r="K703" s="143"/>
      <c r="L703" s="143"/>
      <c r="M703" s="143"/>
      <c r="N703" s="143"/>
      <c r="O703" s="142"/>
      <c r="P703" s="142"/>
      <c r="Q703" s="142"/>
      <c r="R703" s="138"/>
      <c r="S703" s="138"/>
      <c r="T703" s="137"/>
      <c r="U703" s="6"/>
      <c r="V703" s="8"/>
      <c r="W703" s="8"/>
      <c r="X703" s="60"/>
    </row>
    <row r="704" spans="1:27" ht="11.25" outlineLevel="4" x14ac:dyDescent="0.2">
      <c r="A704" s="136"/>
      <c r="B704" s="137"/>
      <c r="C704" s="137"/>
      <c r="D704" s="138"/>
      <c r="E704" s="144"/>
      <c r="F704" s="139" t="s">
        <v>630</v>
      </c>
      <c r="G704" s="138"/>
      <c r="H704" s="140">
        <v>7.3449999999999998</v>
      </c>
      <c r="I704" s="141"/>
      <c r="J704" s="142"/>
      <c r="K704" s="143"/>
      <c r="L704" s="143"/>
      <c r="M704" s="143"/>
      <c r="N704" s="143"/>
      <c r="O704" s="142"/>
      <c r="P704" s="142"/>
      <c r="Q704" s="142"/>
      <c r="R704" s="138"/>
      <c r="S704" s="138"/>
      <c r="T704" s="137"/>
      <c r="U704" s="6"/>
      <c r="V704" s="8"/>
      <c r="W704" s="8"/>
      <c r="X704" s="60"/>
    </row>
    <row r="705" spans="1:27" ht="11.25" outlineLevel="4" x14ac:dyDescent="0.2">
      <c r="A705" s="136"/>
      <c r="B705" s="137"/>
      <c r="C705" s="137"/>
      <c r="D705" s="138"/>
      <c r="E705" s="144"/>
      <c r="F705" s="139" t="s">
        <v>233</v>
      </c>
      <c r="G705" s="138"/>
      <c r="H705" s="140">
        <v>8.5990000000000002</v>
      </c>
      <c r="I705" s="141"/>
      <c r="J705" s="142"/>
      <c r="K705" s="143"/>
      <c r="L705" s="143"/>
      <c r="M705" s="143"/>
      <c r="N705" s="143"/>
      <c r="O705" s="142"/>
      <c r="P705" s="142"/>
      <c r="Q705" s="142"/>
      <c r="R705" s="138"/>
      <c r="S705" s="138"/>
      <c r="T705" s="137"/>
      <c r="U705" s="6"/>
      <c r="V705" s="8"/>
      <c r="W705" s="8"/>
      <c r="X705" s="60"/>
    </row>
    <row r="706" spans="1:27" ht="11.25" outlineLevel="4" x14ac:dyDescent="0.2">
      <c r="A706" s="136"/>
      <c r="B706" s="137"/>
      <c r="C706" s="137"/>
      <c r="D706" s="138"/>
      <c r="E706" s="144"/>
      <c r="F706" s="139" t="s">
        <v>631</v>
      </c>
      <c r="G706" s="138"/>
      <c r="H706" s="140">
        <v>2.4</v>
      </c>
      <c r="I706" s="141"/>
      <c r="J706" s="142"/>
      <c r="K706" s="143"/>
      <c r="L706" s="143"/>
      <c r="M706" s="143"/>
      <c r="N706" s="143"/>
      <c r="O706" s="142"/>
      <c r="P706" s="142"/>
      <c r="Q706" s="142"/>
      <c r="R706" s="138"/>
      <c r="S706" s="138"/>
      <c r="T706" s="137"/>
      <c r="U706" s="6"/>
      <c r="V706" s="8"/>
      <c r="W706" s="8"/>
      <c r="X706" s="60"/>
    </row>
    <row r="707" spans="1:27" ht="7.5" customHeight="1" outlineLevel="4" x14ac:dyDescent="0.15">
      <c r="A707" s="8"/>
      <c r="B707" s="69"/>
      <c r="C707" s="69"/>
      <c r="D707" s="60"/>
      <c r="E707" s="60"/>
      <c r="F707" s="103"/>
      <c r="G707" s="60"/>
      <c r="H707" s="65"/>
      <c r="I707" s="104"/>
      <c r="J707" s="63"/>
      <c r="K707" s="65"/>
      <c r="L707" s="65"/>
      <c r="M707" s="65"/>
      <c r="N707" s="65"/>
      <c r="O707" s="63"/>
      <c r="P707" s="63"/>
      <c r="Q707" s="63"/>
      <c r="R707" s="60"/>
      <c r="S707" s="60"/>
      <c r="T707" s="69"/>
      <c r="U707" s="8"/>
      <c r="X707" s="60"/>
    </row>
    <row r="708" spans="1:27" ht="11.25" outlineLevel="3" x14ac:dyDescent="0.2">
      <c r="A708" s="4"/>
      <c r="B708" s="119"/>
      <c r="C708" s="120">
        <v>125</v>
      </c>
      <c r="D708" s="121" t="s">
        <v>148</v>
      </c>
      <c r="E708" s="122" t="s">
        <v>632</v>
      </c>
      <c r="F708" s="123" t="s">
        <v>633</v>
      </c>
      <c r="G708" s="121" t="s">
        <v>189</v>
      </c>
      <c r="H708" s="124">
        <v>2</v>
      </c>
      <c r="I708" s="125"/>
      <c r="J708" s="126">
        <f>H708*I708</f>
        <v>0</v>
      </c>
      <c r="K708" s="124">
        <v>2.5829999999999999E-2</v>
      </c>
      <c r="L708" s="124">
        <f>H708*K708</f>
        <v>5.1659999999999998E-2</v>
      </c>
      <c r="M708" s="124"/>
      <c r="N708" s="124">
        <f>H708*M708</f>
        <v>0</v>
      </c>
      <c r="O708" s="126">
        <v>21</v>
      </c>
      <c r="P708" s="126">
        <f>J708*(O708/100)</f>
        <v>0</v>
      </c>
      <c r="Q708" s="126">
        <f>J708+P708</f>
        <v>0</v>
      </c>
      <c r="R708" s="127"/>
      <c r="S708" s="127" t="s">
        <v>152</v>
      </c>
      <c r="T708" s="128">
        <v>1</v>
      </c>
      <c r="U708" s="8"/>
      <c r="V708" s="8"/>
      <c r="W708" s="8"/>
      <c r="X708" s="60"/>
    </row>
    <row r="709" spans="1:27" ht="9.75" outlineLevel="4" x14ac:dyDescent="0.2">
      <c r="A709" s="129"/>
      <c r="B709" s="130"/>
      <c r="C709" s="130"/>
      <c r="D709" s="131"/>
      <c r="E709" s="135" t="s">
        <v>0</v>
      </c>
      <c r="F709" s="158" t="s">
        <v>634</v>
      </c>
      <c r="G709" s="158"/>
      <c r="H709" s="159"/>
      <c r="I709" s="160"/>
      <c r="J709" s="161"/>
      <c r="K709" s="133"/>
      <c r="L709" s="133"/>
      <c r="M709" s="133"/>
      <c r="N709" s="133"/>
      <c r="O709" s="134"/>
      <c r="P709" s="134"/>
      <c r="Q709" s="134"/>
      <c r="R709" s="131"/>
      <c r="S709" s="131"/>
      <c r="T709" s="130"/>
      <c r="U709" s="6"/>
      <c r="V709" s="8"/>
      <c r="W709" s="8"/>
      <c r="X709" s="132" t="str">
        <f>F709</f>
        <v>Překlady nenosné z pórobetonu osazené do tenkého maltového lože, výšky do 250 mm, šířky překladu 150 mm, délky překladu do 1000 mm</v>
      </c>
      <c r="Y709" s="9"/>
      <c r="AA709" s="11"/>
    </row>
    <row r="710" spans="1:27" ht="7.5" customHeight="1" outlineLevel="4" x14ac:dyDescent="0.15">
      <c r="B710" s="69"/>
      <c r="C710" s="69"/>
      <c r="D710" s="60"/>
      <c r="E710" s="60"/>
      <c r="F710" s="61"/>
      <c r="G710" s="60"/>
      <c r="H710" s="65"/>
      <c r="I710" s="104"/>
      <c r="J710" s="63"/>
      <c r="K710" s="65"/>
      <c r="L710" s="65"/>
      <c r="M710" s="65"/>
      <c r="N710" s="65"/>
      <c r="O710" s="63"/>
      <c r="P710" s="63"/>
      <c r="Q710" s="63"/>
      <c r="R710" s="60"/>
      <c r="S710" s="60"/>
      <c r="T710" s="69"/>
      <c r="U710" s="8"/>
      <c r="X710" s="60"/>
    </row>
    <row r="711" spans="1:27" ht="11.25" outlineLevel="4" x14ac:dyDescent="0.2">
      <c r="A711" s="136"/>
      <c r="B711" s="137"/>
      <c r="C711" s="137"/>
      <c r="D711" s="138"/>
      <c r="E711" s="144" t="s">
        <v>1</v>
      </c>
      <c r="F711" s="139" t="s">
        <v>623</v>
      </c>
      <c r="G711" s="138"/>
      <c r="H711" s="140">
        <v>0</v>
      </c>
      <c r="I711" s="141"/>
      <c r="J711" s="142"/>
      <c r="K711" s="143"/>
      <c r="L711" s="143"/>
      <c r="M711" s="143"/>
      <c r="N711" s="143"/>
      <c r="O711" s="142"/>
      <c r="P711" s="142"/>
      <c r="Q711" s="142"/>
      <c r="R711" s="138"/>
      <c r="S711" s="138"/>
      <c r="T711" s="137"/>
      <c r="U711" s="6"/>
      <c r="V711" s="8"/>
      <c r="W711" s="8"/>
      <c r="X711" s="60"/>
    </row>
    <row r="712" spans="1:27" ht="11.25" outlineLevel="4" x14ac:dyDescent="0.2">
      <c r="A712" s="136"/>
      <c r="B712" s="137"/>
      <c r="C712" s="137"/>
      <c r="D712" s="138"/>
      <c r="E712" s="144"/>
      <c r="F712" s="139" t="s">
        <v>635</v>
      </c>
      <c r="G712" s="138"/>
      <c r="H712" s="140">
        <v>2</v>
      </c>
      <c r="I712" s="141"/>
      <c r="J712" s="142"/>
      <c r="K712" s="143"/>
      <c r="L712" s="143"/>
      <c r="M712" s="143"/>
      <c r="N712" s="143"/>
      <c r="O712" s="142"/>
      <c r="P712" s="142"/>
      <c r="Q712" s="142"/>
      <c r="R712" s="138"/>
      <c r="S712" s="138"/>
      <c r="T712" s="137"/>
      <c r="U712" s="6"/>
      <c r="V712" s="8"/>
      <c r="W712" s="8"/>
      <c r="X712" s="60"/>
    </row>
    <row r="713" spans="1:27" ht="7.5" customHeight="1" outlineLevel="4" x14ac:dyDescent="0.15">
      <c r="A713" s="8"/>
      <c r="B713" s="69"/>
      <c r="C713" s="69"/>
      <c r="D713" s="60"/>
      <c r="E713" s="60"/>
      <c r="F713" s="103"/>
      <c r="G713" s="60"/>
      <c r="H713" s="65"/>
      <c r="I713" s="104"/>
      <c r="J713" s="63"/>
      <c r="K713" s="65"/>
      <c r="L713" s="65"/>
      <c r="M713" s="65"/>
      <c r="N713" s="65"/>
      <c r="O713" s="63"/>
      <c r="P713" s="63"/>
      <c r="Q713" s="63"/>
      <c r="R713" s="60"/>
      <c r="S713" s="60"/>
      <c r="T713" s="69"/>
      <c r="U713" s="8"/>
      <c r="X713" s="60"/>
    </row>
    <row r="714" spans="1:27" ht="11.25" outlineLevel="3" x14ac:dyDescent="0.2">
      <c r="A714" s="4"/>
      <c r="B714" s="119"/>
      <c r="C714" s="120">
        <v>126</v>
      </c>
      <c r="D714" s="121" t="s">
        <v>148</v>
      </c>
      <c r="E714" s="122" t="s">
        <v>636</v>
      </c>
      <c r="F714" s="123" t="s">
        <v>637</v>
      </c>
      <c r="G714" s="121" t="s">
        <v>363</v>
      </c>
      <c r="H714" s="124">
        <v>3.6696000000000006E-2</v>
      </c>
      <c r="I714" s="125"/>
      <c r="J714" s="126">
        <f>H714*I714</f>
        <v>0</v>
      </c>
      <c r="K714" s="124">
        <v>1.0900000000000001</v>
      </c>
      <c r="L714" s="124">
        <f>H714*K714</f>
        <v>3.9998640000000009E-2</v>
      </c>
      <c r="M714" s="124"/>
      <c r="N714" s="124">
        <f>H714*M714</f>
        <v>0</v>
      </c>
      <c r="O714" s="126">
        <v>21</v>
      </c>
      <c r="P714" s="126">
        <f>J714*(O714/100)</f>
        <v>0</v>
      </c>
      <c r="Q714" s="126">
        <f>J714+P714</f>
        <v>0</v>
      </c>
      <c r="R714" s="127"/>
      <c r="S714" s="127" t="s">
        <v>152</v>
      </c>
      <c r="T714" s="128">
        <v>1</v>
      </c>
      <c r="U714" s="8"/>
      <c r="V714" s="8"/>
      <c r="W714" s="8"/>
      <c r="X714" s="60"/>
    </row>
    <row r="715" spans="1:27" ht="9.75" outlineLevel="4" x14ac:dyDescent="0.2">
      <c r="A715" s="129"/>
      <c r="B715" s="130"/>
      <c r="C715" s="130"/>
      <c r="D715" s="131"/>
      <c r="E715" s="135" t="s">
        <v>0</v>
      </c>
      <c r="F715" s="158" t="s">
        <v>638</v>
      </c>
      <c r="G715" s="158"/>
      <c r="H715" s="159"/>
      <c r="I715" s="160"/>
      <c r="J715" s="161"/>
      <c r="K715" s="133"/>
      <c r="L715" s="133"/>
      <c r="M715" s="133"/>
      <c r="N715" s="133"/>
      <c r="O715" s="134"/>
      <c r="P715" s="134"/>
      <c r="Q715" s="134"/>
      <c r="R715" s="131"/>
      <c r="S715" s="131"/>
      <c r="T715" s="130"/>
      <c r="U715" s="6"/>
      <c r="V715" s="8"/>
      <c r="W715" s="8"/>
      <c r="X715" s="132" t="str">
        <f>F715</f>
        <v>Válcované nosníky dodatečně osazované do připravených otvorů bez zazdění hlav do č. 12</v>
      </c>
      <c r="Y715" s="9"/>
      <c r="AA715" s="11"/>
    </row>
    <row r="716" spans="1:27" ht="7.5" customHeight="1" outlineLevel="4" x14ac:dyDescent="0.15">
      <c r="B716" s="69"/>
      <c r="C716" s="69"/>
      <c r="D716" s="60"/>
      <c r="E716" s="60"/>
      <c r="F716" s="61"/>
      <c r="G716" s="60"/>
      <c r="H716" s="65"/>
      <c r="I716" s="104"/>
      <c r="J716" s="63"/>
      <c r="K716" s="65"/>
      <c r="L716" s="65"/>
      <c r="M716" s="65"/>
      <c r="N716" s="65"/>
      <c r="O716" s="63"/>
      <c r="P716" s="63"/>
      <c r="Q716" s="63"/>
      <c r="R716" s="60"/>
      <c r="S716" s="60"/>
      <c r="T716" s="69"/>
      <c r="U716" s="8"/>
      <c r="X716" s="60"/>
    </row>
    <row r="717" spans="1:27" ht="11.25" outlineLevel="4" x14ac:dyDescent="0.2">
      <c r="A717" s="136"/>
      <c r="B717" s="137"/>
      <c r="C717" s="137"/>
      <c r="D717" s="138"/>
      <c r="E717" s="144" t="s">
        <v>1</v>
      </c>
      <c r="F717" s="139" t="s">
        <v>623</v>
      </c>
      <c r="G717" s="138"/>
      <c r="H717" s="140">
        <v>0</v>
      </c>
      <c r="I717" s="141"/>
      <c r="J717" s="142"/>
      <c r="K717" s="143"/>
      <c r="L717" s="143"/>
      <c r="M717" s="143"/>
      <c r="N717" s="143"/>
      <c r="O717" s="142"/>
      <c r="P717" s="142"/>
      <c r="Q717" s="142"/>
      <c r="R717" s="138"/>
      <c r="S717" s="138"/>
      <c r="T717" s="137"/>
      <c r="U717" s="6"/>
      <c r="V717" s="8"/>
      <c r="W717" s="8"/>
      <c r="X717" s="60"/>
    </row>
    <row r="718" spans="1:27" ht="11.25" outlineLevel="4" x14ac:dyDescent="0.2">
      <c r="A718" s="136"/>
      <c r="B718" s="137"/>
      <c r="C718" s="137"/>
      <c r="D718" s="138"/>
      <c r="E718" s="144"/>
      <c r="F718" s="139" t="s">
        <v>639</v>
      </c>
      <c r="G718" s="138"/>
      <c r="H718" s="140">
        <v>3.6696000000000006E-2</v>
      </c>
      <c r="I718" s="141"/>
      <c r="J718" s="142"/>
      <c r="K718" s="143"/>
      <c r="L718" s="143"/>
      <c r="M718" s="143"/>
      <c r="N718" s="143"/>
      <c r="O718" s="142"/>
      <c r="P718" s="142"/>
      <c r="Q718" s="142"/>
      <c r="R718" s="138"/>
      <c r="S718" s="138"/>
      <c r="T718" s="137"/>
      <c r="U718" s="6"/>
      <c r="V718" s="8"/>
      <c r="W718" s="8"/>
      <c r="X718" s="60"/>
    </row>
    <row r="719" spans="1:27" ht="7.5" customHeight="1" outlineLevel="4" x14ac:dyDescent="0.15">
      <c r="A719" s="8"/>
      <c r="B719" s="69"/>
      <c r="C719" s="69"/>
      <c r="D719" s="60"/>
      <c r="E719" s="60"/>
      <c r="F719" s="103"/>
      <c r="G719" s="60"/>
      <c r="H719" s="65"/>
      <c r="I719" s="104"/>
      <c r="J719" s="63"/>
      <c r="K719" s="65"/>
      <c r="L719" s="65"/>
      <c r="M719" s="65"/>
      <c r="N719" s="65"/>
      <c r="O719" s="63"/>
      <c r="P719" s="63"/>
      <c r="Q719" s="63"/>
      <c r="R719" s="60"/>
      <c r="S719" s="60"/>
      <c r="T719" s="69"/>
      <c r="U719" s="8"/>
      <c r="X719" s="60"/>
    </row>
    <row r="720" spans="1:27" ht="11.25" outlineLevel="3" x14ac:dyDescent="0.2">
      <c r="A720" s="4"/>
      <c r="B720" s="119"/>
      <c r="C720" s="120">
        <v>127</v>
      </c>
      <c r="D720" s="121" t="s">
        <v>212</v>
      </c>
      <c r="E720" s="122" t="s">
        <v>640</v>
      </c>
      <c r="F720" s="123" t="s">
        <v>641</v>
      </c>
      <c r="G720" s="121" t="s">
        <v>363</v>
      </c>
      <c r="H720" s="124">
        <v>3.9960000000000002E-2</v>
      </c>
      <c r="I720" s="125"/>
      <c r="J720" s="126">
        <f>H720*I720</f>
        <v>0</v>
      </c>
      <c r="K720" s="124">
        <v>1</v>
      </c>
      <c r="L720" s="124">
        <f>H720*K720</f>
        <v>3.9960000000000002E-2</v>
      </c>
      <c r="M720" s="124"/>
      <c r="N720" s="124">
        <f>H720*M720</f>
        <v>0</v>
      </c>
      <c r="O720" s="126">
        <v>21</v>
      </c>
      <c r="P720" s="126">
        <f>J720*(O720/100)</f>
        <v>0</v>
      </c>
      <c r="Q720" s="126">
        <f>J720+P720</f>
        <v>0</v>
      </c>
      <c r="R720" s="127"/>
      <c r="S720" s="127" t="s">
        <v>152</v>
      </c>
      <c r="T720" s="128">
        <v>1</v>
      </c>
      <c r="U720" s="8"/>
      <c r="V720" s="8"/>
      <c r="W720" s="8"/>
      <c r="X720" s="60"/>
    </row>
    <row r="721" spans="1:27" ht="9.75" outlineLevel="4" x14ac:dyDescent="0.2">
      <c r="A721" s="129"/>
      <c r="B721" s="130"/>
      <c r="C721" s="130"/>
      <c r="D721" s="131"/>
      <c r="E721" s="135" t="s">
        <v>0</v>
      </c>
      <c r="F721" s="158" t="s">
        <v>54</v>
      </c>
      <c r="G721" s="158"/>
      <c r="H721" s="159"/>
      <c r="I721" s="160"/>
      <c r="J721" s="161"/>
      <c r="K721" s="133"/>
      <c r="L721" s="133"/>
      <c r="M721" s="133"/>
      <c r="N721" s="133"/>
      <c r="O721" s="134"/>
      <c r="P721" s="134"/>
      <c r="Q721" s="134"/>
      <c r="R721" s="131"/>
      <c r="S721" s="131"/>
      <c r="T721" s="130"/>
      <c r="U721" s="6"/>
      <c r="V721" s="8"/>
      <c r="W721" s="8"/>
      <c r="X721" s="132" t="str">
        <f>F721</f>
        <v>---</v>
      </c>
      <c r="Y721" s="9"/>
      <c r="AA721" s="11"/>
    </row>
    <row r="722" spans="1:27" ht="7.5" customHeight="1" outlineLevel="4" x14ac:dyDescent="0.15">
      <c r="B722" s="69"/>
      <c r="C722" s="69"/>
      <c r="D722" s="60"/>
      <c r="E722" s="60"/>
      <c r="F722" s="61"/>
      <c r="G722" s="60"/>
      <c r="H722" s="65"/>
      <c r="I722" s="104"/>
      <c r="J722" s="63"/>
      <c r="K722" s="65"/>
      <c r="L722" s="65"/>
      <c r="M722" s="65"/>
      <c r="N722" s="65"/>
      <c r="O722" s="63"/>
      <c r="P722" s="63"/>
      <c r="Q722" s="63"/>
      <c r="R722" s="60"/>
      <c r="S722" s="60"/>
      <c r="T722" s="69"/>
      <c r="U722" s="8"/>
      <c r="X722" s="60"/>
    </row>
    <row r="723" spans="1:27" ht="9.75" outlineLevel="4" x14ac:dyDescent="0.2">
      <c r="A723" s="129"/>
      <c r="B723" s="130"/>
      <c r="C723" s="130"/>
      <c r="D723" s="131"/>
      <c r="E723" s="135" t="s">
        <v>24</v>
      </c>
      <c r="F723" s="147">
        <v>8</v>
      </c>
      <c r="G723" s="131"/>
      <c r="H723" s="145">
        <v>2.96E-3</v>
      </c>
      <c r="I723" s="146"/>
      <c r="J723" s="134"/>
      <c r="K723" s="133"/>
      <c r="L723" s="133"/>
      <c r="M723" s="133"/>
      <c r="N723" s="133"/>
      <c r="O723" s="134"/>
      <c r="P723" s="134"/>
      <c r="Q723" s="134"/>
      <c r="R723" s="131"/>
      <c r="S723" s="131"/>
      <c r="T723" s="130"/>
      <c r="U723" s="6"/>
      <c r="V723" s="8"/>
      <c r="W723" s="8"/>
      <c r="X723" s="60"/>
    </row>
    <row r="724" spans="1:27" ht="7.5" customHeight="1" outlineLevel="4" x14ac:dyDescent="0.15">
      <c r="A724" s="8"/>
      <c r="B724" s="69"/>
      <c r="C724" s="69"/>
      <c r="D724" s="60"/>
      <c r="E724" s="60"/>
      <c r="F724" s="103"/>
      <c r="G724" s="60"/>
      <c r="H724" s="65"/>
      <c r="I724" s="104"/>
      <c r="J724" s="63"/>
      <c r="K724" s="65"/>
      <c r="L724" s="65"/>
      <c r="M724" s="65"/>
      <c r="N724" s="65"/>
      <c r="O724" s="63"/>
      <c r="P724" s="63"/>
      <c r="Q724" s="63"/>
      <c r="R724" s="60"/>
      <c r="S724" s="60"/>
      <c r="T724" s="69"/>
      <c r="U724" s="8"/>
      <c r="X724" s="60"/>
    </row>
    <row r="725" spans="1:27" ht="11.25" outlineLevel="3" x14ac:dyDescent="0.2">
      <c r="A725" s="4"/>
      <c r="B725" s="119"/>
      <c r="C725" s="120">
        <v>128</v>
      </c>
      <c r="D725" s="121" t="s">
        <v>148</v>
      </c>
      <c r="E725" s="122" t="s">
        <v>642</v>
      </c>
      <c r="F725" s="123" t="s">
        <v>643</v>
      </c>
      <c r="G725" s="121" t="s">
        <v>363</v>
      </c>
      <c r="H725" s="124">
        <v>0.1144</v>
      </c>
      <c r="I725" s="125"/>
      <c r="J725" s="126">
        <f>H725*I725</f>
        <v>0</v>
      </c>
      <c r="K725" s="124">
        <v>1.0900000000000001</v>
      </c>
      <c r="L725" s="124">
        <f>H725*K725</f>
        <v>0.12469600000000002</v>
      </c>
      <c r="M725" s="124"/>
      <c r="N725" s="124">
        <f>H725*M725</f>
        <v>0</v>
      </c>
      <c r="O725" s="126">
        <v>21</v>
      </c>
      <c r="P725" s="126">
        <f>J725*(O725/100)</f>
        <v>0</v>
      </c>
      <c r="Q725" s="126">
        <f>J725+P725</f>
        <v>0</v>
      </c>
      <c r="R725" s="127"/>
      <c r="S725" s="127" t="s">
        <v>152</v>
      </c>
      <c r="T725" s="128">
        <v>1</v>
      </c>
      <c r="U725" s="8"/>
      <c r="V725" s="8"/>
      <c r="W725" s="8"/>
      <c r="X725" s="60"/>
    </row>
    <row r="726" spans="1:27" ht="9.75" outlineLevel="4" x14ac:dyDescent="0.2">
      <c r="A726" s="129"/>
      <c r="B726" s="130"/>
      <c r="C726" s="130"/>
      <c r="D726" s="131"/>
      <c r="E726" s="135" t="s">
        <v>0</v>
      </c>
      <c r="F726" s="158" t="s">
        <v>644</v>
      </c>
      <c r="G726" s="158"/>
      <c r="H726" s="159"/>
      <c r="I726" s="160"/>
      <c r="J726" s="161"/>
      <c r="K726" s="133"/>
      <c r="L726" s="133"/>
      <c r="M726" s="133"/>
      <c r="N726" s="133"/>
      <c r="O726" s="134"/>
      <c r="P726" s="134"/>
      <c r="Q726" s="134"/>
      <c r="R726" s="131"/>
      <c r="S726" s="131"/>
      <c r="T726" s="130"/>
      <c r="U726" s="6"/>
      <c r="V726" s="8"/>
      <c r="W726" s="8"/>
      <c r="X726" s="132" t="str">
        <f>F726</f>
        <v>Válcované nosníky dodatečně osazované do připravených otvorů bez zazdění hlav č. 14 až 22</v>
      </c>
      <c r="Y726" s="9"/>
      <c r="AA726" s="11"/>
    </row>
    <row r="727" spans="1:27" ht="7.5" customHeight="1" outlineLevel="4" x14ac:dyDescent="0.15">
      <c r="B727" s="69"/>
      <c r="C727" s="69"/>
      <c r="D727" s="60"/>
      <c r="E727" s="60"/>
      <c r="F727" s="61"/>
      <c r="G727" s="60"/>
      <c r="H727" s="65"/>
      <c r="I727" s="104"/>
      <c r="J727" s="63"/>
      <c r="K727" s="65"/>
      <c r="L727" s="65"/>
      <c r="M727" s="65"/>
      <c r="N727" s="65"/>
      <c r="O727" s="63"/>
      <c r="P727" s="63"/>
      <c r="Q727" s="63"/>
      <c r="R727" s="60"/>
      <c r="S727" s="60"/>
      <c r="T727" s="69"/>
      <c r="U727" s="8"/>
      <c r="X727" s="60"/>
    </row>
    <row r="728" spans="1:27" ht="11.25" outlineLevel="4" x14ac:dyDescent="0.2">
      <c r="A728" s="136"/>
      <c r="B728" s="137"/>
      <c r="C728" s="137"/>
      <c r="D728" s="138"/>
      <c r="E728" s="144" t="s">
        <v>1</v>
      </c>
      <c r="F728" s="139" t="s">
        <v>623</v>
      </c>
      <c r="G728" s="138"/>
      <c r="H728" s="140">
        <v>0</v>
      </c>
      <c r="I728" s="141"/>
      <c r="J728" s="142"/>
      <c r="K728" s="143"/>
      <c r="L728" s="143"/>
      <c r="M728" s="143"/>
      <c r="N728" s="143"/>
      <c r="O728" s="142"/>
      <c r="P728" s="142"/>
      <c r="Q728" s="142"/>
      <c r="R728" s="138"/>
      <c r="S728" s="138"/>
      <c r="T728" s="137"/>
      <c r="U728" s="6"/>
      <c r="V728" s="8"/>
      <c r="W728" s="8"/>
      <c r="X728" s="60"/>
    </row>
    <row r="729" spans="1:27" ht="11.25" outlineLevel="4" x14ac:dyDescent="0.2">
      <c r="A729" s="136"/>
      <c r="B729" s="137"/>
      <c r="C729" s="137"/>
      <c r="D729" s="138"/>
      <c r="E729" s="144"/>
      <c r="F729" s="139" t="s">
        <v>645</v>
      </c>
      <c r="G729" s="138"/>
      <c r="H729" s="140">
        <v>0.1144</v>
      </c>
      <c r="I729" s="141"/>
      <c r="J729" s="142"/>
      <c r="K729" s="143"/>
      <c r="L729" s="143"/>
      <c r="M729" s="143"/>
      <c r="N729" s="143"/>
      <c r="O729" s="142"/>
      <c r="P729" s="142"/>
      <c r="Q729" s="142"/>
      <c r="R729" s="138"/>
      <c r="S729" s="138"/>
      <c r="T729" s="137"/>
      <c r="U729" s="6"/>
      <c r="V729" s="8"/>
      <c r="W729" s="8"/>
      <c r="X729" s="60"/>
    </row>
    <row r="730" spans="1:27" ht="7.5" customHeight="1" outlineLevel="4" x14ac:dyDescent="0.15">
      <c r="A730" s="8"/>
      <c r="B730" s="69"/>
      <c r="C730" s="69"/>
      <c r="D730" s="60"/>
      <c r="E730" s="60"/>
      <c r="F730" s="103"/>
      <c r="G730" s="60"/>
      <c r="H730" s="65"/>
      <c r="I730" s="104"/>
      <c r="J730" s="63"/>
      <c r="K730" s="65"/>
      <c r="L730" s="65"/>
      <c r="M730" s="65"/>
      <c r="N730" s="65"/>
      <c r="O730" s="63"/>
      <c r="P730" s="63"/>
      <c r="Q730" s="63"/>
      <c r="R730" s="60"/>
      <c r="S730" s="60"/>
      <c r="T730" s="69"/>
      <c r="U730" s="8"/>
      <c r="X730" s="60"/>
    </row>
    <row r="731" spans="1:27" ht="11.25" outlineLevel="3" x14ac:dyDescent="0.2">
      <c r="A731" s="4"/>
      <c r="B731" s="119"/>
      <c r="C731" s="120">
        <v>129</v>
      </c>
      <c r="D731" s="121" t="s">
        <v>212</v>
      </c>
      <c r="E731" s="122" t="s">
        <v>646</v>
      </c>
      <c r="F731" s="123" t="s">
        <v>647</v>
      </c>
      <c r="G731" s="121" t="s">
        <v>363</v>
      </c>
      <c r="H731" s="124">
        <v>0.12311999999999999</v>
      </c>
      <c r="I731" s="125"/>
      <c r="J731" s="126">
        <f>H731*I731</f>
        <v>0</v>
      </c>
      <c r="K731" s="124">
        <v>1</v>
      </c>
      <c r="L731" s="124">
        <f>H731*K731</f>
        <v>0.12311999999999999</v>
      </c>
      <c r="M731" s="124"/>
      <c r="N731" s="124">
        <f>H731*M731</f>
        <v>0</v>
      </c>
      <c r="O731" s="126">
        <v>21</v>
      </c>
      <c r="P731" s="126">
        <f>J731*(O731/100)</f>
        <v>0</v>
      </c>
      <c r="Q731" s="126">
        <f>J731+P731</f>
        <v>0</v>
      </c>
      <c r="R731" s="127"/>
      <c r="S731" s="127" t="s">
        <v>152</v>
      </c>
      <c r="T731" s="128">
        <v>1</v>
      </c>
      <c r="U731" s="8"/>
      <c r="V731" s="8"/>
      <c r="W731" s="8"/>
      <c r="X731" s="60"/>
    </row>
    <row r="732" spans="1:27" ht="9.75" outlineLevel="4" x14ac:dyDescent="0.2">
      <c r="A732" s="129"/>
      <c r="B732" s="130"/>
      <c r="C732" s="130"/>
      <c r="D732" s="131"/>
      <c r="E732" s="135" t="s">
        <v>0</v>
      </c>
      <c r="F732" s="158" t="s">
        <v>54</v>
      </c>
      <c r="G732" s="158"/>
      <c r="H732" s="159"/>
      <c r="I732" s="160"/>
      <c r="J732" s="161"/>
      <c r="K732" s="133"/>
      <c r="L732" s="133"/>
      <c r="M732" s="133"/>
      <c r="N732" s="133"/>
      <c r="O732" s="134"/>
      <c r="P732" s="134"/>
      <c r="Q732" s="134"/>
      <c r="R732" s="131"/>
      <c r="S732" s="131"/>
      <c r="T732" s="130"/>
      <c r="U732" s="6"/>
      <c r="V732" s="8"/>
      <c r="W732" s="8"/>
      <c r="X732" s="132" t="str">
        <f>F732</f>
        <v>---</v>
      </c>
      <c r="Y732" s="9"/>
      <c r="AA732" s="11"/>
    </row>
    <row r="733" spans="1:27" ht="7.5" customHeight="1" outlineLevel="4" x14ac:dyDescent="0.15">
      <c r="B733" s="69"/>
      <c r="C733" s="69"/>
      <c r="D733" s="60"/>
      <c r="E733" s="60"/>
      <c r="F733" s="61"/>
      <c r="G733" s="60"/>
      <c r="H733" s="65"/>
      <c r="I733" s="104"/>
      <c r="J733" s="63"/>
      <c r="K733" s="65"/>
      <c r="L733" s="65"/>
      <c r="M733" s="65"/>
      <c r="N733" s="65"/>
      <c r="O733" s="63"/>
      <c r="P733" s="63"/>
      <c r="Q733" s="63"/>
      <c r="R733" s="60"/>
      <c r="S733" s="60"/>
      <c r="T733" s="69"/>
      <c r="U733" s="8"/>
      <c r="X733" s="60"/>
    </row>
    <row r="734" spans="1:27" ht="9.75" outlineLevel="4" x14ac:dyDescent="0.2">
      <c r="A734" s="129"/>
      <c r="B734" s="130"/>
      <c r="C734" s="130"/>
      <c r="D734" s="131"/>
      <c r="E734" s="135" t="s">
        <v>24</v>
      </c>
      <c r="F734" s="147">
        <v>8</v>
      </c>
      <c r="G734" s="131"/>
      <c r="H734" s="145">
        <v>9.1199999999999996E-3</v>
      </c>
      <c r="I734" s="146"/>
      <c r="J734" s="134"/>
      <c r="K734" s="133"/>
      <c r="L734" s="133"/>
      <c r="M734" s="133"/>
      <c r="N734" s="133"/>
      <c r="O734" s="134"/>
      <c r="P734" s="134"/>
      <c r="Q734" s="134"/>
      <c r="R734" s="131"/>
      <c r="S734" s="131"/>
      <c r="T734" s="130"/>
      <c r="U734" s="6"/>
      <c r="V734" s="8"/>
      <c r="W734" s="8"/>
      <c r="X734" s="60"/>
    </row>
    <row r="735" spans="1:27" ht="7.5" customHeight="1" outlineLevel="4" x14ac:dyDescent="0.15">
      <c r="A735" s="8"/>
      <c r="B735" s="69"/>
      <c r="C735" s="69"/>
      <c r="D735" s="60"/>
      <c r="E735" s="60"/>
      <c r="F735" s="103"/>
      <c r="G735" s="60"/>
      <c r="H735" s="65"/>
      <c r="I735" s="104"/>
      <c r="J735" s="63"/>
      <c r="K735" s="65"/>
      <c r="L735" s="65"/>
      <c r="M735" s="65"/>
      <c r="N735" s="65"/>
      <c r="O735" s="63"/>
      <c r="P735" s="63"/>
      <c r="Q735" s="63"/>
      <c r="R735" s="60"/>
      <c r="S735" s="60"/>
      <c r="T735" s="69"/>
      <c r="U735" s="8"/>
      <c r="X735" s="60"/>
    </row>
    <row r="736" spans="1:27" ht="22.5" outlineLevel="3" x14ac:dyDescent="0.2">
      <c r="A736" s="4"/>
      <c r="B736" s="119"/>
      <c r="C736" s="120">
        <v>130</v>
      </c>
      <c r="D736" s="121" t="s">
        <v>148</v>
      </c>
      <c r="E736" s="122" t="s">
        <v>648</v>
      </c>
      <c r="F736" s="123" t="s">
        <v>649</v>
      </c>
      <c r="G736" s="121" t="s">
        <v>363</v>
      </c>
      <c r="H736" s="124">
        <v>2.0424000000000002E-3</v>
      </c>
      <c r="I736" s="125"/>
      <c r="J736" s="126">
        <f>H736*I736</f>
        <v>0</v>
      </c>
      <c r="K736" s="124">
        <v>1.9539999999999998E-2</v>
      </c>
      <c r="L736" s="124">
        <f>H736*K736</f>
        <v>3.9908496000000002E-5</v>
      </c>
      <c r="M736" s="124"/>
      <c r="N736" s="124">
        <f>H736*M736</f>
        <v>0</v>
      </c>
      <c r="O736" s="126">
        <v>21</v>
      </c>
      <c r="P736" s="126">
        <f>J736*(O736/100)</f>
        <v>0</v>
      </c>
      <c r="Q736" s="126">
        <f>J736+P736</f>
        <v>0</v>
      </c>
      <c r="R736" s="127"/>
      <c r="S736" s="127" t="s">
        <v>152</v>
      </c>
      <c r="T736" s="128">
        <v>1</v>
      </c>
      <c r="U736" s="8"/>
      <c r="V736" s="8"/>
      <c r="W736" s="8"/>
      <c r="X736" s="60"/>
    </row>
    <row r="737" spans="1:27" ht="9.75" outlineLevel="4" x14ac:dyDescent="0.2">
      <c r="A737" s="129"/>
      <c r="B737" s="130"/>
      <c r="C737" s="130"/>
      <c r="D737" s="131"/>
      <c r="E737" s="135" t="s">
        <v>0</v>
      </c>
      <c r="F737" s="158" t="s">
        <v>650</v>
      </c>
      <c r="G737" s="158"/>
      <c r="H737" s="159"/>
      <c r="I737" s="160"/>
      <c r="J737" s="161"/>
      <c r="K737" s="133"/>
      <c r="L737" s="133"/>
      <c r="M737" s="133"/>
      <c r="N737" s="133"/>
      <c r="O737" s="134"/>
      <c r="P737" s="134"/>
      <c r="Q737" s="134"/>
      <c r="R737" s="131"/>
      <c r="S737" s="131"/>
      <c r="T737" s="130"/>
      <c r="U737" s="6"/>
      <c r="V737" s="8"/>
      <c r="W737" s="8"/>
      <c r="X737" s="132" t="str">
        <f>F737</f>
        <v>Osazování ocelových válcovaných nosníků na zdivu I nebo IE nebo U nebo UE nebo L do č. 12 nebo výšky do 120 mm</v>
      </c>
      <c r="Y737" s="9"/>
      <c r="AA737" s="11"/>
    </row>
    <row r="738" spans="1:27" ht="7.5" customHeight="1" outlineLevel="4" x14ac:dyDescent="0.15">
      <c r="B738" s="69"/>
      <c r="C738" s="69"/>
      <c r="D738" s="60"/>
      <c r="E738" s="60"/>
      <c r="F738" s="61"/>
      <c r="G738" s="60"/>
      <c r="H738" s="65"/>
      <c r="I738" s="104"/>
      <c r="J738" s="63"/>
      <c r="K738" s="65"/>
      <c r="L738" s="65"/>
      <c r="M738" s="65"/>
      <c r="N738" s="65"/>
      <c r="O738" s="63"/>
      <c r="P738" s="63"/>
      <c r="Q738" s="63"/>
      <c r="R738" s="60"/>
      <c r="S738" s="60"/>
      <c r="T738" s="69"/>
      <c r="U738" s="8"/>
      <c r="X738" s="60"/>
    </row>
    <row r="739" spans="1:27" ht="11.25" outlineLevel="4" x14ac:dyDescent="0.2">
      <c r="A739" s="136"/>
      <c r="B739" s="137"/>
      <c r="C739" s="137"/>
      <c r="D739" s="138"/>
      <c r="E739" s="144" t="s">
        <v>1</v>
      </c>
      <c r="F739" s="139" t="s">
        <v>623</v>
      </c>
      <c r="G739" s="138"/>
      <c r="H739" s="140">
        <v>0</v>
      </c>
      <c r="I739" s="141"/>
      <c r="J739" s="142"/>
      <c r="K739" s="143"/>
      <c r="L739" s="143"/>
      <c r="M739" s="143"/>
      <c r="N739" s="143"/>
      <c r="O739" s="142"/>
      <c r="P739" s="142"/>
      <c r="Q739" s="142"/>
      <c r="R739" s="138"/>
      <c r="S739" s="138"/>
      <c r="T739" s="137"/>
      <c r="U739" s="6"/>
      <c r="V739" s="8"/>
      <c r="W739" s="8"/>
      <c r="X739" s="60"/>
    </row>
    <row r="740" spans="1:27" ht="11.25" outlineLevel="4" x14ac:dyDescent="0.2">
      <c r="A740" s="136"/>
      <c r="B740" s="137"/>
      <c r="C740" s="137"/>
      <c r="D740" s="138"/>
      <c r="E740" s="144"/>
      <c r="F740" s="139" t="s">
        <v>651</v>
      </c>
      <c r="G740" s="138"/>
      <c r="H740" s="140">
        <v>2.0424000000000002E-3</v>
      </c>
      <c r="I740" s="141"/>
      <c r="J740" s="142"/>
      <c r="K740" s="143"/>
      <c r="L740" s="143"/>
      <c r="M740" s="143"/>
      <c r="N740" s="143"/>
      <c r="O740" s="142"/>
      <c r="P740" s="142"/>
      <c r="Q740" s="142"/>
      <c r="R740" s="138"/>
      <c r="S740" s="138"/>
      <c r="T740" s="137"/>
      <c r="U740" s="6"/>
      <c r="V740" s="8"/>
      <c r="W740" s="8"/>
      <c r="X740" s="60"/>
    </row>
    <row r="741" spans="1:27" ht="7.5" customHeight="1" outlineLevel="4" x14ac:dyDescent="0.15">
      <c r="A741" s="8"/>
      <c r="B741" s="69"/>
      <c r="C741" s="69"/>
      <c r="D741" s="60"/>
      <c r="E741" s="60"/>
      <c r="F741" s="103"/>
      <c r="G741" s="60"/>
      <c r="H741" s="65"/>
      <c r="I741" s="104"/>
      <c r="J741" s="63"/>
      <c r="K741" s="65"/>
      <c r="L741" s="65"/>
      <c r="M741" s="65"/>
      <c r="N741" s="65"/>
      <c r="O741" s="63"/>
      <c r="P741" s="63"/>
      <c r="Q741" s="63"/>
      <c r="R741" s="60"/>
      <c r="S741" s="60"/>
      <c r="T741" s="69"/>
      <c r="U741" s="8"/>
      <c r="X741" s="60"/>
    </row>
    <row r="742" spans="1:27" ht="11.25" outlineLevel="3" x14ac:dyDescent="0.2">
      <c r="A742" s="4"/>
      <c r="B742" s="119"/>
      <c r="C742" s="120">
        <v>131</v>
      </c>
      <c r="D742" s="121" t="s">
        <v>212</v>
      </c>
      <c r="E742" s="122" t="s">
        <v>652</v>
      </c>
      <c r="F742" s="123" t="s">
        <v>653</v>
      </c>
      <c r="G742" s="121" t="s">
        <v>363</v>
      </c>
      <c r="H742" s="124">
        <v>2.16E-3</v>
      </c>
      <c r="I742" s="125"/>
      <c r="J742" s="126">
        <f>H742*I742</f>
        <v>0</v>
      </c>
      <c r="K742" s="124">
        <v>1</v>
      </c>
      <c r="L742" s="124">
        <f>H742*K742</f>
        <v>2.16E-3</v>
      </c>
      <c r="M742" s="124"/>
      <c r="N742" s="124">
        <f>H742*M742</f>
        <v>0</v>
      </c>
      <c r="O742" s="126">
        <v>21</v>
      </c>
      <c r="P742" s="126">
        <f>J742*(O742/100)</f>
        <v>0</v>
      </c>
      <c r="Q742" s="126">
        <f>J742+P742</f>
        <v>0</v>
      </c>
      <c r="R742" s="127"/>
      <c r="S742" s="127" t="s">
        <v>152</v>
      </c>
      <c r="T742" s="128">
        <v>1</v>
      </c>
      <c r="U742" s="8"/>
      <c r="V742" s="8"/>
      <c r="W742" s="8"/>
      <c r="X742" s="60"/>
    </row>
    <row r="743" spans="1:27" ht="9.75" outlineLevel="4" x14ac:dyDescent="0.2">
      <c r="A743" s="129"/>
      <c r="B743" s="130"/>
      <c r="C743" s="130"/>
      <c r="D743" s="131"/>
      <c r="E743" s="135" t="s">
        <v>0</v>
      </c>
      <c r="F743" s="158" t="s">
        <v>54</v>
      </c>
      <c r="G743" s="158"/>
      <c r="H743" s="159"/>
      <c r="I743" s="160"/>
      <c r="J743" s="161"/>
      <c r="K743" s="133"/>
      <c r="L743" s="133"/>
      <c r="M743" s="133"/>
      <c r="N743" s="133"/>
      <c r="O743" s="134"/>
      <c r="P743" s="134"/>
      <c r="Q743" s="134"/>
      <c r="R743" s="131"/>
      <c r="S743" s="131"/>
      <c r="T743" s="130"/>
      <c r="U743" s="6"/>
      <c r="V743" s="8"/>
      <c r="W743" s="8"/>
      <c r="X743" s="132" t="str">
        <f>F743</f>
        <v>---</v>
      </c>
      <c r="Y743" s="9"/>
      <c r="AA743" s="11"/>
    </row>
    <row r="744" spans="1:27" ht="7.5" customHeight="1" outlineLevel="4" x14ac:dyDescent="0.15">
      <c r="B744" s="69"/>
      <c r="C744" s="69"/>
      <c r="D744" s="60"/>
      <c r="E744" s="60"/>
      <c r="F744" s="61"/>
      <c r="G744" s="60"/>
      <c r="H744" s="65"/>
      <c r="I744" s="104"/>
      <c r="J744" s="63"/>
      <c r="K744" s="65"/>
      <c r="L744" s="65"/>
      <c r="M744" s="65"/>
      <c r="N744" s="65"/>
      <c r="O744" s="63"/>
      <c r="P744" s="63"/>
      <c r="Q744" s="63"/>
      <c r="R744" s="60"/>
      <c r="S744" s="60"/>
      <c r="T744" s="69"/>
      <c r="U744" s="8"/>
      <c r="X744" s="60"/>
    </row>
    <row r="745" spans="1:27" ht="9.75" outlineLevel="4" x14ac:dyDescent="0.2">
      <c r="A745" s="129"/>
      <c r="B745" s="130"/>
      <c r="C745" s="130"/>
      <c r="D745" s="131"/>
      <c r="E745" s="135" t="s">
        <v>24</v>
      </c>
      <c r="F745" s="147">
        <v>8</v>
      </c>
      <c r="G745" s="131"/>
      <c r="H745" s="145">
        <v>1.6000000000000001E-4</v>
      </c>
      <c r="I745" s="146"/>
      <c r="J745" s="134"/>
      <c r="K745" s="133"/>
      <c r="L745" s="133"/>
      <c r="M745" s="133"/>
      <c r="N745" s="133"/>
      <c r="O745" s="134"/>
      <c r="P745" s="134"/>
      <c r="Q745" s="134"/>
      <c r="R745" s="131"/>
      <c r="S745" s="131"/>
      <c r="T745" s="130"/>
      <c r="U745" s="6"/>
      <c r="V745" s="8"/>
      <c r="W745" s="8"/>
      <c r="X745" s="60"/>
    </row>
    <row r="746" spans="1:27" ht="7.5" customHeight="1" outlineLevel="4" x14ac:dyDescent="0.15">
      <c r="A746" s="8"/>
      <c r="B746" s="69"/>
      <c r="C746" s="69"/>
      <c r="D746" s="60"/>
      <c r="E746" s="60"/>
      <c r="F746" s="103"/>
      <c r="G746" s="60"/>
      <c r="H746" s="65"/>
      <c r="I746" s="104"/>
      <c r="J746" s="63"/>
      <c r="K746" s="65"/>
      <c r="L746" s="65"/>
      <c r="M746" s="65"/>
      <c r="N746" s="65"/>
      <c r="O746" s="63"/>
      <c r="P746" s="63"/>
      <c r="Q746" s="63"/>
      <c r="R746" s="60"/>
      <c r="S746" s="60"/>
      <c r="T746" s="69"/>
      <c r="U746" s="8"/>
      <c r="X746" s="60"/>
    </row>
    <row r="747" spans="1:27" ht="11.25" outlineLevel="3" x14ac:dyDescent="0.2">
      <c r="A747" s="4"/>
      <c r="B747" s="119"/>
      <c r="C747" s="120">
        <v>132</v>
      </c>
      <c r="D747" s="121" t="s">
        <v>148</v>
      </c>
      <c r="E747" s="122" t="s">
        <v>654</v>
      </c>
      <c r="F747" s="123" t="s">
        <v>655</v>
      </c>
      <c r="G747" s="121" t="s">
        <v>151</v>
      </c>
      <c r="H747" s="124">
        <v>1.56</v>
      </c>
      <c r="I747" s="125"/>
      <c r="J747" s="126">
        <f>H747*I747</f>
        <v>0</v>
      </c>
      <c r="K747" s="124">
        <v>0.17818000000000001</v>
      </c>
      <c r="L747" s="124">
        <f>H747*K747</f>
        <v>0.27796080000000001</v>
      </c>
      <c r="M747" s="124"/>
      <c r="N747" s="124">
        <f>H747*M747</f>
        <v>0</v>
      </c>
      <c r="O747" s="126">
        <v>21</v>
      </c>
      <c r="P747" s="126">
        <f>J747*(O747/100)</f>
        <v>0</v>
      </c>
      <c r="Q747" s="126">
        <f>J747+P747</f>
        <v>0</v>
      </c>
      <c r="R747" s="127"/>
      <c r="S747" s="127" t="s">
        <v>152</v>
      </c>
      <c r="T747" s="128">
        <v>1</v>
      </c>
      <c r="U747" s="8"/>
      <c r="V747" s="8"/>
      <c r="W747" s="8"/>
      <c r="X747" s="60"/>
    </row>
    <row r="748" spans="1:27" ht="9.75" outlineLevel="4" x14ac:dyDescent="0.2">
      <c r="A748" s="129"/>
      <c r="B748" s="130"/>
      <c r="C748" s="130"/>
      <c r="D748" s="131"/>
      <c r="E748" s="135" t="s">
        <v>0</v>
      </c>
      <c r="F748" s="158" t="s">
        <v>656</v>
      </c>
      <c r="G748" s="158"/>
      <c r="H748" s="159"/>
      <c r="I748" s="160"/>
      <c r="J748" s="161"/>
      <c r="K748" s="133"/>
      <c r="L748" s="133"/>
      <c r="M748" s="133"/>
      <c r="N748" s="133"/>
      <c r="O748" s="134"/>
      <c r="P748" s="134"/>
      <c r="Q748" s="134"/>
      <c r="R748" s="131"/>
      <c r="S748" s="131"/>
      <c r="T748" s="130"/>
      <c r="U748" s="6"/>
      <c r="V748" s="8"/>
      <c r="W748" s="8"/>
      <c r="X748" s="132" t="str">
        <f>F748</f>
        <v>Plentování ocelových válcovaných nosníků jednostranné cihlami na maltu, výška stojiny do 200 mm</v>
      </c>
      <c r="Y748" s="9"/>
      <c r="AA748" s="11"/>
    </row>
    <row r="749" spans="1:27" ht="7.5" customHeight="1" outlineLevel="4" x14ac:dyDescent="0.15">
      <c r="B749" s="69"/>
      <c r="C749" s="69"/>
      <c r="D749" s="60"/>
      <c r="E749" s="60"/>
      <c r="F749" s="61"/>
      <c r="G749" s="60"/>
      <c r="H749" s="65"/>
      <c r="I749" s="104"/>
      <c r="J749" s="63"/>
      <c r="K749" s="65"/>
      <c r="L749" s="65"/>
      <c r="M749" s="65"/>
      <c r="N749" s="65"/>
      <c r="O749" s="63"/>
      <c r="P749" s="63"/>
      <c r="Q749" s="63"/>
      <c r="R749" s="60"/>
      <c r="S749" s="60"/>
      <c r="T749" s="69"/>
      <c r="U749" s="8"/>
      <c r="X749" s="60"/>
    </row>
    <row r="750" spans="1:27" ht="11.25" outlineLevel="4" x14ac:dyDescent="0.2">
      <c r="A750" s="136"/>
      <c r="B750" s="137"/>
      <c r="C750" s="137"/>
      <c r="D750" s="138"/>
      <c r="E750" s="144" t="s">
        <v>1</v>
      </c>
      <c r="F750" s="139" t="s">
        <v>623</v>
      </c>
      <c r="G750" s="138"/>
      <c r="H750" s="140">
        <v>0</v>
      </c>
      <c r="I750" s="141"/>
      <c r="J750" s="142"/>
      <c r="K750" s="143"/>
      <c r="L750" s="143"/>
      <c r="M750" s="143"/>
      <c r="N750" s="143"/>
      <c r="O750" s="142"/>
      <c r="P750" s="142"/>
      <c r="Q750" s="142"/>
      <c r="R750" s="138"/>
      <c r="S750" s="138"/>
      <c r="T750" s="137"/>
      <c r="U750" s="6"/>
      <c r="V750" s="8"/>
      <c r="W750" s="8"/>
      <c r="X750" s="60"/>
    </row>
    <row r="751" spans="1:27" ht="11.25" outlineLevel="4" x14ac:dyDescent="0.2">
      <c r="A751" s="136"/>
      <c r="B751" s="137"/>
      <c r="C751" s="137"/>
      <c r="D751" s="138"/>
      <c r="E751" s="144"/>
      <c r="F751" s="139" t="s">
        <v>657</v>
      </c>
      <c r="G751" s="138"/>
      <c r="H751" s="140">
        <v>0.44000000000000006</v>
      </c>
      <c r="I751" s="141"/>
      <c r="J751" s="142"/>
      <c r="K751" s="143"/>
      <c r="L751" s="143"/>
      <c r="M751" s="143"/>
      <c r="N751" s="143"/>
      <c r="O751" s="142"/>
      <c r="P751" s="142"/>
      <c r="Q751" s="142"/>
      <c r="R751" s="138"/>
      <c r="S751" s="138"/>
      <c r="T751" s="137"/>
      <c r="U751" s="6"/>
      <c r="V751" s="8"/>
      <c r="W751" s="8"/>
      <c r="X751" s="60"/>
    </row>
    <row r="752" spans="1:27" ht="11.25" outlineLevel="4" x14ac:dyDescent="0.2">
      <c r="A752" s="136"/>
      <c r="B752" s="137"/>
      <c r="C752" s="137"/>
      <c r="D752" s="138"/>
      <c r="E752" s="144"/>
      <c r="F752" s="139" t="s">
        <v>658</v>
      </c>
      <c r="G752" s="138"/>
      <c r="H752" s="140">
        <v>1.1200000000000001</v>
      </c>
      <c r="I752" s="141"/>
      <c r="J752" s="142"/>
      <c r="K752" s="143"/>
      <c r="L752" s="143"/>
      <c r="M752" s="143"/>
      <c r="N752" s="143"/>
      <c r="O752" s="142"/>
      <c r="P752" s="142"/>
      <c r="Q752" s="142"/>
      <c r="R752" s="138"/>
      <c r="S752" s="138"/>
      <c r="T752" s="137"/>
      <c r="U752" s="6"/>
      <c r="V752" s="8"/>
      <c r="W752" s="8"/>
      <c r="X752" s="60"/>
    </row>
    <row r="753" spans="1:27" ht="7.5" customHeight="1" outlineLevel="4" x14ac:dyDescent="0.15">
      <c r="A753" s="8"/>
      <c r="B753" s="69"/>
      <c r="C753" s="69"/>
      <c r="D753" s="60"/>
      <c r="E753" s="60"/>
      <c r="F753" s="103"/>
      <c r="G753" s="60"/>
      <c r="H753" s="65"/>
      <c r="I753" s="104"/>
      <c r="J753" s="63"/>
      <c r="K753" s="65"/>
      <c r="L753" s="65"/>
      <c r="M753" s="65"/>
      <c r="N753" s="65"/>
      <c r="O753" s="63"/>
      <c r="P753" s="63"/>
      <c r="Q753" s="63"/>
      <c r="R753" s="60"/>
      <c r="S753" s="60"/>
      <c r="T753" s="69"/>
      <c r="U753" s="8"/>
      <c r="X753" s="60"/>
    </row>
    <row r="754" spans="1:27" ht="11.25" outlineLevel="3" x14ac:dyDescent="0.2">
      <c r="A754" s="4"/>
      <c r="B754" s="119"/>
      <c r="C754" s="120">
        <v>133</v>
      </c>
      <c r="D754" s="121" t="s">
        <v>148</v>
      </c>
      <c r="E754" s="122" t="s">
        <v>659</v>
      </c>
      <c r="F754" s="123" t="s">
        <v>660</v>
      </c>
      <c r="G754" s="121" t="s">
        <v>290</v>
      </c>
      <c r="H754" s="124">
        <v>0.36659999999999998</v>
      </c>
      <c r="I754" s="125"/>
      <c r="J754" s="126">
        <f>H754*I754</f>
        <v>0</v>
      </c>
      <c r="K754" s="124">
        <v>1.94302</v>
      </c>
      <c r="L754" s="124">
        <f>H754*K754</f>
        <v>0.71231113199999996</v>
      </c>
      <c r="M754" s="124"/>
      <c r="N754" s="124">
        <f>H754*M754</f>
        <v>0</v>
      </c>
      <c r="O754" s="126">
        <v>21</v>
      </c>
      <c r="P754" s="126">
        <f>J754*(O754/100)</f>
        <v>0</v>
      </c>
      <c r="Q754" s="126">
        <f>J754+P754</f>
        <v>0</v>
      </c>
      <c r="R754" s="127"/>
      <c r="S754" s="127" t="s">
        <v>152</v>
      </c>
      <c r="T754" s="128">
        <v>1</v>
      </c>
      <c r="U754" s="8"/>
      <c r="V754" s="8"/>
      <c r="W754" s="8"/>
      <c r="X754" s="60"/>
    </row>
    <row r="755" spans="1:27" ht="9.75" outlineLevel="4" x14ac:dyDescent="0.2">
      <c r="A755" s="129"/>
      <c r="B755" s="130"/>
      <c r="C755" s="130"/>
      <c r="D755" s="131"/>
      <c r="E755" s="135" t="s">
        <v>0</v>
      </c>
      <c r="F755" s="158" t="s">
        <v>661</v>
      </c>
      <c r="G755" s="158"/>
      <c r="H755" s="159"/>
      <c r="I755" s="160"/>
      <c r="J755" s="161"/>
      <c r="K755" s="133"/>
      <c r="L755" s="133"/>
      <c r="M755" s="133"/>
      <c r="N755" s="133"/>
      <c r="O755" s="134"/>
      <c r="P755" s="134"/>
      <c r="Q755" s="134"/>
      <c r="R755" s="131"/>
      <c r="S755" s="131"/>
      <c r="T755" s="130"/>
      <c r="U755" s="6"/>
      <c r="V755" s="8"/>
      <c r="W755" s="8"/>
      <c r="X755" s="132" t="str">
        <f>F755</f>
        <v>Vyzdívka mezi nosníky cihlami pálenými na maltu cementovou</v>
      </c>
      <c r="Y755" s="9"/>
      <c r="AA755" s="11"/>
    </row>
    <row r="756" spans="1:27" ht="7.5" customHeight="1" outlineLevel="4" x14ac:dyDescent="0.15">
      <c r="B756" s="69"/>
      <c r="C756" s="69"/>
      <c r="D756" s="60"/>
      <c r="E756" s="60"/>
      <c r="F756" s="61"/>
      <c r="G756" s="60"/>
      <c r="H756" s="65"/>
      <c r="I756" s="104"/>
      <c r="J756" s="63"/>
      <c r="K756" s="65"/>
      <c r="L756" s="65"/>
      <c r="M756" s="65"/>
      <c r="N756" s="65"/>
      <c r="O756" s="63"/>
      <c r="P756" s="63"/>
      <c r="Q756" s="63"/>
      <c r="R756" s="60"/>
      <c r="S756" s="60"/>
      <c r="T756" s="69"/>
      <c r="U756" s="8"/>
      <c r="X756" s="60"/>
    </row>
    <row r="757" spans="1:27" ht="11.25" outlineLevel="4" x14ac:dyDescent="0.2">
      <c r="A757" s="136"/>
      <c r="B757" s="137"/>
      <c r="C757" s="137"/>
      <c r="D757" s="138"/>
      <c r="E757" s="144" t="s">
        <v>1</v>
      </c>
      <c r="F757" s="139" t="s">
        <v>616</v>
      </c>
      <c r="G757" s="138"/>
      <c r="H757" s="140">
        <v>0</v>
      </c>
      <c r="I757" s="141"/>
      <c r="J757" s="142"/>
      <c r="K757" s="143"/>
      <c r="L757" s="143"/>
      <c r="M757" s="143"/>
      <c r="N757" s="143"/>
      <c r="O757" s="142"/>
      <c r="P757" s="142"/>
      <c r="Q757" s="142"/>
      <c r="R757" s="138"/>
      <c r="S757" s="138"/>
      <c r="T757" s="137"/>
      <c r="U757" s="6"/>
      <c r="V757" s="8"/>
      <c r="W757" s="8"/>
      <c r="X757" s="60"/>
    </row>
    <row r="758" spans="1:27" ht="11.25" outlineLevel="4" x14ac:dyDescent="0.2">
      <c r="A758" s="136"/>
      <c r="B758" s="137"/>
      <c r="C758" s="137"/>
      <c r="D758" s="138"/>
      <c r="E758" s="144"/>
      <c r="F758" s="139" t="s">
        <v>662</v>
      </c>
      <c r="G758" s="138"/>
      <c r="H758" s="140">
        <v>6.0600000000000001E-2</v>
      </c>
      <c r="I758" s="141"/>
      <c r="J758" s="142"/>
      <c r="K758" s="143"/>
      <c r="L758" s="143"/>
      <c r="M758" s="143"/>
      <c r="N758" s="143"/>
      <c r="O758" s="142"/>
      <c r="P758" s="142"/>
      <c r="Q758" s="142"/>
      <c r="R758" s="138"/>
      <c r="S758" s="138"/>
      <c r="T758" s="137"/>
      <c r="U758" s="6"/>
      <c r="V758" s="8"/>
      <c r="W758" s="8"/>
      <c r="X758" s="60"/>
    </row>
    <row r="759" spans="1:27" ht="11.25" outlineLevel="4" x14ac:dyDescent="0.2">
      <c r="A759" s="136"/>
      <c r="B759" s="137"/>
      <c r="C759" s="137"/>
      <c r="D759" s="138"/>
      <c r="E759" s="144"/>
      <c r="F759" s="139" t="s">
        <v>623</v>
      </c>
      <c r="G759" s="138"/>
      <c r="H759" s="140">
        <v>0</v>
      </c>
      <c r="I759" s="141"/>
      <c r="J759" s="142"/>
      <c r="K759" s="143"/>
      <c r="L759" s="143"/>
      <c r="M759" s="143"/>
      <c r="N759" s="143"/>
      <c r="O759" s="142"/>
      <c r="P759" s="142"/>
      <c r="Q759" s="142"/>
      <c r="R759" s="138"/>
      <c r="S759" s="138"/>
      <c r="T759" s="137"/>
      <c r="U759" s="6"/>
      <c r="V759" s="8"/>
      <c r="W759" s="8"/>
      <c r="X759" s="60"/>
    </row>
    <row r="760" spans="1:27" ht="11.25" outlineLevel="4" x14ac:dyDescent="0.2">
      <c r="A760" s="136"/>
      <c r="B760" s="137"/>
      <c r="C760" s="137"/>
      <c r="D760" s="138"/>
      <c r="E760" s="144"/>
      <c r="F760" s="139" t="s">
        <v>663</v>
      </c>
      <c r="G760" s="138"/>
      <c r="H760" s="140">
        <v>6.6000000000000003E-2</v>
      </c>
      <c r="I760" s="141"/>
      <c r="J760" s="142"/>
      <c r="K760" s="143"/>
      <c r="L760" s="143"/>
      <c r="M760" s="143"/>
      <c r="N760" s="143"/>
      <c r="O760" s="142"/>
      <c r="P760" s="142"/>
      <c r="Q760" s="142"/>
      <c r="R760" s="138"/>
      <c r="S760" s="138"/>
      <c r="T760" s="137"/>
      <c r="U760" s="6"/>
      <c r="V760" s="8"/>
      <c r="W760" s="8"/>
      <c r="X760" s="60"/>
    </row>
    <row r="761" spans="1:27" ht="11.25" outlineLevel="4" x14ac:dyDescent="0.2">
      <c r="A761" s="136"/>
      <c r="B761" s="137"/>
      <c r="C761" s="137"/>
      <c r="D761" s="138"/>
      <c r="E761" s="144"/>
      <c r="F761" s="139" t="s">
        <v>664</v>
      </c>
      <c r="G761" s="138"/>
      <c r="H761" s="140">
        <v>0.24</v>
      </c>
      <c r="I761" s="141"/>
      <c r="J761" s="142"/>
      <c r="K761" s="143"/>
      <c r="L761" s="143"/>
      <c r="M761" s="143"/>
      <c r="N761" s="143"/>
      <c r="O761" s="142"/>
      <c r="P761" s="142"/>
      <c r="Q761" s="142"/>
      <c r="R761" s="138"/>
      <c r="S761" s="138"/>
      <c r="T761" s="137"/>
      <c r="U761" s="6"/>
      <c r="V761" s="8"/>
      <c r="W761" s="8"/>
      <c r="X761" s="60"/>
    </row>
    <row r="762" spans="1:27" ht="7.5" customHeight="1" outlineLevel="4" x14ac:dyDescent="0.15">
      <c r="A762" s="8"/>
      <c r="B762" s="69"/>
      <c r="C762" s="69"/>
      <c r="D762" s="60"/>
      <c r="E762" s="60"/>
      <c r="F762" s="103"/>
      <c r="G762" s="60"/>
      <c r="H762" s="65"/>
      <c r="I762" s="104"/>
      <c r="J762" s="63"/>
      <c r="K762" s="65"/>
      <c r="L762" s="65"/>
      <c r="M762" s="65"/>
      <c r="N762" s="65"/>
      <c r="O762" s="63"/>
      <c r="P762" s="63"/>
      <c r="Q762" s="63"/>
      <c r="R762" s="60"/>
      <c r="S762" s="60"/>
      <c r="T762" s="69"/>
      <c r="U762" s="8"/>
      <c r="X762" s="60"/>
    </row>
    <row r="763" spans="1:27" ht="11.25" outlineLevel="3" x14ac:dyDescent="0.2">
      <c r="A763" s="4"/>
      <c r="B763" s="119"/>
      <c r="C763" s="120">
        <v>134</v>
      </c>
      <c r="D763" s="121" t="s">
        <v>148</v>
      </c>
      <c r="E763" s="122" t="s">
        <v>665</v>
      </c>
      <c r="F763" s="123" t="s">
        <v>666</v>
      </c>
      <c r="G763" s="121" t="s">
        <v>151</v>
      </c>
      <c r="H763" s="124">
        <v>1.7674500000000004</v>
      </c>
      <c r="I763" s="125"/>
      <c r="J763" s="126">
        <f>H763*I763</f>
        <v>0</v>
      </c>
      <c r="K763" s="124">
        <v>4.5670000000000002E-2</v>
      </c>
      <c r="L763" s="124">
        <f>H763*K763</f>
        <v>8.0719441500000016E-2</v>
      </c>
      <c r="M763" s="124"/>
      <c r="N763" s="124">
        <f>H763*M763</f>
        <v>0</v>
      </c>
      <c r="O763" s="126">
        <v>21</v>
      </c>
      <c r="P763" s="126">
        <f>J763*(O763/100)</f>
        <v>0</v>
      </c>
      <c r="Q763" s="126">
        <f>J763+P763</f>
        <v>0</v>
      </c>
      <c r="R763" s="127"/>
      <c r="S763" s="127" t="s">
        <v>152</v>
      </c>
      <c r="T763" s="128">
        <v>1</v>
      </c>
      <c r="U763" s="8"/>
      <c r="V763" s="8"/>
      <c r="W763" s="8"/>
      <c r="X763" s="60"/>
    </row>
    <row r="764" spans="1:27" ht="9.75" outlineLevel="4" x14ac:dyDescent="0.2">
      <c r="A764" s="129"/>
      <c r="B764" s="130"/>
      <c r="C764" s="130"/>
      <c r="D764" s="131"/>
      <c r="E764" s="135" t="s">
        <v>0</v>
      </c>
      <c r="F764" s="158" t="s">
        <v>667</v>
      </c>
      <c r="G764" s="158"/>
      <c r="H764" s="159"/>
      <c r="I764" s="160"/>
      <c r="J764" s="161"/>
      <c r="K764" s="133"/>
      <c r="L764" s="133"/>
      <c r="M764" s="133"/>
      <c r="N764" s="133"/>
      <c r="O764" s="134"/>
      <c r="P764" s="134"/>
      <c r="Q764" s="134"/>
      <c r="R764" s="131"/>
      <c r="S764" s="131"/>
      <c r="T764" s="130"/>
      <c r="U764" s="6"/>
      <c r="V764" s="8"/>
      <c r="W764" s="8"/>
      <c r="X764" s="132" t="str">
        <f>F764</f>
        <v>Přizdívky z pórobetonových tvárnic objemová hmotnost do 500 kg/m3, na tenké maltové lože, tloušťka přizdívky 50 mm</v>
      </c>
      <c r="Y764" s="9"/>
      <c r="AA764" s="11"/>
    </row>
    <row r="765" spans="1:27" ht="7.5" customHeight="1" outlineLevel="4" x14ac:dyDescent="0.15">
      <c r="B765" s="69"/>
      <c r="C765" s="69"/>
      <c r="D765" s="60"/>
      <c r="E765" s="60"/>
      <c r="F765" s="61"/>
      <c r="G765" s="60"/>
      <c r="H765" s="65"/>
      <c r="I765" s="104"/>
      <c r="J765" s="63"/>
      <c r="K765" s="65"/>
      <c r="L765" s="65"/>
      <c r="M765" s="65"/>
      <c r="N765" s="65"/>
      <c r="O765" s="63"/>
      <c r="P765" s="63"/>
      <c r="Q765" s="63"/>
      <c r="R765" s="60"/>
      <c r="S765" s="60"/>
      <c r="T765" s="69"/>
      <c r="U765" s="8"/>
      <c r="X765" s="60"/>
    </row>
    <row r="766" spans="1:27" ht="11.25" outlineLevel="4" x14ac:dyDescent="0.2">
      <c r="A766" s="136"/>
      <c r="B766" s="137"/>
      <c r="C766" s="137"/>
      <c r="D766" s="138"/>
      <c r="E766" s="144" t="s">
        <v>1</v>
      </c>
      <c r="F766" s="139" t="s">
        <v>623</v>
      </c>
      <c r="G766" s="138"/>
      <c r="H766" s="140">
        <v>0</v>
      </c>
      <c r="I766" s="141"/>
      <c r="J766" s="142"/>
      <c r="K766" s="143"/>
      <c r="L766" s="143"/>
      <c r="M766" s="143"/>
      <c r="N766" s="143"/>
      <c r="O766" s="142"/>
      <c r="P766" s="142"/>
      <c r="Q766" s="142"/>
      <c r="R766" s="138"/>
      <c r="S766" s="138"/>
      <c r="T766" s="137"/>
      <c r="U766" s="6"/>
      <c r="V766" s="8"/>
      <c r="W766" s="8"/>
      <c r="X766" s="60"/>
    </row>
    <row r="767" spans="1:27" ht="11.25" outlineLevel="4" x14ac:dyDescent="0.2">
      <c r="A767" s="136"/>
      <c r="B767" s="137"/>
      <c r="C767" s="137"/>
      <c r="D767" s="138"/>
      <c r="E767" s="144"/>
      <c r="F767" s="139" t="s">
        <v>668</v>
      </c>
      <c r="G767" s="138"/>
      <c r="H767" s="140">
        <v>1.7674500000000004</v>
      </c>
      <c r="I767" s="141"/>
      <c r="J767" s="142"/>
      <c r="K767" s="143"/>
      <c r="L767" s="143"/>
      <c r="M767" s="143"/>
      <c r="N767" s="143"/>
      <c r="O767" s="142"/>
      <c r="P767" s="142"/>
      <c r="Q767" s="142"/>
      <c r="R767" s="138"/>
      <c r="S767" s="138"/>
      <c r="T767" s="137"/>
      <c r="U767" s="6"/>
      <c r="V767" s="8"/>
      <c r="W767" s="8"/>
      <c r="X767" s="60"/>
    </row>
    <row r="768" spans="1:27" ht="7.5" customHeight="1" outlineLevel="4" x14ac:dyDescent="0.15">
      <c r="A768" s="8"/>
      <c r="B768" s="69"/>
      <c r="C768" s="69"/>
      <c r="D768" s="60"/>
      <c r="E768" s="60"/>
      <c r="F768" s="103"/>
      <c r="G768" s="60"/>
      <c r="H768" s="65"/>
      <c r="I768" s="104"/>
      <c r="J768" s="63"/>
      <c r="K768" s="65"/>
      <c r="L768" s="65"/>
      <c r="M768" s="65"/>
      <c r="N768" s="65"/>
      <c r="O768" s="63"/>
      <c r="P768" s="63"/>
      <c r="Q768" s="63"/>
      <c r="R768" s="60"/>
      <c r="S768" s="60"/>
      <c r="T768" s="69"/>
      <c r="U768" s="8"/>
      <c r="X768" s="60"/>
    </row>
    <row r="769" spans="1:27" ht="11.25" outlineLevel="3" x14ac:dyDescent="0.2">
      <c r="A769" s="4"/>
      <c r="B769" s="119"/>
      <c r="C769" s="120">
        <v>135</v>
      </c>
      <c r="D769" s="121" t="s">
        <v>148</v>
      </c>
      <c r="E769" s="122" t="s">
        <v>162</v>
      </c>
      <c r="F769" s="123" t="s">
        <v>163</v>
      </c>
      <c r="G769" s="121" t="s">
        <v>151</v>
      </c>
      <c r="H769" s="124">
        <v>15.369</v>
      </c>
      <c r="I769" s="125"/>
      <c r="J769" s="126">
        <f>H769*I769</f>
        <v>0</v>
      </c>
      <c r="K769" s="124">
        <v>5.4600000000000003E-2</v>
      </c>
      <c r="L769" s="124">
        <f>H769*K769</f>
        <v>0.83914739999999999</v>
      </c>
      <c r="M769" s="124"/>
      <c r="N769" s="124">
        <f>H769*M769</f>
        <v>0</v>
      </c>
      <c r="O769" s="126">
        <v>21</v>
      </c>
      <c r="P769" s="126">
        <f>J769*(O769/100)</f>
        <v>0</v>
      </c>
      <c r="Q769" s="126">
        <f>J769+P769</f>
        <v>0</v>
      </c>
      <c r="R769" s="127"/>
      <c r="S769" s="127" t="s">
        <v>152</v>
      </c>
      <c r="T769" s="128">
        <v>1</v>
      </c>
      <c r="U769" s="8"/>
      <c r="V769" s="8"/>
      <c r="W769" s="8"/>
      <c r="X769" s="60"/>
    </row>
    <row r="770" spans="1:27" ht="9.75" outlineLevel="4" x14ac:dyDescent="0.2">
      <c r="A770" s="129"/>
      <c r="B770" s="130"/>
      <c r="C770" s="130"/>
      <c r="D770" s="131"/>
      <c r="E770" s="135" t="s">
        <v>0</v>
      </c>
      <c r="F770" s="158" t="s">
        <v>164</v>
      </c>
      <c r="G770" s="158"/>
      <c r="H770" s="159"/>
      <c r="I770" s="160"/>
      <c r="J770" s="161"/>
      <c r="K770" s="133"/>
      <c r="L770" s="133"/>
      <c r="M770" s="133"/>
      <c r="N770" s="133"/>
      <c r="O770" s="134"/>
      <c r="P770" s="134"/>
      <c r="Q770" s="134"/>
      <c r="R770" s="131"/>
      <c r="S770" s="131"/>
      <c r="T770" s="130"/>
      <c r="U770" s="6"/>
      <c r="V770" s="8"/>
      <c r="W770" s="8"/>
      <c r="X770" s="132" t="str">
        <f>F770</f>
        <v>Přizdívky z pórobetonových tvárnic objemová hmotnost do 500 kg/m3, na tenké maltové lože, tloušťka přizdívky 75 mm</v>
      </c>
      <c r="Y770" s="9"/>
      <c r="AA770" s="11"/>
    </row>
    <row r="771" spans="1:27" ht="7.5" customHeight="1" outlineLevel="4" x14ac:dyDescent="0.15">
      <c r="B771" s="69"/>
      <c r="C771" s="69"/>
      <c r="D771" s="60"/>
      <c r="E771" s="60"/>
      <c r="F771" s="61"/>
      <c r="G771" s="60"/>
      <c r="H771" s="65"/>
      <c r="I771" s="104"/>
      <c r="J771" s="63"/>
      <c r="K771" s="65"/>
      <c r="L771" s="65"/>
      <c r="M771" s="65"/>
      <c r="N771" s="65"/>
      <c r="O771" s="63"/>
      <c r="P771" s="63"/>
      <c r="Q771" s="63"/>
      <c r="R771" s="60"/>
      <c r="S771" s="60"/>
      <c r="T771" s="69"/>
      <c r="U771" s="8"/>
      <c r="X771" s="60"/>
    </row>
    <row r="772" spans="1:27" ht="11.25" outlineLevel="4" x14ac:dyDescent="0.2">
      <c r="A772" s="136"/>
      <c r="B772" s="137"/>
      <c r="C772" s="137"/>
      <c r="D772" s="138"/>
      <c r="E772" s="144" t="s">
        <v>1</v>
      </c>
      <c r="F772" s="139" t="s">
        <v>623</v>
      </c>
      <c r="G772" s="138"/>
      <c r="H772" s="140">
        <v>0</v>
      </c>
      <c r="I772" s="141"/>
      <c r="J772" s="142"/>
      <c r="K772" s="143"/>
      <c r="L772" s="143"/>
      <c r="M772" s="143"/>
      <c r="N772" s="143"/>
      <c r="O772" s="142"/>
      <c r="P772" s="142"/>
      <c r="Q772" s="142"/>
      <c r="R772" s="138"/>
      <c r="S772" s="138"/>
      <c r="T772" s="137"/>
      <c r="U772" s="6"/>
      <c r="V772" s="8"/>
      <c r="W772" s="8"/>
      <c r="X772" s="60"/>
    </row>
    <row r="773" spans="1:27" ht="11.25" outlineLevel="4" x14ac:dyDescent="0.2">
      <c r="A773" s="136"/>
      <c r="B773" s="137"/>
      <c r="C773" s="137"/>
      <c r="D773" s="138"/>
      <c r="E773" s="144"/>
      <c r="F773" s="139" t="s">
        <v>669</v>
      </c>
      <c r="G773" s="138"/>
      <c r="H773" s="140">
        <v>8.6654999999999998</v>
      </c>
      <c r="I773" s="141"/>
      <c r="J773" s="142"/>
      <c r="K773" s="143"/>
      <c r="L773" s="143"/>
      <c r="M773" s="143"/>
      <c r="N773" s="143"/>
      <c r="O773" s="142"/>
      <c r="P773" s="142"/>
      <c r="Q773" s="142"/>
      <c r="R773" s="138"/>
      <c r="S773" s="138"/>
      <c r="T773" s="137"/>
      <c r="U773" s="6"/>
      <c r="V773" s="8"/>
      <c r="W773" s="8"/>
      <c r="X773" s="60"/>
    </row>
    <row r="774" spans="1:27" ht="11.25" outlineLevel="4" x14ac:dyDescent="0.2">
      <c r="A774" s="136"/>
      <c r="B774" s="137"/>
      <c r="C774" s="137"/>
      <c r="D774" s="138"/>
      <c r="E774" s="144"/>
      <c r="F774" s="139" t="s">
        <v>670</v>
      </c>
      <c r="G774" s="138"/>
      <c r="H774" s="140">
        <v>6.7034999999999991</v>
      </c>
      <c r="I774" s="141"/>
      <c r="J774" s="142"/>
      <c r="K774" s="143"/>
      <c r="L774" s="143"/>
      <c r="M774" s="143"/>
      <c r="N774" s="143"/>
      <c r="O774" s="142"/>
      <c r="P774" s="142"/>
      <c r="Q774" s="142"/>
      <c r="R774" s="138"/>
      <c r="S774" s="138"/>
      <c r="T774" s="137"/>
      <c r="U774" s="6"/>
      <c r="V774" s="8"/>
      <c r="W774" s="8"/>
      <c r="X774" s="60"/>
    </row>
    <row r="775" spans="1:27" ht="7.5" customHeight="1" outlineLevel="4" x14ac:dyDescent="0.15">
      <c r="A775" s="8"/>
      <c r="B775" s="69"/>
      <c r="C775" s="69"/>
      <c r="D775" s="60"/>
      <c r="E775" s="60"/>
      <c r="F775" s="103"/>
      <c r="G775" s="60"/>
      <c r="H775" s="65"/>
      <c r="I775" s="104"/>
      <c r="J775" s="63"/>
      <c r="K775" s="65"/>
      <c r="L775" s="65"/>
      <c r="M775" s="65"/>
      <c r="N775" s="65"/>
      <c r="O775" s="63"/>
      <c r="P775" s="63"/>
      <c r="Q775" s="63"/>
      <c r="R775" s="60"/>
      <c r="S775" s="60"/>
      <c r="T775" s="69"/>
      <c r="U775" s="8"/>
      <c r="X775" s="60"/>
    </row>
    <row r="776" spans="1:27" ht="11.25" outlineLevel="3" x14ac:dyDescent="0.2">
      <c r="A776" s="4"/>
      <c r="B776" s="119"/>
      <c r="C776" s="120">
        <v>136</v>
      </c>
      <c r="D776" s="121" t="s">
        <v>148</v>
      </c>
      <c r="E776" s="122" t="s">
        <v>170</v>
      </c>
      <c r="F776" s="123" t="s">
        <v>171</v>
      </c>
      <c r="G776" s="121" t="s">
        <v>172</v>
      </c>
      <c r="H776" s="124">
        <v>5.625</v>
      </c>
      <c r="I776" s="125"/>
      <c r="J776" s="126">
        <f>H776*I776</f>
        <v>0</v>
      </c>
      <c r="K776" s="124">
        <v>8.0000000000000007E-5</v>
      </c>
      <c r="L776" s="124">
        <f>H776*K776</f>
        <v>4.5000000000000004E-4</v>
      </c>
      <c r="M776" s="124"/>
      <c r="N776" s="124">
        <f>H776*M776</f>
        <v>0</v>
      </c>
      <c r="O776" s="126">
        <v>21</v>
      </c>
      <c r="P776" s="126">
        <f>J776*(O776/100)</f>
        <v>0</v>
      </c>
      <c r="Q776" s="126">
        <f>J776+P776</f>
        <v>0</v>
      </c>
      <c r="R776" s="127"/>
      <c r="S776" s="127" t="s">
        <v>152</v>
      </c>
      <c r="T776" s="128">
        <v>1</v>
      </c>
      <c r="U776" s="8"/>
      <c r="V776" s="8"/>
      <c r="W776" s="8"/>
      <c r="X776" s="60"/>
    </row>
    <row r="777" spans="1:27" ht="9.75" outlineLevel="4" x14ac:dyDescent="0.2">
      <c r="A777" s="129"/>
      <c r="B777" s="130"/>
      <c r="C777" s="130"/>
      <c r="D777" s="131"/>
      <c r="E777" s="135" t="s">
        <v>0</v>
      </c>
      <c r="F777" s="158" t="s">
        <v>173</v>
      </c>
      <c r="G777" s="158"/>
      <c r="H777" s="159"/>
      <c r="I777" s="160"/>
      <c r="J777" s="161"/>
      <c r="K777" s="133"/>
      <c r="L777" s="133"/>
      <c r="M777" s="133"/>
      <c r="N777" s="133"/>
      <c r="O777" s="134"/>
      <c r="P777" s="134"/>
      <c r="Q777" s="134"/>
      <c r="R777" s="131"/>
      <c r="S777" s="131"/>
      <c r="T777" s="130"/>
      <c r="U777" s="6"/>
      <c r="V777" s="8"/>
      <c r="W777" s="8"/>
      <c r="X777" s="132" t="str">
        <f>F777</f>
        <v>Ukotvení příček polyuretanovou pěnou, tl. příčky do 100 mm</v>
      </c>
      <c r="Y777" s="9"/>
      <c r="AA777" s="11"/>
    </row>
    <row r="778" spans="1:27" ht="7.5" customHeight="1" outlineLevel="4" x14ac:dyDescent="0.15">
      <c r="B778" s="69"/>
      <c r="C778" s="69"/>
      <c r="D778" s="60"/>
      <c r="E778" s="60"/>
      <c r="F778" s="61"/>
      <c r="G778" s="60"/>
      <c r="H778" s="65"/>
      <c r="I778" s="104"/>
      <c r="J778" s="63"/>
      <c r="K778" s="65"/>
      <c r="L778" s="65"/>
      <c r="M778" s="65"/>
      <c r="N778" s="65"/>
      <c r="O778" s="63"/>
      <c r="P778" s="63"/>
      <c r="Q778" s="63"/>
      <c r="R778" s="60"/>
      <c r="S778" s="60"/>
      <c r="T778" s="69"/>
      <c r="U778" s="8"/>
      <c r="X778" s="60"/>
    </row>
    <row r="779" spans="1:27" ht="11.25" outlineLevel="4" x14ac:dyDescent="0.2">
      <c r="A779" s="136"/>
      <c r="B779" s="137"/>
      <c r="C779" s="137"/>
      <c r="D779" s="138"/>
      <c r="E779" s="144" t="s">
        <v>1</v>
      </c>
      <c r="F779" s="139" t="s">
        <v>623</v>
      </c>
      <c r="G779" s="138"/>
      <c r="H779" s="140">
        <v>0</v>
      </c>
      <c r="I779" s="141"/>
      <c r="J779" s="142"/>
      <c r="K779" s="143"/>
      <c r="L779" s="143"/>
      <c r="M779" s="143"/>
      <c r="N779" s="143"/>
      <c r="O779" s="142"/>
      <c r="P779" s="142"/>
      <c r="Q779" s="142"/>
      <c r="R779" s="138"/>
      <c r="S779" s="138"/>
      <c r="T779" s="137"/>
      <c r="U779" s="6"/>
      <c r="V779" s="8"/>
      <c r="W779" s="8"/>
      <c r="X779" s="60"/>
    </row>
    <row r="780" spans="1:27" ht="11.25" outlineLevel="4" x14ac:dyDescent="0.2">
      <c r="A780" s="136"/>
      <c r="B780" s="137"/>
      <c r="C780" s="137"/>
      <c r="D780" s="138"/>
      <c r="E780" s="144"/>
      <c r="F780" s="139" t="s">
        <v>671</v>
      </c>
      <c r="G780" s="138"/>
      <c r="H780" s="140">
        <v>0.92500000000000004</v>
      </c>
      <c r="I780" s="141"/>
      <c r="J780" s="142"/>
      <c r="K780" s="143"/>
      <c r="L780" s="143"/>
      <c r="M780" s="143"/>
      <c r="N780" s="143"/>
      <c r="O780" s="142"/>
      <c r="P780" s="142"/>
      <c r="Q780" s="142"/>
      <c r="R780" s="138"/>
      <c r="S780" s="138"/>
      <c r="T780" s="137"/>
      <c r="U780" s="6"/>
      <c r="V780" s="8"/>
      <c r="W780" s="8"/>
      <c r="X780" s="60"/>
    </row>
    <row r="781" spans="1:27" ht="11.25" outlineLevel="4" x14ac:dyDescent="0.2">
      <c r="A781" s="136"/>
      <c r="B781" s="137"/>
      <c r="C781" s="137"/>
      <c r="D781" s="138"/>
      <c r="E781" s="144"/>
      <c r="F781" s="139" t="s">
        <v>672</v>
      </c>
      <c r="G781" s="138"/>
      <c r="H781" s="140">
        <v>2.65</v>
      </c>
      <c r="I781" s="141"/>
      <c r="J781" s="142"/>
      <c r="K781" s="143"/>
      <c r="L781" s="143"/>
      <c r="M781" s="143"/>
      <c r="N781" s="143"/>
      <c r="O781" s="142"/>
      <c r="P781" s="142"/>
      <c r="Q781" s="142"/>
      <c r="R781" s="138"/>
      <c r="S781" s="138"/>
      <c r="T781" s="137"/>
      <c r="U781" s="6"/>
      <c r="V781" s="8"/>
      <c r="W781" s="8"/>
      <c r="X781" s="60"/>
    </row>
    <row r="782" spans="1:27" ht="11.25" outlineLevel="4" x14ac:dyDescent="0.2">
      <c r="A782" s="136"/>
      <c r="B782" s="137"/>
      <c r="C782" s="137"/>
      <c r="D782" s="138"/>
      <c r="E782" s="144"/>
      <c r="F782" s="139" t="s">
        <v>673</v>
      </c>
      <c r="G782" s="138"/>
      <c r="H782" s="140">
        <v>2.0499999999999998</v>
      </c>
      <c r="I782" s="141"/>
      <c r="J782" s="142"/>
      <c r="K782" s="143"/>
      <c r="L782" s="143"/>
      <c r="M782" s="143"/>
      <c r="N782" s="143"/>
      <c r="O782" s="142"/>
      <c r="P782" s="142"/>
      <c r="Q782" s="142"/>
      <c r="R782" s="138"/>
      <c r="S782" s="138"/>
      <c r="T782" s="137"/>
      <c r="U782" s="6"/>
      <c r="V782" s="8"/>
      <c r="W782" s="8"/>
      <c r="X782" s="60"/>
    </row>
    <row r="783" spans="1:27" ht="7.5" customHeight="1" outlineLevel="4" x14ac:dyDescent="0.15">
      <c r="A783" s="8"/>
      <c r="B783" s="69"/>
      <c r="C783" s="69"/>
      <c r="D783" s="60"/>
      <c r="E783" s="60"/>
      <c r="F783" s="103"/>
      <c r="G783" s="60"/>
      <c r="H783" s="65"/>
      <c r="I783" s="104"/>
      <c r="J783" s="63"/>
      <c r="K783" s="65"/>
      <c r="L783" s="65"/>
      <c r="M783" s="65"/>
      <c r="N783" s="65"/>
      <c r="O783" s="63"/>
      <c r="P783" s="63"/>
      <c r="Q783" s="63"/>
      <c r="R783" s="60"/>
      <c r="S783" s="60"/>
      <c r="T783" s="69"/>
      <c r="U783" s="8"/>
      <c r="X783" s="60"/>
    </row>
    <row r="784" spans="1:27" ht="11.25" outlineLevel="3" x14ac:dyDescent="0.2">
      <c r="A784" s="4"/>
      <c r="B784" s="119"/>
      <c r="C784" s="120">
        <v>137</v>
      </c>
      <c r="D784" s="121" t="s">
        <v>148</v>
      </c>
      <c r="E784" s="122" t="s">
        <v>177</v>
      </c>
      <c r="F784" s="123" t="s">
        <v>178</v>
      </c>
      <c r="G784" s="121" t="s">
        <v>172</v>
      </c>
      <c r="H784" s="124">
        <v>13.08</v>
      </c>
      <c r="I784" s="125"/>
      <c r="J784" s="126">
        <f>H784*I784</f>
        <v>0</v>
      </c>
      <c r="K784" s="124">
        <v>1.3999999999999999E-4</v>
      </c>
      <c r="L784" s="124">
        <f>H784*K784</f>
        <v>1.8311999999999998E-3</v>
      </c>
      <c r="M784" s="124"/>
      <c r="N784" s="124">
        <f>H784*M784</f>
        <v>0</v>
      </c>
      <c r="O784" s="126">
        <v>21</v>
      </c>
      <c r="P784" s="126">
        <f>J784*(O784/100)</f>
        <v>0</v>
      </c>
      <c r="Q784" s="126">
        <f>J784+P784</f>
        <v>0</v>
      </c>
      <c r="R784" s="127"/>
      <c r="S784" s="127" t="s">
        <v>152</v>
      </c>
      <c r="T784" s="128">
        <v>1</v>
      </c>
      <c r="U784" s="8"/>
      <c r="V784" s="8"/>
      <c r="W784" s="8"/>
      <c r="X784" s="60"/>
    </row>
    <row r="785" spans="1:27" ht="9.75" outlineLevel="4" x14ac:dyDescent="0.2">
      <c r="A785" s="129"/>
      <c r="B785" s="130"/>
      <c r="C785" s="130"/>
      <c r="D785" s="131"/>
      <c r="E785" s="135" t="s">
        <v>0</v>
      </c>
      <c r="F785" s="158" t="s">
        <v>179</v>
      </c>
      <c r="G785" s="158"/>
      <c r="H785" s="159"/>
      <c r="I785" s="160"/>
      <c r="J785" s="161"/>
      <c r="K785" s="133"/>
      <c r="L785" s="133"/>
      <c r="M785" s="133"/>
      <c r="N785" s="133"/>
      <c r="O785" s="134"/>
      <c r="P785" s="134"/>
      <c r="Q785" s="134"/>
      <c r="R785" s="131"/>
      <c r="S785" s="131"/>
      <c r="T785" s="130"/>
      <c r="U785" s="6"/>
      <c r="V785" s="8"/>
      <c r="W785" s="8"/>
      <c r="X785" s="132" t="str">
        <f>F785</f>
        <v>Ukotvení příček plochými kotvami, do konstrukce cihelné</v>
      </c>
      <c r="Y785" s="9"/>
      <c r="AA785" s="11"/>
    </row>
    <row r="786" spans="1:27" ht="7.5" customHeight="1" outlineLevel="4" x14ac:dyDescent="0.15">
      <c r="B786" s="69"/>
      <c r="C786" s="69"/>
      <c r="D786" s="60"/>
      <c r="E786" s="60"/>
      <c r="F786" s="61"/>
      <c r="G786" s="60"/>
      <c r="H786" s="65"/>
      <c r="I786" s="104"/>
      <c r="J786" s="63"/>
      <c r="K786" s="65"/>
      <c r="L786" s="65"/>
      <c r="M786" s="65"/>
      <c r="N786" s="65"/>
      <c r="O786" s="63"/>
      <c r="P786" s="63"/>
      <c r="Q786" s="63"/>
      <c r="R786" s="60"/>
      <c r="S786" s="60"/>
      <c r="T786" s="69"/>
      <c r="U786" s="8"/>
      <c r="X786" s="60"/>
    </row>
    <row r="787" spans="1:27" ht="11.25" outlineLevel="4" x14ac:dyDescent="0.2">
      <c r="A787" s="136"/>
      <c r="B787" s="137"/>
      <c r="C787" s="137"/>
      <c r="D787" s="138"/>
      <c r="E787" s="144" t="s">
        <v>1</v>
      </c>
      <c r="F787" s="139" t="s">
        <v>623</v>
      </c>
      <c r="G787" s="138"/>
      <c r="H787" s="140">
        <v>0</v>
      </c>
      <c r="I787" s="141"/>
      <c r="J787" s="142"/>
      <c r="K787" s="143"/>
      <c r="L787" s="143"/>
      <c r="M787" s="143"/>
      <c r="N787" s="143"/>
      <c r="O787" s="142"/>
      <c r="P787" s="142"/>
      <c r="Q787" s="142"/>
      <c r="R787" s="138"/>
      <c r="S787" s="138"/>
      <c r="T787" s="137"/>
      <c r="U787" s="6"/>
      <c r="V787" s="8"/>
      <c r="W787" s="8"/>
      <c r="X787" s="60"/>
    </row>
    <row r="788" spans="1:27" ht="11.25" outlineLevel="4" x14ac:dyDescent="0.2">
      <c r="A788" s="136"/>
      <c r="B788" s="137"/>
      <c r="C788" s="137"/>
      <c r="D788" s="138"/>
      <c r="E788" s="144"/>
      <c r="F788" s="139" t="s">
        <v>674</v>
      </c>
      <c r="G788" s="138"/>
      <c r="H788" s="140">
        <v>6.54</v>
      </c>
      <c r="I788" s="141"/>
      <c r="J788" s="142"/>
      <c r="K788" s="143"/>
      <c r="L788" s="143"/>
      <c r="M788" s="143"/>
      <c r="N788" s="143"/>
      <c r="O788" s="142"/>
      <c r="P788" s="142"/>
      <c r="Q788" s="142"/>
      <c r="R788" s="138"/>
      <c r="S788" s="138"/>
      <c r="T788" s="137"/>
      <c r="U788" s="6"/>
      <c r="V788" s="8"/>
      <c r="W788" s="8"/>
      <c r="X788" s="60"/>
    </row>
    <row r="789" spans="1:27" ht="11.25" outlineLevel="4" x14ac:dyDescent="0.2">
      <c r="A789" s="136"/>
      <c r="B789" s="137"/>
      <c r="C789" s="137"/>
      <c r="D789" s="138"/>
      <c r="E789" s="144"/>
      <c r="F789" s="139" t="s">
        <v>675</v>
      </c>
      <c r="G789" s="138"/>
      <c r="H789" s="140">
        <v>6.54</v>
      </c>
      <c r="I789" s="141"/>
      <c r="J789" s="142"/>
      <c r="K789" s="143"/>
      <c r="L789" s="143"/>
      <c r="M789" s="143"/>
      <c r="N789" s="143"/>
      <c r="O789" s="142"/>
      <c r="P789" s="142"/>
      <c r="Q789" s="142"/>
      <c r="R789" s="138"/>
      <c r="S789" s="138"/>
      <c r="T789" s="137"/>
      <c r="U789" s="6"/>
      <c r="V789" s="8"/>
      <c r="W789" s="8"/>
      <c r="X789" s="60"/>
    </row>
    <row r="790" spans="1:27" ht="7.5" customHeight="1" outlineLevel="4" x14ac:dyDescent="0.15">
      <c r="A790" s="8"/>
      <c r="B790" s="69"/>
      <c r="C790" s="69"/>
      <c r="D790" s="60"/>
      <c r="E790" s="60"/>
      <c r="F790" s="103"/>
      <c r="G790" s="60"/>
      <c r="H790" s="65"/>
      <c r="I790" s="104"/>
      <c r="J790" s="63"/>
      <c r="K790" s="65"/>
      <c r="L790" s="65"/>
      <c r="M790" s="65"/>
      <c r="N790" s="65"/>
      <c r="O790" s="63"/>
      <c r="P790" s="63"/>
      <c r="Q790" s="63"/>
      <c r="R790" s="60"/>
      <c r="S790" s="60"/>
      <c r="T790" s="69"/>
      <c r="U790" s="8"/>
      <c r="X790" s="60"/>
    </row>
    <row r="791" spans="1:27" ht="11.25" outlineLevel="3" x14ac:dyDescent="0.2">
      <c r="A791" s="4"/>
      <c r="B791" s="119"/>
      <c r="C791" s="120">
        <v>138</v>
      </c>
      <c r="D791" s="121" t="s">
        <v>148</v>
      </c>
      <c r="E791" s="122" t="s">
        <v>195</v>
      </c>
      <c r="F791" s="123" t="s">
        <v>196</v>
      </c>
      <c r="G791" s="121" t="s">
        <v>189</v>
      </c>
      <c r="H791" s="124">
        <v>2</v>
      </c>
      <c r="I791" s="125"/>
      <c r="J791" s="126">
        <f>H791*I791</f>
        <v>0</v>
      </c>
      <c r="K791" s="124">
        <v>6.0600000000000003E-3</v>
      </c>
      <c r="L791" s="124">
        <f>H791*K791</f>
        <v>1.2120000000000001E-2</v>
      </c>
      <c r="M791" s="124"/>
      <c r="N791" s="124">
        <f>H791*M791</f>
        <v>0</v>
      </c>
      <c r="O791" s="126">
        <v>21</v>
      </c>
      <c r="P791" s="126">
        <f>J791*(O791/100)</f>
        <v>0</v>
      </c>
      <c r="Q791" s="126">
        <f>J791+P791</f>
        <v>0</v>
      </c>
      <c r="R791" s="127"/>
      <c r="S791" s="127" t="s">
        <v>152</v>
      </c>
      <c r="T791" s="128">
        <v>1</v>
      </c>
      <c r="U791" s="8"/>
      <c r="V791" s="8"/>
      <c r="W791" s="8"/>
      <c r="X791" s="60"/>
    </row>
    <row r="792" spans="1:27" ht="9.75" outlineLevel="4" x14ac:dyDescent="0.2">
      <c r="A792" s="129"/>
      <c r="B792" s="130"/>
      <c r="C792" s="130"/>
      <c r="D792" s="131"/>
      <c r="E792" s="135" t="s">
        <v>0</v>
      </c>
      <c r="F792" s="158" t="s">
        <v>197</v>
      </c>
      <c r="G792" s="158"/>
      <c r="H792" s="159"/>
      <c r="I792" s="160"/>
      <c r="J792" s="161"/>
      <c r="K792" s="133"/>
      <c r="L792" s="133"/>
      <c r="M792" s="133"/>
      <c r="N792" s="133"/>
      <c r="O792" s="134"/>
      <c r="P792" s="134"/>
      <c r="Q792" s="134"/>
      <c r="R792" s="131"/>
      <c r="S792" s="131"/>
      <c r="T792" s="130"/>
      <c r="U792" s="6"/>
      <c r="V792" s="8"/>
      <c r="W792" s="8"/>
      <c r="X792" s="132" t="str">
        <f>F792</f>
        <v>Zazdívka otvorů v příčkách nebo stěnách cihlami pálenými plnými plochy do 0,0225 m2, tloušťky přes 100 mm</v>
      </c>
      <c r="Y792" s="9"/>
      <c r="AA792" s="11"/>
    </row>
    <row r="793" spans="1:27" ht="7.5" customHeight="1" outlineLevel="4" x14ac:dyDescent="0.15">
      <c r="B793" s="69"/>
      <c r="C793" s="69"/>
      <c r="D793" s="60"/>
      <c r="E793" s="60"/>
      <c r="F793" s="61"/>
      <c r="G793" s="60"/>
      <c r="H793" s="65"/>
      <c r="I793" s="104"/>
      <c r="J793" s="63"/>
      <c r="K793" s="65"/>
      <c r="L793" s="65"/>
      <c r="M793" s="65"/>
      <c r="N793" s="65"/>
      <c r="O793" s="63"/>
      <c r="P793" s="63"/>
      <c r="Q793" s="63"/>
      <c r="R793" s="60"/>
      <c r="S793" s="60"/>
      <c r="T793" s="69"/>
      <c r="U793" s="8"/>
      <c r="X793" s="60"/>
    </row>
    <row r="794" spans="1:27" ht="11.25" outlineLevel="4" x14ac:dyDescent="0.2">
      <c r="A794" s="136"/>
      <c r="B794" s="137"/>
      <c r="C794" s="137"/>
      <c r="D794" s="138"/>
      <c r="E794" s="144" t="s">
        <v>1</v>
      </c>
      <c r="F794" s="139" t="s">
        <v>676</v>
      </c>
      <c r="G794" s="138"/>
      <c r="H794" s="140">
        <v>2</v>
      </c>
      <c r="I794" s="141"/>
      <c r="J794" s="142"/>
      <c r="K794" s="143"/>
      <c r="L794" s="143"/>
      <c r="M794" s="143"/>
      <c r="N794" s="143"/>
      <c r="O794" s="142"/>
      <c r="P794" s="142"/>
      <c r="Q794" s="142"/>
      <c r="R794" s="138"/>
      <c r="S794" s="138"/>
      <c r="T794" s="137"/>
      <c r="U794" s="6"/>
      <c r="V794" s="8"/>
      <c r="W794" s="8"/>
      <c r="X794" s="60"/>
    </row>
    <row r="795" spans="1:27" ht="7.5" customHeight="1" outlineLevel="4" x14ac:dyDescent="0.15">
      <c r="A795" s="8"/>
      <c r="B795" s="69"/>
      <c r="C795" s="69"/>
      <c r="D795" s="60"/>
      <c r="E795" s="60"/>
      <c r="F795" s="103"/>
      <c r="G795" s="60"/>
      <c r="H795" s="65"/>
      <c r="I795" s="104"/>
      <c r="J795" s="63"/>
      <c r="K795" s="65"/>
      <c r="L795" s="65"/>
      <c r="M795" s="65"/>
      <c r="N795" s="65"/>
      <c r="O795" s="63"/>
      <c r="P795" s="63"/>
      <c r="Q795" s="63"/>
      <c r="R795" s="60"/>
      <c r="S795" s="60"/>
      <c r="T795" s="69"/>
      <c r="U795" s="8"/>
      <c r="X795" s="60"/>
    </row>
    <row r="796" spans="1:27" outlineLevel="3" x14ac:dyDescent="0.15">
      <c r="B796" s="6"/>
      <c r="C796" s="6"/>
      <c r="D796" s="6"/>
      <c r="E796" s="6"/>
      <c r="F796" s="6"/>
      <c r="G796" s="6"/>
      <c r="H796" s="6"/>
      <c r="I796" s="8"/>
      <c r="J796" s="8"/>
      <c r="K796" s="6"/>
      <c r="L796" s="6"/>
      <c r="M796" s="6"/>
      <c r="N796" s="6"/>
      <c r="O796" s="6"/>
      <c r="P796" s="8"/>
      <c r="Q796" s="8"/>
      <c r="R796" s="8"/>
      <c r="S796" s="6"/>
      <c r="T796" s="6"/>
      <c r="X796" s="6"/>
    </row>
    <row r="797" spans="1:27" ht="11.25" outlineLevel="2" x14ac:dyDescent="0.2">
      <c r="A797" s="96" t="s">
        <v>120</v>
      </c>
      <c r="B797" s="100">
        <v>3</v>
      </c>
      <c r="C797" s="113"/>
      <c r="D797" s="114" t="s">
        <v>147</v>
      </c>
      <c r="E797" s="114"/>
      <c r="F797" s="115" t="s">
        <v>82</v>
      </c>
      <c r="G797" s="114"/>
      <c r="H797" s="116"/>
      <c r="I797" s="117"/>
      <c r="J797" s="98">
        <f>SUBTOTAL(9,J798:J808)</f>
        <v>0</v>
      </c>
      <c r="K797" s="116"/>
      <c r="L797" s="99">
        <f>SUBTOTAL(9,L798:L808)</f>
        <v>0.34900999999999999</v>
      </c>
      <c r="M797" s="116"/>
      <c r="N797" s="99">
        <f>SUBTOTAL(9,N798:N808)</f>
        <v>0</v>
      </c>
      <c r="O797" s="118"/>
      <c r="P797" s="98">
        <f>SUBTOTAL(9,P798:P808)</f>
        <v>0</v>
      </c>
      <c r="Q797" s="98">
        <f>SUBTOTAL(9,Q798:Q808)</f>
        <v>0</v>
      </c>
      <c r="R797" s="114"/>
      <c r="S797" s="114"/>
      <c r="T797" s="100">
        <f>SUBTOTAL(9,T798:T808)</f>
        <v>2</v>
      </c>
      <c r="U797" s="6"/>
      <c r="V797" s="8"/>
      <c r="W797" s="8"/>
      <c r="X797" s="60"/>
    </row>
    <row r="798" spans="1:27" ht="11.25" outlineLevel="3" x14ac:dyDescent="0.2">
      <c r="A798" s="4"/>
      <c r="B798" s="119"/>
      <c r="C798" s="120">
        <v>139</v>
      </c>
      <c r="D798" s="121" t="s">
        <v>148</v>
      </c>
      <c r="E798" s="122" t="s">
        <v>199</v>
      </c>
      <c r="F798" s="123" t="s">
        <v>200</v>
      </c>
      <c r="G798" s="121" t="s">
        <v>189</v>
      </c>
      <c r="H798" s="124">
        <v>15</v>
      </c>
      <c r="I798" s="125"/>
      <c r="J798" s="126">
        <f>H798*I798</f>
        <v>0</v>
      </c>
      <c r="K798" s="124">
        <v>1.9699999999999999E-2</v>
      </c>
      <c r="L798" s="124">
        <f>H798*K798</f>
        <v>0.29549999999999998</v>
      </c>
      <c r="M798" s="124"/>
      <c r="N798" s="124">
        <f>H798*M798</f>
        <v>0</v>
      </c>
      <c r="O798" s="126">
        <v>21</v>
      </c>
      <c r="P798" s="126">
        <f>J798*(O798/100)</f>
        <v>0</v>
      </c>
      <c r="Q798" s="126">
        <f>J798+P798</f>
        <v>0</v>
      </c>
      <c r="R798" s="127"/>
      <c r="S798" s="127" t="s">
        <v>152</v>
      </c>
      <c r="T798" s="128">
        <v>1</v>
      </c>
      <c r="U798" s="8"/>
      <c r="V798" s="8"/>
      <c r="W798" s="8"/>
      <c r="X798" s="60"/>
    </row>
    <row r="799" spans="1:27" ht="19.5" outlineLevel="4" x14ac:dyDescent="0.2">
      <c r="A799" s="129"/>
      <c r="B799" s="130"/>
      <c r="C799" s="130"/>
      <c r="D799" s="131"/>
      <c r="E799" s="135" t="s">
        <v>0</v>
      </c>
      <c r="F799" s="158" t="s">
        <v>201</v>
      </c>
      <c r="G799" s="158"/>
      <c r="H799" s="159"/>
      <c r="I799" s="160"/>
      <c r="J799" s="161"/>
      <c r="K799" s="133"/>
      <c r="L799" s="133"/>
      <c r="M799" s="133"/>
      <c r="N799" s="133"/>
      <c r="O799" s="134"/>
      <c r="P799" s="134"/>
      <c r="Q799" s="134"/>
      <c r="R799" s="131"/>
      <c r="S799" s="131"/>
      <c r="T799" s="130"/>
      <c r="U799" s="6"/>
      <c r="V799" s="8"/>
      <c r="W799" s="8"/>
      <c r="X799" s="132" t="str">
        <f>F799</f>
        <v>Zabetonování prostupů v instalačních šachtách ve stropech železobetonových ze suchých směsí, včetně bednění, odbednění, výztuže a zajištění potrubí skelnou vatou s folií (materiál v ceně), plochy do 0,09 m2</v>
      </c>
      <c r="Y799" s="9"/>
      <c r="AA799" s="11"/>
    </row>
    <row r="800" spans="1:27" ht="7.5" customHeight="1" outlineLevel="4" x14ac:dyDescent="0.15">
      <c r="B800" s="69"/>
      <c r="C800" s="69"/>
      <c r="D800" s="60"/>
      <c r="E800" s="60"/>
      <c r="F800" s="61"/>
      <c r="G800" s="60"/>
      <c r="H800" s="65"/>
      <c r="I800" s="104"/>
      <c r="J800" s="63"/>
      <c r="K800" s="65"/>
      <c r="L800" s="65"/>
      <c r="M800" s="65"/>
      <c r="N800" s="65"/>
      <c r="O800" s="63"/>
      <c r="P800" s="63"/>
      <c r="Q800" s="63"/>
      <c r="R800" s="60"/>
      <c r="S800" s="60"/>
      <c r="T800" s="69"/>
      <c r="U800" s="8"/>
      <c r="X800" s="60"/>
    </row>
    <row r="801" spans="1:27" ht="11.25" outlineLevel="4" x14ac:dyDescent="0.2">
      <c r="A801" s="136"/>
      <c r="B801" s="137"/>
      <c r="C801" s="137"/>
      <c r="D801" s="138"/>
      <c r="E801" s="144" t="s">
        <v>1</v>
      </c>
      <c r="F801" s="139" t="s">
        <v>677</v>
      </c>
      <c r="G801" s="138"/>
      <c r="H801" s="140">
        <v>15</v>
      </c>
      <c r="I801" s="141"/>
      <c r="J801" s="142"/>
      <c r="K801" s="143"/>
      <c r="L801" s="143"/>
      <c r="M801" s="143"/>
      <c r="N801" s="143"/>
      <c r="O801" s="142"/>
      <c r="P801" s="142"/>
      <c r="Q801" s="142"/>
      <c r="R801" s="138"/>
      <c r="S801" s="138"/>
      <c r="T801" s="137"/>
      <c r="U801" s="6"/>
      <c r="V801" s="8"/>
      <c r="W801" s="8"/>
      <c r="X801" s="60"/>
    </row>
    <row r="802" spans="1:27" ht="7.5" customHeight="1" outlineLevel="4" x14ac:dyDescent="0.15">
      <c r="A802" s="8"/>
      <c r="B802" s="69"/>
      <c r="C802" s="69"/>
      <c r="D802" s="60"/>
      <c r="E802" s="60"/>
      <c r="F802" s="103"/>
      <c r="G802" s="60"/>
      <c r="H802" s="65"/>
      <c r="I802" s="104"/>
      <c r="J802" s="63"/>
      <c r="K802" s="65"/>
      <c r="L802" s="65"/>
      <c r="M802" s="65"/>
      <c r="N802" s="65"/>
      <c r="O802" s="63"/>
      <c r="P802" s="63"/>
      <c r="Q802" s="63"/>
      <c r="R802" s="60"/>
      <c r="S802" s="60"/>
      <c r="T802" s="69"/>
      <c r="U802" s="8"/>
      <c r="X802" s="60"/>
    </row>
    <row r="803" spans="1:27" ht="22.5" outlineLevel="3" x14ac:dyDescent="0.2">
      <c r="A803" s="4"/>
      <c r="B803" s="119"/>
      <c r="C803" s="120">
        <v>140</v>
      </c>
      <c r="D803" s="121" t="s">
        <v>148</v>
      </c>
      <c r="E803" s="122" t="s">
        <v>678</v>
      </c>
      <c r="F803" s="123" t="s">
        <v>679</v>
      </c>
      <c r="G803" s="121" t="s">
        <v>189</v>
      </c>
      <c r="H803" s="124">
        <v>1</v>
      </c>
      <c r="I803" s="125"/>
      <c r="J803" s="126">
        <f>H803*I803</f>
        <v>0</v>
      </c>
      <c r="K803" s="124">
        <v>5.3510000000000002E-2</v>
      </c>
      <c r="L803" s="124">
        <f>H803*K803</f>
        <v>5.3510000000000002E-2</v>
      </c>
      <c r="M803" s="124"/>
      <c r="N803" s="124">
        <f>H803*M803</f>
        <v>0</v>
      </c>
      <c r="O803" s="126">
        <v>21</v>
      </c>
      <c r="P803" s="126">
        <f>J803*(O803/100)</f>
        <v>0</v>
      </c>
      <c r="Q803" s="126">
        <f>J803+P803</f>
        <v>0</v>
      </c>
      <c r="R803" s="127"/>
      <c r="S803" s="127" t="s">
        <v>152</v>
      </c>
      <c r="T803" s="128">
        <v>1</v>
      </c>
      <c r="U803" s="8"/>
      <c r="V803" s="8"/>
      <c r="W803" s="8"/>
      <c r="X803" s="60"/>
    </row>
    <row r="804" spans="1:27" ht="19.5" outlineLevel="4" x14ac:dyDescent="0.2">
      <c r="A804" s="129"/>
      <c r="B804" s="130"/>
      <c r="C804" s="130"/>
      <c r="D804" s="131"/>
      <c r="E804" s="135" t="s">
        <v>0</v>
      </c>
      <c r="F804" s="158" t="s">
        <v>680</v>
      </c>
      <c r="G804" s="158"/>
      <c r="H804" s="159"/>
      <c r="I804" s="160"/>
      <c r="J804" s="161"/>
      <c r="K804" s="133"/>
      <c r="L804" s="133"/>
      <c r="M804" s="133"/>
      <c r="N804" s="133"/>
      <c r="O804" s="134"/>
      <c r="P804" s="134"/>
      <c r="Q804" s="134"/>
      <c r="R804" s="131"/>
      <c r="S804" s="131"/>
      <c r="T804" s="130"/>
      <c r="U804" s="6"/>
      <c r="V804" s="8"/>
      <c r="W804" s="8"/>
      <c r="X804" s="132" t="str">
        <f>F804</f>
        <v>Zabetonování prostupů v instalačních šachtách ve stropech železobetonových ze suchých směsí, včetně bednění, odbednění, výztuže a zajištění potrubí skelnou vatou s folií (materiál v ceně), plochy přes 0,09 do 0,25 m2</v>
      </c>
      <c r="Y804" s="9"/>
      <c r="AA804" s="11"/>
    </row>
    <row r="805" spans="1:27" ht="7.5" customHeight="1" outlineLevel="4" x14ac:dyDescent="0.15">
      <c r="B805" s="69"/>
      <c r="C805" s="69"/>
      <c r="D805" s="60"/>
      <c r="E805" s="60"/>
      <c r="F805" s="61"/>
      <c r="G805" s="60"/>
      <c r="H805" s="65"/>
      <c r="I805" s="104"/>
      <c r="J805" s="63"/>
      <c r="K805" s="65"/>
      <c r="L805" s="65"/>
      <c r="M805" s="65"/>
      <c r="N805" s="65"/>
      <c r="O805" s="63"/>
      <c r="P805" s="63"/>
      <c r="Q805" s="63"/>
      <c r="R805" s="60"/>
      <c r="S805" s="60"/>
      <c r="T805" s="69"/>
      <c r="U805" s="8"/>
      <c r="X805" s="60"/>
    </row>
    <row r="806" spans="1:27" ht="11.25" outlineLevel="4" x14ac:dyDescent="0.2">
      <c r="A806" s="136"/>
      <c r="B806" s="137"/>
      <c r="C806" s="137"/>
      <c r="D806" s="138"/>
      <c r="E806" s="144" t="s">
        <v>1</v>
      </c>
      <c r="F806" s="139" t="s">
        <v>681</v>
      </c>
      <c r="G806" s="138"/>
      <c r="H806" s="140">
        <v>1</v>
      </c>
      <c r="I806" s="141"/>
      <c r="J806" s="142"/>
      <c r="K806" s="143"/>
      <c r="L806" s="143"/>
      <c r="M806" s="143"/>
      <c r="N806" s="143"/>
      <c r="O806" s="142"/>
      <c r="P806" s="142"/>
      <c r="Q806" s="142"/>
      <c r="R806" s="138"/>
      <c r="S806" s="138"/>
      <c r="T806" s="137"/>
      <c r="U806" s="6"/>
      <c r="V806" s="8"/>
      <c r="W806" s="8"/>
      <c r="X806" s="60"/>
    </row>
    <row r="807" spans="1:27" ht="7.5" customHeight="1" outlineLevel="4" x14ac:dyDescent="0.15">
      <c r="A807" s="8"/>
      <c r="B807" s="69"/>
      <c r="C807" s="69"/>
      <c r="D807" s="60"/>
      <c r="E807" s="60"/>
      <c r="F807" s="103"/>
      <c r="G807" s="60"/>
      <c r="H807" s="65"/>
      <c r="I807" s="104"/>
      <c r="J807" s="63"/>
      <c r="K807" s="65"/>
      <c r="L807" s="65"/>
      <c r="M807" s="65"/>
      <c r="N807" s="65"/>
      <c r="O807" s="63"/>
      <c r="P807" s="63"/>
      <c r="Q807" s="63"/>
      <c r="R807" s="60"/>
      <c r="S807" s="60"/>
      <c r="T807" s="69"/>
      <c r="U807" s="8"/>
      <c r="X807" s="60"/>
    </row>
    <row r="808" spans="1:27" outlineLevel="3" x14ac:dyDescent="0.15">
      <c r="B808" s="6"/>
      <c r="C808" s="6"/>
      <c r="D808" s="6"/>
      <c r="E808" s="6"/>
      <c r="F808" s="6"/>
      <c r="G808" s="6"/>
      <c r="H808" s="6"/>
      <c r="I808" s="8"/>
      <c r="J808" s="8"/>
      <c r="K808" s="6"/>
      <c r="L808" s="6"/>
      <c r="M808" s="6"/>
      <c r="N808" s="6"/>
      <c r="O808" s="6"/>
      <c r="P808" s="8"/>
      <c r="Q808" s="8"/>
      <c r="R808" s="8"/>
      <c r="S808" s="6"/>
      <c r="T808" s="6"/>
      <c r="X808" s="6"/>
    </row>
    <row r="809" spans="1:27" ht="11.25" outlineLevel="2" x14ac:dyDescent="0.2">
      <c r="A809" s="96" t="s">
        <v>121</v>
      </c>
      <c r="B809" s="100">
        <v>3</v>
      </c>
      <c r="C809" s="113"/>
      <c r="D809" s="114" t="s">
        <v>147</v>
      </c>
      <c r="E809" s="114"/>
      <c r="F809" s="115" t="s">
        <v>84</v>
      </c>
      <c r="G809" s="114"/>
      <c r="H809" s="116"/>
      <c r="I809" s="117"/>
      <c r="J809" s="98">
        <f>SUBTOTAL(9,J810:J959)</f>
        <v>0</v>
      </c>
      <c r="K809" s="116"/>
      <c r="L809" s="99">
        <f>SUBTOTAL(9,L810:L959)</f>
        <v>20.635643000000002</v>
      </c>
      <c r="M809" s="116"/>
      <c r="N809" s="99">
        <f>SUBTOTAL(9,N810:N959)</f>
        <v>0</v>
      </c>
      <c r="O809" s="118"/>
      <c r="P809" s="98">
        <f>SUBTOTAL(9,P810:P959)</f>
        <v>0</v>
      </c>
      <c r="Q809" s="98">
        <f>SUBTOTAL(9,Q810:Q959)</f>
        <v>0</v>
      </c>
      <c r="R809" s="114"/>
      <c r="S809" s="114"/>
      <c r="T809" s="100">
        <f>SUBTOTAL(9,T810:T959)</f>
        <v>19</v>
      </c>
      <c r="U809" s="6"/>
      <c r="V809" s="8"/>
      <c r="W809" s="8"/>
      <c r="X809" s="60"/>
    </row>
    <row r="810" spans="1:27" ht="11.25" outlineLevel="3" x14ac:dyDescent="0.2">
      <c r="A810" s="4"/>
      <c r="B810" s="119"/>
      <c r="C810" s="120">
        <v>141</v>
      </c>
      <c r="D810" s="121" t="s">
        <v>148</v>
      </c>
      <c r="E810" s="122" t="s">
        <v>682</v>
      </c>
      <c r="F810" s="123" t="s">
        <v>683</v>
      </c>
      <c r="G810" s="121" t="s">
        <v>151</v>
      </c>
      <c r="H810" s="124">
        <v>6.9</v>
      </c>
      <c r="I810" s="125"/>
      <c r="J810" s="126">
        <f>H810*I810</f>
        <v>0</v>
      </c>
      <c r="K810" s="124">
        <v>3.6000000000000002E-4</v>
      </c>
      <c r="L810" s="124">
        <f>H810*K810</f>
        <v>2.4840000000000001E-3</v>
      </c>
      <c r="M810" s="124"/>
      <c r="N810" s="124">
        <f>H810*M810</f>
        <v>0</v>
      </c>
      <c r="O810" s="126">
        <v>21</v>
      </c>
      <c r="P810" s="126">
        <f>J810*(O810/100)</f>
        <v>0</v>
      </c>
      <c r="Q810" s="126">
        <f>J810+P810</f>
        <v>0</v>
      </c>
      <c r="R810" s="127"/>
      <c r="S810" s="127" t="s">
        <v>152</v>
      </c>
      <c r="T810" s="128">
        <v>1</v>
      </c>
      <c r="U810" s="8"/>
      <c r="V810" s="8"/>
      <c r="W810" s="8"/>
      <c r="X810" s="60"/>
    </row>
    <row r="811" spans="1:27" ht="9.75" outlineLevel="4" x14ac:dyDescent="0.2">
      <c r="A811" s="129"/>
      <c r="B811" s="130"/>
      <c r="C811" s="130"/>
      <c r="D811" s="131"/>
      <c r="E811" s="135" t="s">
        <v>0</v>
      </c>
      <c r="F811" s="158" t="s">
        <v>684</v>
      </c>
      <c r="G811" s="158"/>
      <c r="H811" s="159"/>
      <c r="I811" s="160"/>
      <c r="J811" s="161"/>
      <c r="K811" s="133"/>
      <c r="L811" s="133"/>
      <c r="M811" s="133"/>
      <c r="N811" s="133"/>
      <c r="O811" s="134"/>
      <c r="P811" s="134"/>
      <c r="Q811" s="134"/>
      <c r="R811" s="131"/>
      <c r="S811" s="131"/>
      <c r="T811" s="130"/>
      <c r="U811" s="6"/>
      <c r="V811" s="8"/>
      <c r="W811" s="8"/>
      <c r="X811" s="132" t="str">
        <f>F811</f>
        <v>Pletivo vnitřních ploch v ploše nebo pruzích, na plném podkladu sklovláknité upevněné provizorním přichycením nosníků</v>
      </c>
      <c r="Y811" s="9"/>
      <c r="AA811" s="11"/>
    </row>
    <row r="812" spans="1:27" ht="7.5" customHeight="1" outlineLevel="4" x14ac:dyDescent="0.15">
      <c r="B812" s="69"/>
      <c r="C812" s="69"/>
      <c r="D812" s="60"/>
      <c r="E812" s="60"/>
      <c r="F812" s="61"/>
      <c r="G812" s="60"/>
      <c r="H812" s="65"/>
      <c r="I812" s="104"/>
      <c r="J812" s="63"/>
      <c r="K812" s="65"/>
      <c r="L812" s="65"/>
      <c r="M812" s="65"/>
      <c r="N812" s="65"/>
      <c r="O812" s="63"/>
      <c r="P812" s="63"/>
      <c r="Q812" s="63"/>
      <c r="R812" s="60"/>
      <c r="S812" s="60"/>
      <c r="T812" s="69"/>
      <c r="U812" s="8"/>
      <c r="X812" s="60"/>
    </row>
    <row r="813" spans="1:27" ht="11.25" outlineLevel="4" x14ac:dyDescent="0.2">
      <c r="A813" s="136"/>
      <c r="B813" s="137"/>
      <c r="C813" s="137"/>
      <c r="D813" s="138"/>
      <c r="E813" s="144" t="s">
        <v>1</v>
      </c>
      <c r="F813" s="139" t="s">
        <v>616</v>
      </c>
      <c r="G813" s="138"/>
      <c r="H813" s="140">
        <v>0</v>
      </c>
      <c r="I813" s="141"/>
      <c r="J813" s="142"/>
      <c r="K813" s="143"/>
      <c r="L813" s="143"/>
      <c r="M813" s="143"/>
      <c r="N813" s="143"/>
      <c r="O813" s="142"/>
      <c r="P813" s="142"/>
      <c r="Q813" s="142"/>
      <c r="R813" s="138"/>
      <c r="S813" s="138"/>
      <c r="T813" s="137"/>
      <c r="U813" s="6"/>
      <c r="V813" s="8"/>
      <c r="W813" s="8"/>
      <c r="X813" s="60"/>
    </row>
    <row r="814" spans="1:27" ht="11.25" outlineLevel="4" x14ac:dyDescent="0.2">
      <c r="A814" s="136"/>
      <c r="B814" s="137"/>
      <c r="C814" s="137"/>
      <c r="D814" s="138"/>
      <c r="E814" s="144"/>
      <c r="F814" s="139" t="s">
        <v>685</v>
      </c>
      <c r="G814" s="138"/>
      <c r="H814" s="140">
        <v>1.6160000000000001</v>
      </c>
      <c r="I814" s="141"/>
      <c r="J814" s="142"/>
      <c r="K814" s="143"/>
      <c r="L814" s="143"/>
      <c r="M814" s="143"/>
      <c r="N814" s="143"/>
      <c r="O814" s="142"/>
      <c r="P814" s="142"/>
      <c r="Q814" s="142"/>
      <c r="R814" s="138"/>
      <c r="S814" s="138"/>
      <c r="T814" s="137"/>
      <c r="U814" s="6"/>
      <c r="V814" s="8"/>
      <c r="W814" s="8"/>
      <c r="X814" s="60"/>
    </row>
    <row r="815" spans="1:27" ht="11.25" outlineLevel="4" x14ac:dyDescent="0.2">
      <c r="A815" s="136"/>
      <c r="B815" s="137"/>
      <c r="C815" s="137"/>
      <c r="D815" s="138"/>
      <c r="E815" s="144"/>
      <c r="F815" s="139" t="s">
        <v>623</v>
      </c>
      <c r="G815" s="138"/>
      <c r="H815" s="140">
        <v>0</v>
      </c>
      <c r="I815" s="141"/>
      <c r="J815" s="142"/>
      <c r="K815" s="143"/>
      <c r="L815" s="143"/>
      <c r="M815" s="143"/>
      <c r="N815" s="143"/>
      <c r="O815" s="142"/>
      <c r="P815" s="142"/>
      <c r="Q815" s="142"/>
      <c r="R815" s="138"/>
      <c r="S815" s="138"/>
      <c r="T815" s="137"/>
      <c r="U815" s="6"/>
      <c r="V815" s="8"/>
      <c r="W815" s="8"/>
      <c r="X815" s="60"/>
    </row>
    <row r="816" spans="1:27" ht="11.25" outlineLevel="4" x14ac:dyDescent="0.2">
      <c r="A816" s="136"/>
      <c r="B816" s="137"/>
      <c r="C816" s="137"/>
      <c r="D816" s="138"/>
      <c r="E816" s="144"/>
      <c r="F816" s="139" t="s">
        <v>686</v>
      </c>
      <c r="G816" s="138"/>
      <c r="H816" s="140">
        <v>1.1000000000000001</v>
      </c>
      <c r="I816" s="141"/>
      <c r="J816" s="142"/>
      <c r="K816" s="143"/>
      <c r="L816" s="143"/>
      <c r="M816" s="143"/>
      <c r="N816" s="143"/>
      <c r="O816" s="142"/>
      <c r="P816" s="142"/>
      <c r="Q816" s="142"/>
      <c r="R816" s="138"/>
      <c r="S816" s="138"/>
      <c r="T816" s="137"/>
      <c r="U816" s="6"/>
      <c r="V816" s="8"/>
      <c r="W816" s="8"/>
      <c r="X816" s="60"/>
    </row>
    <row r="817" spans="1:27" ht="11.25" outlineLevel="4" x14ac:dyDescent="0.2">
      <c r="A817" s="136"/>
      <c r="B817" s="137"/>
      <c r="C817" s="137"/>
      <c r="D817" s="138"/>
      <c r="E817" s="144"/>
      <c r="F817" s="139" t="s">
        <v>687</v>
      </c>
      <c r="G817" s="138"/>
      <c r="H817" s="140">
        <v>4</v>
      </c>
      <c r="I817" s="141"/>
      <c r="J817" s="142"/>
      <c r="K817" s="143"/>
      <c r="L817" s="143"/>
      <c r="M817" s="143"/>
      <c r="N817" s="143"/>
      <c r="O817" s="142"/>
      <c r="P817" s="142"/>
      <c r="Q817" s="142"/>
      <c r="R817" s="138"/>
      <c r="S817" s="138"/>
      <c r="T817" s="137"/>
      <c r="U817" s="6"/>
      <c r="V817" s="8"/>
      <c r="W817" s="8"/>
      <c r="X817" s="60"/>
    </row>
    <row r="818" spans="1:27" ht="11.25" outlineLevel="4" x14ac:dyDescent="0.2">
      <c r="A818" s="136"/>
      <c r="B818" s="137"/>
      <c r="C818" s="137"/>
      <c r="D818" s="138"/>
      <c r="E818" s="144"/>
      <c r="F818" s="139" t="s">
        <v>688</v>
      </c>
      <c r="G818" s="138"/>
      <c r="H818" s="140">
        <v>0.18400000000000002</v>
      </c>
      <c r="I818" s="141"/>
      <c r="J818" s="142"/>
      <c r="K818" s="143"/>
      <c r="L818" s="143"/>
      <c r="M818" s="143"/>
      <c r="N818" s="143"/>
      <c r="O818" s="142"/>
      <c r="P818" s="142"/>
      <c r="Q818" s="142"/>
      <c r="R818" s="138"/>
      <c r="S818" s="138"/>
      <c r="T818" s="137"/>
      <c r="U818" s="6"/>
      <c r="V818" s="8"/>
      <c r="W818" s="8"/>
      <c r="X818" s="60"/>
    </row>
    <row r="819" spans="1:27" ht="7.5" customHeight="1" outlineLevel="4" x14ac:dyDescent="0.15">
      <c r="A819" s="8"/>
      <c r="B819" s="69"/>
      <c r="C819" s="69"/>
      <c r="D819" s="60"/>
      <c r="E819" s="60"/>
      <c r="F819" s="103"/>
      <c r="G819" s="60"/>
      <c r="H819" s="65"/>
      <c r="I819" s="104"/>
      <c r="J819" s="63"/>
      <c r="K819" s="65"/>
      <c r="L819" s="65"/>
      <c r="M819" s="65"/>
      <c r="N819" s="65"/>
      <c r="O819" s="63"/>
      <c r="P819" s="63"/>
      <c r="Q819" s="63"/>
      <c r="R819" s="60"/>
      <c r="S819" s="60"/>
      <c r="T819" s="69"/>
      <c r="U819" s="8"/>
      <c r="X819" s="60"/>
    </row>
    <row r="820" spans="1:27" ht="22.5" outlineLevel="3" x14ac:dyDescent="0.2">
      <c r="A820" s="4"/>
      <c r="B820" s="119"/>
      <c r="C820" s="120">
        <v>142</v>
      </c>
      <c r="D820" s="121" t="s">
        <v>148</v>
      </c>
      <c r="E820" s="122" t="s">
        <v>217</v>
      </c>
      <c r="F820" s="123" t="s">
        <v>218</v>
      </c>
      <c r="G820" s="121" t="s">
        <v>151</v>
      </c>
      <c r="H820" s="124">
        <v>37.382899999999999</v>
      </c>
      <c r="I820" s="125"/>
      <c r="J820" s="126">
        <f>H820*I820</f>
        <v>0</v>
      </c>
      <c r="K820" s="124">
        <v>2.1899999999999999E-2</v>
      </c>
      <c r="L820" s="124">
        <f>H820*K820</f>
        <v>0.81868551000000001</v>
      </c>
      <c r="M820" s="124"/>
      <c r="N820" s="124">
        <f>H820*M820</f>
        <v>0</v>
      </c>
      <c r="O820" s="126">
        <v>21</v>
      </c>
      <c r="P820" s="126">
        <f>J820*(O820/100)</f>
        <v>0</v>
      </c>
      <c r="Q820" s="126">
        <f>J820+P820</f>
        <v>0</v>
      </c>
      <c r="R820" s="127"/>
      <c r="S820" s="127" t="s">
        <v>152</v>
      </c>
      <c r="T820" s="128">
        <v>1</v>
      </c>
      <c r="U820" s="8"/>
      <c r="V820" s="8"/>
      <c r="W820" s="8"/>
      <c r="X820" s="60"/>
    </row>
    <row r="821" spans="1:27" ht="9.75" outlineLevel="4" x14ac:dyDescent="0.2">
      <c r="A821" s="129"/>
      <c r="B821" s="130"/>
      <c r="C821" s="130"/>
      <c r="D821" s="131"/>
      <c r="E821" s="135" t="s">
        <v>0</v>
      </c>
      <c r="F821" s="158" t="s">
        <v>219</v>
      </c>
      <c r="G821" s="158"/>
      <c r="H821" s="159"/>
      <c r="I821" s="160"/>
      <c r="J821" s="161"/>
      <c r="K821" s="133"/>
      <c r="L821" s="133"/>
      <c r="M821" s="133"/>
      <c r="N821" s="133"/>
      <c r="O821" s="134"/>
      <c r="P821" s="134"/>
      <c r="Q821" s="134"/>
      <c r="R821" s="131"/>
      <c r="S821" s="131"/>
      <c r="T821" s="130"/>
      <c r="U821" s="6"/>
      <c r="V821" s="8"/>
      <c r="W821" s="8"/>
      <c r="X821" s="132" t="str">
        <f>F821</f>
        <v>Oprava vápenocementové omítky vnitřních ploch hladké, tl. do 20 mm, s celoplošným přeštukováním, tl. štuku do 3 mm stropů, v rozsahu opravované plochy přes 10 do 30%</v>
      </c>
      <c r="Y821" s="9"/>
      <c r="AA821" s="11"/>
    </row>
    <row r="822" spans="1:27" ht="7.5" customHeight="1" outlineLevel="4" x14ac:dyDescent="0.15">
      <c r="B822" s="69"/>
      <c r="C822" s="69"/>
      <c r="D822" s="60"/>
      <c r="E822" s="60"/>
      <c r="F822" s="61"/>
      <c r="G822" s="60"/>
      <c r="H822" s="65"/>
      <c r="I822" s="104"/>
      <c r="J822" s="63"/>
      <c r="K822" s="65"/>
      <c r="L822" s="65"/>
      <c r="M822" s="65"/>
      <c r="N822" s="65"/>
      <c r="O822" s="63"/>
      <c r="P822" s="63"/>
      <c r="Q822" s="63"/>
      <c r="R822" s="60"/>
      <c r="S822" s="60"/>
      <c r="T822" s="69"/>
      <c r="U822" s="8"/>
      <c r="X822" s="60"/>
    </row>
    <row r="823" spans="1:27" ht="11.25" outlineLevel="4" x14ac:dyDescent="0.2">
      <c r="A823" s="136"/>
      <c r="B823" s="137"/>
      <c r="C823" s="137"/>
      <c r="D823" s="138"/>
      <c r="E823" s="144" t="s">
        <v>1</v>
      </c>
      <c r="F823" s="139" t="s">
        <v>689</v>
      </c>
      <c r="G823" s="138"/>
      <c r="H823" s="140">
        <v>0</v>
      </c>
      <c r="I823" s="141"/>
      <c r="J823" s="142"/>
      <c r="K823" s="143"/>
      <c r="L823" s="143"/>
      <c r="M823" s="143"/>
      <c r="N823" s="143"/>
      <c r="O823" s="142"/>
      <c r="P823" s="142"/>
      <c r="Q823" s="142"/>
      <c r="R823" s="138"/>
      <c r="S823" s="138"/>
      <c r="T823" s="137"/>
      <c r="U823" s="6"/>
      <c r="V823" s="8"/>
      <c r="W823" s="8"/>
      <c r="X823" s="60"/>
    </row>
    <row r="824" spans="1:27" ht="11.25" outlineLevel="4" x14ac:dyDescent="0.2">
      <c r="A824" s="136"/>
      <c r="B824" s="137"/>
      <c r="C824" s="137"/>
      <c r="D824" s="138"/>
      <c r="E824" s="144"/>
      <c r="F824" s="139" t="s">
        <v>690</v>
      </c>
      <c r="G824" s="138"/>
      <c r="H824" s="140">
        <v>5.761499999999999</v>
      </c>
      <c r="I824" s="141"/>
      <c r="J824" s="142"/>
      <c r="K824" s="143"/>
      <c r="L824" s="143"/>
      <c r="M824" s="143"/>
      <c r="N824" s="143"/>
      <c r="O824" s="142"/>
      <c r="P824" s="142"/>
      <c r="Q824" s="142"/>
      <c r="R824" s="138"/>
      <c r="S824" s="138"/>
      <c r="T824" s="137"/>
      <c r="U824" s="6"/>
      <c r="V824" s="8"/>
      <c r="W824" s="8"/>
      <c r="X824" s="60"/>
    </row>
    <row r="825" spans="1:27" ht="11.25" outlineLevel="4" x14ac:dyDescent="0.2">
      <c r="A825" s="136"/>
      <c r="B825" s="137"/>
      <c r="C825" s="137"/>
      <c r="D825" s="138"/>
      <c r="E825" s="144"/>
      <c r="F825" s="139" t="s">
        <v>691</v>
      </c>
      <c r="G825" s="138"/>
      <c r="H825" s="140">
        <v>4.8989999999999991</v>
      </c>
      <c r="I825" s="141"/>
      <c r="J825" s="142"/>
      <c r="K825" s="143"/>
      <c r="L825" s="143"/>
      <c r="M825" s="143"/>
      <c r="N825" s="143"/>
      <c r="O825" s="142"/>
      <c r="P825" s="142"/>
      <c r="Q825" s="142"/>
      <c r="R825" s="138"/>
      <c r="S825" s="138"/>
      <c r="T825" s="137"/>
      <c r="U825" s="6"/>
      <c r="V825" s="8"/>
      <c r="W825" s="8"/>
      <c r="X825" s="60"/>
    </row>
    <row r="826" spans="1:27" ht="11.25" outlineLevel="4" x14ac:dyDescent="0.2">
      <c r="A826" s="136"/>
      <c r="B826" s="137"/>
      <c r="C826" s="137"/>
      <c r="D826" s="138"/>
      <c r="E826" s="144"/>
      <c r="F826" s="139" t="s">
        <v>692</v>
      </c>
      <c r="G826" s="138"/>
      <c r="H826" s="140">
        <v>5.2784999999999993</v>
      </c>
      <c r="I826" s="141"/>
      <c r="J826" s="142"/>
      <c r="K826" s="143"/>
      <c r="L826" s="143"/>
      <c r="M826" s="143"/>
      <c r="N826" s="143"/>
      <c r="O826" s="142"/>
      <c r="P826" s="142"/>
      <c r="Q826" s="142"/>
      <c r="R826" s="138"/>
      <c r="S826" s="138"/>
      <c r="T826" s="137"/>
      <c r="U826" s="6"/>
      <c r="V826" s="8"/>
      <c r="W826" s="8"/>
      <c r="X826" s="60"/>
    </row>
    <row r="827" spans="1:27" ht="11.25" outlineLevel="4" x14ac:dyDescent="0.2">
      <c r="A827" s="136"/>
      <c r="B827" s="137"/>
      <c r="C827" s="137"/>
      <c r="D827" s="138"/>
      <c r="E827" s="144"/>
      <c r="F827" s="139" t="s">
        <v>693</v>
      </c>
      <c r="G827" s="138"/>
      <c r="H827" s="140">
        <v>3.5948999999999995</v>
      </c>
      <c r="I827" s="141"/>
      <c r="J827" s="142"/>
      <c r="K827" s="143"/>
      <c r="L827" s="143"/>
      <c r="M827" s="143"/>
      <c r="N827" s="143"/>
      <c r="O827" s="142"/>
      <c r="P827" s="142"/>
      <c r="Q827" s="142"/>
      <c r="R827" s="138"/>
      <c r="S827" s="138"/>
      <c r="T827" s="137"/>
      <c r="U827" s="6"/>
      <c r="V827" s="8"/>
      <c r="W827" s="8"/>
      <c r="X827" s="60"/>
    </row>
    <row r="828" spans="1:27" ht="11.25" outlineLevel="4" x14ac:dyDescent="0.2">
      <c r="A828" s="136"/>
      <c r="B828" s="137"/>
      <c r="C828" s="137"/>
      <c r="D828" s="138"/>
      <c r="E828" s="144"/>
      <c r="F828" s="139" t="s">
        <v>694</v>
      </c>
      <c r="G828" s="138"/>
      <c r="H828" s="140">
        <v>4.3469999999999995</v>
      </c>
      <c r="I828" s="141"/>
      <c r="J828" s="142"/>
      <c r="K828" s="143"/>
      <c r="L828" s="143"/>
      <c r="M828" s="143"/>
      <c r="N828" s="143"/>
      <c r="O828" s="142"/>
      <c r="P828" s="142"/>
      <c r="Q828" s="142"/>
      <c r="R828" s="138"/>
      <c r="S828" s="138"/>
      <c r="T828" s="137"/>
      <c r="U828" s="6"/>
      <c r="V828" s="8"/>
      <c r="W828" s="8"/>
      <c r="X828" s="60"/>
    </row>
    <row r="829" spans="1:27" ht="11.25" outlineLevel="4" x14ac:dyDescent="0.2">
      <c r="A829" s="136"/>
      <c r="B829" s="137"/>
      <c r="C829" s="137"/>
      <c r="D829" s="138"/>
      <c r="E829" s="144"/>
      <c r="F829" s="139" t="s">
        <v>695</v>
      </c>
      <c r="G829" s="138"/>
      <c r="H829" s="140">
        <v>5.0150000000000006</v>
      </c>
      <c r="I829" s="141"/>
      <c r="J829" s="142"/>
      <c r="K829" s="143"/>
      <c r="L829" s="143"/>
      <c r="M829" s="143"/>
      <c r="N829" s="143"/>
      <c r="O829" s="142"/>
      <c r="P829" s="142"/>
      <c r="Q829" s="142"/>
      <c r="R829" s="138"/>
      <c r="S829" s="138"/>
      <c r="T829" s="137"/>
      <c r="U829" s="6"/>
      <c r="V829" s="8"/>
      <c r="W829" s="8"/>
      <c r="X829" s="60"/>
    </row>
    <row r="830" spans="1:27" ht="11.25" outlineLevel="4" x14ac:dyDescent="0.2">
      <c r="A830" s="136"/>
      <c r="B830" s="137"/>
      <c r="C830" s="137"/>
      <c r="D830" s="138"/>
      <c r="E830" s="144"/>
      <c r="F830" s="139" t="s">
        <v>696</v>
      </c>
      <c r="G830" s="138"/>
      <c r="H830" s="140">
        <v>8.4870000000000001</v>
      </c>
      <c r="I830" s="141"/>
      <c r="J830" s="142"/>
      <c r="K830" s="143"/>
      <c r="L830" s="143"/>
      <c r="M830" s="143"/>
      <c r="N830" s="143"/>
      <c r="O830" s="142"/>
      <c r="P830" s="142"/>
      <c r="Q830" s="142"/>
      <c r="R830" s="138"/>
      <c r="S830" s="138"/>
      <c r="T830" s="137"/>
      <c r="U830" s="6"/>
      <c r="V830" s="8"/>
      <c r="W830" s="8"/>
      <c r="X830" s="60"/>
    </row>
    <row r="831" spans="1:27" ht="7.5" customHeight="1" outlineLevel="4" x14ac:dyDescent="0.15">
      <c r="A831" s="8"/>
      <c r="B831" s="69"/>
      <c r="C831" s="69"/>
      <c r="D831" s="60"/>
      <c r="E831" s="60"/>
      <c r="F831" s="103"/>
      <c r="G831" s="60"/>
      <c r="H831" s="65"/>
      <c r="I831" s="104"/>
      <c r="J831" s="63"/>
      <c r="K831" s="65"/>
      <c r="L831" s="65"/>
      <c r="M831" s="65"/>
      <c r="N831" s="65"/>
      <c r="O831" s="63"/>
      <c r="P831" s="63"/>
      <c r="Q831" s="63"/>
      <c r="R831" s="60"/>
      <c r="S831" s="60"/>
      <c r="T831" s="69"/>
      <c r="U831" s="8"/>
      <c r="X831" s="60"/>
    </row>
    <row r="832" spans="1:27" ht="11.25" outlineLevel="3" x14ac:dyDescent="0.2">
      <c r="A832" s="4"/>
      <c r="B832" s="119"/>
      <c r="C832" s="120">
        <v>143</v>
      </c>
      <c r="D832" s="121" t="s">
        <v>148</v>
      </c>
      <c r="E832" s="122" t="s">
        <v>221</v>
      </c>
      <c r="F832" s="123" t="s">
        <v>222</v>
      </c>
      <c r="G832" s="121" t="s">
        <v>151</v>
      </c>
      <c r="H832" s="124">
        <v>75.373999999999995</v>
      </c>
      <c r="I832" s="125"/>
      <c r="J832" s="126">
        <f>H832*I832</f>
        <v>0</v>
      </c>
      <c r="K832" s="124">
        <v>1.4E-3</v>
      </c>
      <c r="L832" s="124">
        <f>H832*K832</f>
        <v>0.1055236</v>
      </c>
      <c r="M832" s="124"/>
      <c r="N832" s="124">
        <f>H832*M832</f>
        <v>0</v>
      </c>
      <c r="O832" s="126">
        <v>21</v>
      </c>
      <c r="P832" s="126">
        <f>J832*(O832/100)</f>
        <v>0</v>
      </c>
      <c r="Q832" s="126">
        <f>J832+P832</f>
        <v>0</v>
      </c>
      <c r="R832" s="127"/>
      <c r="S832" s="127" t="s">
        <v>152</v>
      </c>
      <c r="T832" s="128">
        <v>1</v>
      </c>
      <c r="U832" s="8"/>
      <c r="V832" s="8"/>
      <c r="W832" s="8"/>
      <c r="X832" s="60"/>
    </row>
    <row r="833" spans="1:27" ht="9.75" outlineLevel="4" x14ac:dyDescent="0.2">
      <c r="A833" s="129"/>
      <c r="B833" s="130"/>
      <c r="C833" s="130"/>
      <c r="D833" s="131"/>
      <c r="E833" s="135" t="s">
        <v>0</v>
      </c>
      <c r="F833" s="158" t="s">
        <v>223</v>
      </c>
      <c r="G833" s="158"/>
      <c r="H833" s="159"/>
      <c r="I833" s="160"/>
      <c r="J833" s="161"/>
      <c r="K833" s="133"/>
      <c r="L833" s="133"/>
      <c r="M833" s="133"/>
      <c r="N833" s="133"/>
      <c r="O833" s="134"/>
      <c r="P833" s="134"/>
      <c r="Q833" s="134"/>
      <c r="R833" s="131"/>
      <c r="S833" s="131"/>
      <c r="T833" s="130"/>
      <c r="U833" s="6"/>
      <c r="V833" s="8"/>
      <c r="W833" s="8"/>
      <c r="X833" s="132" t="str">
        <f>F833</f>
        <v>Podkladní a spojovací vrstva vnitřních omítaných ploch polymercementový spojovací můstek nanášený ručně stěn</v>
      </c>
      <c r="Y833" s="9"/>
      <c r="AA833" s="11"/>
    </row>
    <row r="834" spans="1:27" ht="7.5" customHeight="1" outlineLevel="4" x14ac:dyDescent="0.15">
      <c r="B834" s="69"/>
      <c r="C834" s="69"/>
      <c r="D834" s="60"/>
      <c r="E834" s="60"/>
      <c r="F834" s="61"/>
      <c r="G834" s="60"/>
      <c r="H834" s="65"/>
      <c r="I834" s="104"/>
      <c r="J834" s="63"/>
      <c r="K834" s="65"/>
      <c r="L834" s="65"/>
      <c r="M834" s="65"/>
      <c r="N834" s="65"/>
      <c r="O834" s="63"/>
      <c r="P834" s="63"/>
      <c r="Q834" s="63"/>
      <c r="R834" s="60"/>
      <c r="S834" s="60"/>
      <c r="T834" s="69"/>
      <c r="U834" s="8"/>
      <c r="X834" s="60"/>
    </row>
    <row r="835" spans="1:27" ht="11.25" outlineLevel="3" x14ac:dyDescent="0.2">
      <c r="A835" s="4"/>
      <c r="B835" s="119"/>
      <c r="C835" s="120">
        <v>144</v>
      </c>
      <c r="D835" s="121" t="s">
        <v>148</v>
      </c>
      <c r="E835" s="122" t="s">
        <v>224</v>
      </c>
      <c r="F835" s="123" t="s">
        <v>225</v>
      </c>
      <c r="G835" s="121" t="s">
        <v>151</v>
      </c>
      <c r="H835" s="124">
        <v>75.373999999999995</v>
      </c>
      <c r="I835" s="125"/>
      <c r="J835" s="126">
        <f>H835*I835</f>
        <v>0</v>
      </c>
      <c r="K835" s="124">
        <v>4.3800000000000002E-3</v>
      </c>
      <c r="L835" s="124">
        <f>H835*K835</f>
        <v>0.33013811999999998</v>
      </c>
      <c r="M835" s="124"/>
      <c r="N835" s="124">
        <f>H835*M835</f>
        <v>0</v>
      </c>
      <c r="O835" s="126">
        <v>21</v>
      </c>
      <c r="P835" s="126">
        <f>J835*(O835/100)</f>
        <v>0</v>
      </c>
      <c r="Q835" s="126">
        <f>J835+P835</f>
        <v>0</v>
      </c>
      <c r="R835" s="127"/>
      <c r="S835" s="127" t="s">
        <v>152</v>
      </c>
      <c r="T835" s="128">
        <v>1</v>
      </c>
      <c r="U835" s="8"/>
      <c r="V835" s="8"/>
      <c r="W835" s="8"/>
      <c r="X835" s="60"/>
    </row>
    <row r="836" spans="1:27" ht="9.75" outlineLevel="4" x14ac:dyDescent="0.2">
      <c r="A836" s="129"/>
      <c r="B836" s="130"/>
      <c r="C836" s="130"/>
      <c r="D836" s="131"/>
      <c r="E836" s="135" t="s">
        <v>0</v>
      </c>
      <c r="F836" s="158" t="s">
        <v>226</v>
      </c>
      <c r="G836" s="158"/>
      <c r="H836" s="159"/>
      <c r="I836" s="160"/>
      <c r="J836" s="161"/>
      <c r="K836" s="133"/>
      <c r="L836" s="133"/>
      <c r="M836" s="133"/>
      <c r="N836" s="133"/>
      <c r="O836" s="134"/>
      <c r="P836" s="134"/>
      <c r="Q836" s="134"/>
      <c r="R836" s="131"/>
      <c r="S836" s="131"/>
      <c r="T836" s="130"/>
      <c r="U836" s="6"/>
      <c r="V836" s="8"/>
      <c r="W836" s="8"/>
      <c r="X836" s="132" t="str">
        <f>F836</f>
        <v>Pletivo vnitřních ploch v ploše nebo pruzích, na plném podkladu sklovláknité vtlačené do tmelu včetně tmelu stěn</v>
      </c>
      <c r="Y836" s="9"/>
      <c r="AA836" s="11"/>
    </row>
    <row r="837" spans="1:27" ht="7.5" customHeight="1" outlineLevel="4" x14ac:dyDescent="0.15">
      <c r="B837" s="69"/>
      <c r="C837" s="69"/>
      <c r="D837" s="60"/>
      <c r="E837" s="60"/>
      <c r="F837" s="61"/>
      <c r="G837" s="60"/>
      <c r="H837" s="65"/>
      <c r="I837" s="104"/>
      <c r="J837" s="63"/>
      <c r="K837" s="65"/>
      <c r="L837" s="65"/>
      <c r="M837" s="65"/>
      <c r="N837" s="65"/>
      <c r="O837" s="63"/>
      <c r="P837" s="63"/>
      <c r="Q837" s="63"/>
      <c r="R837" s="60"/>
      <c r="S837" s="60"/>
      <c r="T837" s="69"/>
      <c r="U837" s="8"/>
      <c r="X837" s="60"/>
    </row>
    <row r="838" spans="1:27" ht="11.25" outlineLevel="4" x14ac:dyDescent="0.2">
      <c r="A838" s="136"/>
      <c r="B838" s="137"/>
      <c r="C838" s="137"/>
      <c r="D838" s="138"/>
      <c r="E838" s="144" t="s">
        <v>1</v>
      </c>
      <c r="F838" s="139" t="s">
        <v>697</v>
      </c>
      <c r="G838" s="138"/>
      <c r="H838" s="140">
        <v>58.238</v>
      </c>
      <c r="I838" s="141"/>
      <c r="J838" s="142"/>
      <c r="K838" s="143"/>
      <c r="L838" s="143"/>
      <c r="M838" s="143"/>
      <c r="N838" s="143"/>
      <c r="O838" s="142"/>
      <c r="P838" s="142"/>
      <c r="Q838" s="142"/>
      <c r="R838" s="138"/>
      <c r="S838" s="138"/>
      <c r="T838" s="137"/>
      <c r="U838" s="6"/>
      <c r="V838" s="8"/>
      <c r="W838" s="8"/>
      <c r="X838" s="60"/>
    </row>
    <row r="839" spans="1:27" ht="11.25" outlineLevel="4" x14ac:dyDescent="0.2">
      <c r="A839" s="136"/>
      <c r="B839" s="137"/>
      <c r="C839" s="137"/>
      <c r="D839" s="138"/>
      <c r="E839" s="144"/>
      <c r="F839" s="139" t="s">
        <v>698</v>
      </c>
      <c r="G839" s="138"/>
      <c r="H839" s="140">
        <v>17.135999999999999</v>
      </c>
      <c r="I839" s="141"/>
      <c r="J839" s="142"/>
      <c r="K839" s="143"/>
      <c r="L839" s="143"/>
      <c r="M839" s="143"/>
      <c r="N839" s="143"/>
      <c r="O839" s="142"/>
      <c r="P839" s="142"/>
      <c r="Q839" s="142"/>
      <c r="R839" s="138"/>
      <c r="S839" s="138"/>
      <c r="T839" s="137"/>
      <c r="U839" s="6"/>
      <c r="V839" s="8"/>
      <c r="W839" s="8"/>
      <c r="X839" s="60"/>
    </row>
    <row r="840" spans="1:27" ht="7.5" customHeight="1" outlineLevel="4" x14ac:dyDescent="0.15">
      <c r="A840" s="8"/>
      <c r="B840" s="69"/>
      <c r="C840" s="69"/>
      <c r="D840" s="60"/>
      <c r="E840" s="60"/>
      <c r="F840" s="103"/>
      <c r="G840" s="60"/>
      <c r="H840" s="65"/>
      <c r="I840" s="104"/>
      <c r="J840" s="63"/>
      <c r="K840" s="65"/>
      <c r="L840" s="65"/>
      <c r="M840" s="65"/>
      <c r="N840" s="65"/>
      <c r="O840" s="63"/>
      <c r="P840" s="63"/>
      <c r="Q840" s="63"/>
      <c r="R840" s="60"/>
      <c r="S840" s="60"/>
      <c r="T840" s="69"/>
      <c r="U840" s="8"/>
      <c r="X840" s="60"/>
    </row>
    <row r="841" spans="1:27" ht="11.25" outlineLevel="3" x14ac:dyDescent="0.2">
      <c r="A841" s="4"/>
      <c r="B841" s="119"/>
      <c r="C841" s="120">
        <v>145</v>
      </c>
      <c r="D841" s="121" t="s">
        <v>148</v>
      </c>
      <c r="E841" s="122" t="s">
        <v>230</v>
      </c>
      <c r="F841" s="123" t="s">
        <v>231</v>
      </c>
      <c r="G841" s="121" t="s">
        <v>151</v>
      </c>
      <c r="H841" s="124">
        <v>70.573999999999998</v>
      </c>
      <c r="I841" s="125"/>
      <c r="J841" s="126">
        <f>H841*I841</f>
        <v>0</v>
      </c>
      <c r="K841" s="124">
        <v>6.5599999999999999E-3</v>
      </c>
      <c r="L841" s="124">
        <f>H841*K841</f>
        <v>0.46296543999999995</v>
      </c>
      <c r="M841" s="124"/>
      <c r="N841" s="124">
        <f>H841*M841</f>
        <v>0</v>
      </c>
      <c r="O841" s="126">
        <v>21</v>
      </c>
      <c r="P841" s="126">
        <f>J841*(O841/100)</f>
        <v>0</v>
      </c>
      <c r="Q841" s="126">
        <f>J841+P841</f>
        <v>0</v>
      </c>
      <c r="R841" s="127"/>
      <c r="S841" s="127" t="s">
        <v>152</v>
      </c>
      <c r="T841" s="128">
        <v>1</v>
      </c>
      <c r="U841" s="8"/>
      <c r="V841" s="8"/>
      <c r="W841" s="8"/>
      <c r="X841" s="60"/>
    </row>
    <row r="842" spans="1:27" ht="9.75" outlineLevel="4" x14ac:dyDescent="0.2">
      <c r="A842" s="129"/>
      <c r="B842" s="130"/>
      <c r="C842" s="130"/>
      <c r="D842" s="131"/>
      <c r="E842" s="135" t="s">
        <v>0</v>
      </c>
      <c r="F842" s="158" t="s">
        <v>232</v>
      </c>
      <c r="G842" s="158"/>
      <c r="H842" s="159"/>
      <c r="I842" s="160"/>
      <c r="J842" s="161"/>
      <c r="K842" s="133"/>
      <c r="L842" s="133"/>
      <c r="M842" s="133"/>
      <c r="N842" s="133"/>
      <c r="O842" s="134"/>
      <c r="P842" s="134"/>
      <c r="Q842" s="134"/>
      <c r="R842" s="131"/>
      <c r="S842" s="131"/>
      <c r="T842" s="130"/>
      <c r="U842" s="6"/>
      <c r="V842" s="8"/>
      <c r="W842" s="8"/>
      <c r="X842" s="132" t="str">
        <f>F842</f>
        <v>Omítka vápenocementová vnitřních ploch hladkých nanášená ručně jednovrstvá hladká, na neomítnutý bezesparý podklad, tloušťky do 5 mm stěn</v>
      </c>
      <c r="Y842" s="9"/>
      <c r="AA842" s="11"/>
    </row>
    <row r="843" spans="1:27" ht="7.5" customHeight="1" outlineLevel="4" x14ac:dyDescent="0.15">
      <c r="B843" s="69"/>
      <c r="C843" s="69"/>
      <c r="D843" s="60"/>
      <c r="E843" s="60"/>
      <c r="F843" s="61"/>
      <c r="G843" s="60"/>
      <c r="H843" s="65"/>
      <c r="I843" s="104"/>
      <c r="J843" s="63"/>
      <c r="K843" s="65"/>
      <c r="L843" s="65"/>
      <c r="M843" s="65"/>
      <c r="N843" s="65"/>
      <c r="O843" s="63"/>
      <c r="P843" s="63"/>
      <c r="Q843" s="63"/>
      <c r="R843" s="60"/>
      <c r="S843" s="60"/>
      <c r="T843" s="69"/>
      <c r="U843" s="8"/>
      <c r="X843" s="60"/>
    </row>
    <row r="844" spans="1:27" ht="11.25" outlineLevel="4" x14ac:dyDescent="0.2">
      <c r="A844" s="136"/>
      <c r="B844" s="137"/>
      <c r="C844" s="137"/>
      <c r="D844" s="138"/>
      <c r="E844" s="144" t="s">
        <v>1</v>
      </c>
      <c r="F844" s="139" t="s">
        <v>699</v>
      </c>
      <c r="G844" s="138"/>
      <c r="H844" s="140">
        <v>53.438000000000002</v>
      </c>
      <c r="I844" s="141"/>
      <c r="J844" s="142"/>
      <c r="K844" s="143"/>
      <c r="L844" s="143"/>
      <c r="M844" s="143"/>
      <c r="N844" s="143"/>
      <c r="O844" s="142"/>
      <c r="P844" s="142"/>
      <c r="Q844" s="142"/>
      <c r="R844" s="138"/>
      <c r="S844" s="138"/>
      <c r="T844" s="137"/>
      <c r="U844" s="6"/>
      <c r="V844" s="8"/>
      <c r="W844" s="8"/>
      <c r="X844" s="60"/>
    </row>
    <row r="845" spans="1:27" ht="11.25" outlineLevel="4" x14ac:dyDescent="0.2">
      <c r="A845" s="136"/>
      <c r="B845" s="137"/>
      <c r="C845" s="137"/>
      <c r="D845" s="138"/>
      <c r="E845" s="144"/>
      <c r="F845" s="139" t="s">
        <v>698</v>
      </c>
      <c r="G845" s="138"/>
      <c r="H845" s="140">
        <v>17.135999999999999</v>
      </c>
      <c r="I845" s="141"/>
      <c r="J845" s="142"/>
      <c r="K845" s="143"/>
      <c r="L845" s="143"/>
      <c r="M845" s="143"/>
      <c r="N845" s="143"/>
      <c r="O845" s="142"/>
      <c r="P845" s="142"/>
      <c r="Q845" s="142"/>
      <c r="R845" s="138"/>
      <c r="S845" s="138"/>
      <c r="T845" s="137"/>
      <c r="U845" s="6"/>
      <c r="V845" s="8"/>
      <c r="W845" s="8"/>
      <c r="X845" s="60"/>
    </row>
    <row r="846" spans="1:27" ht="7.5" customHeight="1" outlineLevel="4" x14ac:dyDescent="0.15">
      <c r="A846" s="8"/>
      <c r="B846" s="69"/>
      <c r="C846" s="69"/>
      <c r="D846" s="60"/>
      <c r="E846" s="60"/>
      <c r="F846" s="103"/>
      <c r="G846" s="60"/>
      <c r="H846" s="65"/>
      <c r="I846" s="104"/>
      <c r="J846" s="63"/>
      <c r="K846" s="65"/>
      <c r="L846" s="65"/>
      <c r="M846" s="65"/>
      <c r="N846" s="65"/>
      <c r="O846" s="63"/>
      <c r="P846" s="63"/>
      <c r="Q846" s="63"/>
      <c r="R846" s="60"/>
      <c r="S846" s="60"/>
      <c r="T846" s="69"/>
      <c r="U846" s="8"/>
      <c r="X846" s="60"/>
    </row>
    <row r="847" spans="1:27" ht="11.25" outlineLevel="3" x14ac:dyDescent="0.2">
      <c r="A847" s="4"/>
      <c r="B847" s="119"/>
      <c r="C847" s="120">
        <v>146</v>
      </c>
      <c r="D847" s="121" t="s">
        <v>148</v>
      </c>
      <c r="E847" s="122" t="s">
        <v>239</v>
      </c>
      <c r="F847" s="123" t="s">
        <v>240</v>
      </c>
      <c r="G847" s="121" t="s">
        <v>151</v>
      </c>
      <c r="H847" s="124">
        <v>2.5499999999999998</v>
      </c>
      <c r="I847" s="125"/>
      <c r="J847" s="126">
        <f>H847*I847</f>
        <v>0</v>
      </c>
      <c r="K847" s="124">
        <v>7.3499999999999998E-3</v>
      </c>
      <c r="L847" s="124">
        <f>H847*K847</f>
        <v>1.8742499999999999E-2</v>
      </c>
      <c r="M847" s="124"/>
      <c r="N847" s="124">
        <f>H847*M847</f>
        <v>0</v>
      </c>
      <c r="O847" s="126">
        <v>21</v>
      </c>
      <c r="P847" s="126">
        <f>J847*(O847/100)</f>
        <v>0</v>
      </c>
      <c r="Q847" s="126">
        <f>J847+P847</f>
        <v>0</v>
      </c>
      <c r="R847" s="127"/>
      <c r="S847" s="127" t="s">
        <v>152</v>
      </c>
      <c r="T847" s="128">
        <v>1</v>
      </c>
      <c r="U847" s="8"/>
      <c r="V847" s="8"/>
      <c r="W847" s="8"/>
      <c r="X847" s="60"/>
    </row>
    <row r="848" spans="1:27" ht="9.75" outlineLevel="4" x14ac:dyDescent="0.2">
      <c r="A848" s="129"/>
      <c r="B848" s="130"/>
      <c r="C848" s="130"/>
      <c r="D848" s="131"/>
      <c r="E848" s="135" t="s">
        <v>0</v>
      </c>
      <c r="F848" s="158" t="s">
        <v>241</v>
      </c>
      <c r="G848" s="158"/>
      <c r="H848" s="159"/>
      <c r="I848" s="160"/>
      <c r="J848" s="161"/>
      <c r="K848" s="133"/>
      <c r="L848" s="133"/>
      <c r="M848" s="133"/>
      <c r="N848" s="133"/>
      <c r="O848" s="134"/>
      <c r="P848" s="134"/>
      <c r="Q848" s="134"/>
      <c r="R848" s="131"/>
      <c r="S848" s="131"/>
      <c r="T848" s="130"/>
      <c r="U848" s="6"/>
      <c r="V848" s="8"/>
      <c r="W848" s="8"/>
      <c r="X848" s="132" t="str">
        <f>F848</f>
        <v>Podkladní a spojovací vrstva vnitřních omítaných ploch cementový postřik nanášený ručně celoplošně stěn</v>
      </c>
      <c r="Y848" s="9"/>
      <c r="AA848" s="11"/>
    </row>
    <row r="849" spans="1:27" ht="7.5" customHeight="1" outlineLevel="4" x14ac:dyDescent="0.15">
      <c r="B849" s="69"/>
      <c r="C849" s="69"/>
      <c r="D849" s="60"/>
      <c r="E849" s="60"/>
      <c r="F849" s="61"/>
      <c r="G849" s="60"/>
      <c r="H849" s="65"/>
      <c r="I849" s="104"/>
      <c r="J849" s="63"/>
      <c r="K849" s="65"/>
      <c r="L849" s="65"/>
      <c r="M849" s="65"/>
      <c r="N849" s="65"/>
      <c r="O849" s="63"/>
      <c r="P849" s="63"/>
      <c r="Q849" s="63"/>
      <c r="R849" s="60"/>
      <c r="S849" s="60"/>
      <c r="T849" s="69"/>
      <c r="U849" s="8"/>
      <c r="X849" s="60"/>
    </row>
    <row r="850" spans="1:27" ht="11.25" outlineLevel="3" x14ac:dyDescent="0.2">
      <c r="A850" s="4"/>
      <c r="B850" s="119"/>
      <c r="C850" s="120">
        <v>147</v>
      </c>
      <c r="D850" s="121" t="s">
        <v>148</v>
      </c>
      <c r="E850" s="122" t="s">
        <v>242</v>
      </c>
      <c r="F850" s="123" t="s">
        <v>243</v>
      </c>
      <c r="G850" s="121" t="s">
        <v>151</v>
      </c>
      <c r="H850" s="124">
        <v>2.5500000000000003</v>
      </c>
      <c r="I850" s="125"/>
      <c r="J850" s="126">
        <f>H850*I850</f>
        <v>0</v>
      </c>
      <c r="K850" s="124">
        <v>1.54E-2</v>
      </c>
      <c r="L850" s="124">
        <f>H850*K850</f>
        <v>3.9270000000000006E-2</v>
      </c>
      <c r="M850" s="124"/>
      <c r="N850" s="124">
        <f>H850*M850</f>
        <v>0</v>
      </c>
      <c r="O850" s="126">
        <v>21</v>
      </c>
      <c r="P850" s="126">
        <f>J850*(O850/100)</f>
        <v>0</v>
      </c>
      <c r="Q850" s="126">
        <f>J850+P850</f>
        <v>0</v>
      </c>
      <c r="R850" s="127"/>
      <c r="S850" s="127" t="s">
        <v>152</v>
      </c>
      <c r="T850" s="128">
        <v>1</v>
      </c>
      <c r="U850" s="8"/>
      <c r="V850" s="8"/>
      <c r="W850" s="8"/>
      <c r="X850" s="60"/>
    </row>
    <row r="851" spans="1:27" ht="9.75" outlineLevel="4" x14ac:dyDescent="0.2">
      <c r="A851" s="129"/>
      <c r="B851" s="130"/>
      <c r="C851" s="130"/>
      <c r="D851" s="131"/>
      <c r="E851" s="135" t="s">
        <v>0</v>
      </c>
      <c r="F851" s="158" t="s">
        <v>244</v>
      </c>
      <c r="G851" s="158"/>
      <c r="H851" s="159"/>
      <c r="I851" s="160"/>
      <c r="J851" s="161"/>
      <c r="K851" s="133"/>
      <c r="L851" s="133"/>
      <c r="M851" s="133"/>
      <c r="N851" s="133"/>
      <c r="O851" s="134"/>
      <c r="P851" s="134"/>
      <c r="Q851" s="134"/>
      <c r="R851" s="131"/>
      <c r="S851" s="131"/>
      <c r="T851" s="130"/>
      <c r="U851" s="6"/>
      <c r="V851" s="8"/>
      <c r="W851" s="8"/>
      <c r="X851" s="132" t="str">
        <f>F851</f>
        <v>Omítka vápenocementová vnitřních ploch nanášená ručně jednovrstvá, tloušťky do 10 mm hladká svislých konstrukcí stěn</v>
      </c>
      <c r="Y851" s="9"/>
      <c r="AA851" s="11"/>
    </row>
    <row r="852" spans="1:27" ht="7.5" customHeight="1" outlineLevel="4" x14ac:dyDescent="0.15">
      <c r="B852" s="69"/>
      <c r="C852" s="69"/>
      <c r="D852" s="60"/>
      <c r="E852" s="60"/>
      <c r="F852" s="61"/>
      <c r="G852" s="60"/>
      <c r="H852" s="65"/>
      <c r="I852" s="104"/>
      <c r="J852" s="63"/>
      <c r="K852" s="65"/>
      <c r="L852" s="65"/>
      <c r="M852" s="65"/>
      <c r="N852" s="65"/>
      <c r="O852" s="63"/>
      <c r="P852" s="63"/>
      <c r="Q852" s="63"/>
      <c r="R852" s="60"/>
      <c r="S852" s="60"/>
      <c r="T852" s="69"/>
      <c r="U852" s="8"/>
      <c r="X852" s="60"/>
    </row>
    <row r="853" spans="1:27" ht="11.25" outlineLevel="4" x14ac:dyDescent="0.2">
      <c r="A853" s="136"/>
      <c r="B853" s="137"/>
      <c r="C853" s="137"/>
      <c r="D853" s="138"/>
      <c r="E853" s="144" t="s">
        <v>1</v>
      </c>
      <c r="F853" s="139" t="s">
        <v>245</v>
      </c>
      <c r="G853" s="138"/>
      <c r="H853" s="140">
        <v>0</v>
      </c>
      <c r="I853" s="141"/>
      <c r="J853" s="142"/>
      <c r="K853" s="143"/>
      <c r="L853" s="143"/>
      <c r="M853" s="143"/>
      <c r="N853" s="143"/>
      <c r="O853" s="142"/>
      <c r="P853" s="142"/>
      <c r="Q853" s="142"/>
      <c r="R853" s="138"/>
      <c r="S853" s="138"/>
      <c r="T853" s="137"/>
      <c r="U853" s="6"/>
      <c r="V853" s="8"/>
      <c r="W853" s="8"/>
      <c r="X853" s="60"/>
    </row>
    <row r="854" spans="1:27" ht="11.25" outlineLevel="4" x14ac:dyDescent="0.2">
      <c r="A854" s="136"/>
      <c r="B854" s="137"/>
      <c r="C854" s="137"/>
      <c r="D854" s="138"/>
      <c r="E854" s="144"/>
      <c r="F854" s="139" t="s">
        <v>623</v>
      </c>
      <c r="G854" s="138"/>
      <c r="H854" s="140">
        <v>0</v>
      </c>
      <c r="I854" s="141"/>
      <c r="J854" s="142"/>
      <c r="K854" s="143"/>
      <c r="L854" s="143"/>
      <c r="M854" s="143"/>
      <c r="N854" s="143"/>
      <c r="O854" s="142"/>
      <c r="P854" s="142"/>
      <c r="Q854" s="142"/>
      <c r="R854" s="138"/>
      <c r="S854" s="138"/>
      <c r="T854" s="137"/>
      <c r="U854" s="6"/>
      <c r="V854" s="8"/>
      <c r="W854" s="8"/>
      <c r="X854" s="60"/>
    </row>
    <row r="855" spans="1:27" ht="11.25" outlineLevel="4" x14ac:dyDescent="0.2">
      <c r="A855" s="136"/>
      <c r="B855" s="137"/>
      <c r="C855" s="137"/>
      <c r="D855" s="138"/>
      <c r="E855" s="144"/>
      <c r="F855" s="139" t="s">
        <v>700</v>
      </c>
      <c r="G855" s="138"/>
      <c r="H855" s="140">
        <v>2.5500000000000003</v>
      </c>
      <c r="I855" s="141"/>
      <c r="J855" s="142"/>
      <c r="K855" s="143"/>
      <c r="L855" s="143"/>
      <c r="M855" s="143"/>
      <c r="N855" s="143"/>
      <c r="O855" s="142"/>
      <c r="P855" s="142"/>
      <c r="Q855" s="142"/>
      <c r="R855" s="138"/>
      <c r="S855" s="138"/>
      <c r="T855" s="137"/>
      <c r="U855" s="6"/>
      <c r="V855" s="8"/>
      <c r="W855" s="8"/>
      <c r="X855" s="60"/>
    </row>
    <row r="856" spans="1:27" ht="7.5" customHeight="1" outlineLevel="4" x14ac:dyDescent="0.15">
      <c r="A856" s="8"/>
      <c r="B856" s="69"/>
      <c r="C856" s="69"/>
      <c r="D856" s="60"/>
      <c r="E856" s="60"/>
      <c r="F856" s="103"/>
      <c r="G856" s="60"/>
      <c r="H856" s="65"/>
      <c r="I856" s="104"/>
      <c r="J856" s="63"/>
      <c r="K856" s="65"/>
      <c r="L856" s="65"/>
      <c r="M856" s="65"/>
      <c r="N856" s="65"/>
      <c r="O856" s="63"/>
      <c r="P856" s="63"/>
      <c r="Q856" s="63"/>
      <c r="R856" s="60"/>
      <c r="S856" s="60"/>
      <c r="T856" s="69"/>
      <c r="U856" s="8"/>
      <c r="X856" s="60"/>
    </row>
    <row r="857" spans="1:27" ht="11.25" outlineLevel="3" x14ac:dyDescent="0.2">
      <c r="A857" s="4"/>
      <c r="B857" s="119"/>
      <c r="C857" s="120">
        <v>148</v>
      </c>
      <c r="D857" s="121" t="s">
        <v>148</v>
      </c>
      <c r="E857" s="122" t="s">
        <v>701</v>
      </c>
      <c r="F857" s="123" t="s">
        <v>702</v>
      </c>
      <c r="G857" s="121" t="s">
        <v>151</v>
      </c>
      <c r="H857" s="124">
        <v>2.2190000000000003</v>
      </c>
      <c r="I857" s="125"/>
      <c r="J857" s="126">
        <f>H857*I857</f>
        <v>0</v>
      </c>
      <c r="K857" s="124">
        <v>8.4000000000000005E-2</v>
      </c>
      <c r="L857" s="124">
        <f>H857*K857</f>
        <v>0.18639600000000003</v>
      </c>
      <c r="M857" s="124"/>
      <c r="N857" s="124">
        <f>H857*M857</f>
        <v>0</v>
      </c>
      <c r="O857" s="126">
        <v>21</v>
      </c>
      <c r="P857" s="126">
        <f>J857*(O857/100)</f>
        <v>0</v>
      </c>
      <c r="Q857" s="126">
        <f>J857+P857</f>
        <v>0</v>
      </c>
      <c r="R857" s="127"/>
      <c r="S857" s="127" t="s">
        <v>152</v>
      </c>
      <c r="T857" s="128">
        <v>1</v>
      </c>
      <c r="U857" s="8"/>
      <c r="V857" s="8"/>
      <c r="W857" s="8"/>
      <c r="X857" s="60"/>
    </row>
    <row r="858" spans="1:27" ht="9.75" outlineLevel="4" x14ac:dyDescent="0.2">
      <c r="A858" s="129"/>
      <c r="B858" s="130"/>
      <c r="C858" s="130"/>
      <c r="D858" s="131"/>
      <c r="E858" s="135" t="s">
        <v>0</v>
      </c>
      <c r="F858" s="158" t="s">
        <v>703</v>
      </c>
      <c r="G858" s="158"/>
      <c r="H858" s="159"/>
      <c r="I858" s="160"/>
      <c r="J858" s="161"/>
      <c r="K858" s="133"/>
      <c r="L858" s="133"/>
      <c r="M858" s="133"/>
      <c r="N858" s="133"/>
      <c r="O858" s="134"/>
      <c r="P858" s="134"/>
      <c r="Q858" s="134"/>
      <c r="R858" s="131"/>
      <c r="S858" s="131"/>
      <c r="T858" s="130"/>
      <c r="U858" s="6"/>
      <c r="V858" s="8"/>
      <c r="W858" s="8"/>
      <c r="X858" s="132" t="str">
        <f>F858</f>
        <v>Potěr cementový vyrovnávací ze suchých směsí v pásu o průměrné (střední) tl. přes 30 do 40 mm</v>
      </c>
      <c r="Y858" s="9"/>
      <c r="AA858" s="11"/>
    </row>
    <row r="859" spans="1:27" ht="7.5" customHeight="1" outlineLevel="4" x14ac:dyDescent="0.15">
      <c r="B859" s="69"/>
      <c r="C859" s="69"/>
      <c r="D859" s="60"/>
      <c r="E859" s="60"/>
      <c r="F859" s="61"/>
      <c r="G859" s="60"/>
      <c r="H859" s="65"/>
      <c r="I859" s="104"/>
      <c r="J859" s="63"/>
      <c r="K859" s="65"/>
      <c r="L859" s="65"/>
      <c r="M859" s="65"/>
      <c r="N859" s="65"/>
      <c r="O859" s="63"/>
      <c r="P859" s="63"/>
      <c r="Q859" s="63"/>
      <c r="R859" s="60"/>
      <c r="S859" s="60"/>
      <c r="T859" s="69"/>
      <c r="U859" s="8"/>
      <c r="X859" s="60"/>
    </row>
    <row r="860" spans="1:27" ht="11.25" outlineLevel="4" x14ac:dyDescent="0.2">
      <c r="A860" s="136"/>
      <c r="B860" s="137"/>
      <c r="C860" s="137"/>
      <c r="D860" s="138"/>
      <c r="E860" s="144" t="s">
        <v>1</v>
      </c>
      <c r="F860" s="139" t="s">
        <v>616</v>
      </c>
      <c r="G860" s="138"/>
      <c r="H860" s="140">
        <v>0</v>
      </c>
      <c r="I860" s="141"/>
      <c r="J860" s="142"/>
      <c r="K860" s="143"/>
      <c r="L860" s="143"/>
      <c r="M860" s="143"/>
      <c r="N860" s="143"/>
      <c r="O860" s="142"/>
      <c r="P860" s="142"/>
      <c r="Q860" s="142"/>
      <c r="R860" s="138"/>
      <c r="S860" s="138"/>
      <c r="T860" s="137"/>
      <c r="U860" s="6"/>
      <c r="V860" s="8"/>
      <c r="W860" s="8"/>
      <c r="X860" s="60"/>
    </row>
    <row r="861" spans="1:27" ht="11.25" outlineLevel="4" x14ac:dyDescent="0.2">
      <c r="A861" s="136"/>
      <c r="B861" s="137"/>
      <c r="C861" s="137"/>
      <c r="D861" s="138"/>
      <c r="E861" s="144"/>
      <c r="F861" s="139" t="s">
        <v>704</v>
      </c>
      <c r="G861" s="138"/>
      <c r="H861" s="140">
        <v>0</v>
      </c>
      <c r="I861" s="141"/>
      <c r="J861" s="142"/>
      <c r="K861" s="143"/>
      <c r="L861" s="143"/>
      <c r="M861" s="143"/>
      <c r="N861" s="143"/>
      <c r="O861" s="142"/>
      <c r="P861" s="142"/>
      <c r="Q861" s="142"/>
      <c r="R861" s="138"/>
      <c r="S861" s="138"/>
      <c r="T861" s="137"/>
      <c r="U861" s="6"/>
      <c r="V861" s="8"/>
      <c r="W861" s="8"/>
      <c r="X861" s="60"/>
    </row>
    <row r="862" spans="1:27" ht="11.25" outlineLevel="4" x14ac:dyDescent="0.2">
      <c r="A862" s="136"/>
      <c r="B862" s="137"/>
      <c r="C862" s="137"/>
      <c r="D862" s="138"/>
      <c r="E862" s="144"/>
      <c r="F862" s="139" t="s">
        <v>705</v>
      </c>
      <c r="G862" s="138"/>
      <c r="H862" s="140">
        <v>1.7050000000000001</v>
      </c>
      <c r="I862" s="141"/>
      <c r="J862" s="142"/>
      <c r="K862" s="143"/>
      <c r="L862" s="143"/>
      <c r="M862" s="143"/>
      <c r="N862" s="143"/>
      <c r="O862" s="142"/>
      <c r="P862" s="142"/>
      <c r="Q862" s="142"/>
      <c r="R862" s="138"/>
      <c r="S862" s="138"/>
      <c r="T862" s="137"/>
      <c r="U862" s="6"/>
      <c r="V862" s="8"/>
      <c r="W862" s="8"/>
      <c r="X862" s="60"/>
    </row>
    <row r="863" spans="1:27" ht="11.25" outlineLevel="4" x14ac:dyDescent="0.2">
      <c r="A863" s="136"/>
      <c r="B863" s="137"/>
      <c r="C863" s="137"/>
      <c r="D863" s="138"/>
      <c r="E863" s="144"/>
      <c r="F863" s="139" t="s">
        <v>706</v>
      </c>
      <c r="G863" s="138"/>
      <c r="H863" s="140">
        <v>0.51400000000000001</v>
      </c>
      <c r="I863" s="141"/>
      <c r="J863" s="142"/>
      <c r="K863" s="143"/>
      <c r="L863" s="143"/>
      <c r="M863" s="143"/>
      <c r="N863" s="143"/>
      <c r="O863" s="142"/>
      <c r="P863" s="142"/>
      <c r="Q863" s="142"/>
      <c r="R863" s="138"/>
      <c r="S863" s="138"/>
      <c r="T863" s="137"/>
      <c r="U863" s="6"/>
      <c r="V863" s="8"/>
      <c r="W863" s="8"/>
      <c r="X863" s="60"/>
    </row>
    <row r="864" spans="1:27" ht="7.5" customHeight="1" outlineLevel="4" x14ac:dyDescent="0.15">
      <c r="A864" s="8"/>
      <c r="B864" s="69"/>
      <c r="C864" s="69"/>
      <c r="D864" s="60"/>
      <c r="E864" s="60"/>
      <c r="F864" s="103"/>
      <c r="G864" s="60"/>
      <c r="H864" s="65"/>
      <c r="I864" s="104"/>
      <c r="J864" s="63"/>
      <c r="K864" s="65"/>
      <c r="L864" s="65"/>
      <c r="M864" s="65"/>
      <c r="N864" s="65"/>
      <c r="O864" s="63"/>
      <c r="P864" s="63"/>
      <c r="Q864" s="63"/>
      <c r="R864" s="60"/>
      <c r="S864" s="60"/>
      <c r="T864" s="69"/>
      <c r="U864" s="8"/>
      <c r="X864" s="60"/>
    </row>
    <row r="865" spans="1:27" ht="11.25" outlineLevel="3" x14ac:dyDescent="0.2">
      <c r="A865" s="4"/>
      <c r="B865" s="119"/>
      <c r="C865" s="120">
        <v>149</v>
      </c>
      <c r="D865" s="121" t="s">
        <v>148</v>
      </c>
      <c r="E865" s="122" t="s">
        <v>707</v>
      </c>
      <c r="F865" s="123" t="s">
        <v>708</v>
      </c>
      <c r="G865" s="121" t="s">
        <v>151</v>
      </c>
      <c r="H865" s="124">
        <v>2.2190000000000003</v>
      </c>
      <c r="I865" s="125"/>
      <c r="J865" s="126">
        <f>H865*I865</f>
        <v>0</v>
      </c>
      <c r="K865" s="124">
        <v>1.6070000000000001E-2</v>
      </c>
      <c r="L865" s="124">
        <f>H865*K865</f>
        <v>3.565933000000001E-2</v>
      </c>
      <c r="M865" s="124"/>
      <c r="N865" s="124">
        <f>H865*M865</f>
        <v>0</v>
      </c>
      <c r="O865" s="126">
        <v>21</v>
      </c>
      <c r="P865" s="126">
        <f>J865*(O865/100)</f>
        <v>0</v>
      </c>
      <c r="Q865" s="126">
        <f>J865+P865</f>
        <v>0</v>
      </c>
      <c r="R865" s="127"/>
      <c r="S865" s="127" t="s">
        <v>152</v>
      </c>
      <c r="T865" s="128">
        <v>1</v>
      </c>
      <c r="U865" s="8"/>
      <c r="V865" s="8"/>
      <c r="W865" s="8"/>
      <c r="X865" s="60"/>
    </row>
    <row r="866" spans="1:27" ht="9.75" outlineLevel="4" x14ac:dyDescent="0.2">
      <c r="A866" s="129"/>
      <c r="B866" s="130"/>
      <c r="C866" s="130"/>
      <c r="D866" s="131"/>
      <c r="E866" s="135" t="s">
        <v>0</v>
      </c>
      <c r="F866" s="158" t="s">
        <v>709</v>
      </c>
      <c r="G866" s="158"/>
      <c r="H866" s="159"/>
      <c r="I866" s="160"/>
      <c r="J866" s="161"/>
      <c r="K866" s="133"/>
      <c r="L866" s="133"/>
      <c r="M866" s="133"/>
      <c r="N866" s="133"/>
      <c r="O866" s="134"/>
      <c r="P866" s="134"/>
      <c r="Q866" s="134"/>
      <c r="R866" s="131"/>
      <c r="S866" s="131"/>
      <c r="T866" s="130"/>
      <c r="U866" s="6"/>
      <c r="V866" s="8"/>
      <c r="W866" s="8"/>
      <c r="X866" s="132" t="str">
        <f>F866</f>
        <v>Bednění v podlahách rýh a hran zřízení</v>
      </c>
      <c r="Y866" s="9"/>
      <c r="AA866" s="11"/>
    </row>
    <row r="867" spans="1:27" ht="7.5" customHeight="1" outlineLevel="4" x14ac:dyDescent="0.15">
      <c r="B867" s="69"/>
      <c r="C867" s="69"/>
      <c r="D867" s="60"/>
      <c r="E867" s="60"/>
      <c r="F867" s="61"/>
      <c r="G867" s="60"/>
      <c r="H867" s="65"/>
      <c r="I867" s="104"/>
      <c r="J867" s="63"/>
      <c r="K867" s="65"/>
      <c r="L867" s="65"/>
      <c r="M867" s="65"/>
      <c r="N867" s="65"/>
      <c r="O867" s="63"/>
      <c r="P867" s="63"/>
      <c r="Q867" s="63"/>
      <c r="R867" s="60"/>
      <c r="S867" s="60"/>
      <c r="T867" s="69"/>
      <c r="U867" s="8"/>
      <c r="X867" s="60"/>
    </row>
    <row r="868" spans="1:27" ht="11.25" outlineLevel="4" x14ac:dyDescent="0.2">
      <c r="A868" s="136"/>
      <c r="B868" s="137"/>
      <c r="C868" s="137"/>
      <c r="D868" s="138"/>
      <c r="E868" s="144" t="s">
        <v>1</v>
      </c>
      <c r="F868" s="139" t="s">
        <v>616</v>
      </c>
      <c r="G868" s="138"/>
      <c r="H868" s="140">
        <v>0</v>
      </c>
      <c r="I868" s="141"/>
      <c r="J868" s="142"/>
      <c r="K868" s="143"/>
      <c r="L868" s="143"/>
      <c r="M868" s="143"/>
      <c r="N868" s="143"/>
      <c r="O868" s="142"/>
      <c r="P868" s="142"/>
      <c r="Q868" s="142"/>
      <c r="R868" s="138"/>
      <c r="S868" s="138"/>
      <c r="T868" s="137"/>
      <c r="U868" s="6"/>
      <c r="V868" s="8"/>
      <c r="W868" s="8"/>
      <c r="X868" s="60"/>
    </row>
    <row r="869" spans="1:27" ht="11.25" outlineLevel="4" x14ac:dyDescent="0.2">
      <c r="A869" s="136"/>
      <c r="B869" s="137"/>
      <c r="C869" s="137"/>
      <c r="D869" s="138"/>
      <c r="E869" s="144"/>
      <c r="F869" s="139" t="s">
        <v>704</v>
      </c>
      <c r="G869" s="138"/>
      <c r="H869" s="140">
        <v>0</v>
      </c>
      <c r="I869" s="141"/>
      <c r="J869" s="142"/>
      <c r="K869" s="143"/>
      <c r="L869" s="143"/>
      <c r="M869" s="143"/>
      <c r="N869" s="143"/>
      <c r="O869" s="142"/>
      <c r="P869" s="142"/>
      <c r="Q869" s="142"/>
      <c r="R869" s="138"/>
      <c r="S869" s="138"/>
      <c r="T869" s="137"/>
      <c r="U869" s="6"/>
      <c r="V869" s="8"/>
      <c r="W869" s="8"/>
      <c r="X869" s="60"/>
    </row>
    <row r="870" spans="1:27" ht="11.25" outlineLevel="4" x14ac:dyDescent="0.2">
      <c r="A870" s="136"/>
      <c r="B870" s="137"/>
      <c r="C870" s="137"/>
      <c r="D870" s="138"/>
      <c r="E870" s="144"/>
      <c r="F870" s="139" t="s">
        <v>710</v>
      </c>
      <c r="G870" s="138"/>
      <c r="H870" s="140">
        <v>1.7050000000000001</v>
      </c>
      <c r="I870" s="141"/>
      <c r="J870" s="142"/>
      <c r="K870" s="143"/>
      <c r="L870" s="143"/>
      <c r="M870" s="143"/>
      <c r="N870" s="143"/>
      <c r="O870" s="142"/>
      <c r="P870" s="142"/>
      <c r="Q870" s="142"/>
      <c r="R870" s="138"/>
      <c r="S870" s="138"/>
      <c r="T870" s="137"/>
      <c r="U870" s="6"/>
      <c r="V870" s="8"/>
      <c r="W870" s="8"/>
      <c r="X870" s="60"/>
    </row>
    <row r="871" spans="1:27" ht="11.25" outlineLevel="4" x14ac:dyDescent="0.2">
      <c r="A871" s="136"/>
      <c r="B871" s="137"/>
      <c r="C871" s="137"/>
      <c r="D871" s="138"/>
      <c r="E871" s="144"/>
      <c r="F871" s="139" t="s">
        <v>711</v>
      </c>
      <c r="G871" s="138"/>
      <c r="H871" s="140">
        <v>0.51400000000000001</v>
      </c>
      <c r="I871" s="141"/>
      <c r="J871" s="142"/>
      <c r="K871" s="143"/>
      <c r="L871" s="143"/>
      <c r="M871" s="143"/>
      <c r="N871" s="143"/>
      <c r="O871" s="142"/>
      <c r="P871" s="142"/>
      <c r="Q871" s="142"/>
      <c r="R871" s="138"/>
      <c r="S871" s="138"/>
      <c r="T871" s="137"/>
      <c r="U871" s="6"/>
      <c r="V871" s="8"/>
      <c r="W871" s="8"/>
      <c r="X871" s="60"/>
    </row>
    <row r="872" spans="1:27" ht="7.5" customHeight="1" outlineLevel="4" x14ac:dyDescent="0.15">
      <c r="A872" s="8"/>
      <c r="B872" s="69"/>
      <c r="C872" s="69"/>
      <c r="D872" s="60"/>
      <c r="E872" s="60"/>
      <c r="F872" s="103"/>
      <c r="G872" s="60"/>
      <c r="H872" s="65"/>
      <c r="I872" s="104"/>
      <c r="J872" s="63"/>
      <c r="K872" s="65"/>
      <c r="L872" s="65"/>
      <c r="M872" s="65"/>
      <c r="N872" s="65"/>
      <c r="O872" s="63"/>
      <c r="P872" s="63"/>
      <c r="Q872" s="63"/>
      <c r="R872" s="60"/>
      <c r="S872" s="60"/>
      <c r="T872" s="69"/>
      <c r="U872" s="8"/>
      <c r="X872" s="60"/>
    </row>
    <row r="873" spans="1:27" ht="11.25" outlineLevel="3" x14ac:dyDescent="0.2">
      <c r="A873" s="4"/>
      <c r="B873" s="119"/>
      <c r="C873" s="120">
        <v>150</v>
      </c>
      <c r="D873" s="121" t="s">
        <v>148</v>
      </c>
      <c r="E873" s="122" t="s">
        <v>712</v>
      </c>
      <c r="F873" s="123" t="s">
        <v>713</v>
      </c>
      <c r="G873" s="121" t="s">
        <v>151</v>
      </c>
      <c r="H873" s="124">
        <v>2.2189999999999999</v>
      </c>
      <c r="I873" s="125"/>
      <c r="J873" s="126">
        <f>H873*I873</f>
        <v>0</v>
      </c>
      <c r="K873" s="124"/>
      <c r="L873" s="124">
        <f>H873*K873</f>
        <v>0</v>
      </c>
      <c r="M873" s="124"/>
      <c r="N873" s="124">
        <f>H873*M873</f>
        <v>0</v>
      </c>
      <c r="O873" s="126">
        <v>21</v>
      </c>
      <c r="P873" s="126">
        <f>J873*(O873/100)</f>
        <v>0</v>
      </c>
      <c r="Q873" s="126">
        <f>J873+P873</f>
        <v>0</v>
      </c>
      <c r="R873" s="127"/>
      <c r="S873" s="127" t="s">
        <v>152</v>
      </c>
      <c r="T873" s="128">
        <v>1</v>
      </c>
      <c r="U873" s="8"/>
      <c r="V873" s="8"/>
      <c r="W873" s="8"/>
      <c r="X873" s="60"/>
    </row>
    <row r="874" spans="1:27" ht="9.75" outlineLevel="4" x14ac:dyDescent="0.2">
      <c r="A874" s="129"/>
      <c r="B874" s="130"/>
      <c r="C874" s="130"/>
      <c r="D874" s="131"/>
      <c r="E874" s="135" t="s">
        <v>0</v>
      </c>
      <c r="F874" s="158" t="s">
        <v>714</v>
      </c>
      <c r="G874" s="158"/>
      <c r="H874" s="159"/>
      <c r="I874" s="160"/>
      <c r="J874" s="161"/>
      <c r="K874" s="133"/>
      <c r="L874" s="133"/>
      <c r="M874" s="133"/>
      <c r="N874" s="133"/>
      <c r="O874" s="134"/>
      <c r="P874" s="134"/>
      <c r="Q874" s="134"/>
      <c r="R874" s="131"/>
      <c r="S874" s="131"/>
      <c r="T874" s="130"/>
      <c r="U874" s="6"/>
      <c r="V874" s="8"/>
      <c r="W874" s="8"/>
      <c r="X874" s="132" t="str">
        <f>F874</f>
        <v>Bednění v podlahách rýh a hran odstranění</v>
      </c>
      <c r="Y874" s="9"/>
      <c r="AA874" s="11"/>
    </row>
    <row r="875" spans="1:27" ht="7.5" customHeight="1" outlineLevel="4" x14ac:dyDescent="0.15">
      <c r="B875" s="69"/>
      <c r="C875" s="69"/>
      <c r="D875" s="60"/>
      <c r="E875" s="60"/>
      <c r="F875" s="61"/>
      <c r="G875" s="60"/>
      <c r="H875" s="65"/>
      <c r="I875" s="104"/>
      <c r="J875" s="63"/>
      <c r="K875" s="65"/>
      <c r="L875" s="65"/>
      <c r="M875" s="65"/>
      <c r="N875" s="65"/>
      <c r="O875" s="63"/>
      <c r="P875" s="63"/>
      <c r="Q875" s="63"/>
      <c r="R875" s="60"/>
      <c r="S875" s="60"/>
      <c r="T875" s="69"/>
      <c r="U875" s="8"/>
      <c r="X875" s="60"/>
    </row>
    <row r="876" spans="1:27" ht="11.25" outlineLevel="3" x14ac:dyDescent="0.2">
      <c r="A876" s="4"/>
      <c r="B876" s="119"/>
      <c r="C876" s="120">
        <v>151</v>
      </c>
      <c r="D876" s="121" t="s">
        <v>148</v>
      </c>
      <c r="E876" s="122" t="s">
        <v>715</v>
      </c>
      <c r="F876" s="123" t="s">
        <v>716</v>
      </c>
      <c r="G876" s="121" t="s">
        <v>189</v>
      </c>
      <c r="H876" s="124">
        <v>4</v>
      </c>
      <c r="I876" s="125"/>
      <c r="J876" s="126">
        <f>H876*I876</f>
        <v>0</v>
      </c>
      <c r="K876" s="124">
        <v>0.42153000000000002</v>
      </c>
      <c r="L876" s="124">
        <f>H876*K876</f>
        <v>1.6861200000000001</v>
      </c>
      <c r="M876" s="124"/>
      <c r="N876" s="124">
        <f>H876*M876</f>
        <v>0</v>
      </c>
      <c r="O876" s="126">
        <v>21</v>
      </c>
      <c r="P876" s="126">
        <f>J876*(O876/100)</f>
        <v>0</v>
      </c>
      <c r="Q876" s="126">
        <f>J876+P876</f>
        <v>0</v>
      </c>
      <c r="R876" s="127"/>
      <c r="S876" s="127" t="s">
        <v>152</v>
      </c>
      <c r="T876" s="128">
        <v>1</v>
      </c>
      <c r="U876" s="8"/>
      <c r="V876" s="8"/>
      <c r="W876" s="8"/>
      <c r="X876" s="60"/>
    </row>
    <row r="877" spans="1:27" ht="9.75" outlineLevel="4" x14ac:dyDescent="0.2">
      <c r="A877" s="129"/>
      <c r="B877" s="130"/>
      <c r="C877" s="130"/>
      <c r="D877" s="131"/>
      <c r="E877" s="135" t="s">
        <v>0</v>
      </c>
      <c r="F877" s="158" t="s">
        <v>717</v>
      </c>
      <c r="G877" s="158"/>
      <c r="H877" s="159"/>
      <c r="I877" s="160"/>
      <c r="J877" s="161"/>
      <c r="K877" s="133"/>
      <c r="L877" s="133"/>
      <c r="M877" s="133"/>
      <c r="N877" s="133"/>
      <c r="O877" s="134"/>
      <c r="P877" s="134"/>
      <c r="Q877" s="134"/>
      <c r="R877" s="131"/>
      <c r="S877" s="131"/>
      <c r="T877" s="130"/>
      <c r="U877" s="6"/>
      <c r="V877" s="8"/>
      <c r="W877" s="8"/>
      <c r="X877" s="132" t="str">
        <f>F877</f>
        <v>Osazování ocelových zárubní protipožárních nebo protiplynových dveří do vynechaného otvoru, s obetonováním, dveří jednokřídlových do 2,5 m2</v>
      </c>
      <c r="Y877" s="9"/>
      <c r="AA877" s="11"/>
    </row>
    <row r="878" spans="1:27" ht="7.5" customHeight="1" outlineLevel="4" x14ac:dyDescent="0.15">
      <c r="B878" s="69"/>
      <c r="C878" s="69"/>
      <c r="D878" s="60"/>
      <c r="E878" s="60"/>
      <c r="F878" s="61"/>
      <c r="G878" s="60"/>
      <c r="H878" s="65"/>
      <c r="I878" s="104"/>
      <c r="J878" s="63"/>
      <c r="K878" s="65"/>
      <c r="L878" s="65"/>
      <c r="M878" s="65"/>
      <c r="N878" s="65"/>
      <c r="O878" s="63"/>
      <c r="P878" s="63"/>
      <c r="Q878" s="63"/>
      <c r="R878" s="60"/>
      <c r="S878" s="60"/>
      <c r="T878" s="69"/>
      <c r="U878" s="8"/>
      <c r="X878" s="60"/>
    </row>
    <row r="879" spans="1:27" ht="11.25" outlineLevel="4" x14ac:dyDescent="0.2">
      <c r="A879" s="136"/>
      <c r="B879" s="137"/>
      <c r="C879" s="137"/>
      <c r="D879" s="138"/>
      <c r="E879" s="144" t="s">
        <v>1</v>
      </c>
      <c r="F879" s="139" t="s">
        <v>718</v>
      </c>
      <c r="G879" s="138"/>
      <c r="H879" s="140">
        <v>0</v>
      </c>
      <c r="I879" s="141"/>
      <c r="J879" s="142"/>
      <c r="K879" s="143"/>
      <c r="L879" s="143"/>
      <c r="M879" s="143"/>
      <c r="N879" s="143"/>
      <c r="O879" s="142"/>
      <c r="P879" s="142"/>
      <c r="Q879" s="142"/>
      <c r="R879" s="138"/>
      <c r="S879" s="138"/>
      <c r="T879" s="137"/>
      <c r="U879" s="6"/>
      <c r="V879" s="8"/>
      <c r="W879" s="8"/>
      <c r="X879" s="60"/>
    </row>
    <row r="880" spans="1:27" ht="11.25" outlineLevel="4" x14ac:dyDescent="0.2">
      <c r="A880" s="136"/>
      <c r="B880" s="137"/>
      <c r="C880" s="137"/>
      <c r="D880" s="138"/>
      <c r="E880" s="144"/>
      <c r="F880" s="139" t="s">
        <v>719</v>
      </c>
      <c r="G880" s="138"/>
      <c r="H880" s="140">
        <v>1</v>
      </c>
      <c r="I880" s="141"/>
      <c r="J880" s="142"/>
      <c r="K880" s="143"/>
      <c r="L880" s="143"/>
      <c r="M880" s="143"/>
      <c r="N880" s="143"/>
      <c r="O880" s="142"/>
      <c r="P880" s="142"/>
      <c r="Q880" s="142"/>
      <c r="R880" s="138"/>
      <c r="S880" s="138"/>
      <c r="T880" s="137"/>
      <c r="U880" s="6"/>
      <c r="V880" s="8"/>
      <c r="W880" s="8"/>
      <c r="X880" s="60"/>
    </row>
    <row r="881" spans="1:27" ht="11.25" outlineLevel="4" x14ac:dyDescent="0.2">
      <c r="A881" s="136"/>
      <c r="B881" s="137"/>
      <c r="C881" s="137"/>
      <c r="D881" s="138"/>
      <c r="E881" s="144"/>
      <c r="F881" s="139" t="s">
        <v>720</v>
      </c>
      <c r="G881" s="138"/>
      <c r="H881" s="140">
        <v>2</v>
      </c>
      <c r="I881" s="141"/>
      <c r="J881" s="142"/>
      <c r="K881" s="143"/>
      <c r="L881" s="143"/>
      <c r="M881" s="143"/>
      <c r="N881" s="143"/>
      <c r="O881" s="142"/>
      <c r="P881" s="142"/>
      <c r="Q881" s="142"/>
      <c r="R881" s="138"/>
      <c r="S881" s="138"/>
      <c r="T881" s="137"/>
      <c r="U881" s="6"/>
      <c r="V881" s="8"/>
      <c r="W881" s="8"/>
      <c r="X881" s="60"/>
    </row>
    <row r="882" spans="1:27" ht="11.25" outlineLevel="4" x14ac:dyDescent="0.2">
      <c r="A882" s="136"/>
      <c r="B882" s="137"/>
      <c r="C882" s="137"/>
      <c r="D882" s="138"/>
      <c r="E882" s="144"/>
      <c r="F882" s="139" t="s">
        <v>721</v>
      </c>
      <c r="G882" s="138"/>
      <c r="H882" s="140">
        <v>1</v>
      </c>
      <c r="I882" s="141"/>
      <c r="J882" s="142"/>
      <c r="K882" s="143"/>
      <c r="L882" s="143"/>
      <c r="M882" s="143"/>
      <c r="N882" s="143"/>
      <c r="O882" s="142"/>
      <c r="P882" s="142"/>
      <c r="Q882" s="142"/>
      <c r="R882" s="138"/>
      <c r="S882" s="138"/>
      <c r="T882" s="137"/>
      <c r="U882" s="6"/>
      <c r="V882" s="8"/>
      <c r="W882" s="8"/>
      <c r="X882" s="60"/>
    </row>
    <row r="883" spans="1:27" ht="7.5" customHeight="1" outlineLevel="4" x14ac:dyDescent="0.15">
      <c r="A883" s="8"/>
      <c r="B883" s="69"/>
      <c r="C883" s="69"/>
      <c r="D883" s="60"/>
      <c r="E883" s="60"/>
      <c r="F883" s="103"/>
      <c r="G883" s="60"/>
      <c r="H883" s="65"/>
      <c r="I883" s="104"/>
      <c r="J883" s="63"/>
      <c r="K883" s="65"/>
      <c r="L883" s="65"/>
      <c r="M883" s="65"/>
      <c r="N883" s="65"/>
      <c r="O883" s="63"/>
      <c r="P883" s="63"/>
      <c r="Q883" s="63"/>
      <c r="R883" s="60"/>
      <c r="S883" s="60"/>
      <c r="T883" s="69"/>
      <c r="U883" s="8"/>
      <c r="X883" s="60"/>
    </row>
    <row r="884" spans="1:27" ht="22.5" outlineLevel="3" x14ac:dyDescent="0.2">
      <c r="A884" s="4"/>
      <c r="B884" s="119"/>
      <c r="C884" s="120">
        <v>152</v>
      </c>
      <c r="D884" s="121" t="s">
        <v>212</v>
      </c>
      <c r="E884" s="122" t="s">
        <v>722</v>
      </c>
      <c r="F884" s="123" t="s">
        <v>723</v>
      </c>
      <c r="G884" s="121" t="s">
        <v>189</v>
      </c>
      <c r="H884" s="124">
        <v>1</v>
      </c>
      <c r="I884" s="125"/>
      <c r="J884" s="126">
        <f>H884*I884</f>
        <v>0</v>
      </c>
      <c r="K884" s="124">
        <v>1.272E-2</v>
      </c>
      <c r="L884" s="124">
        <f>H884*K884</f>
        <v>1.272E-2</v>
      </c>
      <c r="M884" s="124"/>
      <c r="N884" s="124">
        <f>H884*M884</f>
        <v>0</v>
      </c>
      <c r="O884" s="126">
        <v>21</v>
      </c>
      <c r="P884" s="126">
        <f>J884*(O884/100)</f>
        <v>0</v>
      </c>
      <c r="Q884" s="126">
        <f>J884+P884</f>
        <v>0</v>
      </c>
      <c r="R884" s="127"/>
      <c r="S884" s="127" t="s">
        <v>152</v>
      </c>
      <c r="T884" s="128">
        <v>1</v>
      </c>
      <c r="U884" s="8"/>
      <c r="V884" s="8"/>
      <c r="W884" s="8"/>
      <c r="X884" s="60"/>
    </row>
    <row r="885" spans="1:27" ht="9.75" outlineLevel="4" x14ac:dyDescent="0.2">
      <c r="A885" s="129"/>
      <c r="B885" s="130"/>
      <c r="C885" s="130"/>
      <c r="D885" s="131"/>
      <c r="E885" s="135" t="s">
        <v>0</v>
      </c>
      <c r="F885" s="158" t="s">
        <v>54</v>
      </c>
      <c r="G885" s="158"/>
      <c r="H885" s="159"/>
      <c r="I885" s="160"/>
      <c r="J885" s="161"/>
      <c r="K885" s="133"/>
      <c r="L885" s="133"/>
      <c r="M885" s="133"/>
      <c r="N885" s="133"/>
      <c r="O885" s="134"/>
      <c r="P885" s="134"/>
      <c r="Q885" s="134"/>
      <c r="R885" s="131"/>
      <c r="S885" s="131"/>
      <c r="T885" s="130"/>
      <c r="U885" s="6"/>
      <c r="V885" s="8"/>
      <c r="W885" s="8"/>
      <c r="X885" s="132" t="str">
        <f>F885</f>
        <v>---</v>
      </c>
      <c r="Y885" s="9"/>
      <c r="AA885" s="11"/>
    </row>
    <row r="886" spans="1:27" ht="7.5" customHeight="1" outlineLevel="4" x14ac:dyDescent="0.15">
      <c r="B886" s="69"/>
      <c r="C886" s="69"/>
      <c r="D886" s="60"/>
      <c r="E886" s="60"/>
      <c r="F886" s="61"/>
      <c r="G886" s="60"/>
      <c r="H886" s="65"/>
      <c r="I886" s="104"/>
      <c r="J886" s="63"/>
      <c r="K886" s="65"/>
      <c r="L886" s="65"/>
      <c r="M886" s="65"/>
      <c r="N886" s="65"/>
      <c r="O886" s="63"/>
      <c r="P886" s="63"/>
      <c r="Q886" s="63"/>
      <c r="R886" s="60"/>
      <c r="S886" s="60"/>
      <c r="T886" s="69"/>
      <c r="U886" s="8"/>
      <c r="X886" s="60"/>
    </row>
    <row r="887" spans="1:27" ht="11.25" outlineLevel="4" x14ac:dyDescent="0.2">
      <c r="A887" s="136"/>
      <c r="B887" s="137"/>
      <c r="C887" s="137"/>
      <c r="D887" s="138"/>
      <c r="E887" s="144" t="s">
        <v>1</v>
      </c>
      <c r="F887" s="139" t="s">
        <v>718</v>
      </c>
      <c r="G887" s="138"/>
      <c r="H887" s="140">
        <v>0</v>
      </c>
      <c r="I887" s="141"/>
      <c r="J887" s="142"/>
      <c r="K887" s="143"/>
      <c r="L887" s="143"/>
      <c r="M887" s="143"/>
      <c r="N887" s="143"/>
      <c r="O887" s="142"/>
      <c r="P887" s="142"/>
      <c r="Q887" s="142"/>
      <c r="R887" s="138"/>
      <c r="S887" s="138"/>
      <c r="T887" s="137"/>
      <c r="U887" s="6"/>
      <c r="V887" s="8"/>
      <c r="W887" s="8"/>
      <c r="X887" s="60"/>
    </row>
    <row r="888" spans="1:27" ht="11.25" outlineLevel="4" x14ac:dyDescent="0.2">
      <c r="A888" s="136"/>
      <c r="B888" s="137"/>
      <c r="C888" s="137"/>
      <c r="D888" s="138"/>
      <c r="E888" s="144"/>
      <c r="F888" s="139" t="s">
        <v>719</v>
      </c>
      <c r="G888" s="138"/>
      <c r="H888" s="140">
        <v>1</v>
      </c>
      <c r="I888" s="141"/>
      <c r="J888" s="142"/>
      <c r="K888" s="143"/>
      <c r="L888" s="143"/>
      <c r="M888" s="143"/>
      <c r="N888" s="143"/>
      <c r="O888" s="142"/>
      <c r="P888" s="142"/>
      <c r="Q888" s="142"/>
      <c r="R888" s="138"/>
      <c r="S888" s="138"/>
      <c r="T888" s="137"/>
      <c r="U888" s="6"/>
      <c r="V888" s="8"/>
      <c r="W888" s="8"/>
      <c r="X888" s="60"/>
    </row>
    <row r="889" spans="1:27" ht="7.5" customHeight="1" outlineLevel="4" x14ac:dyDescent="0.15">
      <c r="A889" s="8"/>
      <c r="B889" s="69"/>
      <c r="C889" s="69"/>
      <c r="D889" s="60"/>
      <c r="E889" s="60"/>
      <c r="F889" s="103"/>
      <c r="G889" s="60"/>
      <c r="H889" s="65"/>
      <c r="I889" s="104"/>
      <c r="J889" s="63"/>
      <c r="K889" s="65"/>
      <c r="L889" s="65"/>
      <c r="M889" s="65"/>
      <c r="N889" s="65"/>
      <c r="O889" s="63"/>
      <c r="P889" s="63"/>
      <c r="Q889" s="63"/>
      <c r="R889" s="60"/>
      <c r="S889" s="60"/>
      <c r="T889" s="69"/>
      <c r="U889" s="8"/>
      <c r="X889" s="60"/>
    </row>
    <row r="890" spans="1:27" ht="22.5" outlineLevel="3" x14ac:dyDescent="0.2">
      <c r="A890" s="4"/>
      <c r="B890" s="119"/>
      <c r="C890" s="120">
        <v>153</v>
      </c>
      <c r="D890" s="121" t="s">
        <v>212</v>
      </c>
      <c r="E890" s="122" t="s">
        <v>724</v>
      </c>
      <c r="F890" s="123" t="s">
        <v>725</v>
      </c>
      <c r="G890" s="121" t="s">
        <v>189</v>
      </c>
      <c r="H890" s="124">
        <v>1</v>
      </c>
      <c r="I890" s="125"/>
      <c r="J890" s="126">
        <f>H890*I890</f>
        <v>0</v>
      </c>
      <c r="K890" s="124">
        <v>1.8339999999999999E-2</v>
      </c>
      <c r="L890" s="124">
        <f>H890*K890</f>
        <v>1.8339999999999999E-2</v>
      </c>
      <c r="M890" s="124"/>
      <c r="N890" s="124">
        <f>H890*M890</f>
        <v>0</v>
      </c>
      <c r="O890" s="126">
        <v>21</v>
      </c>
      <c r="P890" s="126">
        <f>J890*(O890/100)</f>
        <v>0</v>
      </c>
      <c r="Q890" s="126">
        <f>J890+P890</f>
        <v>0</v>
      </c>
      <c r="R890" s="127"/>
      <c r="S890" s="127" t="s">
        <v>152</v>
      </c>
      <c r="T890" s="128">
        <v>1</v>
      </c>
      <c r="U890" s="8"/>
      <c r="V890" s="8"/>
      <c r="W890" s="8"/>
      <c r="X890" s="60"/>
    </row>
    <row r="891" spans="1:27" ht="9.75" outlineLevel="4" x14ac:dyDescent="0.2">
      <c r="A891" s="129"/>
      <c r="B891" s="130"/>
      <c r="C891" s="130"/>
      <c r="D891" s="131"/>
      <c r="E891" s="135" t="s">
        <v>0</v>
      </c>
      <c r="F891" s="158" t="s">
        <v>54</v>
      </c>
      <c r="G891" s="158"/>
      <c r="H891" s="159"/>
      <c r="I891" s="160"/>
      <c r="J891" s="161"/>
      <c r="K891" s="133"/>
      <c r="L891" s="133"/>
      <c r="M891" s="133"/>
      <c r="N891" s="133"/>
      <c r="O891" s="134"/>
      <c r="P891" s="134"/>
      <c r="Q891" s="134"/>
      <c r="R891" s="131"/>
      <c r="S891" s="131"/>
      <c r="T891" s="130"/>
      <c r="U891" s="6"/>
      <c r="V891" s="8"/>
      <c r="W891" s="8"/>
      <c r="X891" s="132" t="str">
        <f>F891</f>
        <v>---</v>
      </c>
      <c r="Y891" s="9"/>
      <c r="AA891" s="11"/>
    </row>
    <row r="892" spans="1:27" ht="7.5" customHeight="1" outlineLevel="4" x14ac:dyDescent="0.15">
      <c r="B892" s="69"/>
      <c r="C892" s="69"/>
      <c r="D892" s="60"/>
      <c r="E892" s="60"/>
      <c r="F892" s="61"/>
      <c r="G892" s="60"/>
      <c r="H892" s="65"/>
      <c r="I892" s="104"/>
      <c r="J892" s="63"/>
      <c r="K892" s="65"/>
      <c r="L892" s="65"/>
      <c r="M892" s="65"/>
      <c r="N892" s="65"/>
      <c r="O892" s="63"/>
      <c r="P892" s="63"/>
      <c r="Q892" s="63"/>
      <c r="R892" s="60"/>
      <c r="S892" s="60"/>
      <c r="T892" s="69"/>
      <c r="U892" s="8"/>
      <c r="X892" s="60"/>
    </row>
    <row r="893" spans="1:27" ht="11.25" outlineLevel="4" x14ac:dyDescent="0.2">
      <c r="A893" s="136"/>
      <c r="B893" s="137"/>
      <c r="C893" s="137"/>
      <c r="D893" s="138"/>
      <c r="E893" s="144" t="s">
        <v>1</v>
      </c>
      <c r="F893" s="139" t="s">
        <v>718</v>
      </c>
      <c r="G893" s="138"/>
      <c r="H893" s="140">
        <v>0</v>
      </c>
      <c r="I893" s="141"/>
      <c r="J893" s="142"/>
      <c r="K893" s="143"/>
      <c r="L893" s="143"/>
      <c r="M893" s="143"/>
      <c r="N893" s="143"/>
      <c r="O893" s="142"/>
      <c r="P893" s="142"/>
      <c r="Q893" s="142"/>
      <c r="R893" s="138"/>
      <c r="S893" s="138"/>
      <c r="T893" s="137"/>
      <c r="U893" s="6"/>
      <c r="V893" s="8"/>
      <c r="W893" s="8"/>
      <c r="X893" s="60"/>
    </row>
    <row r="894" spans="1:27" ht="11.25" outlineLevel="4" x14ac:dyDescent="0.2">
      <c r="A894" s="136"/>
      <c r="B894" s="137"/>
      <c r="C894" s="137"/>
      <c r="D894" s="138"/>
      <c r="E894" s="144"/>
      <c r="F894" s="139" t="s">
        <v>721</v>
      </c>
      <c r="G894" s="138"/>
      <c r="H894" s="140">
        <v>1</v>
      </c>
      <c r="I894" s="141"/>
      <c r="J894" s="142"/>
      <c r="K894" s="143"/>
      <c r="L894" s="143"/>
      <c r="M894" s="143"/>
      <c r="N894" s="143"/>
      <c r="O894" s="142"/>
      <c r="P894" s="142"/>
      <c r="Q894" s="142"/>
      <c r="R894" s="138"/>
      <c r="S894" s="138"/>
      <c r="T894" s="137"/>
      <c r="U894" s="6"/>
      <c r="V894" s="8"/>
      <c r="W894" s="8"/>
      <c r="X894" s="60"/>
    </row>
    <row r="895" spans="1:27" ht="7.5" customHeight="1" outlineLevel="4" x14ac:dyDescent="0.15">
      <c r="A895" s="8"/>
      <c r="B895" s="69"/>
      <c r="C895" s="69"/>
      <c r="D895" s="60"/>
      <c r="E895" s="60"/>
      <c r="F895" s="103"/>
      <c r="G895" s="60"/>
      <c r="H895" s="65"/>
      <c r="I895" s="104"/>
      <c r="J895" s="63"/>
      <c r="K895" s="65"/>
      <c r="L895" s="65"/>
      <c r="M895" s="65"/>
      <c r="N895" s="65"/>
      <c r="O895" s="63"/>
      <c r="P895" s="63"/>
      <c r="Q895" s="63"/>
      <c r="R895" s="60"/>
      <c r="S895" s="60"/>
      <c r="T895" s="69"/>
      <c r="U895" s="8"/>
      <c r="X895" s="60"/>
    </row>
    <row r="896" spans="1:27" ht="11.25" outlineLevel="3" x14ac:dyDescent="0.2">
      <c r="A896" s="4"/>
      <c r="B896" s="119"/>
      <c r="C896" s="120">
        <v>154</v>
      </c>
      <c r="D896" s="121" t="s">
        <v>148</v>
      </c>
      <c r="E896" s="122" t="s">
        <v>726</v>
      </c>
      <c r="F896" s="123" t="s">
        <v>727</v>
      </c>
      <c r="G896" s="121" t="s">
        <v>151</v>
      </c>
      <c r="H896" s="124">
        <v>72.564999999999998</v>
      </c>
      <c r="I896" s="125"/>
      <c r="J896" s="126">
        <f>H896*I896</f>
        <v>0</v>
      </c>
      <c r="K896" s="124">
        <v>7.3499999999999998E-3</v>
      </c>
      <c r="L896" s="124">
        <f>H896*K896</f>
        <v>0.53335274999999993</v>
      </c>
      <c r="M896" s="124"/>
      <c r="N896" s="124">
        <f>H896*M896</f>
        <v>0</v>
      </c>
      <c r="O896" s="126">
        <v>21</v>
      </c>
      <c r="P896" s="126">
        <f>J896*(O896/100)</f>
        <v>0</v>
      </c>
      <c r="Q896" s="126">
        <f>J896+P896</f>
        <v>0</v>
      </c>
      <c r="R896" s="127"/>
      <c r="S896" s="127" t="s">
        <v>152</v>
      </c>
      <c r="T896" s="128">
        <v>1</v>
      </c>
      <c r="U896" s="8"/>
      <c r="V896" s="8"/>
      <c r="W896" s="8"/>
      <c r="X896" s="60"/>
    </row>
    <row r="897" spans="1:27" ht="9.75" outlineLevel="4" x14ac:dyDescent="0.2">
      <c r="A897" s="129"/>
      <c r="B897" s="130"/>
      <c r="C897" s="130"/>
      <c r="D897" s="131"/>
      <c r="E897" s="135" t="s">
        <v>0</v>
      </c>
      <c r="F897" s="158" t="s">
        <v>728</v>
      </c>
      <c r="G897" s="158"/>
      <c r="H897" s="159"/>
      <c r="I897" s="160"/>
      <c r="J897" s="161"/>
      <c r="K897" s="133"/>
      <c r="L897" s="133"/>
      <c r="M897" s="133"/>
      <c r="N897" s="133"/>
      <c r="O897" s="134"/>
      <c r="P897" s="134"/>
      <c r="Q897" s="134"/>
      <c r="R897" s="131"/>
      <c r="S897" s="131"/>
      <c r="T897" s="130"/>
      <c r="U897" s="6"/>
      <c r="V897" s="8"/>
      <c r="W897" s="8"/>
      <c r="X897" s="132" t="str">
        <f>F897</f>
        <v>Podkladní a spojovací vrstva vnitřních omítaných ploch cementový postřik nanášený ručně celoplošně pilířů nebo sloupů</v>
      </c>
      <c r="Y897" s="9"/>
      <c r="AA897" s="11"/>
    </row>
    <row r="898" spans="1:27" ht="7.5" customHeight="1" outlineLevel="4" x14ac:dyDescent="0.15">
      <c r="B898" s="69"/>
      <c r="C898" s="69"/>
      <c r="D898" s="60"/>
      <c r="E898" s="60"/>
      <c r="F898" s="61"/>
      <c r="G898" s="60"/>
      <c r="H898" s="65"/>
      <c r="I898" s="104"/>
      <c r="J898" s="63"/>
      <c r="K898" s="65"/>
      <c r="L898" s="65"/>
      <c r="M898" s="65"/>
      <c r="N898" s="65"/>
      <c r="O898" s="63"/>
      <c r="P898" s="63"/>
      <c r="Q898" s="63"/>
      <c r="R898" s="60"/>
      <c r="S898" s="60"/>
      <c r="T898" s="69"/>
      <c r="U898" s="8"/>
      <c r="X898" s="60"/>
    </row>
    <row r="899" spans="1:27" ht="11.25" outlineLevel="4" x14ac:dyDescent="0.2">
      <c r="A899" s="136"/>
      <c r="B899" s="137"/>
      <c r="C899" s="137"/>
      <c r="D899" s="138"/>
      <c r="E899" s="144" t="s">
        <v>1</v>
      </c>
      <c r="F899" s="139" t="s">
        <v>729</v>
      </c>
      <c r="G899" s="138"/>
      <c r="H899" s="140">
        <v>72.564999999999998</v>
      </c>
      <c r="I899" s="141"/>
      <c r="J899" s="142"/>
      <c r="K899" s="143"/>
      <c r="L899" s="143"/>
      <c r="M899" s="143"/>
      <c r="N899" s="143"/>
      <c r="O899" s="142"/>
      <c r="P899" s="142"/>
      <c r="Q899" s="142"/>
      <c r="R899" s="138"/>
      <c r="S899" s="138"/>
      <c r="T899" s="137"/>
      <c r="U899" s="6"/>
      <c r="V899" s="8"/>
      <c r="W899" s="8"/>
      <c r="X899" s="60"/>
    </row>
    <row r="900" spans="1:27" ht="7.5" customHeight="1" outlineLevel="4" x14ac:dyDescent="0.15">
      <c r="A900" s="8"/>
      <c r="B900" s="69"/>
      <c r="C900" s="69"/>
      <c r="D900" s="60"/>
      <c r="E900" s="60"/>
      <c r="F900" s="103"/>
      <c r="G900" s="60"/>
      <c r="H900" s="65"/>
      <c r="I900" s="104"/>
      <c r="J900" s="63"/>
      <c r="K900" s="65"/>
      <c r="L900" s="65"/>
      <c r="M900" s="65"/>
      <c r="N900" s="65"/>
      <c r="O900" s="63"/>
      <c r="P900" s="63"/>
      <c r="Q900" s="63"/>
      <c r="R900" s="60"/>
      <c r="S900" s="60"/>
      <c r="T900" s="69"/>
      <c r="U900" s="8"/>
      <c r="X900" s="60"/>
    </row>
    <row r="901" spans="1:27" ht="11.25" outlineLevel="3" x14ac:dyDescent="0.2">
      <c r="A901" s="4"/>
      <c r="B901" s="119"/>
      <c r="C901" s="120">
        <v>155</v>
      </c>
      <c r="D901" s="121" t="s">
        <v>148</v>
      </c>
      <c r="E901" s="122" t="s">
        <v>730</v>
      </c>
      <c r="F901" s="123" t="s">
        <v>731</v>
      </c>
      <c r="G901" s="121" t="s">
        <v>151</v>
      </c>
      <c r="H901" s="124">
        <v>16</v>
      </c>
      <c r="I901" s="125"/>
      <c r="J901" s="126">
        <f>H901*I901</f>
        <v>0</v>
      </c>
      <c r="K901" s="124">
        <v>2.1000000000000001E-2</v>
      </c>
      <c r="L901" s="124">
        <f>H901*K901</f>
        <v>0.33600000000000002</v>
      </c>
      <c r="M901" s="124"/>
      <c r="N901" s="124">
        <f>H901*M901</f>
        <v>0</v>
      </c>
      <c r="O901" s="126">
        <v>21</v>
      </c>
      <c r="P901" s="126">
        <f>J901*(O901/100)</f>
        <v>0</v>
      </c>
      <c r="Q901" s="126">
        <f>J901+P901</f>
        <v>0</v>
      </c>
      <c r="R901" s="127"/>
      <c r="S901" s="127" t="s">
        <v>152</v>
      </c>
      <c r="T901" s="128">
        <v>1</v>
      </c>
      <c r="U901" s="8"/>
      <c r="V901" s="8"/>
      <c r="W901" s="8"/>
      <c r="X901" s="60"/>
    </row>
    <row r="902" spans="1:27" ht="9.75" outlineLevel="4" x14ac:dyDescent="0.2">
      <c r="A902" s="129"/>
      <c r="B902" s="130"/>
      <c r="C902" s="130"/>
      <c r="D902" s="131"/>
      <c r="E902" s="135" t="s">
        <v>0</v>
      </c>
      <c r="F902" s="158" t="s">
        <v>732</v>
      </c>
      <c r="G902" s="158"/>
      <c r="H902" s="159"/>
      <c r="I902" s="160"/>
      <c r="J902" s="161"/>
      <c r="K902" s="133"/>
      <c r="L902" s="133"/>
      <c r="M902" s="133"/>
      <c r="N902" s="133"/>
      <c r="O902" s="134"/>
      <c r="P902" s="134"/>
      <c r="Q902" s="134"/>
      <c r="R902" s="131"/>
      <c r="S902" s="131"/>
      <c r="T902" s="130"/>
      <c r="U902" s="6"/>
      <c r="V902" s="8"/>
      <c r="W902" s="8"/>
      <c r="X902" s="132" t="str">
        <f>F902</f>
        <v>Omítka cementová vnitřních ploch nanášená ručně jednovrstvá, tloušťky do 10 mm hladká svislých konstrukcí pilířů nebo sloupů</v>
      </c>
      <c r="Y902" s="9"/>
      <c r="AA902" s="11"/>
    </row>
    <row r="903" spans="1:27" ht="7.5" customHeight="1" outlineLevel="4" x14ac:dyDescent="0.15">
      <c r="B903" s="69"/>
      <c r="C903" s="69"/>
      <c r="D903" s="60"/>
      <c r="E903" s="60"/>
      <c r="F903" s="61"/>
      <c r="G903" s="60"/>
      <c r="H903" s="65"/>
      <c r="I903" s="104"/>
      <c r="J903" s="63"/>
      <c r="K903" s="65"/>
      <c r="L903" s="65"/>
      <c r="M903" s="65"/>
      <c r="N903" s="65"/>
      <c r="O903" s="63"/>
      <c r="P903" s="63"/>
      <c r="Q903" s="63"/>
      <c r="R903" s="60"/>
      <c r="S903" s="60"/>
      <c r="T903" s="69"/>
      <c r="U903" s="8"/>
      <c r="X903" s="60"/>
    </row>
    <row r="904" spans="1:27" ht="11.25" outlineLevel="4" x14ac:dyDescent="0.2">
      <c r="A904" s="136"/>
      <c r="B904" s="137"/>
      <c r="C904" s="137"/>
      <c r="D904" s="138"/>
      <c r="E904" s="144" t="s">
        <v>1</v>
      </c>
      <c r="F904" s="139" t="s">
        <v>245</v>
      </c>
      <c r="G904" s="138"/>
      <c r="H904" s="140">
        <v>0</v>
      </c>
      <c r="I904" s="141"/>
      <c r="J904" s="142"/>
      <c r="K904" s="143"/>
      <c r="L904" s="143"/>
      <c r="M904" s="143"/>
      <c r="N904" s="143"/>
      <c r="O904" s="142"/>
      <c r="P904" s="142"/>
      <c r="Q904" s="142"/>
      <c r="R904" s="138"/>
      <c r="S904" s="138"/>
      <c r="T904" s="137"/>
      <c r="U904" s="6"/>
      <c r="V904" s="8"/>
      <c r="W904" s="8"/>
      <c r="X904" s="60"/>
    </row>
    <row r="905" spans="1:27" ht="11.25" outlineLevel="4" x14ac:dyDescent="0.2">
      <c r="A905" s="136"/>
      <c r="B905" s="137"/>
      <c r="C905" s="137"/>
      <c r="D905" s="138"/>
      <c r="E905" s="144"/>
      <c r="F905" s="139" t="s">
        <v>623</v>
      </c>
      <c r="G905" s="138"/>
      <c r="H905" s="140">
        <v>0</v>
      </c>
      <c r="I905" s="141"/>
      <c r="J905" s="142"/>
      <c r="K905" s="143"/>
      <c r="L905" s="143"/>
      <c r="M905" s="143"/>
      <c r="N905" s="143"/>
      <c r="O905" s="142"/>
      <c r="P905" s="142"/>
      <c r="Q905" s="142"/>
      <c r="R905" s="138"/>
      <c r="S905" s="138"/>
      <c r="T905" s="137"/>
      <c r="U905" s="6"/>
      <c r="V905" s="8"/>
      <c r="W905" s="8"/>
      <c r="X905" s="60"/>
    </row>
    <row r="906" spans="1:27" ht="11.25" outlineLevel="4" x14ac:dyDescent="0.2">
      <c r="A906" s="136"/>
      <c r="B906" s="137"/>
      <c r="C906" s="137"/>
      <c r="D906" s="138"/>
      <c r="E906" s="144"/>
      <c r="F906" s="139" t="s">
        <v>733</v>
      </c>
      <c r="G906" s="138"/>
      <c r="H906" s="140">
        <v>6.4</v>
      </c>
      <c r="I906" s="141"/>
      <c r="J906" s="142"/>
      <c r="K906" s="143"/>
      <c r="L906" s="143"/>
      <c r="M906" s="143"/>
      <c r="N906" s="143"/>
      <c r="O906" s="142"/>
      <c r="P906" s="142"/>
      <c r="Q906" s="142"/>
      <c r="R906" s="138"/>
      <c r="S906" s="138"/>
      <c r="T906" s="137"/>
      <c r="U906" s="6"/>
      <c r="V906" s="8"/>
      <c r="W906" s="8"/>
      <c r="X906" s="60"/>
    </row>
    <row r="907" spans="1:27" ht="11.25" outlineLevel="4" x14ac:dyDescent="0.2">
      <c r="A907" s="136"/>
      <c r="B907" s="137"/>
      <c r="C907" s="137"/>
      <c r="D907" s="138"/>
      <c r="E907" s="144"/>
      <c r="F907" s="139" t="s">
        <v>734</v>
      </c>
      <c r="G907" s="138"/>
      <c r="H907" s="140">
        <v>3.2</v>
      </c>
      <c r="I907" s="141"/>
      <c r="J907" s="142"/>
      <c r="K907" s="143"/>
      <c r="L907" s="143"/>
      <c r="M907" s="143"/>
      <c r="N907" s="143"/>
      <c r="O907" s="142"/>
      <c r="P907" s="142"/>
      <c r="Q907" s="142"/>
      <c r="R907" s="138"/>
      <c r="S907" s="138"/>
      <c r="T907" s="137"/>
      <c r="U907" s="6"/>
      <c r="V907" s="8"/>
      <c r="W907" s="8"/>
      <c r="X907" s="60"/>
    </row>
    <row r="908" spans="1:27" ht="11.25" outlineLevel="4" x14ac:dyDescent="0.2">
      <c r="A908" s="136"/>
      <c r="B908" s="137"/>
      <c r="C908" s="137"/>
      <c r="D908" s="138"/>
      <c r="E908" s="144"/>
      <c r="F908" s="139" t="s">
        <v>735</v>
      </c>
      <c r="G908" s="138"/>
      <c r="H908" s="140">
        <v>6.4</v>
      </c>
      <c r="I908" s="141"/>
      <c r="J908" s="142"/>
      <c r="K908" s="143"/>
      <c r="L908" s="143"/>
      <c r="M908" s="143"/>
      <c r="N908" s="143"/>
      <c r="O908" s="142"/>
      <c r="P908" s="142"/>
      <c r="Q908" s="142"/>
      <c r="R908" s="138"/>
      <c r="S908" s="138"/>
      <c r="T908" s="137"/>
      <c r="U908" s="6"/>
      <c r="V908" s="8"/>
      <c r="W908" s="8"/>
      <c r="X908" s="60"/>
    </row>
    <row r="909" spans="1:27" ht="7.5" customHeight="1" outlineLevel="4" x14ac:dyDescent="0.15">
      <c r="A909" s="8"/>
      <c r="B909" s="69"/>
      <c r="C909" s="69"/>
      <c r="D909" s="60"/>
      <c r="E909" s="60"/>
      <c r="F909" s="103"/>
      <c r="G909" s="60"/>
      <c r="H909" s="65"/>
      <c r="I909" s="104"/>
      <c r="J909" s="63"/>
      <c r="K909" s="65"/>
      <c r="L909" s="65"/>
      <c r="M909" s="65"/>
      <c r="N909" s="65"/>
      <c r="O909" s="63"/>
      <c r="P909" s="63"/>
      <c r="Q909" s="63"/>
      <c r="R909" s="60"/>
      <c r="S909" s="60"/>
      <c r="T909" s="69"/>
      <c r="U909" s="8"/>
      <c r="X909" s="60"/>
    </row>
    <row r="910" spans="1:27" ht="11.25" outlineLevel="3" x14ac:dyDescent="0.2">
      <c r="A910" s="4"/>
      <c r="B910" s="119"/>
      <c r="C910" s="120">
        <v>156</v>
      </c>
      <c r="D910" s="121" t="s">
        <v>148</v>
      </c>
      <c r="E910" s="122" t="s">
        <v>736</v>
      </c>
      <c r="F910" s="123" t="s">
        <v>737</v>
      </c>
      <c r="G910" s="121" t="s">
        <v>151</v>
      </c>
      <c r="H910" s="124">
        <v>56.565000000000012</v>
      </c>
      <c r="I910" s="125"/>
      <c r="J910" s="126">
        <f>H910*I910</f>
        <v>0</v>
      </c>
      <c r="K910" s="124">
        <v>2.47E-2</v>
      </c>
      <c r="L910" s="124">
        <f>H910*K910</f>
        <v>1.3971555000000002</v>
      </c>
      <c r="M910" s="124"/>
      <c r="N910" s="124">
        <f>H910*M910</f>
        <v>0</v>
      </c>
      <c r="O910" s="126">
        <v>21</v>
      </c>
      <c r="P910" s="126">
        <f>J910*(O910/100)</f>
        <v>0</v>
      </c>
      <c r="Q910" s="126">
        <f>J910+P910</f>
        <v>0</v>
      </c>
      <c r="R910" s="127"/>
      <c r="S910" s="127" t="s">
        <v>152</v>
      </c>
      <c r="T910" s="128">
        <v>1</v>
      </c>
      <c r="U910" s="8"/>
      <c r="V910" s="8"/>
      <c r="W910" s="8"/>
      <c r="X910" s="60"/>
    </row>
    <row r="911" spans="1:27" ht="9.75" outlineLevel="4" x14ac:dyDescent="0.2">
      <c r="A911" s="129"/>
      <c r="B911" s="130"/>
      <c r="C911" s="130"/>
      <c r="D911" s="131"/>
      <c r="E911" s="135" t="s">
        <v>0</v>
      </c>
      <c r="F911" s="158" t="s">
        <v>738</v>
      </c>
      <c r="G911" s="158"/>
      <c r="H911" s="159"/>
      <c r="I911" s="160"/>
      <c r="J911" s="161"/>
      <c r="K911" s="133"/>
      <c r="L911" s="133"/>
      <c r="M911" s="133"/>
      <c r="N911" s="133"/>
      <c r="O911" s="134"/>
      <c r="P911" s="134"/>
      <c r="Q911" s="134"/>
      <c r="R911" s="131"/>
      <c r="S911" s="131"/>
      <c r="T911" s="130"/>
      <c r="U911" s="6"/>
      <c r="V911" s="8"/>
      <c r="W911" s="8"/>
      <c r="X911" s="132" t="str">
        <f>F911</f>
        <v>Omítka cementová vnitřních ploch nanášená ručně dvouvrstvá, tloušťky jádrové omítky do 10 mm a tloušťky štuku do 3 mm štuková plstí hlazená svislých konstrukcí pilířů nebo sloupů</v>
      </c>
      <c r="Y911" s="9"/>
      <c r="AA911" s="11"/>
    </row>
    <row r="912" spans="1:27" ht="7.5" customHeight="1" outlineLevel="4" x14ac:dyDescent="0.15">
      <c r="B912" s="69"/>
      <c r="C912" s="69"/>
      <c r="D912" s="60"/>
      <c r="E912" s="60"/>
      <c r="F912" s="61"/>
      <c r="G912" s="60"/>
      <c r="H912" s="65"/>
      <c r="I912" s="104"/>
      <c r="J912" s="63"/>
      <c r="K912" s="65"/>
      <c r="L912" s="65"/>
      <c r="M912" s="65"/>
      <c r="N912" s="65"/>
      <c r="O912" s="63"/>
      <c r="P912" s="63"/>
      <c r="Q912" s="63"/>
      <c r="R912" s="60"/>
      <c r="S912" s="60"/>
      <c r="T912" s="69"/>
      <c r="U912" s="8"/>
      <c r="X912" s="60"/>
    </row>
    <row r="913" spans="1:27" ht="11.25" outlineLevel="4" x14ac:dyDescent="0.2">
      <c r="A913" s="136"/>
      <c r="B913" s="137"/>
      <c r="C913" s="137"/>
      <c r="D913" s="138"/>
      <c r="E913" s="144" t="s">
        <v>1</v>
      </c>
      <c r="F913" s="139" t="s">
        <v>623</v>
      </c>
      <c r="G913" s="138"/>
      <c r="H913" s="140">
        <v>0</v>
      </c>
      <c r="I913" s="141"/>
      <c r="J913" s="142"/>
      <c r="K913" s="143"/>
      <c r="L913" s="143"/>
      <c r="M913" s="143"/>
      <c r="N913" s="143"/>
      <c r="O913" s="142"/>
      <c r="P913" s="142"/>
      <c r="Q913" s="142"/>
      <c r="R913" s="138"/>
      <c r="S913" s="138"/>
      <c r="T913" s="137"/>
      <c r="U913" s="6"/>
      <c r="V913" s="8"/>
      <c r="W913" s="8"/>
      <c r="X913" s="60"/>
    </row>
    <row r="914" spans="1:27" ht="11.25" outlineLevel="4" x14ac:dyDescent="0.2">
      <c r="A914" s="136"/>
      <c r="B914" s="137"/>
      <c r="C914" s="137"/>
      <c r="D914" s="138"/>
      <c r="E914" s="144"/>
      <c r="F914" s="139" t="s">
        <v>739</v>
      </c>
      <c r="G914" s="138"/>
      <c r="H914" s="140">
        <v>55.185000000000002</v>
      </c>
      <c r="I914" s="141"/>
      <c r="J914" s="142"/>
      <c r="K914" s="143"/>
      <c r="L914" s="143"/>
      <c r="M914" s="143"/>
      <c r="N914" s="143"/>
      <c r="O914" s="142"/>
      <c r="P914" s="142"/>
      <c r="Q914" s="142"/>
      <c r="R914" s="138"/>
      <c r="S914" s="138"/>
      <c r="T914" s="137"/>
      <c r="U914" s="6"/>
      <c r="V914" s="8"/>
      <c r="W914" s="8"/>
      <c r="X914" s="60"/>
    </row>
    <row r="915" spans="1:27" ht="11.25" outlineLevel="4" x14ac:dyDescent="0.2">
      <c r="A915" s="136"/>
      <c r="B915" s="137"/>
      <c r="C915" s="137"/>
      <c r="D915" s="138"/>
      <c r="E915" s="144"/>
      <c r="F915" s="139" t="s">
        <v>740</v>
      </c>
      <c r="G915" s="138"/>
      <c r="H915" s="140">
        <v>5.2</v>
      </c>
      <c r="I915" s="141"/>
      <c r="J915" s="142"/>
      <c r="K915" s="143"/>
      <c r="L915" s="143"/>
      <c r="M915" s="143"/>
      <c r="N915" s="143"/>
      <c r="O915" s="142"/>
      <c r="P915" s="142"/>
      <c r="Q915" s="142"/>
      <c r="R915" s="138"/>
      <c r="S915" s="138"/>
      <c r="T915" s="137"/>
      <c r="U915" s="6"/>
      <c r="V915" s="8"/>
      <c r="W915" s="8"/>
      <c r="X915" s="60"/>
    </row>
    <row r="916" spans="1:27" ht="11.25" outlineLevel="4" x14ac:dyDescent="0.2">
      <c r="A916" s="136"/>
      <c r="B916" s="137"/>
      <c r="C916" s="137"/>
      <c r="D916" s="138"/>
      <c r="E916" s="144"/>
      <c r="F916" s="139" t="s">
        <v>741</v>
      </c>
      <c r="G916" s="138"/>
      <c r="H916" s="140">
        <v>10.4</v>
      </c>
      <c r="I916" s="141"/>
      <c r="J916" s="142"/>
      <c r="K916" s="143"/>
      <c r="L916" s="143"/>
      <c r="M916" s="143"/>
      <c r="N916" s="143"/>
      <c r="O916" s="142"/>
      <c r="P916" s="142"/>
      <c r="Q916" s="142"/>
      <c r="R916" s="138"/>
      <c r="S916" s="138"/>
      <c r="T916" s="137"/>
      <c r="U916" s="6"/>
      <c r="V916" s="8"/>
      <c r="W916" s="8"/>
      <c r="X916" s="60"/>
    </row>
    <row r="917" spans="1:27" ht="11.25" outlineLevel="4" x14ac:dyDescent="0.2">
      <c r="A917" s="136"/>
      <c r="B917" s="137"/>
      <c r="C917" s="137"/>
      <c r="D917" s="138"/>
      <c r="E917" s="144"/>
      <c r="F917" s="139" t="s">
        <v>742</v>
      </c>
      <c r="G917" s="138"/>
      <c r="H917" s="140">
        <v>1.7799999999999998</v>
      </c>
      <c r="I917" s="141"/>
      <c r="J917" s="142"/>
      <c r="K917" s="143"/>
      <c r="L917" s="143"/>
      <c r="M917" s="143"/>
      <c r="N917" s="143"/>
      <c r="O917" s="142"/>
      <c r="P917" s="142"/>
      <c r="Q917" s="142"/>
      <c r="R917" s="138"/>
      <c r="S917" s="138"/>
      <c r="T917" s="137"/>
      <c r="U917" s="6"/>
      <c r="V917" s="8"/>
      <c r="W917" s="8"/>
      <c r="X917" s="60"/>
    </row>
    <row r="918" spans="1:27" ht="11.25" outlineLevel="4" x14ac:dyDescent="0.2">
      <c r="A918" s="136"/>
      <c r="B918" s="137"/>
      <c r="C918" s="137"/>
      <c r="D918" s="138"/>
      <c r="E918" s="144"/>
      <c r="F918" s="139" t="s">
        <v>743</v>
      </c>
      <c r="G918" s="138"/>
      <c r="H918" s="140">
        <v>-16</v>
      </c>
      <c r="I918" s="141"/>
      <c r="J918" s="142"/>
      <c r="K918" s="143"/>
      <c r="L918" s="143"/>
      <c r="M918" s="143"/>
      <c r="N918" s="143"/>
      <c r="O918" s="142"/>
      <c r="P918" s="142"/>
      <c r="Q918" s="142"/>
      <c r="R918" s="138"/>
      <c r="S918" s="138"/>
      <c r="T918" s="137"/>
      <c r="U918" s="6"/>
      <c r="V918" s="8"/>
      <c r="W918" s="8"/>
      <c r="X918" s="60"/>
    </row>
    <row r="919" spans="1:27" ht="7.5" customHeight="1" outlineLevel="4" x14ac:dyDescent="0.15">
      <c r="A919" s="8"/>
      <c r="B919" s="69"/>
      <c r="C919" s="69"/>
      <c r="D919" s="60"/>
      <c r="E919" s="60"/>
      <c r="F919" s="103"/>
      <c r="G919" s="60"/>
      <c r="H919" s="65"/>
      <c r="I919" s="104"/>
      <c r="J919" s="63"/>
      <c r="K919" s="65"/>
      <c r="L919" s="65"/>
      <c r="M919" s="65"/>
      <c r="N919" s="65"/>
      <c r="O919" s="63"/>
      <c r="P919" s="63"/>
      <c r="Q919" s="63"/>
      <c r="R919" s="60"/>
      <c r="S919" s="60"/>
      <c r="T919" s="69"/>
      <c r="U919" s="8"/>
      <c r="X919" s="60"/>
    </row>
    <row r="920" spans="1:27" ht="22.5" outlineLevel="3" x14ac:dyDescent="0.2">
      <c r="A920" s="4"/>
      <c r="B920" s="119"/>
      <c r="C920" s="120">
        <v>157</v>
      </c>
      <c r="D920" s="121" t="s">
        <v>148</v>
      </c>
      <c r="E920" s="122" t="s">
        <v>250</v>
      </c>
      <c r="F920" s="123" t="s">
        <v>251</v>
      </c>
      <c r="G920" s="121" t="s">
        <v>151</v>
      </c>
      <c r="H920" s="124">
        <v>662.12974999999994</v>
      </c>
      <c r="I920" s="125"/>
      <c r="J920" s="126">
        <f>H920*I920</f>
        <v>0</v>
      </c>
      <c r="K920" s="124">
        <v>2.06E-2</v>
      </c>
      <c r="L920" s="124">
        <f>H920*K920</f>
        <v>13.63987285</v>
      </c>
      <c r="M920" s="124"/>
      <c r="N920" s="124">
        <f>H920*M920</f>
        <v>0</v>
      </c>
      <c r="O920" s="126">
        <v>21</v>
      </c>
      <c r="P920" s="126">
        <f>J920*(O920/100)</f>
        <v>0</v>
      </c>
      <c r="Q920" s="126">
        <f>J920+P920</f>
        <v>0</v>
      </c>
      <c r="R920" s="127"/>
      <c r="S920" s="127" t="s">
        <v>152</v>
      </c>
      <c r="T920" s="128">
        <v>1</v>
      </c>
      <c r="U920" s="8"/>
      <c r="V920" s="8"/>
      <c r="W920" s="8"/>
      <c r="X920" s="60"/>
    </row>
    <row r="921" spans="1:27" ht="9.75" outlineLevel="4" x14ac:dyDescent="0.2">
      <c r="A921" s="129"/>
      <c r="B921" s="130"/>
      <c r="C921" s="130"/>
      <c r="D921" s="131"/>
      <c r="E921" s="135" t="s">
        <v>0</v>
      </c>
      <c r="F921" s="158" t="s">
        <v>252</v>
      </c>
      <c r="G921" s="158"/>
      <c r="H921" s="159"/>
      <c r="I921" s="160"/>
      <c r="J921" s="161"/>
      <c r="K921" s="133"/>
      <c r="L921" s="133"/>
      <c r="M921" s="133"/>
      <c r="N921" s="133"/>
      <c r="O921" s="134"/>
      <c r="P921" s="134"/>
      <c r="Q921" s="134"/>
      <c r="R921" s="131"/>
      <c r="S921" s="131"/>
      <c r="T921" s="130"/>
      <c r="U921" s="6"/>
      <c r="V921" s="8"/>
      <c r="W921" s="8"/>
      <c r="X921" s="132" t="str">
        <f>F921</f>
        <v>Oprava vápenocementové omítky vnitřních ploch hladké, tl. do 20 mm, s celoplošným přeštukováním, tl. štuku do 3 mm stěn, v rozsahu opravované plochy přes 10 do 30%</v>
      </c>
      <c r="Y921" s="9"/>
      <c r="AA921" s="11"/>
    </row>
    <row r="922" spans="1:27" ht="7.5" customHeight="1" outlineLevel="4" x14ac:dyDescent="0.15">
      <c r="B922" s="69"/>
      <c r="C922" s="69"/>
      <c r="D922" s="60"/>
      <c r="E922" s="60"/>
      <c r="F922" s="61"/>
      <c r="G922" s="60"/>
      <c r="H922" s="65"/>
      <c r="I922" s="104"/>
      <c r="J922" s="63"/>
      <c r="K922" s="65"/>
      <c r="L922" s="65"/>
      <c r="M922" s="65"/>
      <c r="N922" s="65"/>
      <c r="O922" s="63"/>
      <c r="P922" s="63"/>
      <c r="Q922" s="63"/>
      <c r="R922" s="60"/>
      <c r="S922" s="60"/>
      <c r="T922" s="69"/>
      <c r="U922" s="8"/>
      <c r="X922" s="60"/>
    </row>
    <row r="923" spans="1:27" ht="11.25" outlineLevel="4" x14ac:dyDescent="0.2">
      <c r="A923" s="136"/>
      <c r="B923" s="137"/>
      <c r="C923" s="137"/>
      <c r="D923" s="138"/>
      <c r="E923" s="144" t="s">
        <v>1</v>
      </c>
      <c r="F923" s="139" t="s">
        <v>253</v>
      </c>
      <c r="G923" s="138"/>
      <c r="H923" s="140">
        <v>0</v>
      </c>
      <c r="I923" s="141"/>
      <c r="J923" s="142"/>
      <c r="K923" s="143"/>
      <c r="L923" s="143"/>
      <c r="M923" s="143"/>
      <c r="N923" s="143"/>
      <c r="O923" s="142"/>
      <c r="P923" s="142"/>
      <c r="Q923" s="142"/>
      <c r="R923" s="138"/>
      <c r="S923" s="138"/>
      <c r="T923" s="137"/>
      <c r="U923" s="6"/>
      <c r="V923" s="8"/>
      <c r="W923" s="8"/>
      <c r="X923" s="60"/>
    </row>
    <row r="924" spans="1:27" ht="11.25" outlineLevel="4" x14ac:dyDescent="0.2">
      <c r="A924" s="136"/>
      <c r="B924" s="137"/>
      <c r="C924" s="137"/>
      <c r="D924" s="138"/>
      <c r="E924" s="144"/>
      <c r="F924" s="139" t="s">
        <v>623</v>
      </c>
      <c r="G924" s="138"/>
      <c r="H924" s="140">
        <v>0</v>
      </c>
      <c r="I924" s="141"/>
      <c r="J924" s="142"/>
      <c r="K924" s="143"/>
      <c r="L924" s="143"/>
      <c r="M924" s="143"/>
      <c r="N924" s="143"/>
      <c r="O924" s="142"/>
      <c r="P924" s="142"/>
      <c r="Q924" s="142"/>
      <c r="R924" s="138"/>
      <c r="S924" s="138"/>
      <c r="T924" s="137"/>
      <c r="U924" s="6"/>
      <c r="V924" s="8"/>
      <c r="W924" s="8"/>
      <c r="X924" s="60"/>
    </row>
    <row r="925" spans="1:27" ht="11.25" outlineLevel="4" x14ac:dyDescent="0.2">
      <c r="A925" s="136"/>
      <c r="B925" s="137"/>
      <c r="C925" s="137"/>
      <c r="D925" s="138"/>
      <c r="E925" s="144"/>
      <c r="F925" s="139" t="s">
        <v>744</v>
      </c>
      <c r="G925" s="138"/>
      <c r="H925" s="140">
        <v>20.390499999999999</v>
      </c>
      <c r="I925" s="141"/>
      <c r="J925" s="142"/>
      <c r="K925" s="143"/>
      <c r="L925" s="143"/>
      <c r="M925" s="143"/>
      <c r="N925" s="143"/>
      <c r="O925" s="142"/>
      <c r="P925" s="142"/>
      <c r="Q925" s="142"/>
      <c r="R925" s="138"/>
      <c r="S925" s="138"/>
      <c r="T925" s="137"/>
      <c r="U925" s="6"/>
      <c r="V925" s="8"/>
      <c r="W925" s="8"/>
      <c r="X925" s="60"/>
    </row>
    <row r="926" spans="1:27" ht="11.25" outlineLevel="4" x14ac:dyDescent="0.2">
      <c r="A926" s="136"/>
      <c r="B926" s="137"/>
      <c r="C926" s="137"/>
      <c r="D926" s="138"/>
      <c r="E926" s="144"/>
      <c r="F926" s="139" t="s">
        <v>745</v>
      </c>
      <c r="G926" s="138"/>
      <c r="H926" s="140">
        <v>30.475750000000001</v>
      </c>
      <c r="I926" s="141"/>
      <c r="J926" s="142"/>
      <c r="K926" s="143"/>
      <c r="L926" s="143"/>
      <c r="M926" s="143"/>
      <c r="N926" s="143"/>
      <c r="O926" s="142"/>
      <c r="P926" s="142"/>
      <c r="Q926" s="142"/>
      <c r="R926" s="138"/>
      <c r="S926" s="138"/>
      <c r="T926" s="137"/>
      <c r="U926" s="6"/>
      <c r="V926" s="8"/>
      <c r="W926" s="8"/>
      <c r="X926" s="60"/>
    </row>
    <row r="927" spans="1:27" ht="22.5" outlineLevel="4" x14ac:dyDescent="0.2">
      <c r="A927" s="136"/>
      <c r="B927" s="137"/>
      <c r="C927" s="137"/>
      <c r="D927" s="138"/>
      <c r="E927" s="144"/>
      <c r="F927" s="139" t="s">
        <v>746</v>
      </c>
      <c r="G927" s="138"/>
      <c r="H927" s="140">
        <v>35.64500000000001</v>
      </c>
      <c r="I927" s="141"/>
      <c r="J927" s="142"/>
      <c r="K927" s="143"/>
      <c r="L927" s="143"/>
      <c r="M927" s="143"/>
      <c r="N927" s="143"/>
      <c r="O927" s="142"/>
      <c r="P927" s="142"/>
      <c r="Q927" s="142"/>
      <c r="R927" s="138"/>
      <c r="S927" s="138"/>
      <c r="T927" s="137"/>
      <c r="U927" s="6"/>
      <c r="V927" s="8"/>
      <c r="W927" s="8"/>
      <c r="X927" s="60"/>
    </row>
    <row r="928" spans="1:27" ht="22.5" outlineLevel="4" x14ac:dyDescent="0.2">
      <c r="A928" s="136"/>
      <c r="B928" s="137"/>
      <c r="C928" s="137"/>
      <c r="D928" s="138"/>
      <c r="E928" s="144"/>
      <c r="F928" s="139" t="s">
        <v>747</v>
      </c>
      <c r="G928" s="138"/>
      <c r="H928" s="140">
        <v>220.28100000000001</v>
      </c>
      <c r="I928" s="141"/>
      <c r="J928" s="142"/>
      <c r="K928" s="143"/>
      <c r="L928" s="143"/>
      <c r="M928" s="143"/>
      <c r="N928" s="143"/>
      <c r="O928" s="142"/>
      <c r="P928" s="142"/>
      <c r="Q928" s="142"/>
      <c r="R928" s="138"/>
      <c r="S928" s="138"/>
      <c r="T928" s="137"/>
      <c r="U928" s="6"/>
      <c r="V928" s="8"/>
      <c r="W928" s="8"/>
      <c r="X928" s="60"/>
    </row>
    <row r="929" spans="1:27" ht="11.25" outlineLevel="4" x14ac:dyDescent="0.2">
      <c r="A929" s="136"/>
      <c r="B929" s="137"/>
      <c r="C929" s="137"/>
      <c r="D929" s="138"/>
      <c r="E929" s="144"/>
      <c r="F929" s="139" t="s">
        <v>748</v>
      </c>
      <c r="G929" s="138"/>
      <c r="H929" s="140">
        <v>-22.765249999999998</v>
      </c>
      <c r="I929" s="141"/>
      <c r="J929" s="142"/>
      <c r="K929" s="143"/>
      <c r="L929" s="143"/>
      <c r="M929" s="143"/>
      <c r="N929" s="143"/>
      <c r="O929" s="142"/>
      <c r="P929" s="142"/>
      <c r="Q929" s="142"/>
      <c r="R929" s="138"/>
      <c r="S929" s="138"/>
      <c r="T929" s="137"/>
      <c r="U929" s="6"/>
      <c r="V929" s="8"/>
      <c r="W929" s="8"/>
      <c r="X929" s="60"/>
    </row>
    <row r="930" spans="1:27" ht="11.25" outlineLevel="4" x14ac:dyDescent="0.2">
      <c r="A930" s="136"/>
      <c r="B930" s="137"/>
      <c r="C930" s="137"/>
      <c r="D930" s="138"/>
      <c r="E930" s="144"/>
      <c r="F930" s="139" t="s">
        <v>749</v>
      </c>
      <c r="G930" s="138"/>
      <c r="H930" s="140">
        <v>-9.4774999999999991</v>
      </c>
      <c r="I930" s="141"/>
      <c r="J930" s="142"/>
      <c r="K930" s="143"/>
      <c r="L930" s="143"/>
      <c r="M930" s="143"/>
      <c r="N930" s="143"/>
      <c r="O930" s="142"/>
      <c r="P930" s="142"/>
      <c r="Q930" s="142"/>
      <c r="R930" s="138"/>
      <c r="S930" s="138"/>
      <c r="T930" s="137"/>
      <c r="U930" s="6"/>
      <c r="V930" s="8"/>
      <c r="W930" s="8"/>
      <c r="X930" s="60"/>
    </row>
    <row r="931" spans="1:27" ht="11.25" outlineLevel="4" x14ac:dyDescent="0.2">
      <c r="A931" s="136"/>
      <c r="B931" s="137"/>
      <c r="C931" s="137"/>
      <c r="D931" s="138"/>
      <c r="E931" s="144"/>
      <c r="F931" s="139" t="s">
        <v>750</v>
      </c>
      <c r="G931" s="138"/>
      <c r="H931" s="140">
        <v>94.317250000000001</v>
      </c>
      <c r="I931" s="141"/>
      <c r="J931" s="142"/>
      <c r="K931" s="143"/>
      <c r="L931" s="143"/>
      <c r="M931" s="143"/>
      <c r="N931" s="143"/>
      <c r="O931" s="142"/>
      <c r="P931" s="142"/>
      <c r="Q931" s="142"/>
      <c r="R931" s="138"/>
      <c r="S931" s="138"/>
      <c r="T931" s="137"/>
      <c r="U931" s="6"/>
      <c r="V931" s="8"/>
      <c r="W931" s="8"/>
      <c r="X931" s="60"/>
    </row>
    <row r="932" spans="1:27" ht="11.25" outlineLevel="4" x14ac:dyDescent="0.2">
      <c r="A932" s="136"/>
      <c r="B932" s="137"/>
      <c r="C932" s="137"/>
      <c r="D932" s="138"/>
      <c r="E932" s="144"/>
      <c r="F932" s="139" t="s">
        <v>751</v>
      </c>
      <c r="G932" s="138"/>
      <c r="H932" s="140">
        <v>65.916499999999999</v>
      </c>
      <c r="I932" s="141"/>
      <c r="J932" s="142"/>
      <c r="K932" s="143"/>
      <c r="L932" s="143"/>
      <c r="M932" s="143"/>
      <c r="N932" s="143"/>
      <c r="O932" s="142"/>
      <c r="P932" s="142"/>
      <c r="Q932" s="142"/>
      <c r="R932" s="138"/>
      <c r="S932" s="138"/>
      <c r="T932" s="137"/>
      <c r="U932" s="6"/>
      <c r="V932" s="8"/>
      <c r="W932" s="8"/>
      <c r="X932" s="60"/>
    </row>
    <row r="933" spans="1:27" ht="11.25" outlineLevel="4" x14ac:dyDescent="0.2">
      <c r="A933" s="136"/>
      <c r="B933" s="137"/>
      <c r="C933" s="137"/>
      <c r="D933" s="138"/>
      <c r="E933" s="144"/>
      <c r="F933" s="139" t="s">
        <v>752</v>
      </c>
      <c r="G933" s="138"/>
      <c r="H933" s="140">
        <v>119.73999999999997</v>
      </c>
      <c r="I933" s="141"/>
      <c r="J933" s="142"/>
      <c r="K933" s="143"/>
      <c r="L933" s="143"/>
      <c r="M933" s="143"/>
      <c r="N933" s="143"/>
      <c r="O933" s="142"/>
      <c r="P933" s="142"/>
      <c r="Q933" s="142"/>
      <c r="R933" s="138"/>
      <c r="S933" s="138"/>
      <c r="T933" s="137"/>
      <c r="U933" s="6"/>
      <c r="V933" s="8"/>
      <c r="W933" s="8"/>
      <c r="X933" s="60"/>
    </row>
    <row r="934" spans="1:27" ht="11.25" outlineLevel="4" x14ac:dyDescent="0.2">
      <c r="A934" s="136"/>
      <c r="B934" s="137"/>
      <c r="C934" s="137"/>
      <c r="D934" s="138"/>
      <c r="E934" s="144"/>
      <c r="F934" s="139" t="s">
        <v>753</v>
      </c>
      <c r="G934" s="138"/>
      <c r="H934" s="140">
        <v>119.05899999999997</v>
      </c>
      <c r="I934" s="141"/>
      <c r="J934" s="142"/>
      <c r="K934" s="143"/>
      <c r="L934" s="143"/>
      <c r="M934" s="143"/>
      <c r="N934" s="143"/>
      <c r="O934" s="142"/>
      <c r="P934" s="142"/>
      <c r="Q934" s="142"/>
      <c r="R934" s="138"/>
      <c r="S934" s="138"/>
      <c r="T934" s="137"/>
      <c r="U934" s="6"/>
      <c r="V934" s="8"/>
      <c r="W934" s="8"/>
      <c r="X934" s="60"/>
    </row>
    <row r="935" spans="1:27" ht="11.25" outlineLevel="4" x14ac:dyDescent="0.2">
      <c r="A935" s="136"/>
      <c r="B935" s="137"/>
      <c r="C935" s="137"/>
      <c r="D935" s="138"/>
      <c r="E935" s="144"/>
      <c r="F935" s="139" t="s">
        <v>754</v>
      </c>
      <c r="G935" s="138"/>
      <c r="H935" s="140">
        <v>-11.452500000000001</v>
      </c>
      <c r="I935" s="141"/>
      <c r="J935" s="142"/>
      <c r="K935" s="143"/>
      <c r="L935" s="143"/>
      <c r="M935" s="143"/>
      <c r="N935" s="143"/>
      <c r="O935" s="142"/>
      <c r="P935" s="142"/>
      <c r="Q935" s="142"/>
      <c r="R935" s="138"/>
      <c r="S935" s="138"/>
      <c r="T935" s="137"/>
      <c r="U935" s="6"/>
      <c r="V935" s="8"/>
      <c r="W935" s="8"/>
      <c r="X935" s="60"/>
    </row>
    <row r="936" spans="1:27" ht="7.5" customHeight="1" outlineLevel="4" x14ac:dyDescent="0.15">
      <c r="A936" s="8"/>
      <c r="B936" s="69"/>
      <c r="C936" s="69"/>
      <c r="D936" s="60"/>
      <c r="E936" s="60"/>
      <c r="F936" s="103"/>
      <c r="G936" s="60"/>
      <c r="H936" s="65"/>
      <c r="I936" s="104"/>
      <c r="J936" s="63"/>
      <c r="K936" s="65"/>
      <c r="L936" s="65"/>
      <c r="M936" s="65"/>
      <c r="N936" s="65"/>
      <c r="O936" s="63"/>
      <c r="P936" s="63"/>
      <c r="Q936" s="63"/>
      <c r="R936" s="60"/>
      <c r="S936" s="60"/>
      <c r="T936" s="69"/>
      <c r="U936" s="8"/>
      <c r="X936" s="60"/>
    </row>
    <row r="937" spans="1:27" ht="11.25" outlineLevel="3" x14ac:dyDescent="0.2">
      <c r="A937" s="4"/>
      <c r="B937" s="119"/>
      <c r="C937" s="120">
        <v>158</v>
      </c>
      <c r="D937" s="121" t="s">
        <v>148</v>
      </c>
      <c r="E937" s="122" t="s">
        <v>264</v>
      </c>
      <c r="F937" s="123" t="s">
        <v>265</v>
      </c>
      <c r="G937" s="121" t="s">
        <v>172</v>
      </c>
      <c r="H937" s="124">
        <v>491.31</v>
      </c>
      <c r="I937" s="125"/>
      <c r="J937" s="126">
        <f>H937*I937</f>
        <v>0</v>
      </c>
      <c r="K937" s="124">
        <v>1.5E-3</v>
      </c>
      <c r="L937" s="124">
        <f>H937*K937</f>
        <v>0.73696499999999998</v>
      </c>
      <c r="M937" s="124"/>
      <c r="N937" s="124">
        <f>H937*M937</f>
        <v>0</v>
      </c>
      <c r="O937" s="126">
        <v>21</v>
      </c>
      <c r="P937" s="126">
        <f>J937*(O937/100)</f>
        <v>0</v>
      </c>
      <c r="Q937" s="126">
        <f>J937+P937</f>
        <v>0</v>
      </c>
      <c r="R937" s="127"/>
      <c r="S937" s="127" t="s">
        <v>152</v>
      </c>
      <c r="T937" s="128">
        <v>1</v>
      </c>
      <c r="U937" s="8"/>
      <c r="V937" s="8"/>
      <c r="W937" s="8"/>
      <c r="X937" s="60"/>
    </row>
    <row r="938" spans="1:27" ht="9.75" outlineLevel="4" x14ac:dyDescent="0.2">
      <c r="A938" s="129"/>
      <c r="B938" s="130"/>
      <c r="C938" s="130"/>
      <c r="D938" s="131"/>
      <c r="E938" s="135" t="s">
        <v>0</v>
      </c>
      <c r="F938" s="158" t="s">
        <v>266</v>
      </c>
      <c r="G938" s="158"/>
      <c r="H938" s="159"/>
      <c r="I938" s="160"/>
      <c r="J938" s="161"/>
      <c r="K938" s="133"/>
      <c r="L938" s="133"/>
      <c r="M938" s="133"/>
      <c r="N938" s="133"/>
      <c r="O938" s="134"/>
      <c r="P938" s="134"/>
      <c r="Q938" s="134"/>
      <c r="R938" s="131"/>
      <c r="S938" s="131"/>
      <c r="T938" s="130"/>
      <c r="U938" s="6"/>
      <c r="V938" s="8"/>
      <c r="W938" s="8"/>
      <c r="X938" s="132" t="str">
        <f>F938</f>
        <v>Začištění omítek (s dodáním hmot) kolem oken, dveří, podlah, obkladů apod.</v>
      </c>
      <c r="Y938" s="9"/>
      <c r="AA938" s="11"/>
    </row>
    <row r="939" spans="1:27" ht="7.5" customHeight="1" outlineLevel="4" x14ac:dyDescent="0.15">
      <c r="B939" s="69"/>
      <c r="C939" s="69"/>
      <c r="D939" s="60"/>
      <c r="E939" s="60"/>
      <c r="F939" s="61"/>
      <c r="G939" s="60"/>
      <c r="H939" s="65"/>
      <c r="I939" s="104"/>
      <c r="J939" s="63"/>
      <c r="K939" s="65"/>
      <c r="L939" s="65"/>
      <c r="M939" s="65"/>
      <c r="N939" s="65"/>
      <c r="O939" s="63"/>
      <c r="P939" s="63"/>
      <c r="Q939" s="63"/>
      <c r="R939" s="60"/>
      <c r="S939" s="60"/>
      <c r="T939" s="69"/>
      <c r="U939" s="8"/>
      <c r="X939" s="60"/>
    </row>
    <row r="940" spans="1:27" ht="11.25" outlineLevel="4" x14ac:dyDescent="0.2">
      <c r="A940" s="136"/>
      <c r="B940" s="137"/>
      <c r="C940" s="137"/>
      <c r="D940" s="138"/>
      <c r="E940" s="144" t="s">
        <v>1</v>
      </c>
      <c r="F940" s="139" t="s">
        <v>718</v>
      </c>
      <c r="G940" s="138"/>
      <c r="H940" s="140">
        <v>0</v>
      </c>
      <c r="I940" s="141"/>
      <c r="J940" s="142"/>
      <c r="K940" s="143"/>
      <c r="L940" s="143"/>
      <c r="M940" s="143"/>
      <c r="N940" s="143"/>
      <c r="O940" s="142"/>
      <c r="P940" s="142"/>
      <c r="Q940" s="142"/>
      <c r="R940" s="138"/>
      <c r="S940" s="138"/>
      <c r="T940" s="137"/>
      <c r="U940" s="6"/>
      <c r="V940" s="8"/>
      <c r="W940" s="8"/>
      <c r="X940" s="60"/>
    </row>
    <row r="941" spans="1:27" ht="11.25" outlineLevel="4" x14ac:dyDescent="0.2">
      <c r="A941" s="136"/>
      <c r="B941" s="137"/>
      <c r="C941" s="137"/>
      <c r="D941" s="138"/>
      <c r="E941" s="144"/>
      <c r="F941" s="139" t="s">
        <v>755</v>
      </c>
      <c r="G941" s="138"/>
      <c r="H941" s="140">
        <v>5.8</v>
      </c>
      <c r="I941" s="141"/>
      <c r="J941" s="142"/>
      <c r="K941" s="143"/>
      <c r="L941" s="143"/>
      <c r="M941" s="143"/>
      <c r="N941" s="143"/>
      <c r="O941" s="142"/>
      <c r="P941" s="142"/>
      <c r="Q941" s="142"/>
      <c r="R941" s="138"/>
      <c r="S941" s="138"/>
      <c r="T941" s="137"/>
      <c r="U941" s="6"/>
      <c r="V941" s="8"/>
      <c r="W941" s="8"/>
      <c r="X941" s="60"/>
    </row>
    <row r="942" spans="1:27" ht="11.25" outlineLevel="4" x14ac:dyDescent="0.2">
      <c r="A942" s="136"/>
      <c r="B942" s="137"/>
      <c r="C942" s="137"/>
      <c r="D942" s="138"/>
      <c r="E942" s="144"/>
      <c r="F942" s="139" t="s">
        <v>756</v>
      </c>
      <c r="G942" s="138"/>
      <c r="H942" s="140">
        <v>11.6</v>
      </c>
      <c r="I942" s="141"/>
      <c r="J942" s="142"/>
      <c r="K942" s="143"/>
      <c r="L942" s="143"/>
      <c r="M942" s="143"/>
      <c r="N942" s="143"/>
      <c r="O942" s="142"/>
      <c r="P942" s="142"/>
      <c r="Q942" s="142"/>
      <c r="R942" s="138"/>
      <c r="S942" s="138"/>
      <c r="T942" s="137"/>
      <c r="U942" s="6"/>
      <c r="V942" s="8"/>
      <c r="W942" s="8"/>
      <c r="X942" s="60"/>
    </row>
    <row r="943" spans="1:27" ht="11.25" outlineLevel="4" x14ac:dyDescent="0.2">
      <c r="A943" s="136"/>
      <c r="B943" s="137"/>
      <c r="C943" s="137"/>
      <c r="D943" s="138"/>
      <c r="E943" s="144"/>
      <c r="F943" s="139" t="s">
        <v>757</v>
      </c>
      <c r="G943" s="138"/>
      <c r="H943" s="140">
        <v>5.8</v>
      </c>
      <c r="I943" s="141"/>
      <c r="J943" s="142"/>
      <c r="K943" s="143"/>
      <c r="L943" s="143"/>
      <c r="M943" s="143"/>
      <c r="N943" s="143"/>
      <c r="O943" s="142"/>
      <c r="P943" s="142"/>
      <c r="Q943" s="142"/>
      <c r="R943" s="138"/>
      <c r="S943" s="138"/>
      <c r="T943" s="137"/>
      <c r="U943" s="6"/>
      <c r="V943" s="8"/>
      <c r="W943" s="8"/>
      <c r="X943" s="60"/>
    </row>
    <row r="944" spans="1:27" ht="11.25" outlineLevel="4" x14ac:dyDescent="0.2">
      <c r="A944" s="136"/>
      <c r="B944" s="137"/>
      <c r="C944" s="137"/>
      <c r="D944" s="138"/>
      <c r="E944" s="144"/>
      <c r="F944" s="139" t="s">
        <v>758</v>
      </c>
      <c r="G944" s="138"/>
      <c r="H944" s="140">
        <v>15.600000000000003</v>
      </c>
      <c r="I944" s="141"/>
      <c r="J944" s="142"/>
      <c r="K944" s="143"/>
      <c r="L944" s="143"/>
      <c r="M944" s="143"/>
      <c r="N944" s="143"/>
      <c r="O944" s="142"/>
      <c r="P944" s="142"/>
      <c r="Q944" s="142"/>
      <c r="R944" s="138"/>
      <c r="S944" s="138"/>
      <c r="T944" s="137"/>
      <c r="U944" s="6"/>
      <c r="V944" s="8"/>
      <c r="W944" s="8"/>
      <c r="X944" s="60"/>
    </row>
    <row r="945" spans="1:27" ht="11.25" outlineLevel="4" x14ac:dyDescent="0.2">
      <c r="A945" s="136"/>
      <c r="B945" s="137"/>
      <c r="C945" s="137"/>
      <c r="D945" s="138"/>
      <c r="E945" s="144"/>
      <c r="F945" s="139" t="s">
        <v>759</v>
      </c>
      <c r="G945" s="138"/>
      <c r="H945" s="140">
        <v>15.600000000000003</v>
      </c>
      <c r="I945" s="141"/>
      <c r="J945" s="142"/>
      <c r="K945" s="143"/>
      <c r="L945" s="143"/>
      <c r="M945" s="143"/>
      <c r="N945" s="143"/>
      <c r="O945" s="142"/>
      <c r="P945" s="142"/>
      <c r="Q945" s="142"/>
      <c r="R945" s="138"/>
      <c r="S945" s="138"/>
      <c r="T945" s="137"/>
      <c r="U945" s="6"/>
      <c r="V945" s="8"/>
      <c r="W945" s="8"/>
      <c r="X945" s="60"/>
    </row>
    <row r="946" spans="1:27" ht="11.25" outlineLevel="4" x14ac:dyDescent="0.2">
      <c r="A946" s="136"/>
      <c r="B946" s="137"/>
      <c r="C946" s="137"/>
      <c r="D946" s="138"/>
      <c r="E946" s="144"/>
      <c r="F946" s="139" t="s">
        <v>760</v>
      </c>
      <c r="G946" s="138"/>
      <c r="H946" s="140">
        <v>20.28</v>
      </c>
      <c r="I946" s="141"/>
      <c r="J946" s="142"/>
      <c r="K946" s="143"/>
      <c r="L946" s="143"/>
      <c r="M946" s="143"/>
      <c r="N946" s="143"/>
      <c r="O946" s="142"/>
      <c r="P946" s="142"/>
      <c r="Q946" s="142"/>
      <c r="R946" s="138"/>
      <c r="S946" s="138"/>
      <c r="T946" s="137"/>
      <c r="U946" s="6"/>
      <c r="V946" s="8"/>
      <c r="W946" s="8"/>
      <c r="X946" s="60"/>
    </row>
    <row r="947" spans="1:27" ht="11.25" outlineLevel="4" x14ac:dyDescent="0.2">
      <c r="A947" s="136"/>
      <c r="B947" s="137"/>
      <c r="C947" s="137"/>
      <c r="D947" s="138"/>
      <c r="E947" s="144"/>
      <c r="F947" s="139" t="s">
        <v>761</v>
      </c>
      <c r="G947" s="138"/>
      <c r="H947" s="140">
        <v>22.8</v>
      </c>
      <c r="I947" s="141"/>
      <c r="J947" s="142"/>
      <c r="K947" s="143"/>
      <c r="L947" s="143"/>
      <c r="M947" s="143"/>
      <c r="N947" s="143"/>
      <c r="O947" s="142"/>
      <c r="P947" s="142"/>
      <c r="Q947" s="142"/>
      <c r="R947" s="138"/>
      <c r="S947" s="138"/>
      <c r="T947" s="137"/>
      <c r="U947" s="6"/>
      <c r="V947" s="8"/>
      <c r="W947" s="8"/>
      <c r="X947" s="60"/>
    </row>
    <row r="948" spans="1:27" ht="11.25" outlineLevel="4" x14ac:dyDescent="0.2">
      <c r="A948" s="136"/>
      <c r="B948" s="137"/>
      <c r="C948" s="137"/>
      <c r="D948" s="138"/>
      <c r="E948" s="144"/>
      <c r="F948" s="139" t="s">
        <v>762</v>
      </c>
      <c r="G948" s="138"/>
      <c r="H948" s="140">
        <v>27.48</v>
      </c>
      <c r="I948" s="141"/>
      <c r="J948" s="142"/>
      <c r="K948" s="143"/>
      <c r="L948" s="143"/>
      <c r="M948" s="143"/>
      <c r="N948" s="143"/>
      <c r="O948" s="142"/>
      <c r="P948" s="142"/>
      <c r="Q948" s="142"/>
      <c r="R948" s="138"/>
      <c r="S948" s="138"/>
      <c r="T948" s="137"/>
      <c r="U948" s="6"/>
      <c r="V948" s="8"/>
      <c r="W948" s="8"/>
      <c r="X948" s="60"/>
    </row>
    <row r="949" spans="1:27" ht="11.25" outlineLevel="4" x14ac:dyDescent="0.2">
      <c r="A949" s="136"/>
      <c r="B949" s="137"/>
      <c r="C949" s="137"/>
      <c r="D949" s="138"/>
      <c r="E949" s="144"/>
      <c r="F949" s="139" t="s">
        <v>233</v>
      </c>
      <c r="G949" s="138"/>
      <c r="H949" s="140">
        <v>124.96</v>
      </c>
      <c r="I949" s="141"/>
      <c r="J949" s="142"/>
      <c r="K949" s="143"/>
      <c r="L949" s="143"/>
      <c r="M949" s="143"/>
      <c r="N949" s="143"/>
      <c r="O949" s="142"/>
      <c r="P949" s="142"/>
      <c r="Q949" s="142"/>
      <c r="R949" s="138"/>
      <c r="S949" s="138"/>
      <c r="T949" s="137"/>
      <c r="U949" s="6"/>
      <c r="V949" s="8"/>
      <c r="W949" s="8"/>
      <c r="X949" s="60"/>
    </row>
    <row r="950" spans="1:27" ht="11.25" outlineLevel="4" x14ac:dyDescent="0.2">
      <c r="A950" s="136"/>
      <c r="B950" s="137"/>
      <c r="C950" s="137"/>
      <c r="D950" s="138"/>
      <c r="E950" s="144"/>
      <c r="F950" s="139" t="s">
        <v>763</v>
      </c>
      <c r="G950" s="138"/>
      <c r="H950" s="140">
        <v>322.91000000000003</v>
      </c>
      <c r="I950" s="141"/>
      <c r="J950" s="142"/>
      <c r="K950" s="143"/>
      <c r="L950" s="143"/>
      <c r="M950" s="143"/>
      <c r="N950" s="143"/>
      <c r="O950" s="142"/>
      <c r="P950" s="142"/>
      <c r="Q950" s="142"/>
      <c r="R950" s="138"/>
      <c r="S950" s="138"/>
      <c r="T950" s="137"/>
      <c r="U950" s="6"/>
      <c r="V950" s="8"/>
      <c r="W950" s="8"/>
      <c r="X950" s="60"/>
    </row>
    <row r="951" spans="1:27" ht="11.25" outlineLevel="4" x14ac:dyDescent="0.2">
      <c r="A951" s="136"/>
      <c r="B951" s="137"/>
      <c r="C951" s="137"/>
      <c r="D951" s="138"/>
      <c r="E951" s="144"/>
      <c r="F951" s="139" t="s">
        <v>764</v>
      </c>
      <c r="G951" s="138"/>
      <c r="H951" s="140">
        <v>43.44</v>
      </c>
      <c r="I951" s="141"/>
      <c r="J951" s="142"/>
      <c r="K951" s="143"/>
      <c r="L951" s="143"/>
      <c r="M951" s="143"/>
      <c r="N951" s="143"/>
      <c r="O951" s="142"/>
      <c r="P951" s="142"/>
      <c r="Q951" s="142"/>
      <c r="R951" s="138"/>
      <c r="S951" s="138"/>
      <c r="T951" s="137"/>
      <c r="U951" s="6"/>
      <c r="V951" s="8"/>
      <c r="W951" s="8"/>
      <c r="X951" s="60"/>
    </row>
    <row r="952" spans="1:27" ht="7.5" customHeight="1" outlineLevel="4" x14ac:dyDescent="0.15">
      <c r="A952" s="8"/>
      <c r="B952" s="69"/>
      <c r="C952" s="69"/>
      <c r="D952" s="60"/>
      <c r="E952" s="60"/>
      <c r="F952" s="103"/>
      <c r="G952" s="60"/>
      <c r="H952" s="65"/>
      <c r="I952" s="104"/>
      <c r="J952" s="63"/>
      <c r="K952" s="65"/>
      <c r="L952" s="65"/>
      <c r="M952" s="65"/>
      <c r="N952" s="65"/>
      <c r="O952" s="63"/>
      <c r="P952" s="63"/>
      <c r="Q952" s="63"/>
      <c r="R952" s="60"/>
      <c r="S952" s="60"/>
      <c r="T952" s="69"/>
      <c r="U952" s="8"/>
      <c r="X952" s="60"/>
    </row>
    <row r="953" spans="1:27" ht="11.25" outlineLevel="3" x14ac:dyDescent="0.2">
      <c r="A953" s="4"/>
      <c r="B953" s="119"/>
      <c r="C953" s="120">
        <v>159</v>
      </c>
      <c r="D953" s="121" t="s">
        <v>148</v>
      </c>
      <c r="E953" s="122" t="s">
        <v>272</v>
      </c>
      <c r="F953" s="123" t="s">
        <v>273</v>
      </c>
      <c r="G953" s="121" t="s">
        <v>151</v>
      </c>
      <c r="H953" s="124">
        <v>6.28</v>
      </c>
      <c r="I953" s="125"/>
      <c r="J953" s="126">
        <f>H953*I953</f>
        <v>0</v>
      </c>
      <c r="K953" s="124">
        <v>4.3830000000000001E-2</v>
      </c>
      <c r="L953" s="124">
        <f>H953*K953</f>
        <v>0.27525240000000001</v>
      </c>
      <c r="M953" s="124"/>
      <c r="N953" s="124">
        <f>H953*M953</f>
        <v>0</v>
      </c>
      <c r="O953" s="126">
        <v>21</v>
      </c>
      <c r="P953" s="126">
        <f>J953*(O953/100)</f>
        <v>0</v>
      </c>
      <c r="Q953" s="126">
        <f>J953+P953</f>
        <v>0</v>
      </c>
      <c r="R953" s="127"/>
      <c r="S953" s="127" t="s">
        <v>152</v>
      </c>
      <c r="T953" s="128">
        <v>1</v>
      </c>
      <c r="U953" s="8"/>
      <c r="V953" s="8"/>
      <c r="W953" s="8"/>
      <c r="X953" s="60"/>
    </row>
    <row r="954" spans="1:27" ht="9.75" outlineLevel="4" x14ac:dyDescent="0.2">
      <c r="A954" s="129"/>
      <c r="B954" s="130"/>
      <c r="C954" s="130"/>
      <c r="D954" s="131"/>
      <c r="E954" s="135" t="s">
        <v>0</v>
      </c>
      <c r="F954" s="158" t="s">
        <v>274</v>
      </c>
      <c r="G954" s="158"/>
      <c r="H954" s="159"/>
      <c r="I954" s="160"/>
      <c r="J954" s="161"/>
      <c r="K954" s="133"/>
      <c r="L954" s="133"/>
      <c r="M954" s="133"/>
      <c r="N954" s="133"/>
      <c r="O954" s="134"/>
      <c r="P954" s="134"/>
      <c r="Q954" s="134"/>
      <c r="R954" s="131"/>
      <c r="S954" s="131"/>
      <c r="T954" s="130"/>
      <c r="U954" s="6"/>
      <c r="V954" s="8"/>
      <c r="W954" s="8"/>
      <c r="X954" s="132" t="str">
        <f>F954</f>
        <v>Vápenocementová omítka rýh štuková dvouvrstvá ve stěnách, šířky rýhy do 150 mm</v>
      </c>
      <c r="Y954" s="9"/>
      <c r="AA954" s="11"/>
    </row>
    <row r="955" spans="1:27" ht="7.5" customHeight="1" outlineLevel="4" x14ac:dyDescent="0.15">
      <c r="B955" s="69"/>
      <c r="C955" s="69"/>
      <c r="D955" s="60"/>
      <c r="E955" s="60"/>
      <c r="F955" s="61"/>
      <c r="G955" s="60"/>
      <c r="H955" s="65"/>
      <c r="I955" s="104"/>
      <c r="J955" s="63"/>
      <c r="K955" s="65"/>
      <c r="L955" s="65"/>
      <c r="M955" s="65"/>
      <c r="N955" s="65"/>
      <c r="O955" s="63"/>
      <c r="P955" s="63"/>
      <c r="Q955" s="63"/>
      <c r="R955" s="60"/>
      <c r="S955" s="60"/>
      <c r="T955" s="69"/>
      <c r="U955" s="8"/>
      <c r="X955" s="60"/>
    </row>
    <row r="956" spans="1:27" ht="11.25" outlineLevel="4" x14ac:dyDescent="0.2">
      <c r="A956" s="136"/>
      <c r="B956" s="137"/>
      <c r="C956" s="137"/>
      <c r="D956" s="138"/>
      <c r="E956" s="144" t="s">
        <v>1</v>
      </c>
      <c r="F956" s="139" t="s">
        <v>765</v>
      </c>
      <c r="G956" s="138"/>
      <c r="H956" s="140">
        <v>6</v>
      </c>
      <c r="I956" s="141"/>
      <c r="J956" s="142"/>
      <c r="K956" s="143"/>
      <c r="L956" s="143"/>
      <c r="M956" s="143"/>
      <c r="N956" s="143"/>
      <c r="O956" s="142"/>
      <c r="P956" s="142"/>
      <c r="Q956" s="142"/>
      <c r="R956" s="138"/>
      <c r="S956" s="138"/>
      <c r="T956" s="137"/>
      <c r="U956" s="6"/>
      <c r="V956" s="8"/>
      <c r="W956" s="8"/>
      <c r="X956" s="60"/>
    </row>
    <row r="957" spans="1:27" ht="11.25" outlineLevel="4" x14ac:dyDescent="0.2">
      <c r="A957" s="136"/>
      <c r="B957" s="137"/>
      <c r="C957" s="137"/>
      <c r="D957" s="138"/>
      <c r="E957" s="144"/>
      <c r="F957" s="139" t="s">
        <v>766</v>
      </c>
      <c r="G957" s="138"/>
      <c r="H957" s="140">
        <v>0.28000000000000003</v>
      </c>
      <c r="I957" s="141"/>
      <c r="J957" s="142"/>
      <c r="K957" s="143"/>
      <c r="L957" s="143"/>
      <c r="M957" s="143"/>
      <c r="N957" s="143"/>
      <c r="O957" s="142"/>
      <c r="P957" s="142"/>
      <c r="Q957" s="142"/>
      <c r="R957" s="138"/>
      <c r="S957" s="138"/>
      <c r="T957" s="137"/>
      <c r="U957" s="6"/>
      <c r="V957" s="8"/>
      <c r="W957" s="8"/>
      <c r="X957" s="60"/>
    </row>
    <row r="958" spans="1:27" ht="7.5" customHeight="1" outlineLevel="4" x14ac:dyDescent="0.15">
      <c r="A958" s="8"/>
      <c r="B958" s="69"/>
      <c r="C958" s="69"/>
      <c r="D958" s="60"/>
      <c r="E958" s="60"/>
      <c r="F958" s="103"/>
      <c r="G958" s="60"/>
      <c r="H958" s="65"/>
      <c r="I958" s="104"/>
      <c r="J958" s="63"/>
      <c r="K958" s="65"/>
      <c r="L958" s="65"/>
      <c r="M958" s="65"/>
      <c r="N958" s="65"/>
      <c r="O958" s="63"/>
      <c r="P958" s="63"/>
      <c r="Q958" s="63"/>
      <c r="R958" s="60"/>
      <c r="S958" s="60"/>
      <c r="T958" s="69"/>
      <c r="U958" s="8"/>
      <c r="X958" s="60"/>
    </row>
    <row r="959" spans="1:27" outlineLevel="3" x14ac:dyDescent="0.15">
      <c r="B959" s="6"/>
      <c r="C959" s="6"/>
      <c r="D959" s="6"/>
      <c r="E959" s="6"/>
      <c r="F959" s="6"/>
      <c r="G959" s="6"/>
      <c r="H959" s="6"/>
      <c r="I959" s="8"/>
      <c r="J959" s="8"/>
      <c r="K959" s="6"/>
      <c r="L959" s="6"/>
      <c r="M959" s="6"/>
      <c r="N959" s="6"/>
      <c r="O959" s="6"/>
      <c r="P959" s="8"/>
      <c r="Q959" s="8"/>
      <c r="R959" s="8"/>
      <c r="S959" s="6"/>
      <c r="T959" s="6"/>
      <c r="X959" s="6"/>
    </row>
    <row r="960" spans="1:27" ht="11.25" outlineLevel="2" x14ac:dyDescent="0.2">
      <c r="A960" s="96" t="s">
        <v>122</v>
      </c>
      <c r="B960" s="100">
        <v>3</v>
      </c>
      <c r="C960" s="113"/>
      <c r="D960" s="114" t="s">
        <v>147</v>
      </c>
      <c r="E960" s="114"/>
      <c r="F960" s="115" t="s">
        <v>86</v>
      </c>
      <c r="G960" s="114"/>
      <c r="H960" s="116"/>
      <c r="I960" s="117"/>
      <c r="J960" s="98">
        <f>SUBTOTAL(9,J961:J999)</f>
        <v>0</v>
      </c>
      <c r="K960" s="116"/>
      <c r="L960" s="99">
        <f>SUBTOTAL(9,L961:L999)</f>
        <v>20.908844939000002</v>
      </c>
      <c r="M960" s="116"/>
      <c r="N960" s="99">
        <f>SUBTOTAL(9,N961:N999)</f>
        <v>0</v>
      </c>
      <c r="O960" s="118"/>
      <c r="P960" s="98">
        <f>SUBTOTAL(9,P961:P999)</f>
        <v>0</v>
      </c>
      <c r="Q960" s="98">
        <f>SUBTOTAL(9,Q961:Q999)</f>
        <v>0</v>
      </c>
      <c r="R960" s="114"/>
      <c r="S960" s="114"/>
      <c r="T960" s="100">
        <f>SUBTOTAL(9,T961:T999)</f>
        <v>5</v>
      </c>
      <c r="U960" s="6"/>
      <c r="V960" s="8"/>
      <c r="W960" s="8"/>
      <c r="X960" s="60"/>
    </row>
    <row r="961" spans="1:27" ht="22.5" outlineLevel="3" x14ac:dyDescent="0.2">
      <c r="A961" s="4"/>
      <c r="B961" s="119"/>
      <c r="C961" s="120">
        <v>160</v>
      </c>
      <c r="D961" s="121" t="s">
        <v>148</v>
      </c>
      <c r="E961" s="122" t="s">
        <v>276</v>
      </c>
      <c r="F961" s="123" t="s">
        <v>277</v>
      </c>
      <c r="G961" s="121" t="s">
        <v>151</v>
      </c>
      <c r="H961" s="124">
        <v>415.68</v>
      </c>
      <c r="I961" s="125"/>
      <c r="J961" s="126">
        <f>H961*I961</f>
        <v>0</v>
      </c>
      <c r="K961" s="124">
        <v>4.1000000000000003E-3</v>
      </c>
      <c r="L961" s="124">
        <f>H961*K961</f>
        <v>1.7042880000000002</v>
      </c>
      <c r="M961" s="124"/>
      <c r="N961" s="124">
        <f>H961*M961</f>
        <v>0</v>
      </c>
      <c r="O961" s="126">
        <v>21</v>
      </c>
      <c r="P961" s="126">
        <f>J961*(O961/100)</f>
        <v>0</v>
      </c>
      <c r="Q961" s="126">
        <f>J961+P961</f>
        <v>0</v>
      </c>
      <c r="R961" s="127"/>
      <c r="S961" s="127" t="s">
        <v>152</v>
      </c>
      <c r="T961" s="128">
        <v>1</v>
      </c>
      <c r="U961" s="8"/>
      <c r="V961" s="8"/>
      <c r="W961" s="8"/>
      <c r="X961" s="60"/>
    </row>
    <row r="962" spans="1:27" ht="9.75" outlineLevel="4" x14ac:dyDescent="0.2">
      <c r="A962" s="129"/>
      <c r="B962" s="130"/>
      <c r="C962" s="130"/>
      <c r="D962" s="131"/>
      <c r="E962" s="135" t="s">
        <v>0</v>
      </c>
      <c r="F962" s="158" t="s">
        <v>277</v>
      </c>
      <c r="G962" s="158"/>
      <c r="H962" s="159"/>
      <c r="I962" s="160"/>
      <c r="J962" s="161"/>
      <c r="K962" s="133"/>
      <c r="L962" s="133"/>
      <c r="M962" s="133"/>
      <c r="N962" s="133"/>
      <c r="O962" s="134"/>
      <c r="P962" s="134"/>
      <c r="Q962" s="134"/>
      <c r="R962" s="131"/>
      <c r="S962" s="131"/>
      <c r="T962" s="130"/>
      <c r="U962" s="6"/>
      <c r="V962" s="8"/>
      <c r="W962" s="8"/>
      <c r="X962" s="132" t="str">
        <f>F962</f>
        <v>Příprava zatvrdlého povrchu betonových mazanin pro cementový potěr cementovým mlékem s přísadou</v>
      </c>
      <c r="Y962" s="9"/>
      <c r="AA962" s="11"/>
    </row>
    <row r="963" spans="1:27" ht="7.5" customHeight="1" outlineLevel="4" x14ac:dyDescent="0.15">
      <c r="B963" s="69"/>
      <c r="C963" s="69"/>
      <c r="D963" s="60"/>
      <c r="E963" s="60"/>
      <c r="F963" s="61"/>
      <c r="G963" s="60"/>
      <c r="H963" s="65"/>
      <c r="I963" s="104"/>
      <c r="J963" s="63"/>
      <c r="K963" s="65"/>
      <c r="L963" s="65"/>
      <c r="M963" s="65"/>
      <c r="N963" s="65"/>
      <c r="O963" s="63"/>
      <c r="P963" s="63"/>
      <c r="Q963" s="63"/>
      <c r="R963" s="60"/>
      <c r="S963" s="60"/>
      <c r="T963" s="69"/>
      <c r="U963" s="8"/>
      <c r="X963" s="60"/>
    </row>
    <row r="964" spans="1:27" ht="11.25" outlineLevel="4" x14ac:dyDescent="0.2">
      <c r="A964" s="136"/>
      <c r="B964" s="137"/>
      <c r="C964" s="137"/>
      <c r="D964" s="138"/>
      <c r="E964" s="144" t="s">
        <v>1</v>
      </c>
      <c r="F964" s="139" t="s">
        <v>623</v>
      </c>
      <c r="G964" s="138"/>
      <c r="H964" s="140">
        <v>0</v>
      </c>
      <c r="I964" s="141"/>
      <c r="J964" s="142"/>
      <c r="K964" s="143"/>
      <c r="L964" s="143"/>
      <c r="M964" s="143"/>
      <c r="N964" s="143"/>
      <c r="O964" s="142"/>
      <c r="P964" s="142"/>
      <c r="Q964" s="142"/>
      <c r="R964" s="138"/>
      <c r="S964" s="138"/>
      <c r="T964" s="137"/>
      <c r="U964" s="6"/>
      <c r="V964" s="8"/>
      <c r="W964" s="8"/>
      <c r="X964" s="60"/>
    </row>
    <row r="965" spans="1:27" ht="11.25" outlineLevel="4" x14ac:dyDescent="0.2">
      <c r="A965" s="136"/>
      <c r="B965" s="137"/>
      <c r="C965" s="137"/>
      <c r="D965" s="138"/>
      <c r="E965" s="144"/>
      <c r="F965" s="139" t="s">
        <v>767</v>
      </c>
      <c r="G965" s="138"/>
      <c r="H965" s="140">
        <v>382.08</v>
      </c>
      <c r="I965" s="141"/>
      <c r="J965" s="142"/>
      <c r="K965" s="143"/>
      <c r="L965" s="143"/>
      <c r="M965" s="143"/>
      <c r="N965" s="143"/>
      <c r="O965" s="142"/>
      <c r="P965" s="142"/>
      <c r="Q965" s="142"/>
      <c r="R965" s="138"/>
      <c r="S965" s="138"/>
      <c r="T965" s="137"/>
      <c r="U965" s="6"/>
      <c r="V965" s="8"/>
      <c r="W965" s="8"/>
      <c r="X965" s="60"/>
    </row>
    <row r="966" spans="1:27" ht="11.25" outlineLevel="4" x14ac:dyDescent="0.2">
      <c r="A966" s="136"/>
      <c r="B966" s="137"/>
      <c r="C966" s="137"/>
      <c r="D966" s="138"/>
      <c r="E966" s="144"/>
      <c r="F966" s="139" t="s">
        <v>768</v>
      </c>
      <c r="G966" s="138"/>
      <c r="H966" s="140">
        <v>33.6</v>
      </c>
      <c r="I966" s="141"/>
      <c r="J966" s="142"/>
      <c r="K966" s="143"/>
      <c r="L966" s="143"/>
      <c r="M966" s="143"/>
      <c r="N966" s="143"/>
      <c r="O966" s="142"/>
      <c r="P966" s="142"/>
      <c r="Q966" s="142"/>
      <c r="R966" s="138"/>
      <c r="S966" s="138"/>
      <c r="T966" s="137"/>
      <c r="U966" s="6"/>
      <c r="V966" s="8"/>
      <c r="W966" s="8"/>
      <c r="X966" s="60"/>
    </row>
    <row r="967" spans="1:27" ht="7.5" customHeight="1" outlineLevel="4" x14ac:dyDescent="0.15">
      <c r="A967" s="8"/>
      <c r="B967" s="69"/>
      <c r="C967" s="69"/>
      <c r="D967" s="60"/>
      <c r="E967" s="60"/>
      <c r="F967" s="103"/>
      <c r="G967" s="60"/>
      <c r="H967" s="65"/>
      <c r="I967" s="104"/>
      <c r="J967" s="63"/>
      <c r="K967" s="65"/>
      <c r="L967" s="65"/>
      <c r="M967" s="65"/>
      <c r="N967" s="65"/>
      <c r="O967" s="63"/>
      <c r="P967" s="63"/>
      <c r="Q967" s="63"/>
      <c r="R967" s="60"/>
      <c r="S967" s="60"/>
      <c r="T967" s="69"/>
      <c r="U967" s="8"/>
      <c r="X967" s="60"/>
    </row>
    <row r="968" spans="1:27" ht="11.25" outlineLevel="3" x14ac:dyDescent="0.2">
      <c r="A968" s="4"/>
      <c r="B968" s="119"/>
      <c r="C968" s="120">
        <v>161</v>
      </c>
      <c r="D968" s="121" t="s">
        <v>148</v>
      </c>
      <c r="E968" s="122" t="s">
        <v>278</v>
      </c>
      <c r="F968" s="123" t="s">
        <v>279</v>
      </c>
      <c r="G968" s="121" t="s">
        <v>151</v>
      </c>
      <c r="H968" s="124">
        <v>382.08</v>
      </c>
      <c r="I968" s="125"/>
      <c r="J968" s="126">
        <f>H968*I968</f>
        <v>0</v>
      </c>
      <c r="K968" s="124">
        <v>4.2000000000000003E-2</v>
      </c>
      <c r="L968" s="124">
        <f>H968*K968</f>
        <v>16.047360000000001</v>
      </c>
      <c r="M968" s="124"/>
      <c r="N968" s="124">
        <f>H968*M968</f>
        <v>0</v>
      </c>
      <c r="O968" s="126">
        <v>21</v>
      </c>
      <c r="P968" s="126">
        <f>J968*(O968/100)</f>
        <v>0</v>
      </c>
      <c r="Q968" s="126">
        <f>J968+P968</f>
        <v>0</v>
      </c>
      <c r="R968" s="127"/>
      <c r="S968" s="127" t="s">
        <v>152</v>
      </c>
      <c r="T968" s="128">
        <v>1</v>
      </c>
      <c r="U968" s="8"/>
      <c r="V968" s="8"/>
      <c r="W968" s="8"/>
      <c r="X968" s="60"/>
    </row>
    <row r="969" spans="1:27" ht="9.75" outlineLevel="4" x14ac:dyDescent="0.2">
      <c r="A969" s="129"/>
      <c r="B969" s="130"/>
      <c r="C969" s="130"/>
      <c r="D969" s="131"/>
      <c r="E969" s="135" t="s">
        <v>0</v>
      </c>
      <c r="F969" s="158" t="s">
        <v>280</v>
      </c>
      <c r="G969" s="158"/>
      <c r="H969" s="159"/>
      <c r="I969" s="160"/>
      <c r="J969" s="161"/>
      <c r="K969" s="133"/>
      <c r="L969" s="133"/>
      <c r="M969" s="133"/>
      <c r="N969" s="133"/>
      <c r="O969" s="134"/>
      <c r="P969" s="134"/>
      <c r="Q969" s="134"/>
      <c r="R969" s="131"/>
      <c r="S969" s="131"/>
      <c r="T969" s="130"/>
      <c r="U969" s="6"/>
      <c r="V969" s="8"/>
      <c r="W969" s="8"/>
      <c r="X969" s="132" t="str">
        <f>F969</f>
        <v>Potěr cementový vyrovnávací ze suchých směsí v ploše o průměrné (střední) tl. od 10 do 20 mm</v>
      </c>
      <c r="Y969" s="9"/>
      <c r="AA969" s="11"/>
    </row>
    <row r="970" spans="1:27" ht="7.5" customHeight="1" outlineLevel="4" x14ac:dyDescent="0.15">
      <c r="B970" s="69"/>
      <c r="C970" s="69"/>
      <c r="D970" s="60"/>
      <c r="E970" s="60"/>
      <c r="F970" s="61"/>
      <c r="G970" s="60"/>
      <c r="H970" s="65"/>
      <c r="I970" s="104"/>
      <c r="J970" s="63"/>
      <c r="K970" s="65"/>
      <c r="L970" s="65"/>
      <c r="M970" s="65"/>
      <c r="N970" s="65"/>
      <c r="O970" s="63"/>
      <c r="P970" s="63"/>
      <c r="Q970" s="63"/>
      <c r="R970" s="60"/>
      <c r="S970" s="60"/>
      <c r="T970" s="69"/>
      <c r="U970" s="8"/>
      <c r="X970" s="60"/>
    </row>
    <row r="971" spans="1:27" ht="11.25" outlineLevel="4" x14ac:dyDescent="0.2">
      <c r="A971" s="136"/>
      <c r="B971" s="137"/>
      <c r="C971" s="137"/>
      <c r="D971" s="138"/>
      <c r="E971" s="144" t="s">
        <v>1</v>
      </c>
      <c r="F971" s="139" t="s">
        <v>623</v>
      </c>
      <c r="G971" s="138"/>
      <c r="H971" s="140">
        <v>0</v>
      </c>
      <c r="I971" s="141"/>
      <c r="J971" s="142"/>
      <c r="K971" s="143"/>
      <c r="L971" s="143"/>
      <c r="M971" s="143"/>
      <c r="N971" s="143"/>
      <c r="O971" s="142"/>
      <c r="P971" s="142"/>
      <c r="Q971" s="142"/>
      <c r="R971" s="138"/>
      <c r="S971" s="138"/>
      <c r="T971" s="137"/>
      <c r="U971" s="6"/>
      <c r="V971" s="8"/>
      <c r="W971" s="8"/>
      <c r="X971" s="60"/>
    </row>
    <row r="972" spans="1:27" ht="11.25" outlineLevel="4" x14ac:dyDescent="0.2">
      <c r="A972" s="136"/>
      <c r="B972" s="137"/>
      <c r="C972" s="137"/>
      <c r="D972" s="138"/>
      <c r="E972" s="144"/>
      <c r="F972" s="139" t="s">
        <v>767</v>
      </c>
      <c r="G972" s="138"/>
      <c r="H972" s="140">
        <v>382.08</v>
      </c>
      <c r="I972" s="141"/>
      <c r="J972" s="142"/>
      <c r="K972" s="143"/>
      <c r="L972" s="143"/>
      <c r="M972" s="143"/>
      <c r="N972" s="143"/>
      <c r="O972" s="142"/>
      <c r="P972" s="142"/>
      <c r="Q972" s="142"/>
      <c r="R972" s="138"/>
      <c r="S972" s="138"/>
      <c r="T972" s="137"/>
      <c r="U972" s="6"/>
      <c r="V972" s="8"/>
      <c r="W972" s="8"/>
      <c r="X972" s="60"/>
    </row>
    <row r="973" spans="1:27" ht="7.5" customHeight="1" outlineLevel="4" x14ac:dyDescent="0.15">
      <c r="A973" s="8"/>
      <c r="B973" s="69"/>
      <c r="C973" s="69"/>
      <c r="D973" s="60"/>
      <c r="E973" s="60"/>
      <c r="F973" s="103"/>
      <c r="G973" s="60"/>
      <c r="H973" s="65"/>
      <c r="I973" s="104"/>
      <c r="J973" s="63"/>
      <c r="K973" s="65"/>
      <c r="L973" s="65"/>
      <c r="M973" s="65"/>
      <c r="N973" s="65"/>
      <c r="O973" s="63"/>
      <c r="P973" s="63"/>
      <c r="Q973" s="63"/>
      <c r="R973" s="60"/>
      <c r="S973" s="60"/>
      <c r="T973" s="69"/>
      <c r="U973" s="8"/>
      <c r="X973" s="60"/>
    </row>
    <row r="974" spans="1:27" ht="11.25" outlineLevel="3" x14ac:dyDescent="0.2">
      <c r="A974" s="4"/>
      <c r="B974" s="119"/>
      <c r="C974" s="120">
        <v>162</v>
      </c>
      <c r="D974" s="121" t="s">
        <v>148</v>
      </c>
      <c r="E974" s="122" t="s">
        <v>769</v>
      </c>
      <c r="F974" s="123" t="s">
        <v>770</v>
      </c>
      <c r="G974" s="121" t="s">
        <v>151</v>
      </c>
      <c r="H974" s="124">
        <v>33.6</v>
      </c>
      <c r="I974" s="125"/>
      <c r="J974" s="126">
        <f>H974*I974</f>
        <v>0</v>
      </c>
      <c r="K974" s="124">
        <v>6.3E-2</v>
      </c>
      <c r="L974" s="124">
        <f>H974*K974</f>
        <v>2.1168</v>
      </c>
      <c r="M974" s="124"/>
      <c r="N974" s="124">
        <f>H974*M974</f>
        <v>0</v>
      </c>
      <c r="O974" s="126">
        <v>21</v>
      </c>
      <c r="P974" s="126">
        <f>J974*(O974/100)</f>
        <v>0</v>
      </c>
      <c r="Q974" s="126">
        <f>J974+P974</f>
        <v>0</v>
      </c>
      <c r="R974" s="127"/>
      <c r="S974" s="127" t="s">
        <v>152</v>
      </c>
      <c r="T974" s="128">
        <v>1</v>
      </c>
      <c r="U974" s="8"/>
      <c r="V974" s="8"/>
      <c r="W974" s="8"/>
      <c r="X974" s="60"/>
    </row>
    <row r="975" spans="1:27" ht="9.75" outlineLevel="4" x14ac:dyDescent="0.2">
      <c r="A975" s="129"/>
      <c r="B975" s="130"/>
      <c r="C975" s="130"/>
      <c r="D975" s="131"/>
      <c r="E975" s="135" t="s">
        <v>0</v>
      </c>
      <c r="F975" s="158" t="s">
        <v>771</v>
      </c>
      <c r="G975" s="158"/>
      <c r="H975" s="159"/>
      <c r="I975" s="160"/>
      <c r="J975" s="161"/>
      <c r="K975" s="133"/>
      <c r="L975" s="133"/>
      <c r="M975" s="133"/>
      <c r="N975" s="133"/>
      <c r="O975" s="134"/>
      <c r="P975" s="134"/>
      <c r="Q975" s="134"/>
      <c r="R975" s="131"/>
      <c r="S975" s="131"/>
      <c r="T975" s="130"/>
      <c r="U975" s="6"/>
      <c r="V975" s="8"/>
      <c r="W975" s="8"/>
      <c r="X975" s="132" t="str">
        <f>F975</f>
        <v>Potěr cementový vyrovnávací ze suchých směsí v ploše o průměrné (střední) tl. přes 20 do 30 mm</v>
      </c>
      <c r="Y975" s="9"/>
      <c r="AA975" s="11"/>
    </row>
    <row r="976" spans="1:27" ht="7.5" customHeight="1" outlineLevel="4" x14ac:dyDescent="0.15">
      <c r="B976" s="69"/>
      <c r="C976" s="69"/>
      <c r="D976" s="60"/>
      <c r="E976" s="60"/>
      <c r="F976" s="61"/>
      <c r="G976" s="60"/>
      <c r="H976" s="65"/>
      <c r="I976" s="104"/>
      <c r="J976" s="63"/>
      <c r="K976" s="65"/>
      <c r="L976" s="65"/>
      <c r="M976" s="65"/>
      <c r="N976" s="65"/>
      <c r="O976" s="63"/>
      <c r="P976" s="63"/>
      <c r="Q976" s="63"/>
      <c r="R976" s="60"/>
      <c r="S976" s="60"/>
      <c r="T976" s="69"/>
      <c r="U976" s="8"/>
      <c r="X976" s="60"/>
    </row>
    <row r="977" spans="1:27" ht="11.25" outlineLevel="4" x14ac:dyDescent="0.2">
      <c r="A977" s="136"/>
      <c r="B977" s="137"/>
      <c r="C977" s="137"/>
      <c r="D977" s="138"/>
      <c r="E977" s="144" t="s">
        <v>1</v>
      </c>
      <c r="F977" s="139" t="s">
        <v>623</v>
      </c>
      <c r="G977" s="138"/>
      <c r="H977" s="140">
        <v>0</v>
      </c>
      <c r="I977" s="141"/>
      <c r="J977" s="142"/>
      <c r="K977" s="143"/>
      <c r="L977" s="143"/>
      <c r="M977" s="143"/>
      <c r="N977" s="143"/>
      <c r="O977" s="142"/>
      <c r="P977" s="142"/>
      <c r="Q977" s="142"/>
      <c r="R977" s="138"/>
      <c r="S977" s="138"/>
      <c r="T977" s="137"/>
      <c r="U977" s="6"/>
      <c r="V977" s="8"/>
      <c r="W977" s="8"/>
      <c r="X977" s="60"/>
    </row>
    <row r="978" spans="1:27" ht="11.25" outlineLevel="4" x14ac:dyDescent="0.2">
      <c r="A978" s="136"/>
      <c r="B978" s="137"/>
      <c r="C978" s="137"/>
      <c r="D978" s="138"/>
      <c r="E978" s="144"/>
      <c r="F978" s="139" t="s">
        <v>768</v>
      </c>
      <c r="G978" s="138"/>
      <c r="H978" s="140">
        <v>33.6</v>
      </c>
      <c r="I978" s="141"/>
      <c r="J978" s="142"/>
      <c r="K978" s="143"/>
      <c r="L978" s="143"/>
      <c r="M978" s="143"/>
      <c r="N978" s="143"/>
      <c r="O978" s="142"/>
      <c r="P978" s="142"/>
      <c r="Q978" s="142"/>
      <c r="R978" s="138"/>
      <c r="S978" s="138"/>
      <c r="T978" s="137"/>
      <c r="U978" s="6"/>
      <c r="V978" s="8"/>
      <c r="W978" s="8"/>
      <c r="X978" s="60"/>
    </row>
    <row r="979" spans="1:27" ht="7.5" customHeight="1" outlineLevel="4" x14ac:dyDescent="0.15">
      <c r="A979" s="8"/>
      <c r="B979" s="69"/>
      <c r="C979" s="69"/>
      <c r="D979" s="60"/>
      <c r="E979" s="60"/>
      <c r="F979" s="103"/>
      <c r="G979" s="60"/>
      <c r="H979" s="65"/>
      <c r="I979" s="104"/>
      <c r="J979" s="63"/>
      <c r="K979" s="65"/>
      <c r="L979" s="65"/>
      <c r="M979" s="65"/>
      <c r="N979" s="65"/>
      <c r="O979" s="63"/>
      <c r="P979" s="63"/>
      <c r="Q979" s="63"/>
      <c r="R979" s="60"/>
      <c r="S979" s="60"/>
      <c r="T979" s="69"/>
      <c r="U979" s="8"/>
      <c r="X979" s="60"/>
    </row>
    <row r="980" spans="1:27" ht="11.25" outlineLevel="3" x14ac:dyDescent="0.2">
      <c r="A980" s="4"/>
      <c r="B980" s="119"/>
      <c r="C980" s="120">
        <v>163</v>
      </c>
      <c r="D980" s="121" t="s">
        <v>148</v>
      </c>
      <c r="E980" s="122" t="s">
        <v>282</v>
      </c>
      <c r="F980" s="123" t="s">
        <v>283</v>
      </c>
      <c r="G980" s="121" t="s">
        <v>151</v>
      </c>
      <c r="H980" s="124">
        <v>415.68</v>
      </c>
      <c r="I980" s="125"/>
      <c r="J980" s="126">
        <f>H980*I980</f>
        <v>0</v>
      </c>
      <c r="K980" s="124">
        <v>1E-3</v>
      </c>
      <c r="L980" s="124">
        <f>H980*K980</f>
        <v>0.41567999999999999</v>
      </c>
      <c r="M980" s="124"/>
      <c r="N980" s="124">
        <f>H980*M980</f>
        <v>0</v>
      </c>
      <c r="O980" s="126">
        <v>21</v>
      </c>
      <c r="P980" s="126">
        <f>J980*(O980/100)</f>
        <v>0</v>
      </c>
      <c r="Q980" s="126">
        <f>J980+P980</f>
        <v>0</v>
      </c>
      <c r="R980" s="127"/>
      <c r="S980" s="127" t="s">
        <v>152</v>
      </c>
      <c r="T980" s="128">
        <v>1</v>
      </c>
      <c r="U980" s="8"/>
      <c r="V980" s="8"/>
      <c r="W980" s="8"/>
      <c r="X980" s="60"/>
    </row>
    <row r="981" spans="1:27" ht="9.75" outlineLevel="4" x14ac:dyDescent="0.2">
      <c r="A981" s="129"/>
      <c r="B981" s="130"/>
      <c r="C981" s="130"/>
      <c r="D981" s="131"/>
      <c r="E981" s="135" t="s">
        <v>0</v>
      </c>
      <c r="F981" s="158" t="s">
        <v>284</v>
      </c>
      <c r="G981" s="158"/>
      <c r="H981" s="159"/>
      <c r="I981" s="160"/>
      <c r="J981" s="161"/>
      <c r="K981" s="133"/>
      <c r="L981" s="133"/>
      <c r="M981" s="133"/>
      <c r="N981" s="133"/>
      <c r="O981" s="134"/>
      <c r="P981" s="134"/>
      <c r="Q981" s="134"/>
      <c r="R981" s="131"/>
      <c r="S981" s="131"/>
      <c r="T981" s="130"/>
      <c r="U981" s="6"/>
      <c r="V981" s="8"/>
      <c r="W981" s="8"/>
      <c r="X981" s="132" t="str">
        <f>F981</f>
        <v>Potěr pískocementový běžný Příplatek k cenám za úpravu povrchu přehlazením</v>
      </c>
      <c r="Y981" s="9"/>
      <c r="AA981" s="11"/>
    </row>
    <row r="982" spans="1:27" ht="7.5" customHeight="1" outlineLevel="4" x14ac:dyDescent="0.15">
      <c r="B982" s="69"/>
      <c r="C982" s="69"/>
      <c r="D982" s="60"/>
      <c r="E982" s="60"/>
      <c r="F982" s="61"/>
      <c r="G982" s="60"/>
      <c r="H982" s="65"/>
      <c r="I982" s="104"/>
      <c r="J982" s="63"/>
      <c r="K982" s="65"/>
      <c r="L982" s="65"/>
      <c r="M982" s="65"/>
      <c r="N982" s="65"/>
      <c r="O982" s="63"/>
      <c r="P982" s="63"/>
      <c r="Q982" s="63"/>
      <c r="R982" s="60"/>
      <c r="S982" s="60"/>
      <c r="T982" s="69"/>
      <c r="U982" s="8"/>
      <c r="X982" s="60"/>
    </row>
    <row r="983" spans="1:27" ht="11.25" outlineLevel="3" x14ac:dyDescent="0.2">
      <c r="A983" s="4"/>
      <c r="B983" s="119"/>
      <c r="C983" s="120">
        <v>164</v>
      </c>
      <c r="D983" s="121" t="s">
        <v>148</v>
      </c>
      <c r="E983" s="122" t="s">
        <v>288</v>
      </c>
      <c r="F983" s="123" t="s">
        <v>289</v>
      </c>
      <c r="G983" s="121" t="s">
        <v>290</v>
      </c>
      <c r="H983" s="124">
        <v>0.24970000000000003</v>
      </c>
      <c r="I983" s="125"/>
      <c r="J983" s="126">
        <f>H983*I983</f>
        <v>0</v>
      </c>
      <c r="K983" s="124">
        <v>2.5018699999999998</v>
      </c>
      <c r="L983" s="124">
        <f>H983*K983</f>
        <v>0.62471693900000003</v>
      </c>
      <c r="M983" s="124"/>
      <c r="N983" s="124">
        <f>H983*M983</f>
        <v>0</v>
      </c>
      <c r="O983" s="126">
        <v>21</v>
      </c>
      <c r="P983" s="126">
        <f>J983*(O983/100)</f>
        <v>0</v>
      </c>
      <c r="Q983" s="126">
        <f>J983+P983</f>
        <v>0</v>
      </c>
      <c r="R983" s="127"/>
      <c r="S983" s="127" t="s">
        <v>152</v>
      </c>
      <c r="T983" s="128">
        <v>1</v>
      </c>
      <c r="U983" s="8"/>
      <c r="V983" s="8"/>
      <c r="W983" s="8"/>
      <c r="X983" s="60"/>
    </row>
    <row r="984" spans="1:27" ht="9.75" outlineLevel="4" x14ac:dyDescent="0.2">
      <c r="A984" s="129"/>
      <c r="B984" s="130"/>
      <c r="C984" s="130"/>
      <c r="D984" s="131"/>
      <c r="E984" s="135" t="s">
        <v>0</v>
      </c>
      <c r="F984" s="158" t="s">
        <v>291</v>
      </c>
      <c r="G984" s="158"/>
      <c r="H984" s="159"/>
      <c r="I984" s="160"/>
      <c r="J984" s="161"/>
      <c r="K984" s="133"/>
      <c r="L984" s="133"/>
      <c r="M984" s="133"/>
      <c r="N984" s="133"/>
      <c r="O984" s="134"/>
      <c r="P984" s="134"/>
      <c r="Q984" s="134"/>
      <c r="R984" s="131"/>
      <c r="S984" s="131"/>
      <c r="T984" s="130"/>
      <c r="U984" s="6"/>
      <c r="V984" s="8"/>
      <c r="W984" s="8"/>
      <c r="X984" s="132" t="str">
        <f>F984</f>
        <v>Doplnění dosavadních mazanin prostým betonem s dodáním hmot, bez potěru, plochy jednotlivě rýh v dosavadních mazaninách</v>
      </c>
      <c r="Y984" s="9"/>
      <c r="AA984" s="11"/>
    </row>
    <row r="985" spans="1:27" ht="7.5" customHeight="1" outlineLevel="4" x14ac:dyDescent="0.15">
      <c r="B985" s="69"/>
      <c r="C985" s="69"/>
      <c r="D985" s="60"/>
      <c r="E985" s="60"/>
      <c r="F985" s="61"/>
      <c r="G985" s="60"/>
      <c r="H985" s="65"/>
      <c r="I985" s="104"/>
      <c r="J985" s="63"/>
      <c r="K985" s="65"/>
      <c r="L985" s="65"/>
      <c r="M985" s="65"/>
      <c r="N985" s="65"/>
      <c r="O985" s="63"/>
      <c r="P985" s="63"/>
      <c r="Q985" s="63"/>
      <c r="R985" s="60"/>
      <c r="S985" s="60"/>
      <c r="T985" s="69"/>
      <c r="U985" s="8"/>
      <c r="X985" s="60"/>
    </row>
    <row r="986" spans="1:27" ht="11.25" outlineLevel="4" x14ac:dyDescent="0.2">
      <c r="A986" s="136"/>
      <c r="B986" s="137"/>
      <c r="C986" s="137"/>
      <c r="D986" s="138"/>
      <c r="E986" s="144" t="s">
        <v>1</v>
      </c>
      <c r="F986" s="139" t="s">
        <v>293</v>
      </c>
      <c r="G986" s="138"/>
      <c r="H986" s="140">
        <v>0</v>
      </c>
      <c r="I986" s="141"/>
      <c r="J986" s="142"/>
      <c r="K986" s="143"/>
      <c r="L986" s="143"/>
      <c r="M986" s="143"/>
      <c r="N986" s="143"/>
      <c r="O986" s="142"/>
      <c r="P986" s="142"/>
      <c r="Q986" s="142"/>
      <c r="R986" s="138"/>
      <c r="S986" s="138"/>
      <c r="T986" s="137"/>
      <c r="U986" s="6"/>
      <c r="V986" s="8"/>
      <c r="W986" s="8"/>
      <c r="X986" s="60"/>
    </row>
    <row r="987" spans="1:27" ht="11.25" outlineLevel="4" x14ac:dyDescent="0.2">
      <c r="A987" s="136"/>
      <c r="B987" s="137"/>
      <c r="C987" s="137"/>
      <c r="D987" s="138"/>
      <c r="E987" s="144"/>
      <c r="F987" s="139" t="s">
        <v>616</v>
      </c>
      <c r="G987" s="138"/>
      <c r="H987" s="140">
        <v>0</v>
      </c>
      <c r="I987" s="141"/>
      <c r="J987" s="142"/>
      <c r="K987" s="143"/>
      <c r="L987" s="143"/>
      <c r="M987" s="143"/>
      <c r="N987" s="143"/>
      <c r="O987" s="142"/>
      <c r="P987" s="142"/>
      <c r="Q987" s="142"/>
      <c r="R987" s="138"/>
      <c r="S987" s="138"/>
      <c r="T987" s="137"/>
      <c r="U987" s="6"/>
      <c r="V987" s="8"/>
      <c r="W987" s="8"/>
      <c r="X987" s="60"/>
    </row>
    <row r="988" spans="1:27" ht="11.25" outlineLevel="4" x14ac:dyDescent="0.2">
      <c r="A988" s="136"/>
      <c r="B988" s="137"/>
      <c r="C988" s="137"/>
      <c r="D988" s="138"/>
      <c r="E988" s="144"/>
      <c r="F988" s="139" t="s">
        <v>772</v>
      </c>
      <c r="G988" s="138"/>
      <c r="H988" s="140">
        <v>6.6000000000000003E-2</v>
      </c>
      <c r="I988" s="141"/>
      <c r="J988" s="142"/>
      <c r="K988" s="143"/>
      <c r="L988" s="143"/>
      <c r="M988" s="143"/>
      <c r="N988" s="143"/>
      <c r="O988" s="142"/>
      <c r="P988" s="142"/>
      <c r="Q988" s="142"/>
      <c r="R988" s="138"/>
      <c r="S988" s="138"/>
      <c r="T988" s="137"/>
      <c r="U988" s="6"/>
      <c r="V988" s="8"/>
      <c r="W988" s="8"/>
      <c r="X988" s="60"/>
    </row>
    <row r="989" spans="1:27" ht="11.25" outlineLevel="4" x14ac:dyDescent="0.2">
      <c r="A989" s="136"/>
      <c r="B989" s="137"/>
      <c r="C989" s="137"/>
      <c r="D989" s="138"/>
      <c r="E989" s="144"/>
      <c r="F989" s="139" t="s">
        <v>773</v>
      </c>
      <c r="G989" s="138"/>
      <c r="H989" s="140">
        <v>8.0000000000000019E-3</v>
      </c>
      <c r="I989" s="141"/>
      <c r="J989" s="142"/>
      <c r="K989" s="143"/>
      <c r="L989" s="143"/>
      <c r="M989" s="143"/>
      <c r="N989" s="143"/>
      <c r="O989" s="142"/>
      <c r="P989" s="142"/>
      <c r="Q989" s="142"/>
      <c r="R989" s="138"/>
      <c r="S989" s="138"/>
      <c r="T989" s="137"/>
      <c r="U989" s="6"/>
      <c r="V989" s="8"/>
      <c r="W989" s="8"/>
      <c r="X989" s="60"/>
    </row>
    <row r="990" spans="1:27" ht="11.25" outlineLevel="4" x14ac:dyDescent="0.2">
      <c r="A990" s="136"/>
      <c r="B990" s="137"/>
      <c r="C990" s="137"/>
      <c r="D990" s="138"/>
      <c r="E990" s="144"/>
      <c r="F990" s="139" t="s">
        <v>623</v>
      </c>
      <c r="G990" s="138"/>
      <c r="H990" s="140">
        <v>0</v>
      </c>
      <c r="I990" s="141"/>
      <c r="J990" s="142"/>
      <c r="K990" s="143"/>
      <c r="L990" s="143"/>
      <c r="M990" s="143"/>
      <c r="N990" s="143"/>
      <c r="O990" s="142"/>
      <c r="P990" s="142"/>
      <c r="Q990" s="142"/>
      <c r="R990" s="138"/>
      <c r="S990" s="138"/>
      <c r="T990" s="137"/>
      <c r="U990" s="6"/>
      <c r="V990" s="8"/>
      <c r="W990" s="8"/>
      <c r="X990" s="60"/>
    </row>
    <row r="991" spans="1:27" ht="11.25" outlineLevel="4" x14ac:dyDescent="0.2">
      <c r="A991" s="136"/>
      <c r="B991" s="137"/>
      <c r="C991" s="137"/>
      <c r="D991" s="138"/>
      <c r="E991" s="144"/>
      <c r="F991" s="139" t="s">
        <v>774</v>
      </c>
      <c r="G991" s="138"/>
      <c r="H991" s="140">
        <v>6.6000000000000003E-2</v>
      </c>
      <c r="I991" s="141"/>
      <c r="J991" s="142"/>
      <c r="K991" s="143"/>
      <c r="L991" s="143"/>
      <c r="M991" s="143"/>
      <c r="N991" s="143"/>
      <c r="O991" s="142"/>
      <c r="P991" s="142"/>
      <c r="Q991" s="142"/>
      <c r="R991" s="138"/>
      <c r="S991" s="138"/>
      <c r="T991" s="137"/>
      <c r="U991" s="6"/>
      <c r="V991" s="8"/>
      <c r="W991" s="8"/>
      <c r="X991" s="60"/>
    </row>
    <row r="992" spans="1:27" ht="11.25" outlineLevel="4" x14ac:dyDescent="0.2">
      <c r="A992" s="136"/>
      <c r="B992" s="137"/>
      <c r="C992" s="137"/>
      <c r="D992" s="138"/>
      <c r="E992" s="144"/>
      <c r="F992" s="139" t="s">
        <v>775</v>
      </c>
      <c r="G992" s="138"/>
      <c r="H992" s="140">
        <v>1.6200000000000003E-2</v>
      </c>
      <c r="I992" s="141"/>
      <c r="J992" s="142"/>
      <c r="K992" s="143"/>
      <c r="L992" s="143"/>
      <c r="M992" s="143"/>
      <c r="N992" s="143"/>
      <c r="O992" s="142"/>
      <c r="P992" s="142"/>
      <c r="Q992" s="142"/>
      <c r="R992" s="138"/>
      <c r="S992" s="138"/>
      <c r="T992" s="137"/>
      <c r="U992" s="6"/>
      <c r="V992" s="8"/>
      <c r="W992" s="8"/>
      <c r="X992" s="60"/>
    </row>
    <row r="993" spans="1:27" ht="11.25" outlineLevel="4" x14ac:dyDescent="0.2">
      <c r="A993" s="136"/>
      <c r="B993" s="137"/>
      <c r="C993" s="137"/>
      <c r="D993" s="138"/>
      <c r="E993" s="144"/>
      <c r="F993" s="139" t="s">
        <v>776</v>
      </c>
      <c r="G993" s="138"/>
      <c r="H993" s="140">
        <v>1.6000000000000004E-2</v>
      </c>
      <c r="I993" s="141"/>
      <c r="J993" s="142"/>
      <c r="K993" s="143"/>
      <c r="L993" s="143"/>
      <c r="M993" s="143"/>
      <c r="N993" s="143"/>
      <c r="O993" s="142"/>
      <c r="P993" s="142"/>
      <c r="Q993" s="142"/>
      <c r="R993" s="138"/>
      <c r="S993" s="138"/>
      <c r="T993" s="137"/>
      <c r="U993" s="6"/>
      <c r="V993" s="8"/>
      <c r="W993" s="8"/>
      <c r="X993" s="60"/>
    </row>
    <row r="994" spans="1:27" ht="11.25" outlineLevel="4" x14ac:dyDescent="0.2">
      <c r="A994" s="136"/>
      <c r="B994" s="137"/>
      <c r="C994" s="137"/>
      <c r="D994" s="138"/>
      <c r="E994" s="144"/>
      <c r="F994" s="139" t="s">
        <v>777</v>
      </c>
      <c r="G994" s="138"/>
      <c r="H994" s="140">
        <v>1.6000000000000004E-2</v>
      </c>
      <c r="I994" s="141"/>
      <c r="J994" s="142"/>
      <c r="K994" s="143"/>
      <c r="L994" s="143"/>
      <c r="M994" s="143"/>
      <c r="N994" s="143"/>
      <c r="O994" s="142"/>
      <c r="P994" s="142"/>
      <c r="Q994" s="142"/>
      <c r="R994" s="138"/>
      <c r="S994" s="138"/>
      <c r="T994" s="137"/>
      <c r="U994" s="6"/>
      <c r="V994" s="8"/>
      <c r="W994" s="8"/>
      <c r="X994" s="60"/>
    </row>
    <row r="995" spans="1:27" ht="11.25" outlineLevel="4" x14ac:dyDescent="0.2">
      <c r="A995" s="136"/>
      <c r="B995" s="137"/>
      <c r="C995" s="137"/>
      <c r="D995" s="138"/>
      <c r="E995" s="144"/>
      <c r="F995" s="139" t="s">
        <v>778</v>
      </c>
      <c r="G995" s="138"/>
      <c r="H995" s="140">
        <v>9.0000000000000011E-3</v>
      </c>
      <c r="I995" s="141"/>
      <c r="J995" s="142"/>
      <c r="K995" s="143"/>
      <c r="L995" s="143"/>
      <c r="M995" s="143"/>
      <c r="N995" s="143"/>
      <c r="O995" s="142"/>
      <c r="P995" s="142"/>
      <c r="Q995" s="142"/>
      <c r="R995" s="138"/>
      <c r="S995" s="138"/>
      <c r="T995" s="137"/>
      <c r="U995" s="6"/>
      <c r="V995" s="8"/>
      <c r="W995" s="8"/>
      <c r="X995" s="60"/>
    </row>
    <row r="996" spans="1:27" ht="11.25" outlineLevel="4" x14ac:dyDescent="0.2">
      <c r="A996" s="136"/>
      <c r="B996" s="137"/>
      <c r="C996" s="137"/>
      <c r="D996" s="138"/>
      <c r="E996" s="144"/>
      <c r="F996" s="139" t="s">
        <v>233</v>
      </c>
      <c r="G996" s="138"/>
      <c r="H996" s="140">
        <v>0.19720000000000004</v>
      </c>
      <c r="I996" s="141"/>
      <c r="J996" s="142"/>
      <c r="K996" s="143"/>
      <c r="L996" s="143"/>
      <c r="M996" s="143"/>
      <c r="N996" s="143"/>
      <c r="O996" s="142"/>
      <c r="P996" s="142"/>
      <c r="Q996" s="142"/>
      <c r="R996" s="138"/>
      <c r="S996" s="138"/>
      <c r="T996" s="137"/>
      <c r="U996" s="6"/>
      <c r="V996" s="8"/>
      <c r="W996" s="8"/>
      <c r="X996" s="60"/>
    </row>
    <row r="997" spans="1:27" ht="11.25" outlineLevel="4" x14ac:dyDescent="0.2">
      <c r="A997" s="136"/>
      <c r="B997" s="137"/>
      <c r="C997" s="137"/>
      <c r="D997" s="138"/>
      <c r="E997" s="144"/>
      <c r="F997" s="139" t="s">
        <v>779</v>
      </c>
      <c r="G997" s="138"/>
      <c r="H997" s="140">
        <v>5.2500000000000005E-2</v>
      </c>
      <c r="I997" s="141"/>
      <c r="J997" s="142"/>
      <c r="K997" s="143"/>
      <c r="L997" s="143"/>
      <c r="M997" s="143"/>
      <c r="N997" s="143"/>
      <c r="O997" s="142"/>
      <c r="P997" s="142"/>
      <c r="Q997" s="142"/>
      <c r="R997" s="138"/>
      <c r="S997" s="138"/>
      <c r="T997" s="137"/>
      <c r="U997" s="6"/>
      <c r="V997" s="8"/>
      <c r="W997" s="8"/>
      <c r="X997" s="60"/>
    </row>
    <row r="998" spans="1:27" ht="7.5" customHeight="1" outlineLevel="4" x14ac:dyDescent="0.15">
      <c r="A998" s="8"/>
      <c r="B998" s="69"/>
      <c r="C998" s="69"/>
      <c r="D998" s="60"/>
      <c r="E998" s="60"/>
      <c r="F998" s="103"/>
      <c r="G998" s="60"/>
      <c r="H998" s="65"/>
      <c r="I998" s="104"/>
      <c r="J998" s="63"/>
      <c r="K998" s="65"/>
      <c r="L998" s="65"/>
      <c r="M998" s="65"/>
      <c r="N998" s="65"/>
      <c r="O998" s="63"/>
      <c r="P998" s="63"/>
      <c r="Q998" s="63"/>
      <c r="R998" s="60"/>
      <c r="S998" s="60"/>
      <c r="T998" s="69"/>
      <c r="U998" s="8"/>
      <c r="X998" s="60"/>
    </row>
    <row r="999" spans="1:27" outlineLevel="3" x14ac:dyDescent="0.15">
      <c r="B999" s="6"/>
      <c r="C999" s="6"/>
      <c r="D999" s="6"/>
      <c r="E999" s="6"/>
      <c r="F999" s="6"/>
      <c r="G999" s="6"/>
      <c r="H999" s="6"/>
      <c r="I999" s="8"/>
      <c r="J999" s="8"/>
      <c r="K999" s="6"/>
      <c r="L999" s="6"/>
      <c r="M999" s="6"/>
      <c r="N999" s="6"/>
      <c r="O999" s="6"/>
      <c r="P999" s="8"/>
      <c r="Q999" s="8"/>
      <c r="R999" s="8"/>
      <c r="S999" s="6"/>
      <c r="T999" s="6"/>
      <c r="X999" s="6"/>
    </row>
    <row r="1000" spans="1:27" ht="11.25" outlineLevel="2" x14ac:dyDescent="0.2">
      <c r="A1000" s="96" t="s">
        <v>123</v>
      </c>
      <c r="B1000" s="100">
        <v>3</v>
      </c>
      <c r="C1000" s="113"/>
      <c r="D1000" s="114" t="s">
        <v>147</v>
      </c>
      <c r="E1000" s="114"/>
      <c r="F1000" s="115" t="s">
        <v>88</v>
      </c>
      <c r="G1000" s="114"/>
      <c r="H1000" s="116"/>
      <c r="I1000" s="117"/>
      <c r="J1000" s="98">
        <f>SUBTOTAL(9,J1001:J1022)</f>
        <v>0</v>
      </c>
      <c r="K1000" s="116"/>
      <c r="L1000" s="99">
        <f>SUBTOTAL(9,L1001:L1022)</f>
        <v>4.3668799999999994E-2</v>
      </c>
      <c r="M1000" s="116"/>
      <c r="N1000" s="99">
        <f>SUBTOTAL(9,N1001:N1022)</f>
        <v>3.2400000000000003E-3</v>
      </c>
      <c r="O1000" s="118"/>
      <c r="P1000" s="98">
        <f>SUBTOTAL(9,P1001:P1022)</f>
        <v>0</v>
      </c>
      <c r="Q1000" s="98">
        <f>SUBTOTAL(9,Q1001:Q1022)</f>
        <v>0</v>
      </c>
      <c r="R1000" s="114"/>
      <c r="S1000" s="114"/>
      <c r="T1000" s="100">
        <f>SUBTOTAL(9,T1001:T1022)</f>
        <v>4</v>
      </c>
      <c r="U1000" s="6"/>
      <c r="V1000" s="8"/>
      <c r="W1000" s="8"/>
      <c r="X1000" s="60"/>
    </row>
    <row r="1001" spans="1:27" ht="11.25" outlineLevel="3" x14ac:dyDescent="0.2">
      <c r="A1001" s="4"/>
      <c r="B1001" s="119"/>
      <c r="C1001" s="120">
        <v>165</v>
      </c>
      <c r="D1001" s="121" t="s">
        <v>148</v>
      </c>
      <c r="E1001" s="122" t="s">
        <v>780</v>
      </c>
      <c r="F1001" s="123" t="s">
        <v>781</v>
      </c>
      <c r="G1001" s="121" t="s">
        <v>189</v>
      </c>
      <c r="H1001" s="124">
        <v>8</v>
      </c>
      <c r="I1001" s="125"/>
      <c r="J1001" s="126">
        <f>H1001*I1001</f>
        <v>0</v>
      </c>
      <c r="K1001" s="124">
        <v>3.1E-4</v>
      </c>
      <c r="L1001" s="124">
        <f>H1001*K1001</f>
        <v>2.48E-3</v>
      </c>
      <c r="M1001" s="124"/>
      <c r="N1001" s="124">
        <f>H1001*M1001</f>
        <v>0</v>
      </c>
      <c r="O1001" s="126">
        <v>21</v>
      </c>
      <c r="P1001" s="126">
        <f>J1001*(O1001/100)</f>
        <v>0</v>
      </c>
      <c r="Q1001" s="126">
        <f>J1001+P1001</f>
        <v>0</v>
      </c>
      <c r="R1001" s="127"/>
      <c r="S1001" s="127" t="s">
        <v>152</v>
      </c>
      <c r="T1001" s="128">
        <v>1</v>
      </c>
      <c r="U1001" s="8"/>
      <c r="V1001" s="8"/>
      <c r="W1001" s="8"/>
      <c r="X1001" s="60"/>
    </row>
    <row r="1002" spans="1:27" ht="9.75" outlineLevel="4" x14ac:dyDescent="0.2">
      <c r="A1002" s="129"/>
      <c r="B1002" s="130"/>
      <c r="C1002" s="130"/>
      <c r="D1002" s="131"/>
      <c r="E1002" s="135" t="s">
        <v>0</v>
      </c>
      <c r="F1002" s="158" t="s">
        <v>781</v>
      </c>
      <c r="G1002" s="158"/>
      <c r="H1002" s="159"/>
      <c r="I1002" s="160"/>
      <c r="J1002" s="161"/>
      <c r="K1002" s="133"/>
      <c r="L1002" s="133"/>
      <c r="M1002" s="133"/>
      <c r="N1002" s="133"/>
      <c r="O1002" s="134"/>
      <c r="P1002" s="134"/>
      <c r="Q1002" s="134"/>
      <c r="R1002" s="131"/>
      <c r="S1002" s="131"/>
      <c r="T1002" s="130"/>
      <c r="U1002" s="6"/>
      <c r="V1002" s="8"/>
      <c r="W1002" s="8"/>
      <c r="X1002" s="132" t="str">
        <f>F1002</f>
        <v>Dvířka 30/30</v>
      </c>
      <c r="Y1002" s="9"/>
      <c r="AA1002" s="11"/>
    </row>
    <row r="1003" spans="1:27" ht="7.5" customHeight="1" outlineLevel="4" x14ac:dyDescent="0.15">
      <c r="B1003" s="69"/>
      <c r="C1003" s="69"/>
      <c r="D1003" s="60"/>
      <c r="E1003" s="60"/>
      <c r="F1003" s="61"/>
      <c r="G1003" s="60"/>
      <c r="H1003" s="65"/>
      <c r="I1003" s="104"/>
      <c r="J1003" s="63"/>
      <c r="K1003" s="65"/>
      <c r="L1003" s="65"/>
      <c r="M1003" s="65"/>
      <c r="N1003" s="65"/>
      <c r="O1003" s="63"/>
      <c r="P1003" s="63"/>
      <c r="Q1003" s="63"/>
      <c r="R1003" s="60"/>
      <c r="S1003" s="60"/>
      <c r="T1003" s="69"/>
      <c r="U1003" s="8"/>
      <c r="X1003" s="60"/>
    </row>
    <row r="1004" spans="1:27" ht="11.25" outlineLevel="4" x14ac:dyDescent="0.2">
      <c r="A1004" s="136"/>
      <c r="B1004" s="137"/>
      <c r="C1004" s="137"/>
      <c r="D1004" s="138"/>
      <c r="E1004" s="144" t="s">
        <v>1</v>
      </c>
      <c r="F1004" s="139" t="s">
        <v>623</v>
      </c>
      <c r="G1004" s="138"/>
      <c r="H1004" s="140">
        <v>0</v>
      </c>
      <c r="I1004" s="141"/>
      <c r="J1004" s="142"/>
      <c r="K1004" s="143"/>
      <c r="L1004" s="143"/>
      <c r="M1004" s="143"/>
      <c r="N1004" s="143"/>
      <c r="O1004" s="142"/>
      <c r="P1004" s="142"/>
      <c r="Q1004" s="142"/>
      <c r="R1004" s="138"/>
      <c r="S1004" s="138"/>
      <c r="T1004" s="137"/>
      <c r="U1004" s="6"/>
      <c r="V1004" s="8"/>
      <c r="W1004" s="8"/>
      <c r="X1004" s="60"/>
    </row>
    <row r="1005" spans="1:27" ht="11.25" outlineLevel="4" x14ac:dyDescent="0.2">
      <c r="A1005" s="136"/>
      <c r="B1005" s="137"/>
      <c r="C1005" s="137"/>
      <c r="D1005" s="138"/>
      <c r="E1005" s="144"/>
      <c r="F1005" s="139" t="s">
        <v>782</v>
      </c>
      <c r="G1005" s="138"/>
      <c r="H1005" s="140">
        <v>8</v>
      </c>
      <c r="I1005" s="141"/>
      <c r="J1005" s="142"/>
      <c r="K1005" s="143"/>
      <c r="L1005" s="143"/>
      <c r="M1005" s="143"/>
      <c r="N1005" s="143"/>
      <c r="O1005" s="142"/>
      <c r="P1005" s="142"/>
      <c r="Q1005" s="142"/>
      <c r="R1005" s="138"/>
      <c r="S1005" s="138"/>
      <c r="T1005" s="137"/>
      <c r="U1005" s="6"/>
      <c r="V1005" s="8"/>
      <c r="W1005" s="8"/>
      <c r="X1005" s="60"/>
    </row>
    <row r="1006" spans="1:27" ht="7.5" customHeight="1" outlineLevel="4" x14ac:dyDescent="0.15">
      <c r="A1006" s="8"/>
      <c r="B1006" s="69"/>
      <c r="C1006" s="69"/>
      <c r="D1006" s="60"/>
      <c r="E1006" s="60"/>
      <c r="F1006" s="103"/>
      <c r="G1006" s="60"/>
      <c r="H1006" s="65"/>
      <c r="I1006" s="104"/>
      <c r="J1006" s="63"/>
      <c r="K1006" s="65"/>
      <c r="L1006" s="65"/>
      <c r="M1006" s="65"/>
      <c r="N1006" s="65"/>
      <c r="O1006" s="63"/>
      <c r="P1006" s="63"/>
      <c r="Q1006" s="63"/>
      <c r="R1006" s="60"/>
      <c r="S1006" s="60"/>
      <c r="T1006" s="69"/>
      <c r="U1006" s="8"/>
      <c r="X1006" s="60"/>
    </row>
    <row r="1007" spans="1:27" ht="11.25" outlineLevel="3" x14ac:dyDescent="0.2">
      <c r="A1007" s="4"/>
      <c r="B1007" s="119"/>
      <c r="C1007" s="120">
        <v>166</v>
      </c>
      <c r="D1007" s="121" t="s">
        <v>148</v>
      </c>
      <c r="E1007" s="122" t="s">
        <v>783</v>
      </c>
      <c r="F1007" s="123" t="s">
        <v>784</v>
      </c>
      <c r="G1007" s="121" t="s">
        <v>189</v>
      </c>
      <c r="H1007" s="124">
        <v>1</v>
      </c>
      <c r="I1007" s="125"/>
      <c r="J1007" s="126">
        <f>H1007*I1007</f>
        <v>0</v>
      </c>
      <c r="K1007" s="124">
        <v>3.1E-4</v>
      </c>
      <c r="L1007" s="124">
        <f>H1007*K1007</f>
        <v>3.1E-4</v>
      </c>
      <c r="M1007" s="124"/>
      <c r="N1007" s="124">
        <f>H1007*M1007</f>
        <v>0</v>
      </c>
      <c r="O1007" s="126">
        <v>21</v>
      </c>
      <c r="P1007" s="126">
        <f>J1007*(O1007/100)</f>
        <v>0</v>
      </c>
      <c r="Q1007" s="126">
        <f>J1007+P1007</f>
        <v>0</v>
      </c>
      <c r="R1007" s="127"/>
      <c r="S1007" s="127" t="s">
        <v>397</v>
      </c>
      <c r="T1007" s="128">
        <v>1</v>
      </c>
      <c r="U1007" s="8"/>
      <c r="V1007" s="8"/>
      <c r="W1007" s="8"/>
      <c r="X1007" s="60"/>
    </row>
    <row r="1008" spans="1:27" ht="9.75" outlineLevel="4" x14ac:dyDescent="0.2">
      <c r="A1008" s="129"/>
      <c r="B1008" s="130"/>
      <c r="C1008" s="130"/>
      <c r="D1008" s="131"/>
      <c r="E1008" s="135" t="s">
        <v>0</v>
      </c>
      <c r="F1008" s="158" t="s">
        <v>784</v>
      </c>
      <c r="G1008" s="158"/>
      <c r="H1008" s="159"/>
      <c r="I1008" s="160"/>
      <c r="J1008" s="161"/>
      <c r="K1008" s="133"/>
      <c r="L1008" s="133"/>
      <c r="M1008" s="133"/>
      <c r="N1008" s="133"/>
      <c r="O1008" s="134"/>
      <c r="P1008" s="134"/>
      <c r="Q1008" s="134"/>
      <c r="R1008" s="131"/>
      <c r="S1008" s="131"/>
      <c r="T1008" s="130"/>
      <c r="U1008" s="6"/>
      <c r="V1008" s="8"/>
      <c r="W1008" s="8"/>
      <c r="X1008" s="132" t="str">
        <f>F1008</f>
        <v>Dvířka 30/20</v>
      </c>
      <c r="Y1008" s="9"/>
      <c r="AA1008" s="11"/>
    </row>
    <row r="1009" spans="1:27" ht="7.5" customHeight="1" outlineLevel="4" x14ac:dyDescent="0.15">
      <c r="B1009" s="69"/>
      <c r="C1009" s="69"/>
      <c r="D1009" s="60"/>
      <c r="E1009" s="60"/>
      <c r="F1009" s="61"/>
      <c r="G1009" s="60"/>
      <c r="H1009" s="65"/>
      <c r="I1009" s="104"/>
      <c r="J1009" s="63"/>
      <c r="K1009" s="65"/>
      <c r="L1009" s="65"/>
      <c r="M1009" s="65"/>
      <c r="N1009" s="65"/>
      <c r="O1009" s="63"/>
      <c r="P1009" s="63"/>
      <c r="Q1009" s="63"/>
      <c r="R1009" s="60"/>
      <c r="S1009" s="60"/>
      <c r="T1009" s="69"/>
      <c r="U1009" s="8"/>
      <c r="X1009" s="60"/>
    </row>
    <row r="1010" spans="1:27" ht="11.25" outlineLevel="4" x14ac:dyDescent="0.2">
      <c r="A1010" s="136"/>
      <c r="B1010" s="137"/>
      <c r="C1010" s="137"/>
      <c r="D1010" s="138"/>
      <c r="E1010" s="144" t="s">
        <v>1</v>
      </c>
      <c r="F1010" s="139" t="s">
        <v>623</v>
      </c>
      <c r="G1010" s="138"/>
      <c r="H1010" s="140">
        <v>0</v>
      </c>
      <c r="I1010" s="141"/>
      <c r="J1010" s="142"/>
      <c r="K1010" s="143"/>
      <c r="L1010" s="143"/>
      <c r="M1010" s="143"/>
      <c r="N1010" s="143"/>
      <c r="O1010" s="142"/>
      <c r="P1010" s="142"/>
      <c r="Q1010" s="142"/>
      <c r="R1010" s="138"/>
      <c r="S1010" s="138"/>
      <c r="T1010" s="137"/>
      <c r="U1010" s="6"/>
      <c r="V1010" s="8"/>
      <c r="W1010" s="8"/>
      <c r="X1010" s="60"/>
    </row>
    <row r="1011" spans="1:27" ht="11.25" outlineLevel="4" x14ac:dyDescent="0.2">
      <c r="A1011" s="136"/>
      <c r="B1011" s="137"/>
      <c r="C1011" s="137"/>
      <c r="D1011" s="138"/>
      <c r="E1011" s="144"/>
      <c r="F1011" s="139" t="s">
        <v>785</v>
      </c>
      <c r="G1011" s="138"/>
      <c r="H1011" s="140">
        <v>1</v>
      </c>
      <c r="I1011" s="141"/>
      <c r="J1011" s="142"/>
      <c r="K1011" s="143"/>
      <c r="L1011" s="143"/>
      <c r="M1011" s="143"/>
      <c r="N1011" s="143"/>
      <c r="O1011" s="142"/>
      <c r="P1011" s="142"/>
      <c r="Q1011" s="142"/>
      <c r="R1011" s="138"/>
      <c r="S1011" s="138"/>
      <c r="T1011" s="137"/>
      <c r="U1011" s="6"/>
      <c r="V1011" s="8"/>
      <c r="W1011" s="8"/>
      <c r="X1011" s="60"/>
    </row>
    <row r="1012" spans="1:27" ht="7.5" customHeight="1" outlineLevel="4" x14ac:dyDescent="0.15">
      <c r="A1012" s="8"/>
      <c r="B1012" s="69"/>
      <c r="C1012" s="69"/>
      <c r="D1012" s="60"/>
      <c r="E1012" s="60"/>
      <c r="F1012" s="103"/>
      <c r="G1012" s="60"/>
      <c r="H1012" s="65"/>
      <c r="I1012" s="104"/>
      <c r="J1012" s="63"/>
      <c r="K1012" s="65"/>
      <c r="L1012" s="65"/>
      <c r="M1012" s="65"/>
      <c r="N1012" s="65"/>
      <c r="O1012" s="63"/>
      <c r="P1012" s="63"/>
      <c r="Q1012" s="63"/>
      <c r="R1012" s="60"/>
      <c r="S1012" s="60"/>
      <c r="T1012" s="69"/>
      <c r="U1012" s="8"/>
      <c r="X1012" s="60"/>
    </row>
    <row r="1013" spans="1:27" ht="11.25" outlineLevel="3" x14ac:dyDescent="0.2">
      <c r="A1013" s="4"/>
      <c r="B1013" s="119"/>
      <c r="C1013" s="120">
        <v>167</v>
      </c>
      <c r="D1013" s="121" t="s">
        <v>148</v>
      </c>
      <c r="E1013" s="122" t="s">
        <v>786</v>
      </c>
      <c r="F1013" s="123" t="s">
        <v>787</v>
      </c>
      <c r="G1013" s="121" t="s">
        <v>189</v>
      </c>
      <c r="H1013" s="124">
        <v>9</v>
      </c>
      <c r="I1013" s="125"/>
      <c r="J1013" s="126">
        <f>H1013*I1013</f>
        <v>0</v>
      </c>
      <c r="K1013" s="124"/>
      <c r="L1013" s="124">
        <f>H1013*K1013</f>
        <v>0</v>
      </c>
      <c r="M1013" s="124">
        <v>3.6000000000000002E-4</v>
      </c>
      <c r="N1013" s="124">
        <f>H1013*M1013</f>
        <v>3.2400000000000003E-3</v>
      </c>
      <c r="O1013" s="126">
        <v>21</v>
      </c>
      <c r="P1013" s="126">
        <f>J1013*(O1013/100)</f>
        <v>0</v>
      </c>
      <c r="Q1013" s="126">
        <f>J1013+P1013</f>
        <v>0</v>
      </c>
      <c r="R1013" s="127"/>
      <c r="S1013" s="127" t="s">
        <v>152</v>
      </c>
      <c r="T1013" s="128">
        <v>1</v>
      </c>
      <c r="U1013" s="8"/>
      <c r="V1013" s="8"/>
      <c r="W1013" s="8"/>
      <c r="X1013" s="60"/>
    </row>
    <row r="1014" spans="1:27" ht="9.75" outlineLevel="4" x14ac:dyDescent="0.2">
      <c r="A1014" s="129"/>
      <c r="B1014" s="130"/>
      <c r="C1014" s="130"/>
      <c r="D1014" s="131"/>
      <c r="E1014" s="135" t="s">
        <v>0</v>
      </c>
      <c r="F1014" s="158" t="s">
        <v>788</v>
      </c>
      <c r="G1014" s="158"/>
      <c r="H1014" s="159"/>
      <c r="I1014" s="160"/>
      <c r="J1014" s="161"/>
      <c r="K1014" s="133"/>
      <c r="L1014" s="133"/>
      <c r="M1014" s="133"/>
      <c r="N1014" s="133"/>
      <c r="O1014" s="134"/>
      <c r="P1014" s="134"/>
      <c r="Q1014" s="134"/>
      <c r="R1014" s="131"/>
      <c r="S1014" s="131"/>
      <c r="T1014" s="130"/>
      <c r="U1014" s="6"/>
      <c r="V1014" s="8"/>
      <c r="W1014" s="8"/>
      <c r="X1014" s="132" t="str">
        <f>F1014</f>
        <v>Odstranění dvířka plastová lepená s rámem</v>
      </c>
      <c r="Y1014" s="9"/>
      <c r="AA1014" s="11"/>
    </row>
    <row r="1015" spans="1:27" ht="7.5" customHeight="1" outlineLevel="4" x14ac:dyDescent="0.15">
      <c r="B1015" s="69"/>
      <c r="C1015" s="69"/>
      <c r="D1015" s="60"/>
      <c r="E1015" s="60"/>
      <c r="F1015" s="61"/>
      <c r="G1015" s="60"/>
      <c r="H1015" s="65"/>
      <c r="I1015" s="104"/>
      <c r="J1015" s="63"/>
      <c r="K1015" s="65"/>
      <c r="L1015" s="65"/>
      <c r="M1015" s="65"/>
      <c r="N1015" s="65"/>
      <c r="O1015" s="63"/>
      <c r="P1015" s="63"/>
      <c r="Q1015" s="63"/>
      <c r="R1015" s="60"/>
      <c r="S1015" s="60"/>
      <c r="T1015" s="69"/>
      <c r="U1015" s="8"/>
      <c r="X1015" s="60"/>
    </row>
    <row r="1016" spans="1:27" ht="11.25" outlineLevel="3" x14ac:dyDescent="0.2">
      <c r="A1016" s="4"/>
      <c r="B1016" s="119"/>
      <c r="C1016" s="120">
        <v>168</v>
      </c>
      <c r="D1016" s="121" t="s">
        <v>148</v>
      </c>
      <c r="E1016" s="122" t="s">
        <v>301</v>
      </c>
      <c r="F1016" s="123" t="s">
        <v>302</v>
      </c>
      <c r="G1016" s="121" t="s">
        <v>151</v>
      </c>
      <c r="H1016" s="124">
        <v>1021.9699999999998</v>
      </c>
      <c r="I1016" s="125"/>
      <c r="J1016" s="126">
        <f>H1016*I1016</f>
        <v>0</v>
      </c>
      <c r="K1016" s="124">
        <v>4.0000000000000003E-5</v>
      </c>
      <c r="L1016" s="124">
        <f>H1016*K1016</f>
        <v>4.0878799999999993E-2</v>
      </c>
      <c r="M1016" s="124"/>
      <c r="N1016" s="124">
        <f>H1016*M1016</f>
        <v>0</v>
      </c>
      <c r="O1016" s="126">
        <v>21</v>
      </c>
      <c r="P1016" s="126">
        <f>J1016*(O1016/100)</f>
        <v>0</v>
      </c>
      <c r="Q1016" s="126">
        <f>J1016+P1016</f>
        <v>0</v>
      </c>
      <c r="R1016" s="127"/>
      <c r="S1016" s="127" t="s">
        <v>152</v>
      </c>
      <c r="T1016" s="128">
        <v>1</v>
      </c>
      <c r="U1016" s="8"/>
      <c r="V1016" s="8"/>
      <c r="W1016" s="8"/>
      <c r="X1016" s="60"/>
    </row>
    <row r="1017" spans="1:27" ht="9.75" outlineLevel="4" x14ac:dyDescent="0.2">
      <c r="A1017" s="129"/>
      <c r="B1017" s="130"/>
      <c r="C1017" s="130"/>
      <c r="D1017" s="131"/>
      <c r="E1017" s="135" t="s">
        <v>0</v>
      </c>
      <c r="F1017" s="158" t="s">
        <v>303</v>
      </c>
      <c r="G1017" s="158"/>
      <c r="H1017" s="159"/>
      <c r="I1017" s="160"/>
      <c r="J1017" s="161"/>
      <c r="K1017" s="133"/>
      <c r="L1017" s="133"/>
      <c r="M1017" s="133"/>
      <c r="N1017" s="133"/>
      <c r="O1017" s="134"/>
      <c r="P1017" s="134"/>
      <c r="Q1017" s="134"/>
      <c r="R1017" s="131"/>
      <c r="S1017" s="131"/>
      <c r="T1017" s="130"/>
      <c r="U1017" s="6"/>
      <c r="V1017" s="8"/>
      <c r="W1017" s="8"/>
      <c r="X1017" s="132" t="str">
        <f>F1017</f>
        <v>Vyčištění budov nebo objektů před předáním do užívání budov bytové nebo občanské výstavby, světlé výšky podlaží do 4 m</v>
      </c>
      <c r="Y1017" s="9"/>
      <c r="AA1017" s="11"/>
    </row>
    <row r="1018" spans="1:27" ht="7.5" customHeight="1" outlineLevel="4" x14ac:dyDescent="0.15">
      <c r="B1018" s="69"/>
      <c r="C1018" s="69"/>
      <c r="D1018" s="60"/>
      <c r="E1018" s="60"/>
      <c r="F1018" s="61"/>
      <c r="G1018" s="60"/>
      <c r="H1018" s="65"/>
      <c r="I1018" s="104"/>
      <c r="J1018" s="63"/>
      <c r="K1018" s="65"/>
      <c r="L1018" s="65"/>
      <c r="M1018" s="65"/>
      <c r="N1018" s="65"/>
      <c r="O1018" s="63"/>
      <c r="P1018" s="63"/>
      <c r="Q1018" s="63"/>
      <c r="R1018" s="60"/>
      <c r="S1018" s="60"/>
      <c r="T1018" s="69"/>
      <c r="U1018" s="8"/>
      <c r="X1018" s="60"/>
    </row>
    <row r="1019" spans="1:27" ht="11.25" outlineLevel="4" x14ac:dyDescent="0.2">
      <c r="A1019" s="136"/>
      <c r="B1019" s="137"/>
      <c r="C1019" s="137"/>
      <c r="D1019" s="138"/>
      <c r="E1019" s="144" t="s">
        <v>1</v>
      </c>
      <c r="F1019" s="139" t="s">
        <v>623</v>
      </c>
      <c r="G1019" s="138"/>
      <c r="H1019" s="140">
        <v>0</v>
      </c>
      <c r="I1019" s="141"/>
      <c r="J1019" s="142"/>
      <c r="K1019" s="143"/>
      <c r="L1019" s="143"/>
      <c r="M1019" s="143"/>
      <c r="N1019" s="143"/>
      <c r="O1019" s="142"/>
      <c r="P1019" s="142"/>
      <c r="Q1019" s="142"/>
      <c r="R1019" s="138"/>
      <c r="S1019" s="138"/>
      <c r="T1019" s="137"/>
      <c r="U1019" s="6"/>
      <c r="V1019" s="8"/>
      <c r="W1019" s="8"/>
      <c r="X1019" s="60"/>
    </row>
    <row r="1020" spans="1:27" ht="11.25" outlineLevel="4" x14ac:dyDescent="0.2">
      <c r="A1020" s="136"/>
      <c r="B1020" s="137"/>
      <c r="C1020" s="137"/>
      <c r="D1020" s="138"/>
      <c r="E1020" s="144"/>
      <c r="F1020" s="139" t="s">
        <v>789</v>
      </c>
      <c r="G1020" s="138"/>
      <c r="H1020" s="140">
        <v>1021.9699999999998</v>
      </c>
      <c r="I1020" s="141"/>
      <c r="J1020" s="142"/>
      <c r="K1020" s="143"/>
      <c r="L1020" s="143"/>
      <c r="M1020" s="143"/>
      <c r="N1020" s="143"/>
      <c r="O1020" s="142"/>
      <c r="P1020" s="142"/>
      <c r="Q1020" s="142"/>
      <c r="R1020" s="138"/>
      <c r="S1020" s="138"/>
      <c r="T1020" s="137"/>
      <c r="U1020" s="6"/>
      <c r="V1020" s="8"/>
      <c r="W1020" s="8"/>
      <c r="X1020" s="60"/>
    </row>
    <row r="1021" spans="1:27" ht="7.5" customHeight="1" outlineLevel="4" x14ac:dyDescent="0.15">
      <c r="A1021" s="8"/>
      <c r="B1021" s="69"/>
      <c r="C1021" s="69"/>
      <c r="D1021" s="60"/>
      <c r="E1021" s="60"/>
      <c r="F1021" s="103"/>
      <c r="G1021" s="60"/>
      <c r="H1021" s="65"/>
      <c r="I1021" s="104"/>
      <c r="J1021" s="63"/>
      <c r="K1021" s="65"/>
      <c r="L1021" s="65"/>
      <c r="M1021" s="65"/>
      <c r="N1021" s="65"/>
      <c r="O1021" s="63"/>
      <c r="P1021" s="63"/>
      <c r="Q1021" s="63"/>
      <c r="R1021" s="60"/>
      <c r="S1021" s="60"/>
      <c r="T1021" s="69"/>
      <c r="U1021" s="8"/>
      <c r="X1021" s="60"/>
    </row>
    <row r="1022" spans="1:27" outlineLevel="3" x14ac:dyDescent="0.15">
      <c r="B1022" s="6"/>
      <c r="C1022" s="6"/>
      <c r="D1022" s="6"/>
      <c r="E1022" s="6"/>
      <c r="F1022" s="6"/>
      <c r="G1022" s="6"/>
      <c r="H1022" s="6"/>
      <c r="I1022" s="8"/>
      <c r="J1022" s="8"/>
      <c r="K1022" s="6"/>
      <c r="L1022" s="6"/>
      <c r="M1022" s="6"/>
      <c r="N1022" s="6"/>
      <c r="O1022" s="6"/>
      <c r="P1022" s="8"/>
      <c r="Q1022" s="8"/>
      <c r="R1022" s="8"/>
      <c r="S1022" s="6"/>
      <c r="T1022" s="6"/>
      <c r="X1022" s="6"/>
    </row>
    <row r="1023" spans="1:27" ht="11.25" outlineLevel="2" x14ac:dyDescent="0.2">
      <c r="A1023" s="96" t="s">
        <v>124</v>
      </c>
      <c r="B1023" s="100">
        <v>3</v>
      </c>
      <c r="C1023" s="113"/>
      <c r="D1023" s="114" t="s">
        <v>147</v>
      </c>
      <c r="E1023" s="114"/>
      <c r="F1023" s="115" t="s">
        <v>90</v>
      </c>
      <c r="G1023" s="114"/>
      <c r="H1023" s="116"/>
      <c r="I1023" s="117"/>
      <c r="J1023" s="98">
        <f>SUBTOTAL(9,J1024:J1030)</f>
        <v>0</v>
      </c>
      <c r="K1023" s="116"/>
      <c r="L1023" s="99">
        <f>SUBTOTAL(9,L1024:L1030)</f>
        <v>0</v>
      </c>
      <c r="M1023" s="116"/>
      <c r="N1023" s="99">
        <f>SUBTOTAL(9,N1024:N1030)</f>
        <v>0</v>
      </c>
      <c r="O1023" s="118"/>
      <c r="P1023" s="98">
        <f>SUBTOTAL(9,P1024:P1030)</f>
        <v>0</v>
      </c>
      <c r="Q1023" s="98">
        <f>SUBTOTAL(9,Q1024:Q1030)</f>
        <v>0</v>
      </c>
      <c r="R1023" s="114"/>
      <c r="S1023" s="114"/>
      <c r="T1023" s="100">
        <f>SUBTOTAL(9,T1024:T1030)</f>
        <v>1</v>
      </c>
      <c r="U1023" s="6"/>
      <c r="V1023" s="8"/>
      <c r="W1023" s="8"/>
      <c r="X1023" s="60"/>
    </row>
    <row r="1024" spans="1:27" ht="22.5" outlineLevel="3" x14ac:dyDescent="0.2">
      <c r="A1024" s="4"/>
      <c r="B1024" s="119"/>
      <c r="C1024" s="120">
        <v>169</v>
      </c>
      <c r="D1024" s="121" t="s">
        <v>148</v>
      </c>
      <c r="E1024" s="122" t="s">
        <v>305</v>
      </c>
      <c r="F1024" s="123" t="s">
        <v>306</v>
      </c>
      <c r="G1024" s="121" t="s">
        <v>151</v>
      </c>
      <c r="H1024" s="124">
        <v>1021.9699999999998</v>
      </c>
      <c r="I1024" s="125"/>
      <c r="J1024" s="126">
        <f>H1024*I1024</f>
        <v>0</v>
      </c>
      <c r="K1024" s="124"/>
      <c r="L1024" s="124">
        <f>H1024*K1024</f>
        <v>0</v>
      </c>
      <c r="M1024" s="124"/>
      <c r="N1024" s="124">
        <f>H1024*M1024</f>
        <v>0</v>
      </c>
      <c r="O1024" s="126">
        <v>21</v>
      </c>
      <c r="P1024" s="126">
        <f>J1024*(O1024/100)</f>
        <v>0</v>
      </c>
      <c r="Q1024" s="126">
        <f>J1024+P1024</f>
        <v>0</v>
      </c>
      <c r="R1024" s="127"/>
      <c r="S1024" s="127" t="s">
        <v>152</v>
      </c>
      <c r="T1024" s="128">
        <v>1</v>
      </c>
      <c r="U1024" s="8"/>
      <c r="V1024" s="8"/>
      <c r="W1024" s="8"/>
      <c r="X1024" s="60"/>
    </row>
    <row r="1025" spans="1:27" ht="9.75" outlineLevel="4" x14ac:dyDescent="0.2">
      <c r="A1025" s="129"/>
      <c r="B1025" s="130"/>
      <c r="C1025" s="130"/>
      <c r="D1025" s="131"/>
      <c r="E1025" s="135" t="s">
        <v>0</v>
      </c>
      <c r="F1025" s="158" t="s">
        <v>307</v>
      </c>
      <c r="G1025" s="158"/>
      <c r="H1025" s="159"/>
      <c r="I1025" s="160"/>
      <c r="J1025" s="161"/>
      <c r="K1025" s="133"/>
      <c r="L1025" s="133"/>
      <c r="M1025" s="133"/>
      <c r="N1025" s="133"/>
      <c r="O1025" s="134"/>
      <c r="P1025" s="134"/>
      <c r="Q1025" s="134"/>
      <c r="R1025" s="131"/>
      <c r="S1025" s="131"/>
      <c r="T1025" s="130"/>
      <c r="U1025" s="6"/>
      <c r="V1025" s="8"/>
      <c r="W1025" s="8"/>
      <c r="X1025" s="132" t="str">
        <f>F1025</f>
        <v>Lešení pomocné pracovní pro objekty pozemních staveb pro zatížení do 150 kg/m2, o výšce lešeňové podlahy do 1,9 m</v>
      </c>
      <c r="Y1025" s="9"/>
      <c r="AA1025" s="11"/>
    </row>
    <row r="1026" spans="1:27" ht="7.5" customHeight="1" outlineLevel="4" x14ac:dyDescent="0.15">
      <c r="B1026" s="69"/>
      <c r="C1026" s="69"/>
      <c r="D1026" s="60"/>
      <c r="E1026" s="60"/>
      <c r="F1026" s="61"/>
      <c r="G1026" s="60"/>
      <c r="H1026" s="65"/>
      <c r="I1026" s="104"/>
      <c r="J1026" s="63"/>
      <c r="K1026" s="65"/>
      <c r="L1026" s="65"/>
      <c r="M1026" s="65"/>
      <c r="N1026" s="65"/>
      <c r="O1026" s="63"/>
      <c r="P1026" s="63"/>
      <c r="Q1026" s="63"/>
      <c r="R1026" s="60"/>
      <c r="S1026" s="60"/>
      <c r="T1026" s="69"/>
      <c r="U1026" s="8"/>
      <c r="X1026" s="60"/>
    </row>
    <row r="1027" spans="1:27" ht="11.25" outlineLevel="4" x14ac:dyDescent="0.2">
      <c r="A1027" s="136"/>
      <c r="B1027" s="137"/>
      <c r="C1027" s="137"/>
      <c r="D1027" s="138"/>
      <c r="E1027" s="144" t="s">
        <v>1</v>
      </c>
      <c r="F1027" s="139" t="s">
        <v>623</v>
      </c>
      <c r="G1027" s="138"/>
      <c r="H1027" s="140">
        <v>0</v>
      </c>
      <c r="I1027" s="141"/>
      <c r="J1027" s="142"/>
      <c r="K1027" s="143"/>
      <c r="L1027" s="143"/>
      <c r="M1027" s="143"/>
      <c r="N1027" s="143"/>
      <c r="O1027" s="142"/>
      <c r="P1027" s="142"/>
      <c r="Q1027" s="142"/>
      <c r="R1027" s="138"/>
      <c r="S1027" s="138"/>
      <c r="T1027" s="137"/>
      <c r="U1027" s="6"/>
      <c r="V1027" s="8"/>
      <c r="W1027" s="8"/>
      <c r="X1027" s="60"/>
    </row>
    <row r="1028" spans="1:27" ht="11.25" outlineLevel="4" x14ac:dyDescent="0.2">
      <c r="A1028" s="136"/>
      <c r="B1028" s="137"/>
      <c r="C1028" s="137"/>
      <c r="D1028" s="138"/>
      <c r="E1028" s="144"/>
      <c r="F1028" s="139" t="s">
        <v>789</v>
      </c>
      <c r="G1028" s="138"/>
      <c r="H1028" s="140">
        <v>1021.9699999999998</v>
      </c>
      <c r="I1028" s="141"/>
      <c r="J1028" s="142"/>
      <c r="K1028" s="143"/>
      <c r="L1028" s="143"/>
      <c r="M1028" s="143"/>
      <c r="N1028" s="143"/>
      <c r="O1028" s="142"/>
      <c r="P1028" s="142"/>
      <c r="Q1028" s="142"/>
      <c r="R1028" s="138"/>
      <c r="S1028" s="138"/>
      <c r="T1028" s="137"/>
      <c r="U1028" s="6"/>
      <c r="V1028" s="8"/>
      <c r="W1028" s="8"/>
      <c r="X1028" s="60"/>
    </row>
    <row r="1029" spans="1:27" ht="7.5" customHeight="1" outlineLevel="4" x14ac:dyDescent="0.15">
      <c r="A1029" s="8"/>
      <c r="B1029" s="69"/>
      <c r="C1029" s="69"/>
      <c r="D1029" s="60"/>
      <c r="E1029" s="60"/>
      <c r="F1029" s="103"/>
      <c r="G1029" s="60"/>
      <c r="H1029" s="65"/>
      <c r="I1029" s="104"/>
      <c r="J1029" s="63"/>
      <c r="K1029" s="65"/>
      <c r="L1029" s="65"/>
      <c r="M1029" s="65"/>
      <c r="N1029" s="65"/>
      <c r="O1029" s="63"/>
      <c r="P1029" s="63"/>
      <c r="Q1029" s="63"/>
      <c r="R1029" s="60"/>
      <c r="S1029" s="60"/>
      <c r="T1029" s="69"/>
      <c r="U1029" s="8"/>
      <c r="X1029" s="60"/>
    </row>
    <row r="1030" spans="1:27" outlineLevel="3" x14ac:dyDescent="0.15">
      <c r="B1030" s="6"/>
      <c r="C1030" s="6"/>
      <c r="D1030" s="6"/>
      <c r="E1030" s="6"/>
      <c r="F1030" s="6"/>
      <c r="G1030" s="6"/>
      <c r="H1030" s="6"/>
      <c r="I1030" s="8"/>
      <c r="J1030" s="8"/>
      <c r="K1030" s="6"/>
      <c r="L1030" s="6"/>
      <c r="M1030" s="6"/>
      <c r="N1030" s="6"/>
      <c r="O1030" s="6"/>
      <c r="P1030" s="8"/>
      <c r="Q1030" s="8"/>
      <c r="R1030" s="8"/>
      <c r="S1030" s="6"/>
      <c r="T1030" s="6"/>
      <c r="X1030" s="6"/>
    </row>
    <row r="1031" spans="1:27" ht="11.25" outlineLevel="2" x14ac:dyDescent="0.2">
      <c r="A1031" s="96" t="s">
        <v>125</v>
      </c>
      <c r="B1031" s="100">
        <v>3</v>
      </c>
      <c r="C1031" s="113"/>
      <c r="D1031" s="114" t="s">
        <v>147</v>
      </c>
      <c r="E1031" s="114"/>
      <c r="F1031" s="115" t="s">
        <v>92</v>
      </c>
      <c r="G1031" s="114"/>
      <c r="H1031" s="116"/>
      <c r="I1031" s="117"/>
      <c r="J1031" s="98">
        <f>SUBTOTAL(9,J1032:J1204)</f>
        <v>0</v>
      </c>
      <c r="K1031" s="116"/>
      <c r="L1031" s="99">
        <f>SUBTOTAL(9,L1032:L1204)</f>
        <v>0</v>
      </c>
      <c r="M1031" s="116"/>
      <c r="N1031" s="99">
        <f>SUBTOTAL(9,N1032:N1204)</f>
        <v>64.824303325000017</v>
      </c>
      <c r="O1031" s="118"/>
      <c r="P1031" s="98">
        <f>SUBTOTAL(9,P1032:P1204)</f>
        <v>0</v>
      </c>
      <c r="Q1031" s="98">
        <f>SUBTOTAL(9,Q1032:Q1204)</f>
        <v>0</v>
      </c>
      <c r="R1031" s="114"/>
      <c r="S1031" s="114"/>
      <c r="T1031" s="100">
        <f>SUBTOTAL(9,T1032:T1204)</f>
        <v>27</v>
      </c>
      <c r="U1031" s="6"/>
      <c r="V1031" s="8"/>
      <c r="W1031" s="8"/>
      <c r="X1031" s="60"/>
    </row>
    <row r="1032" spans="1:27" ht="11.25" outlineLevel="3" x14ac:dyDescent="0.2">
      <c r="A1032" s="4"/>
      <c r="B1032" s="119"/>
      <c r="C1032" s="120">
        <v>170</v>
      </c>
      <c r="D1032" s="121" t="s">
        <v>148</v>
      </c>
      <c r="E1032" s="122" t="s">
        <v>308</v>
      </c>
      <c r="F1032" s="123" t="s">
        <v>309</v>
      </c>
      <c r="G1032" s="121" t="s">
        <v>151</v>
      </c>
      <c r="H1032" s="124">
        <v>8.4</v>
      </c>
      <c r="I1032" s="125"/>
      <c r="J1032" s="126">
        <f>H1032*I1032</f>
        <v>0</v>
      </c>
      <c r="K1032" s="124"/>
      <c r="L1032" s="124">
        <f>H1032*K1032</f>
        <v>0</v>
      </c>
      <c r="M1032" s="124">
        <v>7.5999999999999998E-2</v>
      </c>
      <c r="N1032" s="124">
        <f>H1032*M1032</f>
        <v>0.63839999999999997</v>
      </c>
      <c r="O1032" s="126">
        <v>21</v>
      </c>
      <c r="P1032" s="126">
        <f>J1032*(O1032/100)</f>
        <v>0</v>
      </c>
      <c r="Q1032" s="126">
        <f>J1032+P1032</f>
        <v>0</v>
      </c>
      <c r="R1032" s="127"/>
      <c r="S1032" s="127" t="s">
        <v>152</v>
      </c>
      <c r="T1032" s="128">
        <v>1</v>
      </c>
      <c r="U1032" s="8"/>
      <c r="V1032" s="8"/>
      <c r="W1032" s="8"/>
      <c r="X1032" s="60"/>
    </row>
    <row r="1033" spans="1:27" ht="9.75" outlineLevel="4" x14ac:dyDescent="0.2">
      <c r="A1033" s="129"/>
      <c r="B1033" s="130"/>
      <c r="C1033" s="130"/>
      <c r="D1033" s="131"/>
      <c r="E1033" s="135" t="s">
        <v>0</v>
      </c>
      <c r="F1033" s="158" t="s">
        <v>310</v>
      </c>
      <c r="G1033" s="158"/>
      <c r="H1033" s="159"/>
      <c r="I1033" s="160"/>
      <c r="J1033" s="161"/>
      <c r="K1033" s="133"/>
      <c r="L1033" s="133"/>
      <c r="M1033" s="133"/>
      <c r="N1033" s="133"/>
      <c r="O1033" s="134"/>
      <c r="P1033" s="134"/>
      <c r="Q1033" s="134"/>
      <c r="R1033" s="131"/>
      <c r="S1033" s="131"/>
      <c r="T1033" s="130"/>
      <c r="U1033" s="6"/>
      <c r="V1033" s="8"/>
      <c r="W1033" s="8"/>
      <c r="X1033" s="132" t="str">
        <f>F1033</f>
        <v>Vybourání kovových rámů oken s křídly, dveřních zárubní, vrat, stěn, ostění nebo obkladů dveřních zárubní, plochy do 2 m2</v>
      </c>
      <c r="Y1033" s="9"/>
      <c r="AA1033" s="11"/>
    </row>
    <row r="1034" spans="1:27" ht="7.5" customHeight="1" outlineLevel="4" x14ac:dyDescent="0.15">
      <c r="B1034" s="69"/>
      <c r="C1034" s="69"/>
      <c r="D1034" s="60"/>
      <c r="E1034" s="60"/>
      <c r="F1034" s="61"/>
      <c r="G1034" s="60"/>
      <c r="H1034" s="65"/>
      <c r="I1034" s="104"/>
      <c r="J1034" s="63"/>
      <c r="K1034" s="65"/>
      <c r="L1034" s="65"/>
      <c r="M1034" s="65"/>
      <c r="N1034" s="65"/>
      <c r="O1034" s="63"/>
      <c r="P1034" s="63"/>
      <c r="Q1034" s="63"/>
      <c r="R1034" s="60"/>
      <c r="S1034" s="60"/>
      <c r="T1034" s="69"/>
      <c r="U1034" s="8"/>
      <c r="X1034" s="60"/>
    </row>
    <row r="1035" spans="1:27" ht="11.25" outlineLevel="4" x14ac:dyDescent="0.2">
      <c r="A1035" s="136"/>
      <c r="B1035" s="137"/>
      <c r="C1035" s="137"/>
      <c r="D1035" s="138"/>
      <c r="E1035" s="144" t="s">
        <v>1</v>
      </c>
      <c r="F1035" s="139" t="s">
        <v>616</v>
      </c>
      <c r="G1035" s="138"/>
      <c r="H1035" s="140">
        <v>0</v>
      </c>
      <c r="I1035" s="141"/>
      <c r="J1035" s="142"/>
      <c r="K1035" s="143"/>
      <c r="L1035" s="143"/>
      <c r="M1035" s="143"/>
      <c r="N1035" s="143"/>
      <c r="O1035" s="142"/>
      <c r="P1035" s="142"/>
      <c r="Q1035" s="142"/>
      <c r="R1035" s="138"/>
      <c r="S1035" s="138"/>
      <c r="T1035" s="137"/>
      <c r="U1035" s="6"/>
      <c r="V1035" s="8"/>
      <c r="W1035" s="8"/>
      <c r="X1035" s="60"/>
    </row>
    <row r="1036" spans="1:27" ht="11.25" outlineLevel="4" x14ac:dyDescent="0.2">
      <c r="A1036" s="136"/>
      <c r="B1036" s="137"/>
      <c r="C1036" s="137"/>
      <c r="D1036" s="138"/>
      <c r="E1036" s="144"/>
      <c r="F1036" s="139" t="s">
        <v>790</v>
      </c>
      <c r="G1036" s="138"/>
      <c r="H1036" s="140">
        <v>1.6</v>
      </c>
      <c r="I1036" s="141"/>
      <c r="J1036" s="142"/>
      <c r="K1036" s="143"/>
      <c r="L1036" s="143"/>
      <c r="M1036" s="143"/>
      <c r="N1036" s="143"/>
      <c r="O1036" s="142"/>
      <c r="P1036" s="142"/>
      <c r="Q1036" s="142"/>
      <c r="R1036" s="138"/>
      <c r="S1036" s="138"/>
      <c r="T1036" s="137"/>
      <c r="U1036" s="6"/>
      <c r="V1036" s="8"/>
      <c r="W1036" s="8"/>
      <c r="X1036" s="60"/>
    </row>
    <row r="1037" spans="1:27" ht="11.25" outlineLevel="4" x14ac:dyDescent="0.2">
      <c r="A1037" s="136"/>
      <c r="B1037" s="137"/>
      <c r="C1037" s="137"/>
      <c r="D1037" s="138"/>
      <c r="E1037" s="144"/>
      <c r="F1037" s="139" t="s">
        <v>623</v>
      </c>
      <c r="G1037" s="138"/>
      <c r="H1037" s="140">
        <v>0</v>
      </c>
      <c r="I1037" s="141"/>
      <c r="J1037" s="142"/>
      <c r="K1037" s="143"/>
      <c r="L1037" s="143"/>
      <c r="M1037" s="143"/>
      <c r="N1037" s="143"/>
      <c r="O1037" s="142"/>
      <c r="P1037" s="142"/>
      <c r="Q1037" s="142"/>
      <c r="R1037" s="138"/>
      <c r="S1037" s="138"/>
      <c r="T1037" s="137"/>
      <c r="U1037" s="6"/>
      <c r="V1037" s="8"/>
      <c r="W1037" s="8"/>
      <c r="X1037" s="60"/>
    </row>
    <row r="1038" spans="1:27" ht="11.25" outlineLevel="4" x14ac:dyDescent="0.2">
      <c r="A1038" s="136"/>
      <c r="B1038" s="137"/>
      <c r="C1038" s="137"/>
      <c r="D1038" s="138"/>
      <c r="E1038" s="144"/>
      <c r="F1038" s="139" t="s">
        <v>791</v>
      </c>
      <c r="G1038" s="138"/>
      <c r="H1038" s="140">
        <v>1.8</v>
      </c>
      <c r="I1038" s="141"/>
      <c r="J1038" s="142"/>
      <c r="K1038" s="143"/>
      <c r="L1038" s="143"/>
      <c r="M1038" s="143"/>
      <c r="N1038" s="143"/>
      <c r="O1038" s="142"/>
      <c r="P1038" s="142"/>
      <c r="Q1038" s="142"/>
      <c r="R1038" s="138"/>
      <c r="S1038" s="138"/>
      <c r="T1038" s="137"/>
      <c r="U1038" s="6"/>
      <c r="V1038" s="8"/>
      <c r="W1038" s="8"/>
      <c r="X1038" s="60"/>
    </row>
    <row r="1039" spans="1:27" ht="11.25" outlineLevel="4" x14ac:dyDescent="0.2">
      <c r="A1039" s="136"/>
      <c r="B1039" s="137"/>
      <c r="C1039" s="137"/>
      <c r="D1039" s="138"/>
      <c r="E1039" s="144"/>
      <c r="F1039" s="139" t="s">
        <v>792</v>
      </c>
      <c r="G1039" s="138"/>
      <c r="H1039" s="140">
        <v>1.6</v>
      </c>
      <c r="I1039" s="141"/>
      <c r="J1039" s="142"/>
      <c r="K1039" s="143"/>
      <c r="L1039" s="143"/>
      <c r="M1039" s="143"/>
      <c r="N1039" s="143"/>
      <c r="O1039" s="142"/>
      <c r="P1039" s="142"/>
      <c r="Q1039" s="142"/>
      <c r="R1039" s="138"/>
      <c r="S1039" s="138"/>
      <c r="T1039" s="137"/>
      <c r="U1039" s="6"/>
      <c r="V1039" s="8"/>
      <c r="W1039" s="8"/>
      <c r="X1039" s="60"/>
    </row>
    <row r="1040" spans="1:27" ht="11.25" outlineLevel="4" x14ac:dyDescent="0.2">
      <c r="A1040" s="136"/>
      <c r="B1040" s="137"/>
      <c r="C1040" s="137"/>
      <c r="D1040" s="138"/>
      <c r="E1040" s="144"/>
      <c r="F1040" s="139" t="s">
        <v>793</v>
      </c>
      <c r="G1040" s="138"/>
      <c r="H1040" s="140">
        <v>1.6</v>
      </c>
      <c r="I1040" s="141"/>
      <c r="J1040" s="142"/>
      <c r="K1040" s="143"/>
      <c r="L1040" s="143"/>
      <c r="M1040" s="143"/>
      <c r="N1040" s="143"/>
      <c r="O1040" s="142"/>
      <c r="P1040" s="142"/>
      <c r="Q1040" s="142"/>
      <c r="R1040" s="138"/>
      <c r="S1040" s="138"/>
      <c r="T1040" s="137"/>
      <c r="U1040" s="6"/>
      <c r="V1040" s="8"/>
      <c r="W1040" s="8"/>
      <c r="X1040" s="60"/>
    </row>
    <row r="1041" spans="1:27" ht="11.25" outlineLevel="4" x14ac:dyDescent="0.2">
      <c r="A1041" s="136"/>
      <c r="B1041" s="137"/>
      <c r="C1041" s="137"/>
      <c r="D1041" s="138"/>
      <c r="E1041" s="144"/>
      <c r="F1041" s="139" t="s">
        <v>794</v>
      </c>
      <c r="G1041" s="138"/>
      <c r="H1041" s="140">
        <v>1.8</v>
      </c>
      <c r="I1041" s="141"/>
      <c r="J1041" s="142"/>
      <c r="K1041" s="143"/>
      <c r="L1041" s="143"/>
      <c r="M1041" s="143"/>
      <c r="N1041" s="143"/>
      <c r="O1041" s="142"/>
      <c r="P1041" s="142"/>
      <c r="Q1041" s="142"/>
      <c r="R1041" s="138"/>
      <c r="S1041" s="138"/>
      <c r="T1041" s="137"/>
      <c r="U1041" s="6"/>
      <c r="V1041" s="8"/>
      <c r="W1041" s="8"/>
      <c r="X1041" s="60"/>
    </row>
    <row r="1042" spans="1:27" ht="7.5" customHeight="1" outlineLevel="4" x14ac:dyDescent="0.15">
      <c r="A1042" s="8"/>
      <c r="B1042" s="69"/>
      <c r="C1042" s="69"/>
      <c r="D1042" s="60"/>
      <c r="E1042" s="60"/>
      <c r="F1042" s="103"/>
      <c r="G1042" s="60"/>
      <c r="H1042" s="65"/>
      <c r="I1042" s="104"/>
      <c r="J1042" s="63"/>
      <c r="K1042" s="65"/>
      <c r="L1042" s="65"/>
      <c r="M1042" s="65"/>
      <c r="N1042" s="65"/>
      <c r="O1042" s="63"/>
      <c r="P1042" s="63"/>
      <c r="Q1042" s="63"/>
      <c r="R1042" s="60"/>
      <c r="S1042" s="60"/>
      <c r="T1042" s="69"/>
      <c r="U1042" s="8"/>
      <c r="X1042" s="60"/>
    </row>
    <row r="1043" spans="1:27" ht="11.25" outlineLevel="3" x14ac:dyDescent="0.2">
      <c r="A1043" s="4"/>
      <c r="B1043" s="119"/>
      <c r="C1043" s="120">
        <v>171</v>
      </c>
      <c r="D1043" s="121" t="s">
        <v>148</v>
      </c>
      <c r="E1043" s="122" t="s">
        <v>795</v>
      </c>
      <c r="F1043" s="123" t="s">
        <v>796</v>
      </c>
      <c r="G1043" s="121" t="s">
        <v>151</v>
      </c>
      <c r="H1043" s="124">
        <v>13.529999999999998</v>
      </c>
      <c r="I1043" s="125"/>
      <c r="J1043" s="126">
        <f>H1043*I1043</f>
        <v>0</v>
      </c>
      <c r="K1043" s="124"/>
      <c r="L1043" s="124">
        <f>H1043*K1043</f>
        <v>0</v>
      </c>
      <c r="M1043" s="124">
        <v>6.3E-2</v>
      </c>
      <c r="N1043" s="124">
        <f>H1043*M1043</f>
        <v>0.85238999999999987</v>
      </c>
      <c r="O1043" s="126">
        <v>21</v>
      </c>
      <c r="P1043" s="126">
        <f>J1043*(O1043/100)</f>
        <v>0</v>
      </c>
      <c r="Q1043" s="126">
        <f>J1043+P1043</f>
        <v>0</v>
      </c>
      <c r="R1043" s="127"/>
      <c r="S1043" s="127" t="s">
        <v>152</v>
      </c>
      <c r="T1043" s="128">
        <v>1</v>
      </c>
      <c r="U1043" s="8"/>
      <c r="V1043" s="8"/>
      <c r="W1043" s="8"/>
      <c r="X1043" s="60"/>
    </row>
    <row r="1044" spans="1:27" ht="9.75" outlineLevel="4" x14ac:dyDescent="0.2">
      <c r="A1044" s="129"/>
      <c r="B1044" s="130"/>
      <c r="C1044" s="130"/>
      <c r="D1044" s="131"/>
      <c r="E1044" s="135" t="s">
        <v>0</v>
      </c>
      <c r="F1044" s="158" t="s">
        <v>797</v>
      </c>
      <c r="G1044" s="158"/>
      <c r="H1044" s="159"/>
      <c r="I1044" s="160"/>
      <c r="J1044" s="161"/>
      <c r="K1044" s="133"/>
      <c r="L1044" s="133"/>
      <c r="M1044" s="133"/>
      <c r="N1044" s="133"/>
      <c r="O1044" s="134"/>
      <c r="P1044" s="134"/>
      <c r="Q1044" s="134"/>
      <c r="R1044" s="131"/>
      <c r="S1044" s="131"/>
      <c r="T1044" s="130"/>
      <c r="U1044" s="6"/>
      <c r="V1044" s="8"/>
      <c r="W1044" s="8"/>
      <c r="X1044" s="132" t="str">
        <f>F1044</f>
        <v>Vybourání kovových rámů oken s křídly, dveřních zárubní, vrat, stěn, ostění nebo obkladů dveřních zárubní, plochy přes 2 m2</v>
      </c>
      <c r="Y1044" s="9"/>
      <c r="AA1044" s="11"/>
    </row>
    <row r="1045" spans="1:27" ht="7.5" customHeight="1" outlineLevel="4" x14ac:dyDescent="0.15">
      <c r="B1045" s="69"/>
      <c r="C1045" s="69"/>
      <c r="D1045" s="60"/>
      <c r="E1045" s="60"/>
      <c r="F1045" s="61"/>
      <c r="G1045" s="60"/>
      <c r="H1045" s="65"/>
      <c r="I1045" s="104"/>
      <c r="J1045" s="63"/>
      <c r="K1045" s="65"/>
      <c r="L1045" s="65"/>
      <c r="M1045" s="65"/>
      <c r="N1045" s="65"/>
      <c r="O1045" s="63"/>
      <c r="P1045" s="63"/>
      <c r="Q1045" s="63"/>
      <c r="R1045" s="60"/>
      <c r="S1045" s="60"/>
      <c r="T1045" s="69"/>
      <c r="U1045" s="8"/>
      <c r="X1045" s="60"/>
    </row>
    <row r="1046" spans="1:27" ht="11.25" outlineLevel="4" x14ac:dyDescent="0.2">
      <c r="A1046" s="136"/>
      <c r="B1046" s="137"/>
      <c r="C1046" s="137"/>
      <c r="D1046" s="138"/>
      <c r="E1046" s="144" t="s">
        <v>1</v>
      </c>
      <c r="F1046" s="139" t="s">
        <v>616</v>
      </c>
      <c r="G1046" s="138"/>
      <c r="H1046" s="140">
        <v>0</v>
      </c>
      <c r="I1046" s="141"/>
      <c r="J1046" s="142"/>
      <c r="K1046" s="143"/>
      <c r="L1046" s="143"/>
      <c r="M1046" s="143"/>
      <c r="N1046" s="143"/>
      <c r="O1046" s="142"/>
      <c r="P1046" s="142"/>
      <c r="Q1046" s="142"/>
      <c r="R1046" s="138"/>
      <c r="S1046" s="138"/>
      <c r="T1046" s="137"/>
      <c r="U1046" s="6"/>
      <c r="V1046" s="8"/>
      <c r="W1046" s="8"/>
      <c r="X1046" s="60"/>
    </row>
    <row r="1047" spans="1:27" ht="11.25" outlineLevel="4" x14ac:dyDescent="0.2">
      <c r="A1047" s="136"/>
      <c r="B1047" s="137"/>
      <c r="C1047" s="137"/>
      <c r="D1047" s="138"/>
      <c r="E1047" s="144"/>
      <c r="F1047" s="139" t="s">
        <v>798</v>
      </c>
      <c r="G1047" s="138"/>
      <c r="H1047" s="140">
        <v>6.7649999999999988</v>
      </c>
      <c r="I1047" s="141"/>
      <c r="J1047" s="142"/>
      <c r="K1047" s="143"/>
      <c r="L1047" s="143"/>
      <c r="M1047" s="143"/>
      <c r="N1047" s="143"/>
      <c r="O1047" s="142"/>
      <c r="P1047" s="142"/>
      <c r="Q1047" s="142"/>
      <c r="R1047" s="138"/>
      <c r="S1047" s="138"/>
      <c r="T1047" s="137"/>
      <c r="U1047" s="6"/>
      <c r="V1047" s="8"/>
      <c r="W1047" s="8"/>
      <c r="X1047" s="60"/>
    </row>
    <row r="1048" spans="1:27" ht="11.25" outlineLevel="4" x14ac:dyDescent="0.2">
      <c r="A1048" s="136"/>
      <c r="B1048" s="137"/>
      <c r="C1048" s="137"/>
      <c r="D1048" s="138"/>
      <c r="E1048" s="144"/>
      <c r="F1048" s="139" t="s">
        <v>623</v>
      </c>
      <c r="G1048" s="138"/>
      <c r="H1048" s="140">
        <v>0</v>
      </c>
      <c r="I1048" s="141"/>
      <c r="J1048" s="142"/>
      <c r="K1048" s="143"/>
      <c r="L1048" s="143"/>
      <c r="M1048" s="143"/>
      <c r="N1048" s="143"/>
      <c r="O1048" s="142"/>
      <c r="P1048" s="142"/>
      <c r="Q1048" s="142"/>
      <c r="R1048" s="138"/>
      <c r="S1048" s="138"/>
      <c r="T1048" s="137"/>
      <c r="U1048" s="6"/>
      <c r="V1048" s="8"/>
      <c r="W1048" s="8"/>
      <c r="X1048" s="60"/>
    </row>
    <row r="1049" spans="1:27" ht="11.25" outlineLevel="4" x14ac:dyDescent="0.2">
      <c r="A1049" s="136"/>
      <c r="B1049" s="137"/>
      <c r="C1049" s="137"/>
      <c r="D1049" s="138"/>
      <c r="E1049" s="144"/>
      <c r="F1049" s="139" t="s">
        <v>799</v>
      </c>
      <c r="G1049" s="138"/>
      <c r="H1049" s="140">
        <v>6.7649999999999988</v>
      </c>
      <c r="I1049" s="141"/>
      <c r="J1049" s="142"/>
      <c r="K1049" s="143"/>
      <c r="L1049" s="143"/>
      <c r="M1049" s="143"/>
      <c r="N1049" s="143"/>
      <c r="O1049" s="142"/>
      <c r="P1049" s="142"/>
      <c r="Q1049" s="142"/>
      <c r="R1049" s="138"/>
      <c r="S1049" s="138"/>
      <c r="T1049" s="137"/>
      <c r="U1049" s="6"/>
      <c r="V1049" s="8"/>
      <c r="W1049" s="8"/>
      <c r="X1049" s="60"/>
    </row>
    <row r="1050" spans="1:27" ht="7.5" customHeight="1" outlineLevel="4" x14ac:dyDescent="0.15">
      <c r="A1050" s="8"/>
      <c r="B1050" s="69"/>
      <c r="C1050" s="69"/>
      <c r="D1050" s="60"/>
      <c r="E1050" s="60"/>
      <c r="F1050" s="103"/>
      <c r="G1050" s="60"/>
      <c r="H1050" s="65"/>
      <c r="I1050" s="104"/>
      <c r="J1050" s="63"/>
      <c r="K1050" s="65"/>
      <c r="L1050" s="65"/>
      <c r="M1050" s="65"/>
      <c r="N1050" s="65"/>
      <c r="O1050" s="63"/>
      <c r="P1050" s="63"/>
      <c r="Q1050" s="63"/>
      <c r="R1050" s="60"/>
      <c r="S1050" s="60"/>
      <c r="T1050" s="69"/>
      <c r="U1050" s="8"/>
      <c r="X1050" s="60"/>
    </row>
    <row r="1051" spans="1:27" ht="11.25" outlineLevel="3" x14ac:dyDescent="0.2">
      <c r="A1051" s="4"/>
      <c r="B1051" s="119"/>
      <c r="C1051" s="120">
        <v>172</v>
      </c>
      <c r="D1051" s="121" t="s">
        <v>148</v>
      </c>
      <c r="E1051" s="122" t="s">
        <v>800</v>
      </c>
      <c r="F1051" s="123" t="s">
        <v>801</v>
      </c>
      <c r="G1051" s="121" t="s">
        <v>151</v>
      </c>
      <c r="H1051" s="124">
        <v>15.173999999999999</v>
      </c>
      <c r="I1051" s="125"/>
      <c r="J1051" s="126">
        <f>H1051*I1051</f>
        <v>0</v>
      </c>
      <c r="K1051" s="124"/>
      <c r="L1051" s="124">
        <f>H1051*K1051</f>
        <v>0</v>
      </c>
      <c r="M1051" s="124">
        <v>1.9E-2</v>
      </c>
      <c r="N1051" s="124">
        <f>H1051*M1051</f>
        <v>0.28830600000000001</v>
      </c>
      <c r="O1051" s="126">
        <v>21</v>
      </c>
      <c r="P1051" s="126">
        <f>J1051*(O1051/100)</f>
        <v>0</v>
      </c>
      <c r="Q1051" s="126">
        <f>J1051+P1051</f>
        <v>0</v>
      </c>
      <c r="R1051" s="127"/>
      <c r="S1051" s="127" t="s">
        <v>152</v>
      </c>
      <c r="T1051" s="128">
        <v>1</v>
      </c>
      <c r="U1051" s="8"/>
      <c r="V1051" s="8"/>
      <c r="W1051" s="8"/>
      <c r="X1051" s="60"/>
    </row>
    <row r="1052" spans="1:27" ht="9.75" outlineLevel="4" x14ac:dyDescent="0.2">
      <c r="A1052" s="129"/>
      <c r="B1052" s="130"/>
      <c r="C1052" s="130"/>
      <c r="D1052" s="131"/>
      <c r="E1052" s="135" t="s">
        <v>0</v>
      </c>
      <c r="F1052" s="158" t="s">
        <v>802</v>
      </c>
      <c r="G1052" s="158"/>
      <c r="H1052" s="159"/>
      <c r="I1052" s="160"/>
      <c r="J1052" s="161"/>
      <c r="K1052" s="133"/>
      <c r="L1052" s="133"/>
      <c r="M1052" s="133"/>
      <c r="N1052" s="133"/>
      <c r="O1052" s="134"/>
      <c r="P1052" s="134"/>
      <c r="Q1052" s="134"/>
      <c r="R1052" s="131"/>
      <c r="S1052" s="131"/>
      <c r="T1052" s="130"/>
      <c r="U1052" s="6"/>
      <c r="V1052" s="8"/>
      <c r="W1052" s="8"/>
      <c r="X1052" s="132" t="str">
        <f>F1052</f>
        <v>Vybourání kovových rámů oken s křídly, dveřních zárubní, vrat, stěn, ostění nebo obkladů stěn výkladních pevných nebo otevíratelných, plochy přes 4 m2</v>
      </c>
      <c r="Y1052" s="9"/>
      <c r="AA1052" s="11"/>
    </row>
    <row r="1053" spans="1:27" ht="7.5" customHeight="1" outlineLevel="4" x14ac:dyDescent="0.15">
      <c r="B1053" s="69"/>
      <c r="C1053" s="69"/>
      <c r="D1053" s="60"/>
      <c r="E1053" s="60"/>
      <c r="F1053" s="61"/>
      <c r="G1053" s="60"/>
      <c r="H1053" s="65"/>
      <c r="I1053" s="104"/>
      <c r="J1053" s="63"/>
      <c r="K1053" s="65"/>
      <c r="L1053" s="65"/>
      <c r="M1053" s="65"/>
      <c r="N1053" s="65"/>
      <c r="O1053" s="63"/>
      <c r="P1053" s="63"/>
      <c r="Q1053" s="63"/>
      <c r="R1053" s="60"/>
      <c r="S1053" s="60"/>
      <c r="T1053" s="69"/>
      <c r="U1053" s="8"/>
      <c r="X1053" s="60"/>
    </row>
    <row r="1054" spans="1:27" ht="11.25" outlineLevel="4" x14ac:dyDescent="0.2">
      <c r="A1054" s="136"/>
      <c r="B1054" s="137"/>
      <c r="C1054" s="137"/>
      <c r="D1054" s="138"/>
      <c r="E1054" s="144" t="s">
        <v>1</v>
      </c>
      <c r="F1054" s="139" t="s">
        <v>803</v>
      </c>
      <c r="G1054" s="138"/>
      <c r="H1054" s="140">
        <v>0</v>
      </c>
      <c r="I1054" s="141"/>
      <c r="J1054" s="142"/>
      <c r="K1054" s="143"/>
      <c r="L1054" s="143"/>
      <c r="M1054" s="143"/>
      <c r="N1054" s="143"/>
      <c r="O1054" s="142"/>
      <c r="P1054" s="142"/>
      <c r="Q1054" s="142"/>
      <c r="R1054" s="138"/>
      <c r="S1054" s="138"/>
      <c r="T1054" s="137"/>
      <c r="U1054" s="6"/>
      <c r="V1054" s="8"/>
      <c r="W1054" s="8"/>
      <c r="X1054" s="60"/>
    </row>
    <row r="1055" spans="1:27" ht="11.25" outlineLevel="4" x14ac:dyDescent="0.2">
      <c r="A1055" s="136"/>
      <c r="B1055" s="137"/>
      <c r="C1055" s="137"/>
      <c r="D1055" s="138"/>
      <c r="E1055" s="144"/>
      <c r="F1055" s="139" t="s">
        <v>804</v>
      </c>
      <c r="G1055" s="138"/>
      <c r="H1055" s="140">
        <v>15.173999999999999</v>
      </c>
      <c r="I1055" s="141"/>
      <c r="J1055" s="142"/>
      <c r="K1055" s="143"/>
      <c r="L1055" s="143"/>
      <c r="M1055" s="143"/>
      <c r="N1055" s="143"/>
      <c r="O1055" s="142"/>
      <c r="P1055" s="142"/>
      <c r="Q1055" s="142"/>
      <c r="R1055" s="138"/>
      <c r="S1055" s="138"/>
      <c r="T1055" s="137"/>
      <c r="U1055" s="6"/>
      <c r="V1055" s="8"/>
      <c r="W1055" s="8"/>
      <c r="X1055" s="60"/>
    </row>
    <row r="1056" spans="1:27" ht="7.5" customHeight="1" outlineLevel="4" x14ac:dyDescent="0.15">
      <c r="A1056" s="8"/>
      <c r="B1056" s="69"/>
      <c r="C1056" s="69"/>
      <c r="D1056" s="60"/>
      <c r="E1056" s="60"/>
      <c r="F1056" s="103"/>
      <c r="G1056" s="60"/>
      <c r="H1056" s="65"/>
      <c r="I1056" s="104"/>
      <c r="J1056" s="63"/>
      <c r="K1056" s="65"/>
      <c r="L1056" s="65"/>
      <c r="M1056" s="65"/>
      <c r="N1056" s="65"/>
      <c r="O1056" s="63"/>
      <c r="P1056" s="63"/>
      <c r="Q1056" s="63"/>
      <c r="R1056" s="60"/>
      <c r="S1056" s="60"/>
      <c r="T1056" s="69"/>
      <c r="U1056" s="8"/>
      <c r="X1056" s="60"/>
    </row>
    <row r="1057" spans="1:27" ht="11.25" outlineLevel="3" x14ac:dyDescent="0.2">
      <c r="A1057" s="4"/>
      <c r="B1057" s="119"/>
      <c r="C1057" s="120">
        <v>173</v>
      </c>
      <c r="D1057" s="121" t="s">
        <v>148</v>
      </c>
      <c r="E1057" s="122" t="s">
        <v>805</v>
      </c>
      <c r="F1057" s="123" t="s">
        <v>806</v>
      </c>
      <c r="G1057" s="121" t="s">
        <v>172</v>
      </c>
      <c r="H1057" s="124">
        <v>10.24</v>
      </c>
      <c r="I1057" s="125"/>
      <c r="J1057" s="126">
        <f>H1057*I1057</f>
        <v>0</v>
      </c>
      <c r="K1057" s="124"/>
      <c r="L1057" s="124">
        <f>H1057*K1057</f>
        <v>0</v>
      </c>
      <c r="M1057" s="124">
        <v>4.2000000000000003E-2</v>
      </c>
      <c r="N1057" s="124">
        <f>H1057*M1057</f>
        <v>0.43008000000000002</v>
      </c>
      <c r="O1057" s="126">
        <v>21</v>
      </c>
      <c r="P1057" s="126">
        <f>J1057*(O1057/100)</f>
        <v>0</v>
      </c>
      <c r="Q1057" s="126">
        <f>J1057+P1057</f>
        <v>0</v>
      </c>
      <c r="R1057" s="127"/>
      <c r="S1057" s="127" t="s">
        <v>152</v>
      </c>
      <c r="T1057" s="128">
        <v>1</v>
      </c>
      <c r="U1057" s="8"/>
      <c r="V1057" s="8"/>
      <c r="W1057" s="8"/>
      <c r="X1057" s="60"/>
    </row>
    <row r="1058" spans="1:27" ht="9.75" outlineLevel="4" x14ac:dyDescent="0.2">
      <c r="A1058" s="129"/>
      <c r="B1058" s="130"/>
      <c r="C1058" s="130"/>
      <c r="D1058" s="131"/>
      <c r="E1058" s="135" t="s">
        <v>0</v>
      </c>
      <c r="F1058" s="158" t="s">
        <v>807</v>
      </c>
      <c r="G1058" s="158"/>
      <c r="H1058" s="159"/>
      <c r="I1058" s="160"/>
      <c r="J1058" s="161"/>
      <c r="K1058" s="133"/>
      <c r="L1058" s="133"/>
      <c r="M1058" s="133"/>
      <c r="N1058" s="133"/>
      <c r="O1058" s="134"/>
      <c r="P1058" s="134"/>
      <c r="Q1058" s="134"/>
      <c r="R1058" s="131"/>
      <c r="S1058" s="131"/>
      <c r="T1058" s="130"/>
      <c r="U1058" s="6"/>
      <c r="V1058" s="8"/>
      <c r="W1058" s="8"/>
      <c r="X1058" s="132" t="str">
        <f>F1058</f>
        <v>Vysekání rýh ve zdivu cihelném na maltu vápennou nebo vápenocementovou pro vtahování nosníků do zdí, před vybouráním otvoru do hl. 150 mm, při v. nosníku do 150 mm</v>
      </c>
      <c r="Y1058" s="9"/>
      <c r="AA1058" s="11"/>
    </row>
    <row r="1059" spans="1:27" ht="7.5" customHeight="1" outlineLevel="4" x14ac:dyDescent="0.15">
      <c r="B1059" s="69"/>
      <c r="C1059" s="69"/>
      <c r="D1059" s="60"/>
      <c r="E1059" s="60"/>
      <c r="F1059" s="61"/>
      <c r="G1059" s="60"/>
      <c r="H1059" s="65"/>
      <c r="I1059" s="104"/>
      <c r="J1059" s="63"/>
      <c r="K1059" s="65"/>
      <c r="L1059" s="65"/>
      <c r="M1059" s="65"/>
      <c r="N1059" s="65"/>
      <c r="O1059" s="63"/>
      <c r="P1059" s="63"/>
      <c r="Q1059" s="63"/>
      <c r="R1059" s="60"/>
      <c r="S1059" s="60"/>
      <c r="T1059" s="69"/>
      <c r="U1059" s="8"/>
      <c r="X1059" s="60"/>
    </row>
    <row r="1060" spans="1:27" ht="11.25" outlineLevel="4" x14ac:dyDescent="0.2">
      <c r="A1060" s="136"/>
      <c r="B1060" s="137"/>
      <c r="C1060" s="137"/>
      <c r="D1060" s="138"/>
      <c r="E1060" s="144" t="s">
        <v>1</v>
      </c>
      <c r="F1060" s="139" t="s">
        <v>616</v>
      </c>
      <c r="G1060" s="138"/>
      <c r="H1060" s="140">
        <v>0</v>
      </c>
      <c r="I1060" s="141"/>
      <c r="J1060" s="142"/>
      <c r="K1060" s="143"/>
      <c r="L1060" s="143"/>
      <c r="M1060" s="143"/>
      <c r="N1060" s="143"/>
      <c r="O1060" s="142"/>
      <c r="P1060" s="142"/>
      <c r="Q1060" s="142"/>
      <c r="R1060" s="138"/>
      <c r="S1060" s="138"/>
      <c r="T1060" s="137"/>
      <c r="U1060" s="6"/>
      <c r="V1060" s="8"/>
      <c r="W1060" s="8"/>
      <c r="X1060" s="60"/>
    </row>
    <row r="1061" spans="1:27" ht="11.25" outlineLevel="4" x14ac:dyDescent="0.2">
      <c r="A1061" s="136"/>
      <c r="B1061" s="137"/>
      <c r="C1061" s="137"/>
      <c r="D1061" s="138"/>
      <c r="E1061" s="144"/>
      <c r="F1061" s="139" t="s">
        <v>808</v>
      </c>
      <c r="G1061" s="138"/>
      <c r="H1061" s="140">
        <v>4.04</v>
      </c>
      <c r="I1061" s="141"/>
      <c r="J1061" s="142"/>
      <c r="K1061" s="143"/>
      <c r="L1061" s="143"/>
      <c r="M1061" s="143"/>
      <c r="N1061" s="143"/>
      <c r="O1061" s="142"/>
      <c r="P1061" s="142"/>
      <c r="Q1061" s="142"/>
      <c r="R1061" s="138"/>
      <c r="S1061" s="138"/>
      <c r="T1061" s="137"/>
      <c r="U1061" s="6"/>
      <c r="V1061" s="8"/>
      <c r="W1061" s="8"/>
      <c r="X1061" s="60"/>
    </row>
    <row r="1062" spans="1:27" ht="11.25" outlineLevel="4" x14ac:dyDescent="0.2">
      <c r="A1062" s="136"/>
      <c r="B1062" s="137"/>
      <c r="C1062" s="137"/>
      <c r="D1062" s="138"/>
      <c r="E1062" s="144"/>
      <c r="F1062" s="139" t="s">
        <v>623</v>
      </c>
      <c r="G1062" s="138"/>
      <c r="H1062" s="140">
        <v>0</v>
      </c>
      <c r="I1062" s="141"/>
      <c r="J1062" s="142"/>
      <c r="K1062" s="143"/>
      <c r="L1062" s="143"/>
      <c r="M1062" s="143"/>
      <c r="N1062" s="143"/>
      <c r="O1062" s="142"/>
      <c r="P1062" s="142"/>
      <c r="Q1062" s="142"/>
      <c r="R1062" s="138"/>
      <c r="S1062" s="138"/>
      <c r="T1062" s="137"/>
      <c r="U1062" s="6"/>
      <c r="V1062" s="8"/>
      <c r="W1062" s="8"/>
      <c r="X1062" s="60"/>
    </row>
    <row r="1063" spans="1:27" ht="11.25" outlineLevel="4" x14ac:dyDescent="0.2">
      <c r="A1063" s="136"/>
      <c r="B1063" s="137"/>
      <c r="C1063" s="137"/>
      <c r="D1063" s="138"/>
      <c r="E1063" s="144"/>
      <c r="F1063" s="139" t="s">
        <v>809</v>
      </c>
      <c r="G1063" s="138"/>
      <c r="H1063" s="140">
        <v>2.2000000000000002</v>
      </c>
      <c r="I1063" s="141"/>
      <c r="J1063" s="142"/>
      <c r="K1063" s="143"/>
      <c r="L1063" s="143"/>
      <c r="M1063" s="143"/>
      <c r="N1063" s="143"/>
      <c r="O1063" s="142"/>
      <c r="P1063" s="142"/>
      <c r="Q1063" s="142"/>
      <c r="R1063" s="138"/>
      <c r="S1063" s="138"/>
      <c r="T1063" s="137"/>
      <c r="U1063" s="6"/>
      <c r="V1063" s="8"/>
      <c r="W1063" s="8"/>
      <c r="X1063" s="60"/>
    </row>
    <row r="1064" spans="1:27" ht="11.25" outlineLevel="4" x14ac:dyDescent="0.2">
      <c r="A1064" s="136"/>
      <c r="B1064" s="137"/>
      <c r="C1064" s="137"/>
      <c r="D1064" s="138"/>
      <c r="E1064" s="144"/>
      <c r="F1064" s="139" t="s">
        <v>810</v>
      </c>
      <c r="G1064" s="138"/>
      <c r="H1064" s="140">
        <v>4</v>
      </c>
      <c r="I1064" s="141"/>
      <c r="J1064" s="142"/>
      <c r="K1064" s="143"/>
      <c r="L1064" s="143"/>
      <c r="M1064" s="143"/>
      <c r="N1064" s="143"/>
      <c r="O1064" s="142"/>
      <c r="P1064" s="142"/>
      <c r="Q1064" s="142"/>
      <c r="R1064" s="138"/>
      <c r="S1064" s="138"/>
      <c r="T1064" s="137"/>
      <c r="U1064" s="6"/>
      <c r="V1064" s="8"/>
      <c r="W1064" s="8"/>
      <c r="X1064" s="60"/>
    </row>
    <row r="1065" spans="1:27" ht="7.5" customHeight="1" outlineLevel="4" x14ac:dyDescent="0.15">
      <c r="A1065" s="8"/>
      <c r="B1065" s="69"/>
      <c r="C1065" s="69"/>
      <c r="D1065" s="60"/>
      <c r="E1065" s="60"/>
      <c r="F1065" s="103"/>
      <c r="G1065" s="60"/>
      <c r="H1065" s="65"/>
      <c r="I1065" s="104"/>
      <c r="J1065" s="63"/>
      <c r="K1065" s="65"/>
      <c r="L1065" s="65"/>
      <c r="M1065" s="65"/>
      <c r="N1065" s="65"/>
      <c r="O1065" s="63"/>
      <c r="P1065" s="63"/>
      <c r="Q1065" s="63"/>
      <c r="R1065" s="60"/>
      <c r="S1065" s="60"/>
      <c r="T1065" s="69"/>
      <c r="U1065" s="8"/>
      <c r="X1065" s="60"/>
    </row>
    <row r="1066" spans="1:27" ht="11.25" outlineLevel="3" x14ac:dyDescent="0.2">
      <c r="A1066" s="4"/>
      <c r="B1066" s="119"/>
      <c r="C1066" s="120">
        <v>174</v>
      </c>
      <c r="D1066" s="121" t="s">
        <v>148</v>
      </c>
      <c r="E1066" s="122" t="s">
        <v>312</v>
      </c>
      <c r="F1066" s="123" t="s">
        <v>313</v>
      </c>
      <c r="G1066" s="121" t="s">
        <v>151</v>
      </c>
      <c r="H1066" s="124">
        <v>8.0139000000000014</v>
      </c>
      <c r="I1066" s="125"/>
      <c r="J1066" s="126">
        <f>H1066*I1066</f>
        <v>0</v>
      </c>
      <c r="K1066" s="124"/>
      <c r="L1066" s="124">
        <f>H1066*K1066</f>
        <v>0</v>
      </c>
      <c r="M1066" s="124">
        <v>0.108</v>
      </c>
      <c r="N1066" s="124">
        <f>H1066*M1066</f>
        <v>0.86550120000000008</v>
      </c>
      <c r="O1066" s="126">
        <v>21</v>
      </c>
      <c r="P1066" s="126">
        <f>J1066*(O1066/100)</f>
        <v>0</v>
      </c>
      <c r="Q1066" s="126">
        <f>J1066+P1066</f>
        <v>0</v>
      </c>
      <c r="R1066" s="127"/>
      <c r="S1066" s="127" t="s">
        <v>152</v>
      </c>
      <c r="T1066" s="128">
        <v>1</v>
      </c>
      <c r="U1066" s="8"/>
      <c r="V1066" s="8"/>
      <c r="W1066" s="8"/>
      <c r="X1066" s="60"/>
    </row>
    <row r="1067" spans="1:27" ht="9.75" outlineLevel="4" x14ac:dyDescent="0.2">
      <c r="A1067" s="129"/>
      <c r="B1067" s="130"/>
      <c r="C1067" s="130"/>
      <c r="D1067" s="131"/>
      <c r="E1067" s="135" t="s">
        <v>0</v>
      </c>
      <c r="F1067" s="158" t="s">
        <v>314</v>
      </c>
      <c r="G1067" s="158"/>
      <c r="H1067" s="159"/>
      <c r="I1067" s="160"/>
      <c r="J1067" s="161"/>
      <c r="K1067" s="133"/>
      <c r="L1067" s="133"/>
      <c r="M1067" s="133"/>
      <c r="N1067" s="133"/>
      <c r="O1067" s="134"/>
      <c r="P1067" s="134"/>
      <c r="Q1067" s="134"/>
      <c r="R1067" s="131"/>
      <c r="S1067" s="131"/>
      <c r="T1067" s="130"/>
      <c r="U1067" s="6"/>
      <c r="V1067" s="8"/>
      <c r="W1067" s="8"/>
      <c r="X1067" s="132" t="str">
        <f>F1067</f>
        <v>Bourání příček nebo přizdívek z pórobetonových tvárnic, tl. do 100 mm</v>
      </c>
      <c r="Y1067" s="9"/>
      <c r="AA1067" s="11"/>
    </row>
    <row r="1068" spans="1:27" ht="7.5" customHeight="1" outlineLevel="4" x14ac:dyDescent="0.15">
      <c r="B1068" s="69"/>
      <c r="C1068" s="69"/>
      <c r="D1068" s="60"/>
      <c r="E1068" s="60"/>
      <c r="F1068" s="61"/>
      <c r="G1068" s="60"/>
      <c r="H1068" s="65"/>
      <c r="I1068" s="104"/>
      <c r="J1068" s="63"/>
      <c r="K1068" s="65"/>
      <c r="L1068" s="65"/>
      <c r="M1068" s="65"/>
      <c r="N1068" s="65"/>
      <c r="O1068" s="63"/>
      <c r="P1068" s="63"/>
      <c r="Q1068" s="63"/>
      <c r="R1068" s="60"/>
      <c r="S1068" s="60"/>
      <c r="T1068" s="69"/>
      <c r="U1068" s="8"/>
      <c r="X1068" s="60"/>
    </row>
    <row r="1069" spans="1:27" ht="11.25" outlineLevel="4" x14ac:dyDescent="0.2">
      <c r="A1069" s="136"/>
      <c r="B1069" s="137"/>
      <c r="C1069" s="137"/>
      <c r="D1069" s="138"/>
      <c r="E1069" s="144" t="s">
        <v>1</v>
      </c>
      <c r="F1069" s="139" t="s">
        <v>616</v>
      </c>
      <c r="G1069" s="138"/>
      <c r="H1069" s="140">
        <v>0</v>
      </c>
      <c r="I1069" s="141"/>
      <c r="J1069" s="142"/>
      <c r="K1069" s="143"/>
      <c r="L1069" s="143"/>
      <c r="M1069" s="143"/>
      <c r="N1069" s="143"/>
      <c r="O1069" s="142"/>
      <c r="P1069" s="142"/>
      <c r="Q1069" s="142"/>
      <c r="R1069" s="138"/>
      <c r="S1069" s="138"/>
      <c r="T1069" s="137"/>
      <c r="U1069" s="6"/>
      <c r="V1069" s="8"/>
      <c r="W1069" s="8"/>
      <c r="X1069" s="60"/>
    </row>
    <row r="1070" spans="1:27" ht="11.25" outlineLevel="4" x14ac:dyDescent="0.2">
      <c r="A1070" s="136"/>
      <c r="B1070" s="137"/>
      <c r="C1070" s="137"/>
      <c r="D1070" s="138"/>
      <c r="E1070" s="144"/>
      <c r="F1070" s="139" t="s">
        <v>811</v>
      </c>
      <c r="G1070" s="138"/>
      <c r="H1070" s="140">
        <v>8.0139000000000014</v>
      </c>
      <c r="I1070" s="141"/>
      <c r="J1070" s="142"/>
      <c r="K1070" s="143"/>
      <c r="L1070" s="143"/>
      <c r="M1070" s="143"/>
      <c r="N1070" s="143"/>
      <c r="O1070" s="142"/>
      <c r="P1070" s="142"/>
      <c r="Q1070" s="142"/>
      <c r="R1070" s="138"/>
      <c r="S1070" s="138"/>
      <c r="T1070" s="137"/>
      <c r="U1070" s="6"/>
      <c r="V1070" s="8"/>
      <c r="W1070" s="8"/>
      <c r="X1070" s="60"/>
    </row>
    <row r="1071" spans="1:27" ht="7.5" customHeight="1" outlineLevel="4" x14ac:dyDescent="0.15">
      <c r="A1071" s="8"/>
      <c r="B1071" s="69"/>
      <c r="C1071" s="69"/>
      <c r="D1071" s="60"/>
      <c r="E1071" s="60"/>
      <c r="F1071" s="103"/>
      <c r="G1071" s="60"/>
      <c r="H1071" s="65"/>
      <c r="I1071" s="104"/>
      <c r="J1071" s="63"/>
      <c r="K1071" s="65"/>
      <c r="L1071" s="65"/>
      <c r="M1071" s="65"/>
      <c r="N1071" s="65"/>
      <c r="O1071" s="63"/>
      <c r="P1071" s="63"/>
      <c r="Q1071" s="63"/>
      <c r="R1071" s="60"/>
      <c r="S1071" s="60"/>
      <c r="T1071" s="69"/>
      <c r="U1071" s="8"/>
      <c r="X1071" s="60"/>
    </row>
    <row r="1072" spans="1:27" ht="11.25" outlineLevel="3" x14ac:dyDescent="0.2">
      <c r="A1072" s="4"/>
      <c r="B1072" s="119"/>
      <c r="C1072" s="120">
        <v>175</v>
      </c>
      <c r="D1072" s="121" t="s">
        <v>148</v>
      </c>
      <c r="E1072" s="122" t="s">
        <v>812</v>
      </c>
      <c r="F1072" s="123" t="s">
        <v>813</v>
      </c>
      <c r="G1072" s="121" t="s">
        <v>290</v>
      </c>
      <c r="H1072" s="124">
        <v>8.176890000000002</v>
      </c>
      <c r="I1072" s="125"/>
      <c r="J1072" s="126">
        <f>H1072*I1072</f>
        <v>0</v>
      </c>
      <c r="K1072" s="124"/>
      <c r="L1072" s="124">
        <f>H1072*K1072</f>
        <v>0</v>
      </c>
      <c r="M1072" s="124">
        <v>1.8</v>
      </c>
      <c r="N1072" s="124">
        <f>H1072*M1072</f>
        <v>14.718402000000005</v>
      </c>
      <c r="O1072" s="126">
        <v>21</v>
      </c>
      <c r="P1072" s="126">
        <f>J1072*(O1072/100)</f>
        <v>0</v>
      </c>
      <c r="Q1072" s="126">
        <f>J1072+P1072</f>
        <v>0</v>
      </c>
      <c r="R1072" s="127"/>
      <c r="S1072" s="127" t="s">
        <v>152</v>
      </c>
      <c r="T1072" s="128">
        <v>1</v>
      </c>
      <c r="U1072" s="8"/>
      <c r="V1072" s="8"/>
      <c r="W1072" s="8"/>
      <c r="X1072" s="60"/>
    </row>
    <row r="1073" spans="1:27" ht="9.75" outlineLevel="4" x14ac:dyDescent="0.2">
      <c r="A1073" s="129"/>
      <c r="B1073" s="130"/>
      <c r="C1073" s="130"/>
      <c r="D1073" s="131"/>
      <c r="E1073" s="135" t="s">
        <v>0</v>
      </c>
      <c r="F1073" s="158" t="s">
        <v>814</v>
      </c>
      <c r="G1073" s="158"/>
      <c r="H1073" s="159"/>
      <c r="I1073" s="160"/>
      <c r="J1073" s="161"/>
      <c r="K1073" s="133"/>
      <c r="L1073" s="133"/>
      <c r="M1073" s="133"/>
      <c r="N1073" s="133"/>
      <c r="O1073" s="134"/>
      <c r="P1073" s="134"/>
      <c r="Q1073" s="134"/>
      <c r="R1073" s="131"/>
      <c r="S1073" s="131"/>
      <c r="T1073" s="130"/>
      <c r="U1073" s="6"/>
      <c r="V1073" s="8"/>
      <c r="W1073" s="8"/>
      <c r="X1073" s="132" t="str">
        <f>F1073</f>
        <v>Bourání zdiva nadzákladového z cihel pálených plných nebo lícových nebo vápenopískových na maltu vápennou nebo vápenocementovou, objemu do 1 m3</v>
      </c>
      <c r="Y1073" s="9"/>
      <c r="AA1073" s="11"/>
    </row>
    <row r="1074" spans="1:27" ht="7.5" customHeight="1" outlineLevel="4" x14ac:dyDescent="0.15">
      <c r="B1074" s="69"/>
      <c r="C1074" s="69"/>
      <c r="D1074" s="60"/>
      <c r="E1074" s="60"/>
      <c r="F1074" s="61"/>
      <c r="G1074" s="60"/>
      <c r="H1074" s="65"/>
      <c r="I1074" s="104"/>
      <c r="J1074" s="63"/>
      <c r="K1074" s="65"/>
      <c r="L1074" s="65"/>
      <c r="M1074" s="65"/>
      <c r="N1074" s="65"/>
      <c r="O1074" s="63"/>
      <c r="P1074" s="63"/>
      <c r="Q1074" s="63"/>
      <c r="R1074" s="60"/>
      <c r="S1074" s="60"/>
      <c r="T1074" s="69"/>
      <c r="U1074" s="8"/>
      <c r="X1074" s="60"/>
    </row>
    <row r="1075" spans="1:27" ht="11.25" outlineLevel="4" x14ac:dyDescent="0.2">
      <c r="A1075" s="136"/>
      <c r="B1075" s="137"/>
      <c r="C1075" s="137"/>
      <c r="D1075" s="138"/>
      <c r="E1075" s="144" t="s">
        <v>1</v>
      </c>
      <c r="F1075" s="139" t="s">
        <v>616</v>
      </c>
      <c r="G1075" s="138"/>
      <c r="H1075" s="140">
        <v>0</v>
      </c>
      <c r="I1075" s="141"/>
      <c r="J1075" s="142"/>
      <c r="K1075" s="143"/>
      <c r="L1075" s="143"/>
      <c r="M1075" s="143"/>
      <c r="N1075" s="143"/>
      <c r="O1075" s="142"/>
      <c r="P1075" s="142"/>
      <c r="Q1075" s="142"/>
      <c r="R1075" s="138"/>
      <c r="S1075" s="138"/>
      <c r="T1075" s="137"/>
      <c r="U1075" s="6"/>
      <c r="V1075" s="8"/>
      <c r="W1075" s="8"/>
      <c r="X1075" s="60"/>
    </row>
    <row r="1076" spans="1:27" ht="11.25" outlineLevel="4" x14ac:dyDescent="0.2">
      <c r="A1076" s="136"/>
      <c r="B1076" s="137"/>
      <c r="C1076" s="137"/>
      <c r="D1076" s="138"/>
      <c r="E1076" s="144"/>
      <c r="F1076" s="139" t="s">
        <v>815</v>
      </c>
      <c r="G1076" s="138"/>
      <c r="H1076" s="140">
        <v>2.5991599999999999</v>
      </c>
      <c r="I1076" s="141"/>
      <c r="J1076" s="142"/>
      <c r="K1076" s="143"/>
      <c r="L1076" s="143"/>
      <c r="M1076" s="143"/>
      <c r="N1076" s="143"/>
      <c r="O1076" s="142"/>
      <c r="P1076" s="142"/>
      <c r="Q1076" s="142"/>
      <c r="R1076" s="138"/>
      <c r="S1076" s="138"/>
      <c r="T1076" s="137"/>
      <c r="U1076" s="6"/>
      <c r="V1076" s="8"/>
      <c r="W1076" s="8"/>
      <c r="X1076" s="60"/>
    </row>
    <row r="1077" spans="1:27" ht="11.25" outlineLevel="4" x14ac:dyDescent="0.2">
      <c r="A1077" s="136"/>
      <c r="B1077" s="137"/>
      <c r="C1077" s="137"/>
      <c r="D1077" s="138"/>
      <c r="E1077" s="144"/>
      <c r="F1077" s="139" t="s">
        <v>816</v>
      </c>
      <c r="G1077" s="138"/>
      <c r="H1077" s="140">
        <v>3.8233300000000012</v>
      </c>
      <c r="I1077" s="141"/>
      <c r="J1077" s="142"/>
      <c r="K1077" s="143"/>
      <c r="L1077" s="143"/>
      <c r="M1077" s="143"/>
      <c r="N1077" s="143"/>
      <c r="O1077" s="142"/>
      <c r="P1077" s="142"/>
      <c r="Q1077" s="142"/>
      <c r="R1077" s="138"/>
      <c r="S1077" s="138"/>
      <c r="T1077" s="137"/>
      <c r="U1077" s="6"/>
      <c r="V1077" s="8"/>
      <c r="W1077" s="8"/>
      <c r="X1077" s="60"/>
    </row>
    <row r="1078" spans="1:27" ht="11.25" outlineLevel="4" x14ac:dyDescent="0.2">
      <c r="A1078" s="136"/>
      <c r="B1078" s="137"/>
      <c r="C1078" s="137"/>
      <c r="D1078" s="138"/>
      <c r="E1078" s="144"/>
      <c r="F1078" s="139" t="s">
        <v>803</v>
      </c>
      <c r="G1078" s="138"/>
      <c r="H1078" s="140">
        <v>0</v>
      </c>
      <c r="I1078" s="141"/>
      <c r="J1078" s="142"/>
      <c r="K1078" s="143"/>
      <c r="L1078" s="143"/>
      <c r="M1078" s="143"/>
      <c r="N1078" s="143"/>
      <c r="O1078" s="142"/>
      <c r="P1078" s="142"/>
      <c r="Q1078" s="142"/>
      <c r="R1078" s="138"/>
      <c r="S1078" s="138"/>
      <c r="T1078" s="137"/>
      <c r="U1078" s="6"/>
      <c r="V1078" s="8"/>
      <c r="W1078" s="8"/>
      <c r="X1078" s="60"/>
    </row>
    <row r="1079" spans="1:27" ht="11.25" outlineLevel="4" x14ac:dyDescent="0.2">
      <c r="A1079" s="136"/>
      <c r="B1079" s="137"/>
      <c r="C1079" s="137"/>
      <c r="D1079" s="138"/>
      <c r="E1079" s="144"/>
      <c r="F1079" s="139" t="s">
        <v>817</v>
      </c>
      <c r="G1079" s="138"/>
      <c r="H1079" s="140">
        <v>1.7544000000000004</v>
      </c>
      <c r="I1079" s="141"/>
      <c r="J1079" s="142"/>
      <c r="K1079" s="143"/>
      <c r="L1079" s="143"/>
      <c r="M1079" s="143"/>
      <c r="N1079" s="143"/>
      <c r="O1079" s="142"/>
      <c r="P1079" s="142"/>
      <c r="Q1079" s="142"/>
      <c r="R1079" s="138"/>
      <c r="S1079" s="138"/>
      <c r="T1079" s="137"/>
      <c r="U1079" s="6"/>
      <c r="V1079" s="8"/>
      <c r="W1079" s="8"/>
      <c r="X1079" s="60"/>
    </row>
    <row r="1080" spans="1:27" ht="7.5" customHeight="1" outlineLevel="4" x14ac:dyDescent="0.15">
      <c r="A1080" s="8"/>
      <c r="B1080" s="69"/>
      <c r="C1080" s="69"/>
      <c r="D1080" s="60"/>
      <c r="E1080" s="60"/>
      <c r="F1080" s="103"/>
      <c r="G1080" s="60"/>
      <c r="H1080" s="65"/>
      <c r="I1080" s="104"/>
      <c r="J1080" s="63"/>
      <c r="K1080" s="65"/>
      <c r="L1080" s="65"/>
      <c r="M1080" s="65"/>
      <c r="N1080" s="65"/>
      <c r="O1080" s="63"/>
      <c r="P1080" s="63"/>
      <c r="Q1080" s="63"/>
      <c r="R1080" s="60"/>
      <c r="S1080" s="60"/>
      <c r="T1080" s="69"/>
      <c r="U1080" s="8"/>
      <c r="X1080" s="60"/>
    </row>
    <row r="1081" spans="1:27" ht="11.25" outlineLevel="3" x14ac:dyDescent="0.2">
      <c r="A1081" s="4"/>
      <c r="B1081" s="119"/>
      <c r="C1081" s="120">
        <v>176</v>
      </c>
      <c r="D1081" s="121" t="s">
        <v>148</v>
      </c>
      <c r="E1081" s="122" t="s">
        <v>818</v>
      </c>
      <c r="F1081" s="123" t="s">
        <v>819</v>
      </c>
      <c r="G1081" s="121" t="s">
        <v>151</v>
      </c>
      <c r="H1081" s="124">
        <v>4.3640000000000008</v>
      </c>
      <c r="I1081" s="125"/>
      <c r="J1081" s="126">
        <f>H1081*I1081</f>
        <v>0</v>
      </c>
      <c r="K1081" s="124"/>
      <c r="L1081" s="124">
        <f>H1081*K1081</f>
        <v>0</v>
      </c>
      <c r="M1081" s="124">
        <v>5.5E-2</v>
      </c>
      <c r="N1081" s="124">
        <f>H1081*M1081</f>
        <v>0.24002000000000004</v>
      </c>
      <c r="O1081" s="126">
        <v>21</v>
      </c>
      <c r="P1081" s="126">
        <f>J1081*(O1081/100)</f>
        <v>0</v>
      </c>
      <c r="Q1081" s="126">
        <f>J1081+P1081</f>
        <v>0</v>
      </c>
      <c r="R1081" s="127"/>
      <c r="S1081" s="127" t="s">
        <v>152</v>
      </c>
      <c r="T1081" s="128">
        <v>1</v>
      </c>
      <c r="U1081" s="8"/>
      <c r="V1081" s="8"/>
      <c r="W1081" s="8"/>
      <c r="X1081" s="60"/>
    </row>
    <row r="1082" spans="1:27" ht="9.75" outlineLevel="4" x14ac:dyDescent="0.2">
      <c r="A1082" s="129"/>
      <c r="B1082" s="130"/>
      <c r="C1082" s="130"/>
      <c r="D1082" s="131"/>
      <c r="E1082" s="135" t="s">
        <v>0</v>
      </c>
      <c r="F1082" s="158" t="s">
        <v>820</v>
      </c>
      <c r="G1082" s="158"/>
      <c r="H1082" s="159"/>
      <c r="I1082" s="160"/>
      <c r="J1082" s="161"/>
      <c r="K1082" s="133"/>
      <c r="L1082" s="133"/>
      <c r="M1082" s="133"/>
      <c r="N1082" s="133"/>
      <c r="O1082" s="134"/>
      <c r="P1082" s="134"/>
      <c r="Q1082" s="134"/>
      <c r="R1082" s="131"/>
      <c r="S1082" s="131"/>
      <c r="T1082" s="130"/>
      <c r="U1082" s="6"/>
      <c r="V1082" s="8"/>
      <c r="W1082" s="8"/>
      <c r="X1082" s="132" t="str">
        <f>F1082</f>
        <v>Přisekání (špicování) plošné nebo rovných ostění zdiva z cihel pálených rovných ostění, bez odstupu, po hrubém vybourání otvorů, na maltu vápennou nebo vápenocementovou</v>
      </c>
      <c r="Y1082" s="9"/>
      <c r="AA1082" s="11"/>
    </row>
    <row r="1083" spans="1:27" ht="7.5" customHeight="1" outlineLevel="4" x14ac:dyDescent="0.15">
      <c r="B1083" s="69"/>
      <c r="C1083" s="69"/>
      <c r="D1083" s="60"/>
      <c r="E1083" s="60"/>
      <c r="F1083" s="61"/>
      <c r="G1083" s="60"/>
      <c r="H1083" s="65"/>
      <c r="I1083" s="104"/>
      <c r="J1083" s="63"/>
      <c r="K1083" s="65"/>
      <c r="L1083" s="65"/>
      <c r="M1083" s="65"/>
      <c r="N1083" s="65"/>
      <c r="O1083" s="63"/>
      <c r="P1083" s="63"/>
      <c r="Q1083" s="63"/>
      <c r="R1083" s="60"/>
      <c r="S1083" s="60"/>
      <c r="T1083" s="69"/>
      <c r="U1083" s="8"/>
      <c r="X1083" s="60"/>
    </row>
    <row r="1084" spans="1:27" ht="11.25" outlineLevel="4" x14ac:dyDescent="0.2">
      <c r="A1084" s="136"/>
      <c r="B1084" s="137"/>
      <c r="C1084" s="137"/>
      <c r="D1084" s="138"/>
      <c r="E1084" s="144" t="s">
        <v>1</v>
      </c>
      <c r="F1084" s="139" t="s">
        <v>616</v>
      </c>
      <c r="G1084" s="138"/>
      <c r="H1084" s="140">
        <v>0</v>
      </c>
      <c r="I1084" s="141"/>
      <c r="J1084" s="142"/>
      <c r="K1084" s="143"/>
      <c r="L1084" s="143"/>
      <c r="M1084" s="143"/>
      <c r="N1084" s="143"/>
      <c r="O1084" s="142"/>
      <c r="P1084" s="142"/>
      <c r="Q1084" s="142"/>
      <c r="R1084" s="138"/>
      <c r="S1084" s="138"/>
      <c r="T1084" s="137"/>
      <c r="U1084" s="6"/>
      <c r="V1084" s="8"/>
      <c r="W1084" s="8"/>
      <c r="X1084" s="60"/>
    </row>
    <row r="1085" spans="1:27" ht="11.25" outlineLevel="4" x14ac:dyDescent="0.2">
      <c r="A1085" s="136"/>
      <c r="B1085" s="137"/>
      <c r="C1085" s="137"/>
      <c r="D1085" s="138"/>
      <c r="E1085" s="144"/>
      <c r="F1085" s="139" t="s">
        <v>821</v>
      </c>
      <c r="G1085" s="138"/>
      <c r="H1085" s="140">
        <v>2.6160000000000001</v>
      </c>
      <c r="I1085" s="141"/>
      <c r="J1085" s="142"/>
      <c r="K1085" s="143"/>
      <c r="L1085" s="143"/>
      <c r="M1085" s="143"/>
      <c r="N1085" s="143"/>
      <c r="O1085" s="142"/>
      <c r="P1085" s="142"/>
      <c r="Q1085" s="142"/>
      <c r="R1085" s="138"/>
      <c r="S1085" s="138"/>
      <c r="T1085" s="137"/>
      <c r="U1085" s="6"/>
      <c r="V1085" s="8"/>
      <c r="W1085" s="8"/>
      <c r="X1085" s="60"/>
    </row>
    <row r="1086" spans="1:27" ht="11.25" outlineLevel="4" x14ac:dyDescent="0.2">
      <c r="A1086" s="136"/>
      <c r="B1086" s="137"/>
      <c r="C1086" s="137"/>
      <c r="D1086" s="138"/>
      <c r="E1086" s="144"/>
      <c r="F1086" s="139" t="s">
        <v>822</v>
      </c>
      <c r="G1086" s="138"/>
      <c r="H1086" s="140">
        <v>1.7480000000000002</v>
      </c>
      <c r="I1086" s="141"/>
      <c r="J1086" s="142"/>
      <c r="K1086" s="143"/>
      <c r="L1086" s="143"/>
      <c r="M1086" s="143"/>
      <c r="N1086" s="143"/>
      <c r="O1086" s="142"/>
      <c r="P1086" s="142"/>
      <c r="Q1086" s="142"/>
      <c r="R1086" s="138"/>
      <c r="S1086" s="138"/>
      <c r="T1086" s="137"/>
      <c r="U1086" s="6"/>
      <c r="V1086" s="8"/>
      <c r="W1086" s="8"/>
      <c r="X1086" s="60"/>
    </row>
    <row r="1087" spans="1:27" ht="7.5" customHeight="1" outlineLevel="4" x14ac:dyDescent="0.15">
      <c r="A1087" s="8"/>
      <c r="B1087" s="69"/>
      <c r="C1087" s="69"/>
      <c r="D1087" s="60"/>
      <c r="E1087" s="60"/>
      <c r="F1087" s="103"/>
      <c r="G1087" s="60"/>
      <c r="H1087" s="65"/>
      <c r="I1087" s="104"/>
      <c r="J1087" s="63"/>
      <c r="K1087" s="65"/>
      <c r="L1087" s="65"/>
      <c r="M1087" s="65"/>
      <c r="N1087" s="65"/>
      <c r="O1087" s="63"/>
      <c r="P1087" s="63"/>
      <c r="Q1087" s="63"/>
      <c r="R1087" s="60"/>
      <c r="S1087" s="60"/>
      <c r="T1087" s="69"/>
      <c r="U1087" s="8"/>
      <c r="X1087" s="60"/>
    </row>
    <row r="1088" spans="1:27" ht="11.25" outlineLevel="3" x14ac:dyDescent="0.2">
      <c r="A1088" s="4"/>
      <c r="B1088" s="119"/>
      <c r="C1088" s="120">
        <v>177</v>
      </c>
      <c r="D1088" s="121" t="s">
        <v>148</v>
      </c>
      <c r="E1088" s="122" t="s">
        <v>327</v>
      </c>
      <c r="F1088" s="123" t="s">
        <v>328</v>
      </c>
      <c r="G1088" s="121" t="s">
        <v>151</v>
      </c>
      <c r="H1088" s="124">
        <v>216.87</v>
      </c>
      <c r="I1088" s="125"/>
      <c r="J1088" s="126">
        <f>H1088*I1088</f>
        <v>0</v>
      </c>
      <c r="K1088" s="124"/>
      <c r="L1088" s="124">
        <f>H1088*K1088</f>
        <v>0</v>
      </c>
      <c r="M1088" s="124">
        <v>2.5000000000000001E-3</v>
      </c>
      <c r="N1088" s="124">
        <f>H1088*M1088</f>
        <v>0.54217500000000007</v>
      </c>
      <c r="O1088" s="126">
        <v>21</v>
      </c>
      <c r="P1088" s="126">
        <f>J1088*(O1088/100)</f>
        <v>0</v>
      </c>
      <c r="Q1088" s="126">
        <f>J1088+P1088</f>
        <v>0</v>
      </c>
      <c r="R1088" s="127"/>
      <c r="S1088" s="127" t="s">
        <v>152</v>
      </c>
      <c r="T1088" s="128">
        <v>1</v>
      </c>
      <c r="U1088" s="8"/>
      <c r="V1088" s="8"/>
      <c r="W1088" s="8"/>
      <c r="X1088" s="60"/>
    </row>
    <row r="1089" spans="1:27" ht="9.75" outlineLevel="4" x14ac:dyDescent="0.2">
      <c r="A1089" s="129"/>
      <c r="B1089" s="130"/>
      <c r="C1089" s="130"/>
      <c r="D1089" s="131"/>
      <c r="E1089" s="135" t="s">
        <v>0</v>
      </c>
      <c r="F1089" s="158" t="s">
        <v>329</v>
      </c>
      <c r="G1089" s="158"/>
      <c r="H1089" s="159"/>
      <c r="I1089" s="160"/>
      <c r="J1089" s="161"/>
      <c r="K1089" s="133"/>
      <c r="L1089" s="133"/>
      <c r="M1089" s="133"/>
      <c r="N1089" s="133"/>
      <c r="O1089" s="134"/>
      <c r="P1089" s="134"/>
      <c r="Q1089" s="134"/>
      <c r="R1089" s="131"/>
      <c r="S1089" s="131"/>
      <c r="T1089" s="130"/>
      <c r="U1089" s="6"/>
      <c r="V1089" s="8"/>
      <c r="W1089" s="8"/>
      <c r="X1089" s="132" t="str">
        <f>F1089</f>
        <v>Demontáž povlakových podlahovin lepených ručně bez podložky</v>
      </c>
      <c r="Y1089" s="9"/>
      <c r="AA1089" s="11"/>
    </row>
    <row r="1090" spans="1:27" ht="7.5" customHeight="1" outlineLevel="4" x14ac:dyDescent="0.15">
      <c r="B1090" s="69"/>
      <c r="C1090" s="69"/>
      <c r="D1090" s="60"/>
      <c r="E1090" s="60"/>
      <c r="F1090" s="61"/>
      <c r="G1090" s="60"/>
      <c r="H1090" s="65"/>
      <c r="I1090" s="104"/>
      <c r="J1090" s="63"/>
      <c r="K1090" s="65"/>
      <c r="L1090" s="65"/>
      <c r="M1090" s="65"/>
      <c r="N1090" s="65"/>
      <c r="O1090" s="63"/>
      <c r="P1090" s="63"/>
      <c r="Q1090" s="63"/>
      <c r="R1090" s="60"/>
      <c r="S1090" s="60"/>
      <c r="T1090" s="69"/>
      <c r="U1090" s="8"/>
      <c r="X1090" s="60"/>
    </row>
    <row r="1091" spans="1:27" ht="11.25" outlineLevel="4" x14ac:dyDescent="0.2">
      <c r="A1091" s="136"/>
      <c r="B1091" s="137"/>
      <c r="C1091" s="137"/>
      <c r="D1091" s="138"/>
      <c r="E1091" s="144" t="s">
        <v>1</v>
      </c>
      <c r="F1091" s="139" t="s">
        <v>623</v>
      </c>
      <c r="G1091" s="138"/>
      <c r="H1091" s="140">
        <v>0</v>
      </c>
      <c r="I1091" s="141"/>
      <c r="J1091" s="142"/>
      <c r="K1091" s="143"/>
      <c r="L1091" s="143"/>
      <c r="M1091" s="143"/>
      <c r="N1091" s="143"/>
      <c r="O1091" s="142"/>
      <c r="P1091" s="142"/>
      <c r="Q1091" s="142"/>
      <c r="R1091" s="138"/>
      <c r="S1091" s="138"/>
      <c r="T1091" s="137"/>
      <c r="U1091" s="6"/>
      <c r="V1091" s="8"/>
      <c r="W1091" s="8"/>
      <c r="X1091" s="60"/>
    </row>
    <row r="1092" spans="1:27" ht="11.25" outlineLevel="4" x14ac:dyDescent="0.2">
      <c r="A1092" s="136"/>
      <c r="B1092" s="137"/>
      <c r="C1092" s="137"/>
      <c r="D1092" s="138"/>
      <c r="E1092" s="144"/>
      <c r="F1092" s="139" t="s">
        <v>823</v>
      </c>
      <c r="G1092" s="138"/>
      <c r="H1092" s="140">
        <v>216.87</v>
      </c>
      <c r="I1092" s="141"/>
      <c r="J1092" s="142"/>
      <c r="K1092" s="143"/>
      <c r="L1092" s="143"/>
      <c r="M1092" s="143"/>
      <c r="N1092" s="143"/>
      <c r="O1092" s="142"/>
      <c r="P1092" s="142"/>
      <c r="Q1092" s="142"/>
      <c r="R1092" s="138"/>
      <c r="S1092" s="138"/>
      <c r="T1092" s="137"/>
      <c r="U1092" s="6"/>
      <c r="V1092" s="8"/>
      <c r="W1092" s="8"/>
      <c r="X1092" s="60"/>
    </row>
    <row r="1093" spans="1:27" ht="7.5" customHeight="1" outlineLevel="4" x14ac:dyDescent="0.15">
      <c r="A1093" s="8"/>
      <c r="B1093" s="69"/>
      <c r="C1093" s="69"/>
      <c r="D1093" s="60"/>
      <c r="E1093" s="60"/>
      <c r="F1093" s="103"/>
      <c r="G1093" s="60"/>
      <c r="H1093" s="65"/>
      <c r="I1093" s="104"/>
      <c r="J1093" s="63"/>
      <c r="K1093" s="65"/>
      <c r="L1093" s="65"/>
      <c r="M1093" s="65"/>
      <c r="N1093" s="65"/>
      <c r="O1093" s="63"/>
      <c r="P1093" s="63"/>
      <c r="Q1093" s="63"/>
      <c r="R1093" s="60"/>
      <c r="S1093" s="60"/>
      <c r="T1093" s="69"/>
      <c r="U1093" s="8"/>
      <c r="X1093" s="60"/>
    </row>
    <row r="1094" spans="1:27" ht="11.25" outlineLevel="3" x14ac:dyDescent="0.2">
      <c r="A1094" s="4"/>
      <c r="B1094" s="119"/>
      <c r="C1094" s="120">
        <v>178</v>
      </c>
      <c r="D1094" s="121" t="s">
        <v>148</v>
      </c>
      <c r="E1094" s="122" t="s">
        <v>331</v>
      </c>
      <c r="F1094" s="123" t="s">
        <v>332</v>
      </c>
      <c r="G1094" s="121" t="s">
        <v>151</v>
      </c>
      <c r="H1094" s="124">
        <v>216.87</v>
      </c>
      <c r="I1094" s="125"/>
      <c r="J1094" s="126">
        <f>H1094*I1094</f>
        <v>0</v>
      </c>
      <c r="K1094" s="124"/>
      <c r="L1094" s="124">
        <f>H1094*K1094</f>
        <v>0</v>
      </c>
      <c r="M1094" s="124"/>
      <c r="N1094" s="124">
        <f>H1094*M1094</f>
        <v>0</v>
      </c>
      <c r="O1094" s="126">
        <v>21</v>
      </c>
      <c r="P1094" s="126">
        <f>J1094*(O1094/100)</f>
        <v>0</v>
      </c>
      <c r="Q1094" s="126">
        <f>J1094+P1094</f>
        <v>0</v>
      </c>
      <c r="R1094" s="127"/>
      <c r="S1094" s="127" t="s">
        <v>152</v>
      </c>
      <c r="T1094" s="128">
        <v>1</v>
      </c>
      <c r="U1094" s="8"/>
      <c r="V1094" s="8"/>
      <c r="W1094" s="8"/>
      <c r="X1094" s="60"/>
    </row>
    <row r="1095" spans="1:27" ht="9.75" outlineLevel="4" x14ac:dyDescent="0.2">
      <c r="A1095" s="129"/>
      <c r="B1095" s="130"/>
      <c r="C1095" s="130"/>
      <c r="D1095" s="131"/>
      <c r="E1095" s="135" t="s">
        <v>0</v>
      </c>
      <c r="F1095" s="158" t="s">
        <v>333</v>
      </c>
      <c r="G1095" s="158"/>
      <c r="H1095" s="159"/>
      <c r="I1095" s="160"/>
      <c r="J1095" s="161"/>
      <c r="K1095" s="133"/>
      <c r="L1095" s="133"/>
      <c r="M1095" s="133"/>
      <c r="N1095" s="133"/>
      <c r="O1095" s="134"/>
      <c r="P1095" s="134"/>
      <c r="Q1095" s="134"/>
      <c r="R1095" s="131"/>
      <c r="S1095" s="131"/>
      <c r="T1095" s="130"/>
      <c r="U1095" s="6"/>
      <c r="V1095" s="8"/>
      <c r="W1095" s="8"/>
      <c r="X1095" s="132" t="str">
        <f>F1095</f>
        <v>Ostatní práce odstranění lepidla ručně z podlah</v>
      </c>
      <c r="Y1095" s="9"/>
      <c r="AA1095" s="11"/>
    </row>
    <row r="1096" spans="1:27" ht="7.5" customHeight="1" outlineLevel="4" x14ac:dyDescent="0.15">
      <c r="B1096" s="69"/>
      <c r="C1096" s="69"/>
      <c r="D1096" s="60"/>
      <c r="E1096" s="60"/>
      <c r="F1096" s="61"/>
      <c r="G1096" s="60"/>
      <c r="H1096" s="65"/>
      <c r="I1096" s="104"/>
      <c r="J1096" s="63"/>
      <c r="K1096" s="65"/>
      <c r="L1096" s="65"/>
      <c r="M1096" s="65"/>
      <c r="N1096" s="65"/>
      <c r="O1096" s="63"/>
      <c r="P1096" s="63"/>
      <c r="Q1096" s="63"/>
      <c r="R1096" s="60"/>
      <c r="S1096" s="60"/>
      <c r="T1096" s="69"/>
      <c r="U1096" s="8"/>
      <c r="X1096" s="60"/>
    </row>
    <row r="1097" spans="1:27" ht="11.25" outlineLevel="3" x14ac:dyDescent="0.2">
      <c r="A1097" s="4"/>
      <c r="B1097" s="119"/>
      <c r="C1097" s="120">
        <v>179</v>
      </c>
      <c r="D1097" s="121" t="s">
        <v>148</v>
      </c>
      <c r="E1097" s="122" t="s">
        <v>334</v>
      </c>
      <c r="F1097" s="123" t="s">
        <v>335</v>
      </c>
      <c r="G1097" s="121" t="s">
        <v>172</v>
      </c>
      <c r="H1097" s="124">
        <v>152.70000000000002</v>
      </c>
      <c r="I1097" s="125"/>
      <c r="J1097" s="126">
        <f>H1097*I1097</f>
        <v>0</v>
      </c>
      <c r="K1097" s="124"/>
      <c r="L1097" s="124">
        <f>H1097*K1097</f>
        <v>0</v>
      </c>
      <c r="M1097" s="124">
        <v>2.9999999999999997E-4</v>
      </c>
      <c r="N1097" s="124">
        <f>H1097*M1097</f>
        <v>4.5810000000000003E-2</v>
      </c>
      <c r="O1097" s="126">
        <v>21</v>
      </c>
      <c r="P1097" s="126">
        <f>J1097*(O1097/100)</f>
        <v>0</v>
      </c>
      <c r="Q1097" s="126">
        <f>J1097+P1097</f>
        <v>0</v>
      </c>
      <c r="R1097" s="127"/>
      <c r="S1097" s="127" t="s">
        <v>152</v>
      </c>
      <c r="T1097" s="128">
        <v>1</v>
      </c>
      <c r="U1097" s="8"/>
      <c r="V1097" s="8"/>
      <c r="W1097" s="8"/>
      <c r="X1097" s="60"/>
    </row>
    <row r="1098" spans="1:27" ht="9.75" outlineLevel="4" x14ac:dyDescent="0.2">
      <c r="A1098" s="129"/>
      <c r="B1098" s="130"/>
      <c r="C1098" s="130"/>
      <c r="D1098" s="131"/>
      <c r="E1098" s="135" t="s">
        <v>0</v>
      </c>
      <c r="F1098" s="158" t="s">
        <v>336</v>
      </c>
      <c r="G1098" s="158"/>
      <c r="H1098" s="159"/>
      <c r="I1098" s="160"/>
      <c r="J1098" s="161"/>
      <c r="K1098" s="133"/>
      <c r="L1098" s="133"/>
      <c r="M1098" s="133"/>
      <c r="N1098" s="133"/>
      <c r="O1098" s="134"/>
      <c r="P1098" s="134"/>
      <c r="Q1098" s="134"/>
      <c r="R1098" s="131"/>
      <c r="S1098" s="131"/>
      <c r="T1098" s="130"/>
      <c r="U1098" s="6"/>
      <c r="V1098" s="8"/>
      <c r="W1098" s="8"/>
      <c r="X1098" s="132" t="str">
        <f>F1098</f>
        <v>Demontáž soklíků nebo lišt pryžových nebo plastových</v>
      </c>
      <c r="Y1098" s="9"/>
      <c r="AA1098" s="11"/>
    </row>
    <row r="1099" spans="1:27" ht="7.5" customHeight="1" outlineLevel="4" x14ac:dyDescent="0.15">
      <c r="B1099" s="69"/>
      <c r="C1099" s="69"/>
      <c r="D1099" s="60"/>
      <c r="E1099" s="60"/>
      <c r="F1099" s="61"/>
      <c r="G1099" s="60"/>
      <c r="H1099" s="65"/>
      <c r="I1099" s="104"/>
      <c r="J1099" s="63"/>
      <c r="K1099" s="65"/>
      <c r="L1099" s="65"/>
      <c r="M1099" s="65"/>
      <c r="N1099" s="65"/>
      <c r="O1099" s="63"/>
      <c r="P1099" s="63"/>
      <c r="Q1099" s="63"/>
      <c r="R1099" s="60"/>
      <c r="S1099" s="60"/>
      <c r="T1099" s="69"/>
      <c r="U1099" s="8"/>
      <c r="X1099" s="60"/>
    </row>
    <row r="1100" spans="1:27" ht="11.25" outlineLevel="4" x14ac:dyDescent="0.2">
      <c r="A1100" s="136"/>
      <c r="B1100" s="137"/>
      <c r="C1100" s="137"/>
      <c r="D1100" s="138"/>
      <c r="E1100" s="144" t="s">
        <v>1</v>
      </c>
      <c r="F1100" s="139" t="s">
        <v>623</v>
      </c>
      <c r="G1100" s="138"/>
      <c r="H1100" s="140">
        <v>0</v>
      </c>
      <c r="I1100" s="141"/>
      <c r="J1100" s="142"/>
      <c r="K1100" s="143"/>
      <c r="L1100" s="143"/>
      <c r="M1100" s="143"/>
      <c r="N1100" s="143"/>
      <c r="O1100" s="142"/>
      <c r="P1100" s="142"/>
      <c r="Q1100" s="142"/>
      <c r="R1100" s="138"/>
      <c r="S1100" s="138"/>
      <c r="T1100" s="137"/>
      <c r="U1100" s="6"/>
      <c r="V1100" s="8"/>
      <c r="W1100" s="8"/>
      <c r="X1100" s="60"/>
    </row>
    <row r="1101" spans="1:27" ht="11.25" outlineLevel="4" x14ac:dyDescent="0.2">
      <c r="A1101" s="136"/>
      <c r="B1101" s="137"/>
      <c r="C1101" s="137"/>
      <c r="D1101" s="138"/>
      <c r="E1101" s="144"/>
      <c r="F1101" s="139" t="s">
        <v>824</v>
      </c>
      <c r="G1101" s="138"/>
      <c r="H1101" s="140">
        <v>35.520000000000003</v>
      </c>
      <c r="I1101" s="141"/>
      <c r="J1101" s="142"/>
      <c r="K1101" s="143"/>
      <c r="L1101" s="143"/>
      <c r="M1101" s="143"/>
      <c r="N1101" s="143"/>
      <c r="O1101" s="142"/>
      <c r="P1101" s="142"/>
      <c r="Q1101" s="142"/>
      <c r="R1101" s="138"/>
      <c r="S1101" s="138"/>
      <c r="T1101" s="137"/>
      <c r="U1101" s="6"/>
      <c r="V1101" s="8"/>
      <c r="W1101" s="8"/>
      <c r="X1101" s="60"/>
    </row>
    <row r="1102" spans="1:27" ht="11.25" outlineLevel="4" x14ac:dyDescent="0.2">
      <c r="A1102" s="136"/>
      <c r="B1102" s="137"/>
      <c r="C1102" s="137"/>
      <c r="D1102" s="138"/>
      <c r="E1102" s="144"/>
      <c r="F1102" s="139" t="s">
        <v>825</v>
      </c>
      <c r="G1102" s="138"/>
      <c r="H1102" s="140">
        <v>26.700000000000003</v>
      </c>
      <c r="I1102" s="141"/>
      <c r="J1102" s="142"/>
      <c r="K1102" s="143"/>
      <c r="L1102" s="143"/>
      <c r="M1102" s="143"/>
      <c r="N1102" s="143"/>
      <c r="O1102" s="142"/>
      <c r="P1102" s="142"/>
      <c r="Q1102" s="142"/>
      <c r="R1102" s="138"/>
      <c r="S1102" s="138"/>
      <c r="T1102" s="137"/>
      <c r="U1102" s="6"/>
      <c r="V1102" s="8"/>
      <c r="W1102" s="8"/>
      <c r="X1102" s="60"/>
    </row>
    <row r="1103" spans="1:27" ht="11.25" outlineLevel="4" x14ac:dyDescent="0.2">
      <c r="A1103" s="136"/>
      <c r="B1103" s="137"/>
      <c r="C1103" s="137"/>
      <c r="D1103" s="138"/>
      <c r="E1103" s="144"/>
      <c r="F1103" s="139" t="s">
        <v>826</v>
      </c>
      <c r="G1103" s="138"/>
      <c r="H1103" s="140">
        <v>46.8</v>
      </c>
      <c r="I1103" s="141"/>
      <c r="J1103" s="142"/>
      <c r="K1103" s="143"/>
      <c r="L1103" s="143"/>
      <c r="M1103" s="143"/>
      <c r="N1103" s="143"/>
      <c r="O1103" s="142"/>
      <c r="P1103" s="142"/>
      <c r="Q1103" s="142"/>
      <c r="R1103" s="138"/>
      <c r="S1103" s="138"/>
      <c r="T1103" s="137"/>
      <c r="U1103" s="6"/>
      <c r="V1103" s="8"/>
      <c r="W1103" s="8"/>
      <c r="X1103" s="60"/>
    </row>
    <row r="1104" spans="1:27" ht="11.25" outlineLevel="4" x14ac:dyDescent="0.2">
      <c r="A1104" s="136"/>
      <c r="B1104" s="137"/>
      <c r="C1104" s="137"/>
      <c r="D1104" s="138"/>
      <c r="E1104" s="144"/>
      <c r="F1104" s="139" t="s">
        <v>827</v>
      </c>
      <c r="G1104" s="138"/>
      <c r="H1104" s="140">
        <v>43.68</v>
      </c>
      <c r="I1104" s="141"/>
      <c r="J1104" s="142"/>
      <c r="K1104" s="143"/>
      <c r="L1104" s="143"/>
      <c r="M1104" s="143"/>
      <c r="N1104" s="143"/>
      <c r="O1104" s="142"/>
      <c r="P1104" s="142"/>
      <c r="Q1104" s="142"/>
      <c r="R1104" s="138"/>
      <c r="S1104" s="138"/>
      <c r="T1104" s="137"/>
      <c r="U1104" s="6"/>
      <c r="V1104" s="8"/>
      <c r="W1104" s="8"/>
      <c r="X1104" s="60"/>
    </row>
    <row r="1105" spans="1:27" ht="7.5" customHeight="1" outlineLevel="4" x14ac:dyDescent="0.15">
      <c r="A1105" s="8"/>
      <c r="B1105" s="69"/>
      <c r="C1105" s="69"/>
      <c r="D1105" s="60"/>
      <c r="E1105" s="60"/>
      <c r="F1105" s="103"/>
      <c r="G1105" s="60"/>
      <c r="H1105" s="65"/>
      <c r="I1105" s="104"/>
      <c r="J1105" s="63"/>
      <c r="K1105" s="65"/>
      <c r="L1105" s="65"/>
      <c r="M1105" s="65"/>
      <c r="N1105" s="65"/>
      <c r="O1105" s="63"/>
      <c r="P1105" s="63"/>
      <c r="Q1105" s="63"/>
      <c r="R1105" s="60"/>
      <c r="S1105" s="60"/>
      <c r="T1105" s="69"/>
      <c r="U1105" s="8"/>
      <c r="X1105" s="60"/>
    </row>
    <row r="1106" spans="1:27" ht="11.25" outlineLevel="3" x14ac:dyDescent="0.2">
      <c r="A1106" s="4"/>
      <c r="B1106" s="119"/>
      <c r="C1106" s="120">
        <v>180</v>
      </c>
      <c r="D1106" s="121" t="s">
        <v>148</v>
      </c>
      <c r="E1106" s="122" t="s">
        <v>339</v>
      </c>
      <c r="F1106" s="123" t="s">
        <v>340</v>
      </c>
      <c r="G1106" s="121" t="s">
        <v>151</v>
      </c>
      <c r="H1106" s="124">
        <v>382.08</v>
      </c>
      <c r="I1106" s="125"/>
      <c r="J1106" s="126">
        <f>H1106*I1106</f>
        <v>0</v>
      </c>
      <c r="K1106" s="124"/>
      <c r="L1106" s="124">
        <f>H1106*K1106</f>
        <v>0</v>
      </c>
      <c r="M1106" s="124">
        <v>5.7000000000000002E-2</v>
      </c>
      <c r="N1106" s="124">
        <f>H1106*M1106</f>
        <v>21.778559999999999</v>
      </c>
      <c r="O1106" s="126">
        <v>21</v>
      </c>
      <c r="P1106" s="126">
        <f>J1106*(O1106/100)</f>
        <v>0</v>
      </c>
      <c r="Q1106" s="126">
        <f>J1106+P1106</f>
        <v>0</v>
      </c>
      <c r="R1106" s="127"/>
      <c r="S1106" s="127" t="s">
        <v>152</v>
      </c>
      <c r="T1106" s="128">
        <v>1</v>
      </c>
      <c r="U1106" s="8"/>
      <c r="V1106" s="8"/>
      <c r="W1106" s="8"/>
      <c r="X1106" s="60"/>
    </row>
    <row r="1107" spans="1:27" ht="9.75" outlineLevel="4" x14ac:dyDescent="0.2">
      <c r="A1107" s="129"/>
      <c r="B1107" s="130"/>
      <c r="C1107" s="130"/>
      <c r="D1107" s="131"/>
      <c r="E1107" s="135" t="s">
        <v>0</v>
      </c>
      <c r="F1107" s="158" t="s">
        <v>341</v>
      </c>
      <c r="G1107" s="158"/>
      <c r="H1107" s="159"/>
      <c r="I1107" s="160"/>
      <c r="J1107" s="161"/>
      <c r="K1107" s="133"/>
      <c r="L1107" s="133"/>
      <c r="M1107" s="133"/>
      <c r="N1107" s="133"/>
      <c r="O1107" s="134"/>
      <c r="P1107" s="134"/>
      <c r="Q1107" s="134"/>
      <c r="R1107" s="131"/>
      <c r="S1107" s="131"/>
      <c r="T1107" s="130"/>
      <c r="U1107" s="6"/>
      <c r="V1107" s="8"/>
      <c r="W1107" s="8"/>
      <c r="X1107" s="132" t="str">
        <f>F1107</f>
        <v>Bourání podlah z dlaždic bez podkladního lože nebo mazaniny, s jakoukoliv výplní spár keramických nebo xylolitových tl. přes 10 mm plochy přes 1 m2</v>
      </c>
      <c r="Y1107" s="9"/>
      <c r="AA1107" s="11"/>
    </row>
    <row r="1108" spans="1:27" ht="7.5" customHeight="1" outlineLevel="4" x14ac:dyDescent="0.15">
      <c r="B1108" s="69"/>
      <c r="C1108" s="69"/>
      <c r="D1108" s="60"/>
      <c r="E1108" s="60"/>
      <c r="F1108" s="61"/>
      <c r="G1108" s="60"/>
      <c r="H1108" s="65"/>
      <c r="I1108" s="104"/>
      <c r="J1108" s="63"/>
      <c r="K1108" s="65"/>
      <c r="L1108" s="65"/>
      <c r="M1108" s="65"/>
      <c r="N1108" s="65"/>
      <c r="O1108" s="63"/>
      <c r="P1108" s="63"/>
      <c r="Q1108" s="63"/>
      <c r="R1108" s="60"/>
      <c r="S1108" s="60"/>
      <c r="T1108" s="69"/>
      <c r="U1108" s="8"/>
      <c r="X1108" s="60"/>
    </row>
    <row r="1109" spans="1:27" ht="11.25" outlineLevel="4" x14ac:dyDescent="0.2">
      <c r="A1109" s="136"/>
      <c r="B1109" s="137"/>
      <c r="C1109" s="137"/>
      <c r="D1109" s="138"/>
      <c r="E1109" s="144" t="s">
        <v>1</v>
      </c>
      <c r="F1109" s="139" t="s">
        <v>623</v>
      </c>
      <c r="G1109" s="138"/>
      <c r="H1109" s="140">
        <v>0</v>
      </c>
      <c r="I1109" s="141"/>
      <c r="J1109" s="142"/>
      <c r="K1109" s="143"/>
      <c r="L1109" s="143"/>
      <c r="M1109" s="143"/>
      <c r="N1109" s="143"/>
      <c r="O1109" s="142"/>
      <c r="P1109" s="142"/>
      <c r="Q1109" s="142"/>
      <c r="R1109" s="138"/>
      <c r="S1109" s="138"/>
      <c r="T1109" s="137"/>
      <c r="U1109" s="6"/>
      <c r="V1109" s="8"/>
      <c r="W1109" s="8"/>
      <c r="X1109" s="60"/>
    </row>
    <row r="1110" spans="1:27" ht="11.25" outlineLevel="4" x14ac:dyDescent="0.2">
      <c r="A1110" s="136"/>
      <c r="B1110" s="137"/>
      <c r="C1110" s="137"/>
      <c r="D1110" s="138"/>
      <c r="E1110" s="144"/>
      <c r="F1110" s="139" t="s">
        <v>767</v>
      </c>
      <c r="G1110" s="138"/>
      <c r="H1110" s="140">
        <v>382.08</v>
      </c>
      <c r="I1110" s="141"/>
      <c r="J1110" s="142"/>
      <c r="K1110" s="143"/>
      <c r="L1110" s="143"/>
      <c r="M1110" s="143"/>
      <c r="N1110" s="143"/>
      <c r="O1110" s="142"/>
      <c r="P1110" s="142"/>
      <c r="Q1110" s="142"/>
      <c r="R1110" s="138"/>
      <c r="S1110" s="138"/>
      <c r="T1110" s="137"/>
      <c r="U1110" s="6"/>
      <c r="V1110" s="8"/>
      <c r="W1110" s="8"/>
      <c r="X1110" s="60"/>
    </row>
    <row r="1111" spans="1:27" ht="7.5" customHeight="1" outlineLevel="4" x14ac:dyDescent="0.15">
      <c r="A1111" s="8"/>
      <c r="B1111" s="69"/>
      <c r="C1111" s="69"/>
      <c r="D1111" s="60"/>
      <c r="E1111" s="60"/>
      <c r="F1111" s="103"/>
      <c r="G1111" s="60"/>
      <c r="H1111" s="65"/>
      <c r="I1111" s="104"/>
      <c r="J1111" s="63"/>
      <c r="K1111" s="65"/>
      <c r="L1111" s="65"/>
      <c r="M1111" s="65"/>
      <c r="N1111" s="65"/>
      <c r="O1111" s="63"/>
      <c r="P1111" s="63"/>
      <c r="Q1111" s="63"/>
      <c r="R1111" s="60"/>
      <c r="S1111" s="60"/>
      <c r="T1111" s="69"/>
      <c r="U1111" s="8"/>
      <c r="X1111" s="60"/>
    </row>
    <row r="1112" spans="1:27" ht="11.25" outlineLevel="3" x14ac:dyDescent="0.2">
      <c r="A1112" s="4"/>
      <c r="B1112" s="119"/>
      <c r="C1112" s="120">
        <v>181</v>
      </c>
      <c r="D1112" s="121" t="s">
        <v>148</v>
      </c>
      <c r="E1112" s="122" t="s">
        <v>343</v>
      </c>
      <c r="F1112" s="123" t="s">
        <v>344</v>
      </c>
      <c r="G1112" s="121" t="s">
        <v>172</v>
      </c>
      <c r="H1112" s="124">
        <v>145.68</v>
      </c>
      <c r="I1112" s="125"/>
      <c r="J1112" s="126">
        <f>H1112*I1112</f>
        <v>0</v>
      </c>
      <c r="K1112" s="124"/>
      <c r="L1112" s="124">
        <f>H1112*K1112</f>
        <v>0</v>
      </c>
      <c r="M1112" s="124">
        <v>8.9999999999999993E-3</v>
      </c>
      <c r="N1112" s="124">
        <f>H1112*M1112</f>
        <v>1.3111200000000001</v>
      </c>
      <c r="O1112" s="126">
        <v>21</v>
      </c>
      <c r="P1112" s="126">
        <f>J1112*(O1112/100)</f>
        <v>0</v>
      </c>
      <c r="Q1112" s="126">
        <f>J1112+P1112</f>
        <v>0</v>
      </c>
      <c r="R1112" s="127"/>
      <c r="S1112" s="127" t="s">
        <v>152</v>
      </c>
      <c r="T1112" s="128">
        <v>1</v>
      </c>
      <c r="U1112" s="8"/>
      <c r="V1112" s="8"/>
      <c r="W1112" s="8"/>
      <c r="X1112" s="60"/>
    </row>
    <row r="1113" spans="1:27" ht="9.75" outlineLevel="4" x14ac:dyDescent="0.2">
      <c r="A1113" s="129"/>
      <c r="B1113" s="130"/>
      <c r="C1113" s="130"/>
      <c r="D1113" s="131"/>
      <c r="E1113" s="135" t="s">
        <v>0</v>
      </c>
      <c r="F1113" s="158" t="s">
        <v>345</v>
      </c>
      <c r="G1113" s="158"/>
      <c r="H1113" s="159"/>
      <c r="I1113" s="160"/>
      <c r="J1113" s="161"/>
      <c r="K1113" s="133"/>
      <c r="L1113" s="133"/>
      <c r="M1113" s="133"/>
      <c r="N1113" s="133"/>
      <c r="O1113" s="134"/>
      <c r="P1113" s="134"/>
      <c r="Q1113" s="134"/>
      <c r="R1113" s="131"/>
      <c r="S1113" s="131"/>
      <c r="T1113" s="130"/>
      <c r="U1113" s="6"/>
      <c r="V1113" s="8"/>
      <c r="W1113" s="8"/>
      <c r="X1113" s="132" t="str">
        <f>F1113</f>
        <v>Odsekání soklíků včetně otlučení podkladní omítky až na zdivo rovných</v>
      </c>
      <c r="Y1113" s="9"/>
      <c r="AA1113" s="11"/>
    </row>
    <row r="1114" spans="1:27" ht="7.5" customHeight="1" outlineLevel="4" x14ac:dyDescent="0.15">
      <c r="B1114" s="69"/>
      <c r="C1114" s="69"/>
      <c r="D1114" s="60"/>
      <c r="E1114" s="60"/>
      <c r="F1114" s="61"/>
      <c r="G1114" s="60"/>
      <c r="H1114" s="65"/>
      <c r="I1114" s="104"/>
      <c r="J1114" s="63"/>
      <c r="K1114" s="65"/>
      <c r="L1114" s="65"/>
      <c r="M1114" s="65"/>
      <c r="N1114" s="65"/>
      <c r="O1114" s="63"/>
      <c r="P1114" s="63"/>
      <c r="Q1114" s="63"/>
      <c r="R1114" s="60"/>
      <c r="S1114" s="60"/>
      <c r="T1114" s="69"/>
      <c r="U1114" s="8"/>
      <c r="X1114" s="60"/>
    </row>
    <row r="1115" spans="1:27" ht="11.25" outlineLevel="4" x14ac:dyDescent="0.2">
      <c r="A1115" s="136"/>
      <c r="B1115" s="137"/>
      <c r="C1115" s="137"/>
      <c r="D1115" s="138"/>
      <c r="E1115" s="144" t="s">
        <v>1</v>
      </c>
      <c r="F1115" s="139" t="s">
        <v>623</v>
      </c>
      <c r="G1115" s="138"/>
      <c r="H1115" s="140">
        <v>0</v>
      </c>
      <c r="I1115" s="141"/>
      <c r="J1115" s="142"/>
      <c r="K1115" s="143"/>
      <c r="L1115" s="143"/>
      <c r="M1115" s="143"/>
      <c r="N1115" s="143"/>
      <c r="O1115" s="142"/>
      <c r="P1115" s="142"/>
      <c r="Q1115" s="142"/>
      <c r="R1115" s="138"/>
      <c r="S1115" s="138"/>
      <c r="T1115" s="137"/>
      <c r="U1115" s="6"/>
      <c r="V1115" s="8"/>
      <c r="W1115" s="8"/>
      <c r="X1115" s="60"/>
    </row>
    <row r="1116" spans="1:27" ht="11.25" outlineLevel="4" x14ac:dyDescent="0.2">
      <c r="A1116" s="136"/>
      <c r="B1116" s="137"/>
      <c r="C1116" s="137"/>
      <c r="D1116" s="138"/>
      <c r="E1116" s="144"/>
      <c r="F1116" s="139" t="s">
        <v>828</v>
      </c>
      <c r="G1116" s="138"/>
      <c r="H1116" s="140">
        <v>83.32</v>
      </c>
      <c r="I1116" s="141"/>
      <c r="J1116" s="142"/>
      <c r="K1116" s="143"/>
      <c r="L1116" s="143"/>
      <c r="M1116" s="143"/>
      <c r="N1116" s="143"/>
      <c r="O1116" s="142"/>
      <c r="P1116" s="142"/>
      <c r="Q1116" s="142"/>
      <c r="R1116" s="138"/>
      <c r="S1116" s="138"/>
      <c r="T1116" s="137"/>
      <c r="U1116" s="6"/>
      <c r="V1116" s="8"/>
      <c r="W1116" s="8"/>
      <c r="X1116" s="60"/>
    </row>
    <row r="1117" spans="1:27" ht="11.25" outlineLevel="4" x14ac:dyDescent="0.2">
      <c r="A1117" s="136"/>
      <c r="B1117" s="137"/>
      <c r="C1117" s="137"/>
      <c r="D1117" s="138"/>
      <c r="E1117" s="144"/>
      <c r="F1117" s="139" t="s">
        <v>829</v>
      </c>
      <c r="G1117" s="138"/>
      <c r="H1117" s="140">
        <v>24.52</v>
      </c>
      <c r="I1117" s="141"/>
      <c r="J1117" s="142"/>
      <c r="K1117" s="143"/>
      <c r="L1117" s="143"/>
      <c r="M1117" s="143"/>
      <c r="N1117" s="143"/>
      <c r="O1117" s="142"/>
      <c r="P1117" s="142"/>
      <c r="Q1117" s="142"/>
      <c r="R1117" s="138"/>
      <c r="S1117" s="138"/>
      <c r="T1117" s="137"/>
      <c r="U1117" s="6"/>
      <c r="V1117" s="8"/>
      <c r="W1117" s="8"/>
      <c r="X1117" s="60"/>
    </row>
    <row r="1118" spans="1:27" ht="11.25" outlineLevel="4" x14ac:dyDescent="0.2">
      <c r="A1118" s="136"/>
      <c r="B1118" s="137"/>
      <c r="C1118" s="137"/>
      <c r="D1118" s="138"/>
      <c r="E1118" s="144"/>
      <c r="F1118" s="139" t="s">
        <v>830</v>
      </c>
      <c r="G1118" s="138"/>
      <c r="H1118" s="140">
        <v>15.919999999999996</v>
      </c>
      <c r="I1118" s="141"/>
      <c r="J1118" s="142"/>
      <c r="K1118" s="143"/>
      <c r="L1118" s="143"/>
      <c r="M1118" s="143"/>
      <c r="N1118" s="143"/>
      <c r="O1118" s="142"/>
      <c r="P1118" s="142"/>
      <c r="Q1118" s="142"/>
      <c r="R1118" s="138"/>
      <c r="S1118" s="138"/>
      <c r="T1118" s="137"/>
      <c r="U1118" s="6"/>
      <c r="V1118" s="8"/>
      <c r="W1118" s="8"/>
      <c r="X1118" s="60"/>
    </row>
    <row r="1119" spans="1:27" ht="11.25" outlineLevel="4" x14ac:dyDescent="0.2">
      <c r="A1119" s="136"/>
      <c r="B1119" s="137"/>
      <c r="C1119" s="137"/>
      <c r="D1119" s="138"/>
      <c r="E1119" s="144"/>
      <c r="F1119" s="139" t="s">
        <v>831</v>
      </c>
      <c r="G1119" s="138"/>
      <c r="H1119" s="140">
        <v>21.92</v>
      </c>
      <c r="I1119" s="141"/>
      <c r="J1119" s="142"/>
      <c r="K1119" s="143"/>
      <c r="L1119" s="143"/>
      <c r="M1119" s="143"/>
      <c r="N1119" s="143"/>
      <c r="O1119" s="142"/>
      <c r="P1119" s="142"/>
      <c r="Q1119" s="142"/>
      <c r="R1119" s="138"/>
      <c r="S1119" s="138"/>
      <c r="T1119" s="137"/>
      <c r="U1119" s="6"/>
      <c r="V1119" s="8"/>
      <c r="W1119" s="8"/>
      <c r="X1119" s="60"/>
    </row>
    <row r="1120" spans="1:27" ht="7.5" customHeight="1" outlineLevel="4" x14ac:dyDescent="0.15">
      <c r="A1120" s="8"/>
      <c r="B1120" s="69"/>
      <c r="C1120" s="69"/>
      <c r="D1120" s="60"/>
      <c r="E1120" s="60"/>
      <c r="F1120" s="103"/>
      <c r="G1120" s="60"/>
      <c r="H1120" s="65"/>
      <c r="I1120" s="104"/>
      <c r="J1120" s="63"/>
      <c r="K1120" s="65"/>
      <c r="L1120" s="65"/>
      <c r="M1120" s="65"/>
      <c r="N1120" s="65"/>
      <c r="O1120" s="63"/>
      <c r="P1120" s="63"/>
      <c r="Q1120" s="63"/>
      <c r="R1120" s="60"/>
      <c r="S1120" s="60"/>
      <c r="T1120" s="69"/>
      <c r="U1120" s="8"/>
      <c r="X1120" s="60"/>
    </row>
    <row r="1121" spans="1:27" ht="11.25" outlineLevel="3" x14ac:dyDescent="0.2">
      <c r="A1121" s="4"/>
      <c r="B1121" s="119"/>
      <c r="C1121" s="120">
        <v>182</v>
      </c>
      <c r="D1121" s="121" t="s">
        <v>148</v>
      </c>
      <c r="E1121" s="122" t="s">
        <v>832</v>
      </c>
      <c r="F1121" s="123" t="s">
        <v>833</v>
      </c>
      <c r="G1121" s="121" t="s">
        <v>151</v>
      </c>
      <c r="H1121" s="124">
        <v>33.6</v>
      </c>
      <c r="I1121" s="125"/>
      <c r="J1121" s="126">
        <f>H1121*I1121</f>
        <v>0</v>
      </c>
      <c r="K1121" s="124"/>
      <c r="L1121" s="124">
        <f>H1121*K1121</f>
        <v>0</v>
      </c>
      <c r="M1121" s="124">
        <v>0.151</v>
      </c>
      <c r="N1121" s="124">
        <f>H1121*M1121</f>
        <v>5.0735999999999999</v>
      </c>
      <c r="O1121" s="126">
        <v>21</v>
      </c>
      <c r="P1121" s="126">
        <f>J1121*(O1121/100)</f>
        <v>0</v>
      </c>
      <c r="Q1121" s="126">
        <f>J1121+P1121</f>
        <v>0</v>
      </c>
      <c r="R1121" s="127"/>
      <c r="S1121" s="127" t="s">
        <v>152</v>
      </c>
      <c r="T1121" s="128">
        <v>1</v>
      </c>
      <c r="U1121" s="8"/>
      <c r="V1121" s="8"/>
      <c r="W1121" s="8"/>
      <c r="X1121" s="60"/>
    </row>
    <row r="1122" spans="1:27" ht="9.75" outlineLevel="4" x14ac:dyDescent="0.2">
      <c r="A1122" s="129"/>
      <c r="B1122" s="130"/>
      <c r="C1122" s="130"/>
      <c r="D1122" s="131"/>
      <c r="E1122" s="135" t="s">
        <v>0</v>
      </c>
      <c r="F1122" s="158" t="s">
        <v>834</v>
      </c>
      <c r="G1122" s="158"/>
      <c r="H1122" s="159"/>
      <c r="I1122" s="160"/>
      <c r="J1122" s="161"/>
      <c r="K1122" s="133"/>
      <c r="L1122" s="133"/>
      <c r="M1122" s="133"/>
      <c r="N1122" s="133"/>
      <c r="O1122" s="134"/>
      <c r="P1122" s="134"/>
      <c r="Q1122" s="134"/>
      <c r="R1122" s="131"/>
      <c r="S1122" s="131"/>
      <c r="T1122" s="130"/>
      <c r="U1122" s="6"/>
      <c r="V1122" s="8"/>
      <c r="W1122" s="8"/>
      <c r="X1122" s="132" t="str">
        <f>F1122</f>
        <v>Demontáž dlažby z kamene do suti z tvrdých kamenů z tvrdých kamenů</v>
      </c>
      <c r="Y1122" s="9"/>
      <c r="AA1122" s="11"/>
    </row>
    <row r="1123" spans="1:27" ht="7.5" customHeight="1" outlineLevel="4" x14ac:dyDescent="0.15">
      <c r="B1123" s="69"/>
      <c r="C1123" s="69"/>
      <c r="D1123" s="60"/>
      <c r="E1123" s="60"/>
      <c r="F1123" s="61"/>
      <c r="G1123" s="60"/>
      <c r="H1123" s="65"/>
      <c r="I1123" s="104"/>
      <c r="J1123" s="63"/>
      <c r="K1123" s="65"/>
      <c r="L1123" s="65"/>
      <c r="M1123" s="65"/>
      <c r="N1123" s="65"/>
      <c r="O1123" s="63"/>
      <c r="P1123" s="63"/>
      <c r="Q1123" s="63"/>
      <c r="R1123" s="60"/>
      <c r="S1123" s="60"/>
      <c r="T1123" s="69"/>
      <c r="U1123" s="8"/>
      <c r="X1123" s="60"/>
    </row>
    <row r="1124" spans="1:27" ht="11.25" outlineLevel="4" x14ac:dyDescent="0.2">
      <c r="A1124" s="136"/>
      <c r="B1124" s="137"/>
      <c r="C1124" s="137"/>
      <c r="D1124" s="138"/>
      <c r="E1124" s="144" t="s">
        <v>1</v>
      </c>
      <c r="F1124" s="139" t="s">
        <v>623</v>
      </c>
      <c r="G1124" s="138"/>
      <c r="H1124" s="140">
        <v>0</v>
      </c>
      <c r="I1124" s="141"/>
      <c r="J1124" s="142"/>
      <c r="K1124" s="143"/>
      <c r="L1124" s="143"/>
      <c r="M1124" s="143"/>
      <c r="N1124" s="143"/>
      <c r="O1124" s="142"/>
      <c r="P1124" s="142"/>
      <c r="Q1124" s="142"/>
      <c r="R1124" s="138"/>
      <c r="S1124" s="138"/>
      <c r="T1124" s="137"/>
      <c r="U1124" s="6"/>
      <c r="V1124" s="8"/>
      <c r="W1124" s="8"/>
      <c r="X1124" s="60"/>
    </row>
    <row r="1125" spans="1:27" ht="11.25" outlineLevel="4" x14ac:dyDescent="0.2">
      <c r="A1125" s="136"/>
      <c r="B1125" s="137"/>
      <c r="C1125" s="137"/>
      <c r="D1125" s="138"/>
      <c r="E1125" s="144"/>
      <c r="F1125" s="139" t="s">
        <v>768</v>
      </c>
      <c r="G1125" s="138"/>
      <c r="H1125" s="140">
        <v>33.6</v>
      </c>
      <c r="I1125" s="141"/>
      <c r="J1125" s="142"/>
      <c r="K1125" s="143"/>
      <c r="L1125" s="143"/>
      <c r="M1125" s="143"/>
      <c r="N1125" s="143"/>
      <c r="O1125" s="142"/>
      <c r="P1125" s="142"/>
      <c r="Q1125" s="142"/>
      <c r="R1125" s="138"/>
      <c r="S1125" s="138"/>
      <c r="T1125" s="137"/>
      <c r="U1125" s="6"/>
      <c r="V1125" s="8"/>
      <c r="W1125" s="8"/>
      <c r="X1125" s="60"/>
    </row>
    <row r="1126" spans="1:27" ht="7.5" customHeight="1" outlineLevel="4" x14ac:dyDescent="0.15">
      <c r="A1126" s="8"/>
      <c r="B1126" s="69"/>
      <c r="C1126" s="69"/>
      <c r="D1126" s="60"/>
      <c r="E1126" s="60"/>
      <c r="F1126" s="103"/>
      <c r="G1126" s="60"/>
      <c r="H1126" s="65"/>
      <c r="I1126" s="104"/>
      <c r="J1126" s="63"/>
      <c r="K1126" s="65"/>
      <c r="L1126" s="65"/>
      <c r="M1126" s="65"/>
      <c r="N1126" s="65"/>
      <c r="O1126" s="63"/>
      <c r="P1126" s="63"/>
      <c r="Q1126" s="63"/>
      <c r="R1126" s="60"/>
      <c r="S1126" s="60"/>
      <c r="T1126" s="69"/>
      <c r="U1126" s="8"/>
      <c r="X1126" s="60"/>
    </row>
    <row r="1127" spans="1:27" ht="11.25" outlineLevel="3" x14ac:dyDescent="0.2">
      <c r="A1127" s="4"/>
      <c r="B1127" s="119"/>
      <c r="C1127" s="120">
        <v>183</v>
      </c>
      <c r="D1127" s="121" t="s">
        <v>148</v>
      </c>
      <c r="E1127" s="122" t="s">
        <v>835</v>
      </c>
      <c r="F1127" s="123" t="s">
        <v>836</v>
      </c>
      <c r="G1127" s="121" t="s">
        <v>172</v>
      </c>
      <c r="H1127" s="124">
        <v>28.22</v>
      </c>
      <c r="I1127" s="125"/>
      <c r="J1127" s="126">
        <f>H1127*I1127</f>
        <v>0</v>
      </c>
      <c r="K1127" s="124"/>
      <c r="L1127" s="124">
        <f>H1127*K1127</f>
        <v>0</v>
      </c>
      <c r="M1127" s="124"/>
      <c r="N1127" s="124">
        <f>H1127*M1127</f>
        <v>0</v>
      </c>
      <c r="O1127" s="126">
        <v>21</v>
      </c>
      <c r="P1127" s="126">
        <f>J1127*(O1127/100)</f>
        <v>0</v>
      </c>
      <c r="Q1127" s="126">
        <f>J1127+P1127</f>
        <v>0</v>
      </c>
      <c r="R1127" s="127"/>
      <c r="S1127" s="127" t="s">
        <v>152</v>
      </c>
      <c r="T1127" s="128">
        <v>1</v>
      </c>
      <c r="U1127" s="8"/>
      <c r="V1127" s="8"/>
      <c r="W1127" s="8"/>
      <c r="X1127" s="60"/>
    </row>
    <row r="1128" spans="1:27" ht="9.75" outlineLevel="4" x14ac:dyDescent="0.2">
      <c r="A1128" s="129"/>
      <c r="B1128" s="130"/>
      <c r="C1128" s="130"/>
      <c r="D1128" s="131"/>
      <c r="E1128" s="135" t="s">
        <v>0</v>
      </c>
      <c r="F1128" s="158" t="s">
        <v>837</v>
      </c>
      <c r="G1128" s="158"/>
      <c r="H1128" s="159"/>
      <c r="I1128" s="160"/>
      <c r="J1128" s="161"/>
      <c r="K1128" s="133"/>
      <c r="L1128" s="133"/>
      <c r="M1128" s="133"/>
      <c r="N1128" s="133"/>
      <c r="O1128" s="134"/>
      <c r="P1128" s="134"/>
      <c r="Q1128" s="134"/>
      <c r="R1128" s="131"/>
      <c r="S1128" s="131"/>
      <c r="T1128" s="130"/>
      <c r="U1128" s="6"/>
      <c r="V1128" s="8"/>
      <c r="W1128" s="8"/>
      <c r="X1128" s="132" t="str">
        <f>F1128</f>
        <v>Podlahy - dokončovací práce pracnější řezání dlaždic čedičových rovné přes 30 do 40 mm</v>
      </c>
      <c r="Y1128" s="9"/>
      <c r="AA1128" s="11"/>
    </row>
    <row r="1129" spans="1:27" ht="7.5" customHeight="1" outlineLevel="4" x14ac:dyDescent="0.15">
      <c r="B1129" s="69"/>
      <c r="C1129" s="69"/>
      <c r="D1129" s="60"/>
      <c r="E1129" s="60"/>
      <c r="F1129" s="61"/>
      <c r="G1129" s="60"/>
      <c r="H1129" s="65"/>
      <c r="I1129" s="104"/>
      <c r="J1129" s="63"/>
      <c r="K1129" s="65"/>
      <c r="L1129" s="65"/>
      <c r="M1129" s="65"/>
      <c r="N1129" s="65"/>
      <c r="O1129" s="63"/>
      <c r="P1129" s="63"/>
      <c r="Q1129" s="63"/>
      <c r="R1129" s="60"/>
      <c r="S1129" s="60"/>
      <c r="T1129" s="69"/>
      <c r="U1129" s="8"/>
      <c r="X1129" s="60"/>
    </row>
    <row r="1130" spans="1:27" ht="11.25" outlineLevel="4" x14ac:dyDescent="0.2">
      <c r="A1130" s="136"/>
      <c r="B1130" s="137"/>
      <c r="C1130" s="137"/>
      <c r="D1130" s="138"/>
      <c r="E1130" s="144" t="s">
        <v>1</v>
      </c>
      <c r="F1130" s="139" t="s">
        <v>623</v>
      </c>
      <c r="G1130" s="138"/>
      <c r="H1130" s="140">
        <v>0</v>
      </c>
      <c r="I1130" s="141"/>
      <c r="J1130" s="142"/>
      <c r="K1130" s="143"/>
      <c r="L1130" s="143"/>
      <c r="M1130" s="143"/>
      <c r="N1130" s="143"/>
      <c r="O1130" s="142"/>
      <c r="P1130" s="142"/>
      <c r="Q1130" s="142"/>
      <c r="R1130" s="138"/>
      <c r="S1130" s="138"/>
      <c r="T1130" s="137"/>
      <c r="U1130" s="6"/>
      <c r="V1130" s="8"/>
      <c r="W1130" s="8"/>
      <c r="X1130" s="60"/>
    </row>
    <row r="1131" spans="1:27" ht="11.25" outlineLevel="4" x14ac:dyDescent="0.2">
      <c r="A1131" s="136"/>
      <c r="B1131" s="137"/>
      <c r="C1131" s="137"/>
      <c r="D1131" s="138"/>
      <c r="E1131" s="144"/>
      <c r="F1131" s="139" t="s">
        <v>838</v>
      </c>
      <c r="G1131" s="138"/>
      <c r="H1131" s="140">
        <v>11.11</v>
      </c>
      <c r="I1131" s="141"/>
      <c r="J1131" s="142"/>
      <c r="K1131" s="143"/>
      <c r="L1131" s="143"/>
      <c r="M1131" s="143"/>
      <c r="N1131" s="143"/>
      <c r="O1131" s="142"/>
      <c r="P1131" s="142"/>
      <c r="Q1131" s="142"/>
      <c r="R1131" s="138"/>
      <c r="S1131" s="138"/>
      <c r="T1131" s="137"/>
      <c r="U1131" s="6"/>
      <c r="V1131" s="8"/>
      <c r="W1131" s="8"/>
      <c r="X1131" s="60"/>
    </row>
    <row r="1132" spans="1:27" ht="11.25" outlineLevel="4" x14ac:dyDescent="0.2">
      <c r="A1132" s="136"/>
      <c r="B1132" s="137"/>
      <c r="C1132" s="137"/>
      <c r="D1132" s="138"/>
      <c r="E1132" s="144"/>
      <c r="F1132" s="139" t="s">
        <v>839</v>
      </c>
      <c r="G1132" s="138"/>
      <c r="H1132" s="140">
        <v>17.11</v>
      </c>
      <c r="I1132" s="141"/>
      <c r="J1132" s="142"/>
      <c r="K1132" s="143"/>
      <c r="L1132" s="143"/>
      <c r="M1132" s="143"/>
      <c r="N1132" s="143"/>
      <c r="O1132" s="142"/>
      <c r="P1132" s="142"/>
      <c r="Q1132" s="142"/>
      <c r="R1132" s="138"/>
      <c r="S1132" s="138"/>
      <c r="T1132" s="137"/>
      <c r="U1132" s="6"/>
      <c r="V1132" s="8"/>
      <c r="W1132" s="8"/>
      <c r="X1132" s="60"/>
    </row>
    <row r="1133" spans="1:27" ht="7.5" customHeight="1" outlineLevel="4" x14ac:dyDescent="0.15">
      <c r="A1133" s="8"/>
      <c r="B1133" s="69"/>
      <c r="C1133" s="69"/>
      <c r="D1133" s="60"/>
      <c r="E1133" s="60"/>
      <c r="F1133" s="103"/>
      <c r="G1133" s="60"/>
      <c r="H1133" s="65"/>
      <c r="I1133" s="104"/>
      <c r="J1133" s="63"/>
      <c r="K1133" s="65"/>
      <c r="L1133" s="65"/>
      <c r="M1133" s="65"/>
      <c r="N1133" s="65"/>
      <c r="O1133" s="63"/>
      <c r="P1133" s="63"/>
      <c r="Q1133" s="63"/>
      <c r="R1133" s="60"/>
      <c r="S1133" s="60"/>
      <c r="T1133" s="69"/>
      <c r="U1133" s="8"/>
      <c r="X1133" s="60"/>
    </row>
    <row r="1134" spans="1:27" ht="11.25" outlineLevel="3" x14ac:dyDescent="0.2">
      <c r="A1134" s="4"/>
      <c r="B1134" s="119"/>
      <c r="C1134" s="120">
        <v>184</v>
      </c>
      <c r="D1134" s="121" t="s">
        <v>148</v>
      </c>
      <c r="E1134" s="122" t="s">
        <v>316</v>
      </c>
      <c r="F1134" s="123" t="s">
        <v>317</v>
      </c>
      <c r="G1134" s="121" t="s">
        <v>151</v>
      </c>
      <c r="H1134" s="124">
        <v>68.87</v>
      </c>
      <c r="I1134" s="125"/>
      <c r="J1134" s="126">
        <f>H1134*I1134</f>
        <v>0</v>
      </c>
      <c r="K1134" s="124"/>
      <c r="L1134" s="124">
        <f>H1134*K1134</f>
        <v>0</v>
      </c>
      <c r="M1134" s="124">
        <v>2.4649999999999998E-2</v>
      </c>
      <c r="N1134" s="124">
        <f>H1134*M1134</f>
        <v>1.6976454999999999</v>
      </c>
      <c r="O1134" s="126">
        <v>21</v>
      </c>
      <c r="P1134" s="126">
        <f>J1134*(O1134/100)</f>
        <v>0</v>
      </c>
      <c r="Q1134" s="126">
        <f>J1134+P1134</f>
        <v>0</v>
      </c>
      <c r="R1134" s="127"/>
      <c r="S1134" s="127" t="s">
        <v>152</v>
      </c>
      <c r="T1134" s="128">
        <v>1</v>
      </c>
      <c r="U1134" s="8"/>
      <c r="V1134" s="8"/>
      <c r="W1134" s="8"/>
      <c r="X1134" s="60"/>
    </row>
    <row r="1135" spans="1:27" ht="9.75" outlineLevel="4" x14ac:dyDescent="0.2">
      <c r="A1135" s="129"/>
      <c r="B1135" s="130"/>
      <c r="C1135" s="130"/>
      <c r="D1135" s="131"/>
      <c r="E1135" s="135" t="s">
        <v>0</v>
      </c>
      <c r="F1135" s="158" t="s">
        <v>318</v>
      </c>
      <c r="G1135" s="158"/>
      <c r="H1135" s="159"/>
      <c r="I1135" s="160"/>
      <c r="J1135" s="161"/>
      <c r="K1135" s="133"/>
      <c r="L1135" s="133"/>
      <c r="M1135" s="133"/>
      <c r="N1135" s="133"/>
      <c r="O1135" s="134"/>
      <c r="P1135" s="134"/>
      <c r="Q1135" s="134"/>
      <c r="R1135" s="131"/>
      <c r="S1135" s="131"/>
      <c r="T1135" s="130"/>
      <c r="U1135" s="6"/>
      <c r="V1135" s="8"/>
      <c r="W1135" s="8"/>
      <c r="X1135" s="132" t="str">
        <f>F1135</f>
        <v>Demontáž obložení podhledů panely, plochy do 1,5 m2</v>
      </c>
      <c r="Y1135" s="9"/>
      <c r="AA1135" s="11"/>
    </row>
    <row r="1136" spans="1:27" ht="7.5" customHeight="1" outlineLevel="4" x14ac:dyDescent="0.15">
      <c r="B1136" s="69"/>
      <c r="C1136" s="69"/>
      <c r="D1136" s="60"/>
      <c r="E1136" s="60"/>
      <c r="F1136" s="61"/>
      <c r="G1136" s="60"/>
      <c r="H1136" s="65"/>
      <c r="I1136" s="104"/>
      <c r="J1136" s="63"/>
      <c r="K1136" s="65"/>
      <c r="L1136" s="65"/>
      <c r="M1136" s="65"/>
      <c r="N1136" s="65"/>
      <c r="O1136" s="63"/>
      <c r="P1136" s="63"/>
      <c r="Q1136" s="63"/>
      <c r="R1136" s="60"/>
      <c r="S1136" s="60"/>
      <c r="T1136" s="69"/>
      <c r="U1136" s="8"/>
      <c r="X1136" s="60"/>
    </row>
    <row r="1137" spans="1:27" ht="11.25" outlineLevel="4" x14ac:dyDescent="0.2">
      <c r="A1137" s="136"/>
      <c r="B1137" s="137"/>
      <c r="C1137" s="137"/>
      <c r="D1137" s="138"/>
      <c r="E1137" s="144" t="s">
        <v>1</v>
      </c>
      <c r="F1137" s="139" t="s">
        <v>623</v>
      </c>
      <c r="G1137" s="138"/>
      <c r="H1137" s="140">
        <v>0</v>
      </c>
      <c r="I1137" s="141"/>
      <c r="J1137" s="142"/>
      <c r="K1137" s="143"/>
      <c r="L1137" s="143"/>
      <c r="M1137" s="143"/>
      <c r="N1137" s="143"/>
      <c r="O1137" s="142"/>
      <c r="P1137" s="142"/>
      <c r="Q1137" s="142"/>
      <c r="R1137" s="138"/>
      <c r="S1137" s="138"/>
      <c r="T1137" s="137"/>
      <c r="U1137" s="6"/>
      <c r="V1137" s="8"/>
      <c r="W1137" s="8"/>
      <c r="X1137" s="60"/>
    </row>
    <row r="1138" spans="1:27" ht="11.25" outlineLevel="4" x14ac:dyDescent="0.2">
      <c r="A1138" s="136"/>
      <c r="B1138" s="137"/>
      <c r="C1138" s="137"/>
      <c r="D1138" s="138"/>
      <c r="E1138" s="144"/>
      <c r="F1138" s="139" t="s">
        <v>840</v>
      </c>
      <c r="G1138" s="138"/>
      <c r="H1138" s="140">
        <v>68.87</v>
      </c>
      <c r="I1138" s="141"/>
      <c r="J1138" s="142"/>
      <c r="K1138" s="143"/>
      <c r="L1138" s="143"/>
      <c r="M1138" s="143"/>
      <c r="N1138" s="143"/>
      <c r="O1138" s="142"/>
      <c r="P1138" s="142"/>
      <c r="Q1138" s="142"/>
      <c r="R1138" s="138"/>
      <c r="S1138" s="138"/>
      <c r="T1138" s="137"/>
      <c r="U1138" s="6"/>
      <c r="V1138" s="8"/>
      <c r="W1138" s="8"/>
      <c r="X1138" s="60"/>
    </row>
    <row r="1139" spans="1:27" ht="7.5" customHeight="1" outlineLevel="4" x14ac:dyDescent="0.15">
      <c r="A1139" s="8"/>
      <c r="B1139" s="69"/>
      <c r="C1139" s="69"/>
      <c r="D1139" s="60"/>
      <c r="E1139" s="60"/>
      <c r="F1139" s="103"/>
      <c r="G1139" s="60"/>
      <c r="H1139" s="65"/>
      <c r="I1139" s="104"/>
      <c r="J1139" s="63"/>
      <c r="K1139" s="65"/>
      <c r="L1139" s="65"/>
      <c r="M1139" s="65"/>
      <c r="N1139" s="65"/>
      <c r="O1139" s="63"/>
      <c r="P1139" s="63"/>
      <c r="Q1139" s="63"/>
      <c r="R1139" s="60"/>
      <c r="S1139" s="60"/>
      <c r="T1139" s="69"/>
      <c r="U1139" s="8"/>
      <c r="X1139" s="60"/>
    </row>
    <row r="1140" spans="1:27" ht="11.25" outlineLevel="3" x14ac:dyDescent="0.2">
      <c r="A1140" s="4"/>
      <c r="B1140" s="119"/>
      <c r="C1140" s="120">
        <v>185</v>
      </c>
      <c r="D1140" s="121" t="s">
        <v>148</v>
      </c>
      <c r="E1140" s="122" t="s">
        <v>320</v>
      </c>
      <c r="F1140" s="123" t="s">
        <v>321</v>
      </c>
      <c r="G1140" s="121" t="s">
        <v>151</v>
      </c>
      <c r="H1140" s="124">
        <v>68.87</v>
      </c>
      <c r="I1140" s="125"/>
      <c r="J1140" s="126">
        <f>H1140*I1140</f>
        <v>0</v>
      </c>
      <c r="K1140" s="124"/>
      <c r="L1140" s="124">
        <f>H1140*K1140</f>
        <v>0</v>
      </c>
      <c r="M1140" s="124">
        <v>8.0000000000000002E-3</v>
      </c>
      <c r="N1140" s="124">
        <f>H1140*M1140</f>
        <v>0.55096000000000001</v>
      </c>
      <c r="O1140" s="126">
        <v>21</v>
      </c>
      <c r="P1140" s="126">
        <f>J1140*(O1140/100)</f>
        <v>0</v>
      </c>
      <c r="Q1140" s="126">
        <f>J1140+P1140</f>
        <v>0</v>
      </c>
      <c r="R1140" s="127"/>
      <c r="S1140" s="127" t="s">
        <v>152</v>
      </c>
      <c r="T1140" s="128">
        <v>1</v>
      </c>
      <c r="U1140" s="8"/>
      <c r="V1140" s="8"/>
      <c r="W1140" s="8"/>
      <c r="X1140" s="60"/>
    </row>
    <row r="1141" spans="1:27" ht="9.75" outlineLevel="4" x14ac:dyDescent="0.2">
      <c r="A1141" s="129"/>
      <c r="B1141" s="130"/>
      <c r="C1141" s="130"/>
      <c r="D1141" s="131"/>
      <c r="E1141" s="135" t="s">
        <v>0</v>
      </c>
      <c r="F1141" s="158" t="s">
        <v>322</v>
      </c>
      <c r="G1141" s="158"/>
      <c r="H1141" s="159"/>
      <c r="I1141" s="160"/>
      <c r="J1141" s="161"/>
      <c r="K1141" s="133"/>
      <c r="L1141" s="133"/>
      <c r="M1141" s="133"/>
      <c r="N1141" s="133"/>
      <c r="O1141" s="134"/>
      <c r="P1141" s="134"/>
      <c r="Q1141" s="134"/>
      <c r="R1141" s="131"/>
      <c r="S1141" s="131"/>
      <c r="T1141" s="130"/>
      <c r="U1141" s="6"/>
      <c r="V1141" s="8"/>
      <c r="W1141" s="8"/>
      <c r="X1141" s="132" t="str">
        <f>F1141</f>
        <v>Demontáž obložení podhledů podkladových roštů</v>
      </c>
      <c r="Y1141" s="9"/>
      <c r="AA1141" s="11"/>
    </row>
    <row r="1142" spans="1:27" ht="7.5" customHeight="1" outlineLevel="4" x14ac:dyDescent="0.15">
      <c r="B1142" s="69"/>
      <c r="C1142" s="69"/>
      <c r="D1142" s="60"/>
      <c r="E1142" s="60"/>
      <c r="F1142" s="61"/>
      <c r="G1142" s="60"/>
      <c r="H1142" s="65"/>
      <c r="I1142" s="104"/>
      <c r="J1142" s="63"/>
      <c r="K1142" s="65"/>
      <c r="L1142" s="65"/>
      <c r="M1142" s="65"/>
      <c r="N1142" s="65"/>
      <c r="O1142" s="63"/>
      <c r="P1142" s="63"/>
      <c r="Q1142" s="63"/>
      <c r="R1142" s="60"/>
      <c r="S1142" s="60"/>
      <c r="T1142" s="69"/>
      <c r="U1142" s="8"/>
      <c r="X1142" s="60"/>
    </row>
    <row r="1143" spans="1:27" ht="11.25" outlineLevel="3" x14ac:dyDescent="0.2">
      <c r="A1143" s="4"/>
      <c r="B1143" s="119"/>
      <c r="C1143" s="120">
        <v>186</v>
      </c>
      <c r="D1143" s="121" t="s">
        <v>148</v>
      </c>
      <c r="E1143" s="122" t="s">
        <v>841</v>
      </c>
      <c r="F1143" s="123" t="s">
        <v>842</v>
      </c>
      <c r="G1143" s="121" t="s">
        <v>151</v>
      </c>
      <c r="H1143" s="124">
        <v>486.84</v>
      </c>
      <c r="I1143" s="125"/>
      <c r="J1143" s="126">
        <f>H1143*I1143</f>
        <v>0</v>
      </c>
      <c r="K1143" s="124"/>
      <c r="L1143" s="124">
        <f>H1143*K1143</f>
        <v>0</v>
      </c>
      <c r="M1143" s="124">
        <v>4.0000000000000001E-3</v>
      </c>
      <c r="N1143" s="124">
        <f>H1143*M1143</f>
        <v>1.94736</v>
      </c>
      <c r="O1143" s="126">
        <v>21</v>
      </c>
      <c r="P1143" s="126">
        <f>J1143*(O1143/100)</f>
        <v>0</v>
      </c>
      <c r="Q1143" s="126">
        <f>J1143+P1143</f>
        <v>0</v>
      </c>
      <c r="R1143" s="127"/>
      <c r="S1143" s="127" t="s">
        <v>152</v>
      </c>
      <c r="T1143" s="128">
        <v>1</v>
      </c>
      <c r="U1143" s="8"/>
      <c r="V1143" s="8"/>
      <c r="W1143" s="8"/>
      <c r="X1143" s="60"/>
    </row>
    <row r="1144" spans="1:27" ht="9.75" outlineLevel="4" x14ac:dyDescent="0.2">
      <c r="A1144" s="129"/>
      <c r="B1144" s="130"/>
      <c r="C1144" s="130"/>
      <c r="D1144" s="131"/>
      <c r="E1144" s="135" t="s">
        <v>0</v>
      </c>
      <c r="F1144" s="158" t="s">
        <v>843</v>
      </c>
      <c r="G1144" s="158"/>
      <c r="H1144" s="159"/>
      <c r="I1144" s="160"/>
      <c r="J1144" s="161"/>
      <c r="K1144" s="133"/>
      <c r="L1144" s="133"/>
      <c r="M1144" s="133"/>
      <c r="N1144" s="133"/>
      <c r="O1144" s="134"/>
      <c r="P1144" s="134"/>
      <c r="Q1144" s="134"/>
      <c r="R1144" s="131"/>
      <c r="S1144" s="131"/>
      <c r="T1144" s="130"/>
      <c r="U1144" s="6"/>
      <c r="V1144" s="8"/>
      <c r="W1144" s="8"/>
      <c r="X1144" s="132" t="str">
        <f>F1144</f>
        <v>Demontáž podhledů lamel</v>
      </c>
      <c r="Y1144" s="9"/>
      <c r="AA1144" s="11"/>
    </row>
    <row r="1145" spans="1:27" ht="7.5" customHeight="1" outlineLevel="4" x14ac:dyDescent="0.15">
      <c r="B1145" s="69"/>
      <c r="C1145" s="69"/>
      <c r="D1145" s="60"/>
      <c r="E1145" s="60"/>
      <c r="F1145" s="61"/>
      <c r="G1145" s="60"/>
      <c r="H1145" s="65"/>
      <c r="I1145" s="104"/>
      <c r="J1145" s="63"/>
      <c r="K1145" s="65"/>
      <c r="L1145" s="65"/>
      <c r="M1145" s="65"/>
      <c r="N1145" s="65"/>
      <c r="O1145" s="63"/>
      <c r="P1145" s="63"/>
      <c r="Q1145" s="63"/>
      <c r="R1145" s="60"/>
      <c r="S1145" s="60"/>
      <c r="T1145" s="69"/>
      <c r="U1145" s="8"/>
      <c r="X1145" s="60"/>
    </row>
    <row r="1146" spans="1:27" ht="11.25" outlineLevel="4" x14ac:dyDescent="0.2">
      <c r="A1146" s="136"/>
      <c r="B1146" s="137"/>
      <c r="C1146" s="137"/>
      <c r="D1146" s="138"/>
      <c r="E1146" s="144" t="s">
        <v>1</v>
      </c>
      <c r="F1146" s="139" t="s">
        <v>623</v>
      </c>
      <c r="G1146" s="138"/>
      <c r="H1146" s="140">
        <v>0</v>
      </c>
      <c r="I1146" s="141"/>
      <c r="J1146" s="142"/>
      <c r="K1146" s="143"/>
      <c r="L1146" s="143"/>
      <c r="M1146" s="143"/>
      <c r="N1146" s="143"/>
      <c r="O1146" s="142"/>
      <c r="P1146" s="142"/>
      <c r="Q1146" s="142"/>
      <c r="R1146" s="138"/>
      <c r="S1146" s="138"/>
      <c r="T1146" s="137"/>
      <c r="U1146" s="6"/>
      <c r="V1146" s="8"/>
      <c r="W1146" s="8"/>
      <c r="X1146" s="60"/>
    </row>
    <row r="1147" spans="1:27" ht="11.25" outlineLevel="4" x14ac:dyDescent="0.2">
      <c r="A1147" s="136"/>
      <c r="B1147" s="137"/>
      <c r="C1147" s="137"/>
      <c r="D1147" s="138"/>
      <c r="E1147" s="144"/>
      <c r="F1147" s="139" t="s">
        <v>844</v>
      </c>
      <c r="G1147" s="138"/>
      <c r="H1147" s="140">
        <v>382.08</v>
      </c>
      <c r="I1147" s="141"/>
      <c r="J1147" s="142"/>
      <c r="K1147" s="143"/>
      <c r="L1147" s="143"/>
      <c r="M1147" s="143"/>
      <c r="N1147" s="143"/>
      <c r="O1147" s="142"/>
      <c r="P1147" s="142"/>
      <c r="Q1147" s="142"/>
      <c r="R1147" s="138"/>
      <c r="S1147" s="138"/>
      <c r="T1147" s="137"/>
      <c r="U1147" s="6"/>
      <c r="V1147" s="8"/>
      <c r="W1147" s="8"/>
      <c r="X1147" s="60"/>
    </row>
    <row r="1148" spans="1:27" ht="11.25" outlineLevel="4" x14ac:dyDescent="0.2">
      <c r="A1148" s="136"/>
      <c r="B1148" s="137"/>
      <c r="C1148" s="137"/>
      <c r="D1148" s="138"/>
      <c r="E1148" s="144"/>
      <c r="F1148" s="139" t="s">
        <v>845</v>
      </c>
      <c r="G1148" s="138"/>
      <c r="H1148" s="140">
        <v>50.4</v>
      </c>
      <c r="I1148" s="141"/>
      <c r="J1148" s="142"/>
      <c r="K1148" s="143"/>
      <c r="L1148" s="143"/>
      <c r="M1148" s="143"/>
      <c r="N1148" s="143"/>
      <c r="O1148" s="142"/>
      <c r="P1148" s="142"/>
      <c r="Q1148" s="142"/>
      <c r="R1148" s="138"/>
      <c r="S1148" s="138"/>
      <c r="T1148" s="137"/>
      <c r="U1148" s="6"/>
      <c r="V1148" s="8"/>
      <c r="W1148" s="8"/>
      <c r="X1148" s="60"/>
    </row>
    <row r="1149" spans="1:27" ht="11.25" outlineLevel="4" x14ac:dyDescent="0.2">
      <c r="A1149" s="136"/>
      <c r="B1149" s="137"/>
      <c r="C1149" s="137"/>
      <c r="D1149" s="138"/>
      <c r="E1149" s="144"/>
      <c r="F1149" s="139" t="s">
        <v>846</v>
      </c>
      <c r="G1149" s="138"/>
      <c r="H1149" s="140">
        <v>54.36</v>
      </c>
      <c r="I1149" s="141"/>
      <c r="J1149" s="142"/>
      <c r="K1149" s="143"/>
      <c r="L1149" s="143"/>
      <c r="M1149" s="143"/>
      <c r="N1149" s="143"/>
      <c r="O1149" s="142"/>
      <c r="P1149" s="142"/>
      <c r="Q1149" s="142"/>
      <c r="R1149" s="138"/>
      <c r="S1149" s="138"/>
      <c r="T1149" s="137"/>
      <c r="U1149" s="6"/>
      <c r="V1149" s="8"/>
      <c r="W1149" s="8"/>
      <c r="X1149" s="60"/>
    </row>
    <row r="1150" spans="1:27" ht="7.5" customHeight="1" outlineLevel="4" x14ac:dyDescent="0.15">
      <c r="A1150" s="8"/>
      <c r="B1150" s="69"/>
      <c r="C1150" s="69"/>
      <c r="D1150" s="60"/>
      <c r="E1150" s="60"/>
      <c r="F1150" s="103"/>
      <c r="G1150" s="60"/>
      <c r="H1150" s="65"/>
      <c r="I1150" s="104"/>
      <c r="J1150" s="63"/>
      <c r="K1150" s="65"/>
      <c r="L1150" s="65"/>
      <c r="M1150" s="65"/>
      <c r="N1150" s="65"/>
      <c r="O1150" s="63"/>
      <c r="P1150" s="63"/>
      <c r="Q1150" s="63"/>
      <c r="R1150" s="60"/>
      <c r="S1150" s="60"/>
      <c r="T1150" s="69"/>
      <c r="U1150" s="8"/>
      <c r="X1150" s="60"/>
    </row>
    <row r="1151" spans="1:27" ht="11.25" outlineLevel="3" x14ac:dyDescent="0.2">
      <c r="A1151" s="4"/>
      <c r="B1151" s="119"/>
      <c r="C1151" s="120">
        <v>187</v>
      </c>
      <c r="D1151" s="121" t="s">
        <v>148</v>
      </c>
      <c r="E1151" s="122" t="s">
        <v>847</v>
      </c>
      <c r="F1151" s="123" t="s">
        <v>848</v>
      </c>
      <c r="G1151" s="121" t="s">
        <v>151</v>
      </c>
      <c r="H1151" s="124">
        <v>486.84</v>
      </c>
      <c r="I1151" s="125"/>
      <c r="J1151" s="126">
        <f>H1151*I1151</f>
        <v>0</v>
      </c>
      <c r="K1151" s="124"/>
      <c r="L1151" s="124">
        <f>H1151*K1151</f>
        <v>0</v>
      </c>
      <c r="M1151" s="124">
        <v>2E-3</v>
      </c>
      <c r="N1151" s="124">
        <f>H1151*M1151</f>
        <v>0.97367999999999999</v>
      </c>
      <c r="O1151" s="126">
        <v>21</v>
      </c>
      <c r="P1151" s="126">
        <f>J1151*(O1151/100)</f>
        <v>0</v>
      </c>
      <c r="Q1151" s="126">
        <f>J1151+P1151</f>
        <v>0</v>
      </c>
      <c r="R1151" s="127"/>
      <c r="S1151" s="127" t="s">
        <v>152</v>
      </c>
      <c r="T1151" s="128">
        <v>1</v>
      </c>
      <c r="U1151" s="8"/>
      <c r="V1151" s="8"/>
      <c r="W1151" s="8"/>
      <c r="X1151" s="60"/>
    </row>
    <row r="1152" spans="1:27" ht="9.75" outlineLevel="4" x14ac:dyDescent="0.2">
      <c r="A1152" s="129"/>
      <c r="B1152" s="130"/>
      <c r="C1152" s="130"/>
      <c r="D1152" s="131"/>
      <c r="E1152" s="135" t="s">
        <v>0</v>
      </c>
      <c r="F1152" s="158" t="s">
        <v>849</v>
      </c>
      <c r="G1152" s="158"/>
      <c r="H1152" s="159"/>
      <c r="I1152" s="160"/>
      <c r="J1152" s="161"/>
      <c r="K1152" s="133"/>
      <c r="L1152" s="133"/>
      <c r="M1152" s="133"/>
      <c r="N1152" s="133"/>
      <c r="O1152" s="134"/>
      <c r="P1152" s="134"/>
      <c r="Q1152" s="134"/>
      <c r="R1152" s="131"/>
      <c r="S1152" s="131"/>
      <c r="T1152" s="130"/>
      <c r="U1152" s="6"/>
      <c r="V1152" s="8"/>
      <c r="W1152" s="8"/>
      <c r="X1152" s="132" t="str">
        <f>F1152</f>
        <v>Demontáž podhledů roštů</v>
      </c>
      <c r="Y1152" s="9"/>
      <c r="AA1152" s="11"/>
    </row>
    <row r="1153" spans="1:27" ht="7.5" customHeight="1" outlineLevel="4" x14ac:dyDescent="0.15">
      <c r="B1153" s="69"/>
      <c r="C1153" s="69"/>
      <c r="D1153" s="60"/>
      <c r="E1153" s="60"/>
      <c r="F1153" s="61"/>
      <c r="G1153" s="60"/>
      <c r="H1153" s="65"/>
      <c r="I1153" s="104"/>
      <c r="J1153" s="63"/>
      <c r="K1153" s="65"/>
      <c r="L1153" s="65"/>
      <c r="M1153" s="65"/>
      <c r="N1153" s="65"/>
      <c r="O1153" s="63"/>
      <c r="P1153" s="63"/>
      <c r="Q1153" s="63"/>
      <c r="R1153" s="60"/>
      <c r="S1153" s="60"/>
      <c r="T1153" s="69"/>
      <c r="U1153" s="8"/>
      <c r="X1153" s="60"/>
    </row>
    <row r="1154" spans="1:27" ht="11.25" outlineLevel="3" x14ac:dyDescent="0.2">
      <c r="A1154" s="4"/>
      <c r="B1154" s="119"/>
      <c r="C1154" s="120">
        <v>188</v>
      </c>
      <c r="D1154" s="121" t="s">
        <v>148</v>
      </c>
      <c r="E1154" s="122" t="s">
        <v>346</v>
      </c>
      <c r="F1154" s="123" t="s">
        <v>347</v>
      </c>
      <c r="G1154" s="121" t="s">
        <v>151</v>
      </c>
      <c r="H1154" s="124">
        <v>74.894000000000005</v>
      </c>
      <c r="I1154" s="125"/>
      <c r="J1154" s="126">
        <f>H1154*I1154</f>
        <v>0</v>
      </c>
      <c r="K1154" s="124"/>
      <c r="L1154" s="124">
        <f>H1154*K1154</f>
        <v>0</v>
      </c>
      <c r="M1154" s="124">
        <v>6.8000000000000005E-2</v>
      </c>
      <c r="N1154" s="124">
        <f>H1154*M1154</f>
        <v>5.0927920000000011</v>
      </c>
      <c r="O1154" s="126">
        <v>21</v>
      </c>
      <c r="P1154" s="126">
        <f>J1154*(O1154/100)</f>
        <v>0</v>
      </c>
      <c r="Q1154" s="126">
        <f>J1154+P1154</f>
        <v>0</v>
      </c>
      <c r="R1154" s="127"/>
      <c r="S1154" s="127" t="s">
        <v>152</v>
      </c>
      <c r="T1154" s="128">
        <v>1</v>
      </c>
      <c r="U1154" s="8"/>
      <c r="V1154" s="8"/>
      <c r="W1154" s="8"/>
      <c r="X1154" s="60"/>
    </row>
    <row r="1155" spans="1:27" ht="9.75" outlineLevel="4" x14ac:dyDescent="0.2">
      <c r="A1155" s="129"/>
      <c r="B1155" s="130"/>
      <c r="C1155" s="130"/>
      <c r="D1155" s="131"/>
      <c r="E1155" s="135" t="s">
        <v>0</v>
      </c>
      <c r="F1155" s="158" t="s">
        <v>348</v>
      </c>
      <c r="G1155" s="158"/>
      <c r="H1155" s="159"/>
      <c r="I1155" s="160"/>
      <c r="J1155" s="161"/>
      <c r="K1155" s="133"/>
      <c r="L1155" s="133"/>
      <c r="M1155" s="133"/>
      <c r="N1155" s="133"/>
      <c r="O1155" s="134"/>
      <c r="P1155" s="134"/>
      <c r="Q1155" s="134"/>
      <c r="R1155" s="131"/>
      <c r="S1155" s="131"/>
      <c r="T1155" s="130"/>
      <c r="U1155" s="6"/>
      <c r="V1155" s="8"/>
      <c r="W1155" s="8"/>
      <c r="X1155" s="132" t="str">
        <f>F1155</f>
        <v>Odsekání obkladů stěn včetně otlučení podkladní omítky až na zdivo z obkládaček vnitřních, z jakýchkoliv materiálů, plochy přes 1 m2</v>
      </c>
      <c r="Y1155" s="9"/>
      <c r="AA1155" s="11"/>
    </row>
    <row r="1156" spans="1:27" ht="7.5" customHeight="1" outlineLevel="4" x14ac:dyDescent="0.15">
      <c r="B1156" s="69"/>
      <c r="C1156" s="69"/>
      <c r="D1156" s="60"/>
      <c r="E1156" s="60"/>
      <c r="F1156" s="61"/>
      <c r="G1156" s="60"/>
      <c r="H1156" s="65"/>
      <c r="I1156" s="104"/>
      <c r="J1156" s="63"/>
      <c r="K1156" s="65"/>
      <c r="L1156" s="65"/>
      <c r="M1156" s="65"/>
      <c r="N1156" s="65"/>
      <c r="O1156" s="63"/>
      <c r="P1156" s="63"/>
      <c r="Q1156" s="63"/>
      <c r="R1156" s="60"/>
      <c r="S1156" s="60"/>
      <c r="T1156" s="69"/>
      <c r="U1156" s="8"/>
      <c r="X1156" s="60"/>
    </row>
    <row r="1157" spans="1:27" ht="11.25" outlineLevel="4" x14ac:dyDescent="0.2">
      <c r="A1157" s="136"/>
      <c r="B1157" s="137"/>
      <c r="C1157" s="137"/>
      <c r="D1157" s="138"/>
      <c r="E1157" s="144" t="s">
        <v>1</v>
      </c>
      <c r="F1157" s="139" t="s">
        <v>623</v>
      </c>
      <c r="G1157" s="138"/>
      <c r="H1157" s="140">
        <v>0</v>
      </c>
      <c r="I1157" s="141"/>
      <c r="J1157" s="142"/>
      <c r="K1157" s="143"/>
      <c r="L1157" s="143"/>
      <c r="M1157" s="143"/>
      <c r="N1157" s="143"/>
      <c r="O1157" s="142"/>
      <c r="P1157" s="142"/>
      <c r="Q1157" s="142"/>
      <c r="R1157" s="138"/>
      <c r="S1157" s="138"/>
      <c r="T1157" s="137"/>
      <c r="U1157" s="6"/>
      <c r="V1157" s="8"/>
      <c r="W1157" s="8"/>
      <c r="X1157" s="60"/>
    </row>
    <row r="1158" spans="1:27" ht="11.25" outlineLevel="4" x14ac:dyDescent="0.2">
      <c r="A1158" s="136"/>
      <c r="B1158" s="137"/>
      <c r="C1158" s="137"/>
      <c r="D1158" s="138"/>
      <c r="E1158" s="144"/>
      <c r="F1158" s="139" t="s">
        <v>850</v>
      </c>
      <c r="G1158" s="138"/>
      <c r="H1158" s="140">
        <v>2.3290000000000006</v>
      </c>
      <c r="I1158" s="141"/>
      <c r="J1158" s="142"/>
      <c r="K1158" s="143"/>
      <c r="L1158" s="143"/>
      <c r="M1158" s="143"/>
      <c r="N1158" s="143"/>
      <c r="O1158" s="142"/>
      <c r="P1158" s="142"/>
      <c r="Q1158" s="142"/>
      <c r="R1158" s="138"/>
      <c r="S1158" s="138"/>
      <c r="T1158" s="137"/>
      <c r="U1158" s="6"/>
      <c r="V1158" s="8"/>
      <c r="W1158" s="8"/>
      <c r="X1158" s="60"/>
    </row>
    <row r="1159" spans="1:27" ht="11.25" outlineLevel="4" x14ac:dyDescent="0.2">
      <c r="A1159" s="136"/>
      <c r="B1159" s="137"/>
      <c r="C1159" s="137"/>
      <c r="D1159" s="138"/>
      <c r="E1159" s="144"/>
      <c r="F1159" s="139" t="s">
        <v>233</v>
      </c>
      <c r="G1159" s="138"/>
      <c r="H1159" s="140">
        <v>2.3290000000000006</v>
      </c>
      <c r="I1159" s="141"/>
      <c r="J1159" s="142"/>
      <c r="K1159" s="143"/>
      <c r="L1159" s="143"/>
      <c r="M1159" s="143"/>
      <c r="N1159" s="143"/>
      <c r="O1159" s="142"/>
      <c r="P1159" s="142"/>
      <c r="Q1159" s="142"/>
      <c r="R1159" s="138"/>
      <c r="S1159" s="138"/>
      <c r="T1159" s="137"/>
      <c r="U1159" s="6"/>
      <c r="V1159" s="8"/>
      <c r="W1159" s="8"/>
      <c r="X1159" s="60"/>
    </row>
    <row r="1160" spans="1:27" ht="11.25" outlineLevel="4" x14ac:dyDescent="0.2">
      <c r="A1160" s="136"/>
      <c r="B1160" s="137"/>
      <c r="C1160" s="137"/>
      <c r="D1160" s="138"/>
      <c r="E1160" s="144"/>
      <c r="F1160" s="139" t="s">
        <v>739</v>
      </c>
      <c r="G1160" s="138"/>
      <c r="H1160" s="140">
        <v>55.185000000000002</v>
      </c>
      <c r="I1160" s="141"/>
      <c r="J1160" s="142"/>
      <c r="K1160" s="143"/>
      <c r="L1160" s="143"/>
      <c r="M1160" s="143"/>
      <c r="N1160" s="143"/>
      <c r="O1160" s="142"/>
      <c r="P1160" s="142"/>
      <c r="Q1160" s="142"/>
      <c r="R1160" s="138"/>
      <c r="S1160" s="138"/>
      <c r="T1160" s="137"/>
      <c r="U1160" s="6"/>
      <c r="V1160" s="8"/>
      <c r="W1160" s="8"/>
      <c r="X1160" s="60"/>
    </row>
    <row r="1161" spans="1:27" ht="11.25" outlineLevel="4" x14ac:dyDescent="0.2">
      <c r="A1161" s="136"/>
      <c r="B1161" s="137"/>
      <c r="C1161" s="137"/>
      <c r="D1161" s="138"/>
      <c r="E1161" s="144"/>
      <c r="F1161" s="139" t="s">
        <v>740</v>
      </c>
      <c r="G1161" s="138"/>
      <c r="H1161" s="140">
        <v>5.2</v>
      </c>
      <c r="I1161" s="141"/>
      <c r="J1161" s="142"/>
      <c r="K1161" s="143"/>
      <c r="L1161" s="143"/>
      <c r="M1161" s="143"/>
      <c r="N1161" s="143"/>
      <c r="O1161" s="142"/>
      <c r="P1161" s="142"/>
      <c r="Q1161" s="142"/>
      <c r="R1161" s="138"/>
      <c r="S1161" s="138"/>
      <c r="T1161" s="137"/>
      <c r="U1161" s="6"/>
      <c r="V1161" s="8"/>
      <c r="W1161" s="8"/>
      <c r="X1161" s="60"/>
    </row>
    <row r="1162" spans="1:27" ht="11.25" outlineLevel="4" x14ac:dyDescent="0.2">
      <c r="A1162" s="136"/>
      <c r="B1162" s="137"/>
      <c r="C1162" s="137"/>
      <c r="D1162" s="138"/>
      <c r="E1162" s="144"/>
      <c r="F1162" s="139" t="s">
        <v>741</v>
      </c>
      <c r="G1162" s="138"/>
      <c r="H1162" s="140">
        <v>10.4</v>
      </c>
      <c r="I1162" s="141"/>
      <c r="J1162" s="142"/>
      <c r="K1162" s="143"/>
      <c r="L1162" s="143"/>
      <c r="M1162" s="143"/>
      <c r="N1162" s="143"/>
      <c r="O1162" s="142"/>
      <c r="P1162" s="142"/>
      <c r="Q1162" s="142"/>
      <c r="R1162" s="138"/>
      <c r="S1162" s="138"/>
      <c r="T1162" s="137"/>
      <c r="U1162" s="6"/>
      <c r="V1162" s="8"/>
      <c r="W1162" s="8"/>
      <c r="X1162" s="60"/>
    </row>
    <row r="1163" spans="1:27" ht="11.25" outlineLevel="4" x14ac:dyDescent="0.2">
      <c r="A1163" s="136"/>
      <c r="B1163" s="137"/>
      <c r="C1163" s="137"/>
      <c r="D1163" s="138"/>
      <c r="E1163" s="144"/>
      <c r="F1163" s="139" t="s">
        <v>742</v>
      </c>
      <c r="G1163" s="138"/>
      <c r="H1163" s="140">
        <v>1.7799999999999998</v>
      </c>
      <c r="I1163" s="141"/>
      <c r="J1163" s="142"/>
      <c r="K1163" s="143"/>
      <c r="L1163" s="143"/>
      <c r="M1163" s="143"/>
      <c r="N1163" s="143"/>
      <c r="O1163" s="142"/>
      <c r="P1163" s="142"/>
      <c r="Q1163" s="142"/>
      <c r="R1163" s="138"/>
      <c r="S1163" s="138"/>
      <c r="T1163" s="137"/>
      <c r="U1163" s="6"/>
      <c r="V1163" s="8"/>
      <c r="W1163" s="8"/>
      <c r="X1163" s="60"/>
    </row>
    <row r="1164" spans="1:27" ht="11.25" outlineLevel="4" x14ac:dyDescent="0.2">
      <c r="A1164" s="136"/>
      <c r="B1164" s="137"/>
      <c r="C1164" s="137"/>
      <c r="D1164" s="138"/>
      <c r="E1164" s="144"/>
      <c r="F1164" s="139" t="s">
        <v>233</v>
      </c>
      <c r="G1164" s="138"/>
      <c r="H1164" s="140">
        <v>72.565000000000012</v>
      </c>
      <c r="I1164" s="141"/>
      <c r="J1164" s="142"/>
      <c r="K1164" s="143"/>
      <c r="L1164" s="143"/>
      <c r="M1164" s="143"/>
      <c r="N1164" s="143"/>
      <c r="O1164" s="142"/>
      <c r="P1164" s="142"/>
      <c r="Q1164" s="142"/>
      <c r="R1164" s="138"/>
      <c r="S1164" s="138"/>
      <c r="T1164" s="137"/>
      <c r="U1164" s="6"/>
      <c r="V1164" s="8"/>
      <c r="W1164" s="8"/>
      <c r="X1164" s="60"/>
    </row>
    <row r="1165" spans="1:27" ht="7.5" customHeight="1" outlineLevel="4" x14ac:dyDescent="0.15">
      <c r="A1165" s="8"/>
      <c r="B1165" s="69"/>
      <c r="C1165" s="69"/>
      <c r="D1165" s="60"/>
      <c r="E1165" s="60"/>
      <c r="F1165" s="103"/>
      <c r="G1165" s="60"/>
      <c r="H1165" s="65"/>
      <c r="I1165" s="104"/>
      <c r="J1165" s="63"/>
      <c r="K1165" s="65"/>
      <c r="L1165" s="65"/>
      <c r="M1165" s="65"/>
      <c r="N1165" s="65"/>
      <c r="O1165" s="63"/>
      <c r="P1165" s="63"/>
      <c r="Q1165" s="63"/>
      <c r="R1165" s="60"/>
      <c r="S1165" s="60"/>
      <c r="T1165" s="69"/>
      <c r="U1165" s="8"/>
      <c r="X1165" s="60"/>
    </row>
    <row r="1166" spans="1:27" ht="11.25" outlineLevel="3" x14ac:dyDescent="0.2">
      <c r="A1166" s="4"/>
      <c r="B1166" s="119"/>
      <c r="C1166" s="120">
        <v>189</v>
      </c>
      <c r="D1166" s="121" t="s">
        <v>148</v>
      </c>
      <c r="E1166" s="122" t="s">
        <v>350</v>
      </c>
      <c r="F1166" s="123" t="s">
        <v>351</v>
      </c>
      <c r="G1166" s="121" t="s">
        <v>151</v>
      </c>
      <c r="H1166" s="124">
        <v>37.383000000000003</v>
      </c>
      <c r="I1166" s="125"/>
      <c r="J1166" s="126">
        <f>H1166*I1166</f>
        <v>0</v>
      </c>
      <c r="K1166" s="124"/>
      <c r="L1166" s="124">
        <f>H1166*K1166</f>
        <v>0</v>
      </c>
      <c r="M1166" s="124">
        <v>0.01</v>
      </c>
      <c r="N1166" s="124">
        <f>H1166*M1166</f>
        <v>0.37383000000000005</v>
      </c>
      <c r="O1166" s="126">
        <v>21</v>
      </c>
      <c r="P1166" s="126">
        <f>J1166*(O1166/100)</f>
        <v>0</v>
      </c>
      <c r="Q1166" s="126">
        <f>J1166+P1166</f>
        <v>0</v>
      </c>
      <c r="R1166" s="127"/>
      <c r="S1166" s="127" t="s">
        <v>152</v>
      </c>
      <c r="T1166" s="128">
        <v>1</v>
      </c>
      <c r="U1166" s="8"/>
      <c r="V1166" s="8"/>
      <c r="W1166" s="8"/>
      <c r="X1166" s="60"/>
    </row>
    <row r="1167" spans="1:27" ht="9.75" outlineLevel="4" x14ac:dyDescent="0.2">
      <c r="A1167" s="129"/>
      <c r="B1167" s="130"/>
      <c r="C1167" s="130"/>
      <c r="D1167" s="131"/>
      <c r="E1167" s="135" t="s">
        <v>0</v>
      </c>
      <c r="F1167" s="158" t="s">
        <v>352</v>
      </c>
      <c r="G1167" s="158"/>
      <c r="H1167" s="159"/>
      <c r="I1167" s="160"/>
      <c r="J1167" s="161"/>
      <c r="K1167" s="133"/>
      <c r="L1167" s="133"/>
      <c r="M1167" s="133"/>
      <c r="N1167" s="133"/>
      <c r="O1167" s="134"/>
      <c r="P1167" s="134"/>
      <c r="Q1167" s="134"/>
      <c r="R1167" s="131"/>
      <c r="S1167" s="131"/>
      <c r="T1167" s="130"/>
      <c r="U1167" s="6"/>
      <c r="V1167" s="8"/>
      <c r="W1167" s="8"/>
      <c r="X1167" s="132" t="str">
        <f>F1167</f>
        <v>Otlučení vápenných nebo vápenocementových omítek vnitřních ploch stropů, v rozsahu přes 10 do 30 %</v>
      </c>
      <c r="Y1167" s="9"/>
      <c r="AA1167" s="11"/>
    </row>
    <row r="1168" spans="1:27" ht="7.5" customHeight="1" outlineLevel="4" x14ac:dyDescent="0.15">
      <c r="B1168" s="69"/>
      <c r="C1168" s="69"/>
      <c r="D1168" s="60"/>
      <c r="E1168" s="60"/>
      <c r="F1168" s="61"/>
      <c r="G1168" s="60"/>
      <c r="H1168" s="65"/>
      <c r="I1168" s="104"/>
      <c r="J1168" s="63"/>
      <c r="K1168" s="65"/>
      <c r="L1168" s="65"/>
      <c r="M1168" s="65"/>
      <c r="N1168" s="65"/>
      <c r="O1168" s="63"/>
      <c r="P1168" s="63"/>
      <c r="Q1168" s="63"/>
      <c r="R1168" s="60"/>
      <c r="S1168" s="60"/>
      <c r="T1168" s="69"/>
      <c r="U1168" s="8"/>
      <c r="X1168" s="60"/>
    </row>
    <row r="1169" spans="1:27" ht="11.25" outlineLevel="4" x14ac:dyDescent="0.2">
      <c r="A1169" s="136"/>
      <c r="B1169" s="137"/>
      <c r="C1169" s="137"/>
      <c r="D1169" s="138"/>
      <c r="E1169" s="144" t="s">
        <v>1</v>
      </c>
      <c r="F1169" s="139" t="s">
        <v>851</v>
      </c>
      <c r="G1169" s="138"/>
      <c r="H1169" s="140">
        <v>37.383000000000003</v>
      </c>
      <c r="I1169" s="141"/>
      <c r="J1169" s="142"/>
      <c r="K1169" s="143"/>
      <c r="L1169" s="143"/>
      <c r="M1169" s="143"/>
      <c r="N1169" s="143"/>
      <c r="O1169" s="142"/>
      <c r="P1169" s="142"/>
      <c r="Q1169" s="142"/>
      <c r="R1169" s="138"/>
      <c r="S1169" s="138"/>
      <c r="T1169" s="137"/>
      <c r="U1169" s="6"/>
      <c r="V1169" s="8"/>
      <c r="W1169" s="8"/>
      <c r="X1169" s="60"/>
    </row>
    <row r="1170" spans="1:27" ht="7.5" customHeight="1" outlineLevel="4" x14ac:dyDescent="0.15">
      <c r="A1170" s="8"/>
      <c r="B1170" s="69"/>
      <c r="C1170" s="69"/>
      <c r="D1170" s="60"/>
      <c r="E1170" s="60"/>
      <c r="F1170" s="103"/>
      <c r="G1170" s="60"/>
      <c r="H1170" s="65"/>
      <c r="I1170" s="104"/>
      <c r="J1170" s="63"/>
      <c r="K1170" s="65"/>
      <c r="L1170" s="65"/>
      <c r="M1170" s="65"/>
      <c r="N1170" s="65"/>
      <c r="O1170" s="63"/>
      <c r="P1170" s="63"/>
      <c r="Q1170" s="63"/>
      <c r="R1170" s="60"/>
      <c r="S1170" s="60"/>
      <c r="T1170" s="69"/>
      <c r="U1170" s="8"/>
      <c r="X1170" s="60"/>
    </row>
    <row r="1171" spans="1:27" ht="11.25" outlineLevel="3" x14ac:dyDescent="0.2">
      <c r="A1171" s="4"/>
      <c r="B1171" s="119"/>
      <c r="C1171" s="120">
        <v>190</v>
      </c>
      <c r="D1171" s="121" t="s">
        <v>148</v>
      </c>
      <c r="E1171" s="122" t="s">
        <v>353</v>
      </c>
      <c r="F1171" s="123" t="s">
        <v>354</v>
      </c>
      <c r="G1171" s="121" t="s">
        <v>151</v>
      </c>
      <c r="H1171" s="124">
        <v>662.13</v>
      </c>
      <c r="I1171" s="125"/>
      <c r="J1171" s="126">
        <f>H1171*I1171</f>
        <v>0</v>
      </c>
      <c r="K1171" s="124"/>
      <c r="L1171" s="124">
        <f>H1171*K1171</f>
        <v>0</v>
      </c>
      <c r="M1171" s="124">
        <v>0.01</v>
      </c>
      <c r="N1171" s="124">
        <f>H1171*M1171</f>
        <v>6.6212999999999997</v>
      </c>
      <c r="O1171" s="126">
        <v>21</v>
      </c>
      <c r="P1171" s="126">
        <f>J1171*(O1171/100)</f>
        <v>0</v>
      </c>
      <c r="Q1171" s="126">
        <f>J1171+P1171</f>
        <v>0</v>
      </c>
      <c r="R1171" s="127"/>
      <c r="S1171" s="127" t="s">
        <v>152</v>
      </c>
      <c r="T1171" s="128">
        <v>1</v>
      </c>
      <c r="U1171" s="8"/>
      <c r="V1171" s="8"/>
      <c r="W1171" s="8"/>
      <c r="X1171" s="60"/>
    </row>
    <row r="1172" spans="1:27" ht="9.75" outlineLevel="4" x14ac:dyDescent="0.2">
      <c r="A1172" s="129"/>
      <c r="B1172" s="130"/>
      <c r="C1172" s="130"/>
      <c r="D1172" s="131"/>
      <c r="E1172" s="135" t="s">
        <v>0</v>
      </c>
      <c r="F1172" s="158" t="s">
        <v>355</v>
      </c>
      <c r="G1172" s="158"/>
      <c r="H1172" s="159"/>
      <c r="I1172" s="160"/>
      <c r="J1172" s="161"/>
      <c r="K1172" s="133"/>
      <c r="L1172" s="133"/>
      <c r="M1172" s="133"/>
      <c r="N1172" s="133"/>
      <c r="O1172" s="134"/>
      <c r="P1172" s="134"/>
      <c r="Q1172" s="134"/>
      <c r="R1172" s="131"/>
      <c r="S1172" s="131"/>
      <c r="T1172" s="130"/>
      <c r="U1172" s="6"/>
      <c r="V1172" s="8"/>
      <c r="W1172" s="8"/>
      <c r="X1172" s="132" t="str">
        <f>F1172</f>
        <v>Otlučení vápenných nebo vápenocementových omítek vnitřních ploch stěn s vyškrabáním spar, s očištěním zdiva, v rozsahu přes 10 do 30 %</v>
      </c>
      <c r="Y1172" s="9"/>
      <c r="AA1172" s="11"/>
    </row>
    <row r="1173" spans="1:27" ht="7.5" customHeight="1" outlineLevel="4" x14ac:dyDescent="0.15">
      <c r="B1173" s="69"/>
      <c r="C1173" s="69"/>
      <c r="D1173" s="60"/>
      <c r="E1173" s="60"/>
      <c r="F1173" s="61"/>
      <c r="G1173" s="60"/>
      <c r="H1173" s="65"/>
      <c r="I1173" s="104"/>
      <c r="J1173" s="63"/>
      <c r="K1173" s="65"/>
      <c r="L1173" s="65"/>
      <c r="M1173" s="65"/>
      <c r="N1173" s="65"/>
      <c r="O1173" s="63"/>
      <c r="P1173" s="63"/>
      <c r="Q1173" s="63"/>
      <c r="R1173" s="60"/>
      <c r="S1173" s="60"/>
      <c r="T1173" s="69"/>
      <c r="U1173" s="8"/>
      <c r="X1173" s="60"/>
    </row>
    <row r="1174" spans="1:27" ht="11.25" outlineLevel="4" x14ac:dyDescent="0.2">
      <c r="A1174" s="136"/>
      <c r="B1174" s="137"/>
      <c r="C1174" s="137"/>
      <c r="D1174" s="138"/>
      <c r="E1174" s="144" t="s">
        <v>1</v>
      </c>
      <c r="F1174" s="139" t="s">
        <v>852</v>
      </c>
      <c r="G1174" s="138"/>
      <c r="H1174" s="140">
        <v>662.13</v>
      </c>
      <c r="I1174" s="141"/>
      <c r="J1174" s="142"/>
      <c r="K1174" s="143"/>
      <c r="L1174" s="143"/>
      <c r="M1174" s="143"/>
      <c r="N1174" s="143"/>
      <c r="O1174" s="142"/>
      <c r="P1174" s="142"/>
      <c r="Q1174" s="142"/>
      <c r="R1174" s="138"/>
      <c r="S1174" s="138"/>
      <c r="T1174" s="137"/>
      <c r="U1174" s="6"/>
      <c r="V1174" s="8"/>
      <c r="W1174" s="8"/>
      <c r="X1174" s="60"/>
    </row>
    <row r="1175" spans="1:27" ht="7.5" customHeight="1" outlineLevel="4" x14ac:dyDescent="0.15">
      <c r="A1175" s="8"/>
      <c r="B1175" s="69"/>
      <c r="C1175" s="69"/>
      <c r="D1175" s="60"/>
      <c r="E1175" s="60"/>
      <c r="F1175" s="103"/>
      <c r="G1175" s="60"/>
      <c r="H1175" s="65"/>
      <c r="I1175" s="104"/>
      <c r="J1175" s="63"/>
      <c r="K1175" s="65"/>
      <c r="L1175" s="65"/>
      <c r="M1175" s="65"/>
      <c r="N1175" s="65"/>
      <c r="O1175" s="63"/>
      <c r="P1175" s="63"/>
      <c r="Q1175" s="63"/>
      <c r="R1175" s="60"/>
      <c r="S1175" s="60"/>
      <c r="T1175" s="69"/>
      <c r="U1175" s="8"/>
      <c r="X1175" s="60"/>
    </row>
    <row r="1176" spans="1:27" ht="11.25" outlineLevel="3" x14ac:dyDescent="0.2">
      <c r="A1176" s="4"/>
      <c r="B1176" s="119"/>
      <c r="C1176" s="120">
        <v>191</v>
      </c>
      <c r="D1176" s="121" t="s">
        <v>148</v>
      </c>
      <c r="E1176" s="122" t="s">
        <v>853</v>
      </c>
      <c r="F1176" s="123" t="s">
        <v>854</v>
      </c>
      <c r="G1176" s="121" t="s">
        <v>151</v>
      </c>
      <c r="H1176" s="124">
        <v>23.962499999999999</v>
      </c>
      <c r="I1176" s="125"/>
      <c r="J1176" s="126">
        <f>H1176*I1176</f>
        <v>0</v>
      </c>
      <c r="K1176" s="124"/>
      <c r="L1176" s="124">
        <f>H1176*K1176</f>
        <v>0</v>
      </c>
      <c r="M1176" s="124">
        <v>2.4649999999999998E-2</v>
      </c>
      <c r="N1176" s="124">
        <f>H1176*M1176</f>
        <v>0.59067562499999993</v>
      </c>
      <c r="O1176" s="126">
        <v>21</v>
      </c>
      <c r="P1176" s="126">
        <f>J1176*(O1176/100)</f>
        <v>0</v>
      </c>
      <c r="Q1176" s="126">
        <f>J1176+P1176</f>
        <v>0</v>
      </c>
      <c r="R1176" s="127"/>
      <c r="S1176" s="127" t="s">
        <v>152</v>
      </c>
      <c r="T1176" s="128">
        <v>1</v>
      </c>
      <c r="U1176" s="8"/>
      <c r="V1176" s="8"/>
      <c r="W1176" s="8"/>
      <c r="X1176" s="60"/>
    </row>
    <row r="1177" spans="1:27" ht="9.75" outlineLevel="4" x14ac:dyDescent="0.2">
      <c r="A1177" s="129"/>
      <c r="B1177" s="130"/>
      <c r="C1177" s="130"/>
      <c r="D1177" s="131"/>
      <c r="E1177" s="135" t="s">
        <v>0</v>
      </c>
      <c r="F1177" s="158" t="s">
        <v>855</v>
      </c>
      <c r="G1177" s="158"/>
      <c r="H1177" s="159"/>
      <c r="I1177" s="160"/>
      <c r="J1177" s="161"/>
      <c r="K1177" s="133"/>
      <c r="L1177" s="133"/>
      <c r="M1177" s="133"/>
      <c r="N1177" s="133"/>
      <c r="O1177" s="134"/>
      <c r="P1177" s="134"/>
      <c r="Q1177" s="134"/>
      <c r="R1177" s="131"/>
      <c r="S1177" s="131"/>
      <c r="T1177" s="130"/>
      <c r="U1177" s="6"/>
      <c r="V1177" s="8"/>
      <c r="W1177" s="8"/>
      <c r="X1177" s="132" t="str">
        <f>F1177</f>
        <v>Demontáž obložení stěn panely, plochy do 1,5 m2</v>
      </c>
      <c r="Y1177" s="9"/>
      <c r="AA1177" s="11"/>
    </row>
    <row r="1178" spans="1:27" ht="7.5" customHeight="1" outlineLevel="4" x14ac:dyDescent="0.15">
      <c r="B1178" s="69"/>
      <c r="C1178" s="69"/>
      <c r="D1178" s="60"/>
      <c r="E1178" s="60"/>
      <c r="F1178" s="61"/>
      <c r="G1178" s="60"/>
      <c r="H1178" s="65"/>
      <c r="I1178" s="104"/>
      <c r="J1178" s="63"/>
      <c r="K1178" s="65"/>
      <c r="L1178" s="65"/>
      <c r="M1178" s="65"/>
      <c r="N1178" s="65"/>
      <c r="O1178" s="63"/>
      <c r="P1178" s="63"/>
      <c r="Q1178" s="63"/>
      <c r="R1178" s="60"/>
      <c r="S1178" s="60"/>
      <c r="T1178" s="69"/>
      <c r="U1178" s="8"/>
      <c r="X1178" s="60"/>
    </row>
    <row r="1179" spans="1:27" ht="11.25" outlineLevel="4" x14ac:dyDescent="0.2">
      <c r="A1179" s="136"/>
      <c r="B1179" s="137"/>
      <c r="C1179" s="137"/>
      <c r="D1179" s="138"/>
      <c r="E1179" s="144" t="s">
        <v>1</v>
      </c>
      <c r="F1179" s="139" t="s">
        <v>803</v>
      </c>
      <c r="G1179" s="138"/>
      <c r="H1179" s="140">
        <v>0</v>
      </c>
      <c r="I1179" s="141"/>
      <c r="J1179" s="142"/>
      <c r="K1179" s="143"/>
      <c r="L1179" s="143"/>
      <c r="M1179" s="143"/>
      <c r="N1179" s="143"/>
      <c r="O1179" s="142"/>
      <c r="P1179" s="142"/>
      <c r="Q1179" s="142"/>
      <c r="R1179" s="138"/>
      <c r="S1179" s="138"/>
      <c r="T1179" s="137"/>
      <c r="U1179" s="6"/>
      <c r="V1179" s="8"/>
      <c r="W1179" s="8"/>
      <c r="X1179" s="60"/>
    </row>
    <row r="1180" spans="1:27" ht="11.25" outlineLevel="4" x14ac:dyDescent="0.2">
      <c r="A1180" s="136"/>
      <c r="B1180" s="137"/>
      <c r="C1180" s="137"/>
      <c r="D1180" s="138"/>
      <c r="E1180" s="144"/>
      <c r="F1180" s="139" t="s">
        <v>856</v>
      </c>
      <c r="G1180" s="138"/>
      <c r="H1180" s="140">
        <v>16.747499999999999</v>
      </c>
      <c r="I1180" s="141"/>
      <c r="J1180" s="142"/>
      <c r="K1180" s="143"/>
      <c r="L1180" s="143"/>
      <c r="M1180" s="143"/>
      <c r="N1180" s="143"/>
      <c r="O1180" s="142"/>
      <c r="P1180" s="142"/>
      <c r="Q1180" s="142"/>
      <c r="R1180" s="138"/>
      <c r="S1180" s="138"/>
      <c r="T1180" s="137"/>
      <c r="U1180" s="6"/>
      <c r="V1180" s="8"/>
      <c r="W1180" s="8"/>
      <c r="X1180" s="60"/>
    </row>
    <row r="1181" spans="1:27" ht="11.25" outlineLevel="4" x14ac:dyDescent="0.2">
      <c r="A1181" s="136"/>
      <c r="B1181" s="137"/>
      <c r="C1181" s="137"/>
      <c r="D1181" s="138"/>
      <c r="E1181" s="144"/>
      <c r="F1181" s="139" t="s">
        <v>857</v>
      </c>
      <c r="G1181" s="138"/>
      <c r="H1181" s="140">
        <v>7.2149999999999999</v>
      </c>
      <c r="I1181" s="141"/>
      <c r="J1181" s="142"/>
      <c r="K1181" s="143"/>
      <c r="L1181" s="143"/>
      <c r="M1181" s="143"/>
      <c r="N1181" s="143"/>
      <c r="O1181" s="142"/>
      <c r="P1181" s="142"/>
      <c r="Q1181" s="142"/>
      <c r="R1181" s="138"/>
      <c r="S1181" s="138"/>
      <c r="T1181" s="137"/>
      <c r="U1181" s="6"/>
      <c r="V1181" s="8"/>
      <c r="W1181" s="8"/>
      <c r="X1181" s="60"/>
    </row>
    <row r="1182" spans="1:27" ht="7.5" customHeight="1" outlineLevel="4" x14ac:dyDescent="0.15">
      <c r="A1182" s="8"/>
      <c r="B1182" s="69"/>
      <c r="C1182" s="69"/>
      <c r="D1182" s="60"/>
      <c r="E1182" s="60"/>
      <c r="F1182" s="103"/>
      <c r="G1182" s="60"/>
      <c r="H1182" s="65"/>
      <c r="I1182" s="104"/>
      <c r="J1182" s="63"/>
      <c r="K1182" s="65"/>
      <c r="L1182" s="65"/>
      <c r="M1182" s="65"/>
      <c r="N1182" s="65"/>
      <c r="O1182" s="63"/>
      <c r="P1182" s="63"/>
      <c r="Q1182" s="63"/>
      <c r="R1182" s="60"/>
      <c r="S1182" s="60"/>
      <c r="T1182" s="69"/>
      <c r="U1182" s="8"/>
      <c r="X1182" s="60"/>
    </row>
    <row r="1183" spans="1:27" ht="11.25" outlineLevel="3" x14ac:dyDescent="0.2">
      <c r="A1183" s="4"/>
      <c r="B1183" s="119"/>
      <c r="C1183" s="120">
        <v>192</v>
      </c>
      <c r="D1183" s="121" t="s">
        <v>148</v>
      </c>
      <c r="E1183" s="122" t="s">
        <v>858</v>
      </c>
      <c r="F1183" s="123" t="s">
        <v>859</v>
      </c>
      <c r="G1183" s="121" t="s">
        <v>151</v>
      </c>
      <c r="H1183" s="124">
        <v>23.962</v>
      </c>
      <c r="I1183" s="125"/>
      <c r="J1183" s="126">
        <f>H1183*I1183</f>
        <v>0</v>
      </c>
      <c r="K1183" s="124"/>
      <c r="L1183" s="124">
        <f>H1183*K1183</f>
        <v>0</v>
      </c>
      <c r="M1183" s="124">
        <v>8.0000000000000002E-3</v>
      </c>
      <c r="N1183" s="124">
        <f>H1183*M1183</f>
        <v>0.19169600000000001</v>
      </c>
      <c r="O1183" s="126">
        <v>21</v>
      </c>
      <c r="P1183" s="126">
        <f>J1183*(O1183/100)</f>
        <v>0</v>
      </c>
      <c r="Q1183" s="126">
        <f>J1183+P1183</f>
        <v>0</v>
      </c>
      <c r="R1183" s="127"/>
      <c r="S1183" s="127" t="s">
        <v>152</v>
      </c>
      <c r="T1183" s="128">
        <v>1</v>
      </c>
      <c r="U1183" s="8"/>
      <c r="V1183" s="8"/>
      <c r="W1183" s="8"/>
      <c r="X1183" s="60"/>
    </row>
    <row r="1184" spans="1:27" ht="9.75" outlineLevel="4" x14ac:dyDescent="0.2">
      <c r="A1184" s="129"/>
      <c r="B1184" s="130"/>
      <c r="C1184" s="130"/>
      <c r="D1184" s="131"/>
      <c r="E1184" s="135" t="s">
        <v>0</v>
      </c>
      <c r="F1184" s="158" t="s">
        <v>860</v>
      </c>
      <c r="G1184" s="158"/>
      <c r="H1184" s="159"/>
      <c r="I1184" s="160"/>
      <c r="J1184" s="161"/>
      <c r="K1184" s="133"/>
      <c r="L1184" s="133"/>
      <c r="M1184" s="133"/>
      <c r="N1184" s="133"/>
      <c r="O1184" s="134"/>
      <c r="P1184" s="134"/>
      <c r="Q1184" s="134"/>
      <c r="R1184" s="131"/>
      <c r="S1184" s="131"/>
      <c r="T1184" s="130"/>
      <c r="U1184" s="6"/>
      <c r="V1184" s="8"/>
      <c r="W1184" s="8"/>
      <c r="X1184" s="132" t="str">
        <f>F1184</f>
        <v>Demontáž obložení stěn podkladových roštů</v>
      </c>
      <c r="Y1184" s="9"/>
      <c r="AA1184" s="11"/>
    </row>
    <row r="1185" spans="1:27" ht="7.5" customHeight="1" outlineLevel="4" x14ac:dyDescent="0.15">
      <c r="B1185" s="69"/>
      <c r="C1185" s="69"/>
      <c r="D1185" s="60"/>
      <c r="E1185" s="60"/>
      <c r="F1185" s="61"/>
      <c r="G1185" s="60"/>
      <c r="H1185" s="65"/>
      <c r="I1185" s="104"/>
      <c r="J1185" s="63"/>
      <c r="K1185" s="65"/>
      <c r="L1185" s="65"/>
      <c r="M1185" s="65"/>
      <c r="N1185" s="65"/>
      <c r="O1185" s="63"/>
      <c r="P1185" s="63"/>
      <c r="Q1185" s="63"/>
      <c r="R1185" s="60"/>
      <c r="S1185" s="60"/>
      <c r="T1185" s="69"/>
      <c r="U1185" s="8"/>
      <c r="X1185" s="60"/>
    </row>
    <row r="1186" spans="1:27" ht="11.25" outlineLevel="3" x14ac:dyDescent="0.2">
      <c r="A1186" s="4"/>
      <c r="B1186" s="119"/>
      <c r="C1186" s="120">
        <v>193</v>
      </c>
      <c r="D1186" s="121" t="s">
        <v>148</v>
      </c>
      <c r="E1186" s="122" t="s">
        <v>861</v>
      </c>
      <c r="F1186" s="123" t="s">
        <v>862</v>
      </c>
      <c r="G1186" s="121" t="s">
        <v>363</v>
      </c>
      <c r="H1186" s="124">
        <v>65.998415096000002</v>
      </c>
      <c r="I1186" s="125"/>
      <c r="J1186" s="126">
        <f>H1186*I1186</f>
        <v>0</v>
      </c>
      <c r="K1186" s="124"/>
      <c r="L1186" s="124">
        <f>H1186*K1186</f>
        <v>0</v>
      </c>
      <c r="M1186" s="124"/>
      <c r="N1186" s="124">
        <f>H1186*M1186</f>
        <v>0</v>
      </c>
      <c r="O1186" s="126">
        <v>21</v>
      </c>
      <c r="P1186" s="126">
        <f>J1186*(O1186/100)</f>
        <v>0</v>
      </c>
      <c r="Q1186" s="126">
        <f>J1186+P1186</f>
        <v>0</v>
      </c>
      <c r="R1186" s="127"/>
      <c r="S1186" s="127" t="s">
        <v>152</v>
      </c>
      <c r="T1186" s="128">
        <v>1</v>
      </c>
      <c r="U1186" s="8"/>
      <c r="V1186" s="8"/>
      <c r="W1186" s="8"/>
      <c r="X1186" s="60"/>
    </row>
    <row r="1187" spans="1:27" ht="9.75" outlineLevel="4" x14ac:dyDescent="0.2">
      <c r="A1187" s="129"/>
      <c r="B1187" s="130"/>
      <c r="C1187" s="130"/>
      <c r="D1187" s="131"/>
      <c r="E1187" s="135" t="s">
        <v>0</v>
      </c>
      <c r="F1187" s="158" t="s">
        <v>863</v>
      </c>
      <c r="G1187" s="158"/>
      <c r="H1187" s="159"/>
      <c r="I1187" s="160"/>
      <c r="J1187" s="161"/>
      <c r="K1187" s="133"/>
      <c r="L1187" s="133"/>
      <c r="M1187" s="133"/>
      <c r="N1187" s="133"/>
      <c r="O1187" s="134"/>
      <c r="P1187" s="134"/>
      <c r="Q1187" s="134"/>
      <c r="R1187" s="131"/>
      <c r="S1187" s="131"/>
      <c r="T1187" s="130"/>
      <c r="U1187" s="6"/>
      <c r="V1187" s="8"/>
      <c r="W1187" s="8"/>
      <c r="X1187" s="132" t="str">
        <f>F1187</f>
        <v>Vnitrostaveništní doprava suti a vybouraných hmot vodorovně do 50 m s naložením s omezením mechanizace pro budovy a haly výšky do 6 m</v>
      </c>
      <c r="Y1187" s="9"/>
      <c r="AA1187" s="11"/>
    </row>
    <row r="1188" spans="1:27" ht="7.5" customHeight="1" outlineLevel="4" x14ac:dyDescent="0.15">
      <c r="B1188" s="69"/>
      <c r="C1188" s="69"/>
      <c r="D1188" s="60"/>
      <c r="E1188" s="60"/>
      <c r="F1188" s="61"/>
      <c r="G1188" s="60"/>
      <c r="H1188" s="65"/>
      <c r="I1188" s="104"/>
      <c r="J1188" s="63"/>
      <c r="K1188" s="65"/>
      <c r="L1188" s="65"/>
      <c r="M1188" s="65"/>
      <c r="N1188" s="65"/>
      <c r="O1188" s="63"/>
      <c r="P1188" s="63"/>
      <c r="Q1188" s="63"/>
      <c r="R1188" s="60"/>
      <c r="S1188" s="60"/>
      <c r="T1188" s="69"/>
      <c r="U1188" s="8"/>
      <c r="X1188" s="60"/>
    </row>
    <row r="1189" spans="1:27" ht="11.25" outlineLevel="3" x14ac:dyDescent="0.2">
      <c r="A1189" s="4"/>
      <c r="B1189" s="119"/>
      <c r="C1189" s="120">
        <v>194</v>
      </c>
      <c r="D1189" s="121" t="s">
        <v>148</v>
      </c>
      <c r="E1189" s="122" t="s">
        <v>365</v>
      </c>
      <c r="F1189" s="123" t="s">
        <v>366</v>
      </c>
      <c r="G1189" s="121" t="s">
        <v>363</v>
      </c>
      <c r="H1189" s="124">
        <v>68.578999999999994</v>
      </c>
      <c r="I1189" s="125"/>
      <c r="J1189" s="126">
        <f>H1189*I1189</f>
        <v>0</v>
      </c>
      <c r="K1189" s="124"/>
      <c r="L1189" s="124">
        <f>H1189*K1189</f>
        <v>0</v>
      </c>
      <c r="M1189" s="124"/>
      <c r="N1189" s="124">
        <f>H1189*M1189</f>
        <v>0</v>
      </c>
      <c r="O1189" s="126">
        <v>21</v>
      </c>
      <c r="P1189" s="126">
        <f>J1189*(O1189/100)</f>
        <v>0</v>
      </c>
      <c r="Q1189" s="126">
        <f>J1189+P1189</f>
        <v>0</v>
      </c>
      <c r="R1189" s="127"/>
      <c r="S1189" s="127" t="s">
        <v>152</v>
      </c>
      <c r="T1189" s="128">
        <v>1</v>
      </c>
      <c r="U1189" s="8"/>
      <c r="V1189" s="8"/>
      <c r="W1189" s="8"/>
      <c r="X1189" s="60"/>
    </row>
    <row r="1190" spans="1:27" ht="9.75" outlineLevel="4" x14ac:dyDescent="0.2">
      <c r="A1190" s="129"/>
      <c r="B1190" s="130"/>
      <c r="C1190" s="130"/>
      <c r="D1190" s="131"/>
      <c r="E1190" s="135" t="s">
        <v>0</v>
      </c>
      <c r="F1190" s="158" t="s">
        <v>367</v>
      </c>
      <c r="G1190" s="158"/>
      <c r="H1190" s="159"/>
      <c r="I1190" s="160"/>
      <c r="J1190" s="161"/>
      <c r="K1190" s="133"/>
      <c r="L1190" s="133"/>
      <c r="M1190" s="133"/>
      <c r="N1190" s="133"/>
      <c r="O1190" s="134"/>
      <c r="P1190" s="134"/>
      <c r="Q1190" s="134"/>
      <c r="R1190" s="131"/>
      <c r="S1190" s="131"/>
      <c r="T1190" s="130"/>
      <c r="U1190" s="6"/>
      <c r="V1190" s="8"/>
      <c r="W1190" s="8"/>
      <c r="X1190" s="132" t="str">
        <f>F1190</f>
        <v>Odvoz suti a vybouraných hmot na skládku nebo meziskládku se složením, na vzdálenost do 1 km</v>
      </c>
      <c r="Y1190" s="9"/>
      <c r="AA1190" s="11"/>
    </row>
    <row r="1191" spans="1:27" ht="7.5" customHeight="1" outlineLevel="4" x14ac:dyDescent="0.15">
      <c r="B1191" s="69"/>
      <c r="C1191" s="69"/>
      <c r="D1191" s="60"/>
      <c r="E1191" s="60"/>
      <c r="F1191" s="61"/>
      <c r="G1191" s="60"/>
      <c r="H1191" s="65"/>
      <c r="I1191" s="104"/>
      <c r="J1191" s="63"/>
      <c r="K1191" s="65"/>
      <c r="L1191" s="65"/>
      <c r="M1191" s="65"/>
      <c r="N1191" s="65"/>
      <c r="O1191" s="63"/>
      <c r="P1191" s="63"/>
      <c r="Q1191" s="63"/>
      <c r="R1191" s="60"/>
      <c r="S1191" s="60"/>
      <c r="T1191" s="69"/>
      <c r="U1191" s="8"/>
      <c r="X1191" s="60"/>
    </row>
    <row r="1192" spans="1:27" ht="11.25" outlineLevel="4" x14ac:dyDescent="0.2">
      <c r="A1192" s="136"/>
      <c r="B1192" s="137"/>
      <c r="C1192" s="137"/>
      <c r="D1192" s="138"/>
      <c r="E1192" s="144" t="s">
        <v>1</v>
      </c>
      <c r="F1192" s="139" t="s">
        <v>864</v>
      </c>
      <c r="G1192" s="138"/>
      <c r="H1192" s="140">
        <v>65.998000000000005</v>
      </c>
      <c r="I1192" s="141"/>
      <c r="J1192" s="142"/>
      <c r="K1192" s="143"/>
      <c r="L1192" s="143"/>
      <c r="M1192" s="143"/>
      <c r="N1192" s="143"/>
      <c r="O1192" s="142"/>
      <c r="P1192" s="142"/>
      <c r="Q1192" s="142"/>
      <c r="R1192" s="138"/>
      <c r="S1192" s="138"/>
      <c r="T1192" s="137"/>
      <c r="U1192" s="6"/>
      <c r="V1192" s="8"/>
      <c r="W1192" s="8"/>
      <c r="X1192" s="60"/>
    </row>
    <row r="1193" spans="1:27" ht="11.25" outlineLevel="4" x14ac:dyDescent="0.2">
      <c r="A1193" s="136"/>
      <c r="B1193" s="137"/>
      <c r="C1193" s="137"/>
      <c r="D1193" s="138"/>
      <c r="E1193" s="144"/>
      <c r="F1193" s="139" t="s">
        <v>865</v>
      </c>
      <c r="G1193" s="138"/>
      <c r="H1193" s="140">
        <v>0.82899999999999996</v>
      </c>
      <c r="I1193" s="141"/>
      <c r="J1193" s="142"/>
      <c r="K1193" s="143"/>
      <c r="L1193" s="143"/>
      <c r="M1193" s="143"/>
      <c r="N1193" s="143"/>
      <c r="O1193" s="142"/>
      <c r="P1193" s="142"/>
      <c r="Q1193" s="142"/>
      <c r="R1193" s="138"/>
      <c r="S1193" s="138"/>
      <c r="T1193" s="137"/>
      <c r="U1193" s="6"/>
      <c r="V1193" s="8"/>
      <c r="W1193" s="8"/>
      <c r="X1193" s="60"/>
    </row>
    <row r="1194" spans="1:27" ht="11.25" outlineLevel="4" x14ac:dyDescent="0.2">
      <c r="A1194" s="136"/>
      <c r="B1194" s="137"/>
      <c r="C1194" s="137"/>
      <c r="D1194" s="138"/>
      <c r="E1194" s="144"/>
      <c r="F1194" s="139" t="s">
        <v>866</v>
      </c>
      <c r="G1194" s="138"/>
      <c r="H1194" s="140">
        <v>1.7519999999999998</v>
      </c>
      <c r="I1194" s="141"/>
      <c r="J1194" s="142"/>
      <c r="K1194" s="143"/>
      <c r="L1194" s="143"/>
      <c r="M1194" s="143"/>
      <c r="N1194" s="143"/>
      <c r="O1194" s="142"/>
      <c r="P1194" s="142"/>
      <c r="Q1194" s="142"/>
      <c r="R1194" s="138"/>
      <c r="S1194" s="138"/>
      <c r="T1194" s="137"/>
      <c r="U1194" s="6"/>
      <c r="V1194" s="8"/>
      <c r="W1194" s="8"/>
      <c r="X1194" s="60"/>
    </row>
    <row r="1195" spans="1:27" ht="7.5" customHeight="1" outlineLevel="4" x14ac:dyDescent="0.15">
      <c r="A1195" s="8"/>
      <c r="B1195" s="69"/>
      <c r="C1195" s="69"/>
      <c r="D1195" s="60"/>
      <c r="E1195" s="60"/>
      <c r="F1195" s="103"/>
      <c r="G1195" s="60"/>
      <c r="H1195" s="65"/>
      <c r="I1195" s="104"/>
      <c r="J1195" s="63"/>
      <c r="K1195" s="65"/>
      <c r="L1195" s="65"/>
      <c r="M1195" s="65"/>
      <c r="N1195" s="65"/>
      <c r="O1195" s="63"/>
      <c r="P1195" s="63"/>
      <c r="Q1195" s="63"/>
      <c r="R1195" s="60"/>
      <c r="S1195" s="60"/>
      <c r="T1195" s="69"/>
      <c r="U1195" s="8"/>
      <c r="X1195" s="60"/>
    </row>
    <row r="1196" spans="1:27" ht="11.25" outlineLevel="3" x14ac:dyDescent="0.2">
      <c r="A1196" s="4"/>
      <c r="B1196" s="119"/>
      <c r="C1196" s="120">
        <v>195</v>
      </c>
      <c r="D1196" s="121" t="s">
        <v>148</v>
      </c>
      <c r="E1196" s="122" t="s">
        <v>370</v>
      </c>
      <c r="F1196" s="123" t="s">
        <v>371</v>
      </c>
      <c r="G1196" s="121" t="s">
        <v>363</v>
      </c>
      <c r="H1196" s="124">
        <v>411.47399999999993</v>
      </c>
      <c r="I1196" s="125"/>
      <c r="J1196" s="126">
        <f>H1196*I1196</f>
        <v>0</v>
      </c>
      <c r="K1196" s="124"/>
      <c r="L1196" s="124">
        <f>H1196*K1196</f>
        <v>0</v>
      </c>
      <c r="M1196" s="124"/>
      <c r="N1196" s="124">
        <f>H1196*M1196</f>
        <v>0</v>
      </c>
      <c r="O1196" s="126">
        <v>21</v>
      </c>
      <c r="P1196" s="126">
        <f>J1196*(O1196/100)</f>
        <v>0</v>
      </c>
      <c r="Q1196" s="126">
        <f>J1196+P1196</f>
        <v>0</v>
      </c>
      <c r="R1196" s="127"/>
      <c r="S1196" s="127" t="s">
        <v>152</v>
      </c>
      <c r="T1196" s="128">
        <v>1</v>
      </c>
      <c r="U1196" s="8"/>
      <c r="V1196" s="8"/>
      <c r="W1196" s="8"/>
      <c r="X1196" s="60"/>
    </row>
    <row r="1197" spans="1:27" ht="9.75" outlineLevel="4" x14ac:dyDescent="0.2">
      <c r="A1197" s="129"/>
      <c r="B1197" s="130"/>
      <c r="C1197" s="130"/>
      <c r="D1197" s="131"/>
      <c r="E1197" s="135" t="s">
        <v>0</v>
      </c>
      <c r="F1197" s="158" t="s">
        <v>372</v>
      </c>
      <c r="G1197" s="158"/>
      <c r="H1197" s="159"/>
      <c r="I1197" s="160"/>
      <c r="J1197" s="161"/>
      <c r="K1197" s="133"/>
      <c r="L1197" s="133"/>
      <c r="M1197" s="133"/>
      <c r="N1197" s="133"/>
      <c r="O1197" s="134"/>
      <c r="P1197" s="134"/>
      <c r="Q1197" s="134"/>
      <c r="R1197" s="131"/>
      <c r="S1197" s="131"/>
      <c r="T1197" s="130"/>
      <c r="U1197" s="6"/>
      <c r="V1197" s="8"/>
      <c r="W1197" s="8"/>
      <c r="X1197" s="132" t="str">
        <f>F1197</f>
        <v>Odvoz suti a vybouraných hmot na skládku nebo meziskládku se složením, na vzdálenost Příplatek k ceně za každý další započatý 1 km přes 1 km</v>
      </c>
      <c r="Y1197" s="9"/>
      <c r="AA1197" s="11"/>
    </row>
    <row r="1198" spans="1:27" ht="7.5" customHeight="1" outlineLevel="4" x14ac:dyDescent="0.15">
      <c r="B1198" s="69"/>
      <c r="C1198" s="69"/>
      <c r="D1198" s="60"/>
      <c r="E1198" s="60"/>
      <c r="F1198" s="61"/>
      <c r="G1198" s="60"/>
      <c r="H1198" s="65"/>
      <c r="I1198" s="104"/>
      <c r="J1198" s="63"/>
      <c r="K1198" s="65"/>
      <c r="L1198" s="65"/>
      <c r="M1198" s="65"/>
      <c r="N1198" s="65"/>
      <c r="O1198" s="63"/>
      <c r="P1198" s="63"/>
      <c r="Q1198" s="63"/>
      <c r="R1198" s="60"/>
      <c r="S1198" s="60"/>
      <c r="T1198" s="69"/>
      <c r="U1198" s="8"/>
      <c r="X1198" s="60"/>
    </row>
    <row r="1199" spans="1:27" ht="11.25" outlineLevel="4" x14ac:dyDescent="0.2">
      <c r="A1199" s="136"/>
      <c r="B1199" s="137"/>
      <c r="C1199" s="137"/>
      <c r="D1199" s="138"/>
      <c r="E1199" s="144" t="s">
        <v>1</v>
      </c>
      <c r="F1199" s="139" t="s">
        <v>867</v>
      </c>
      <c r="G1199" s="138"/>
      <c r="H1199" s="140">
        <v>411.47399999999993</v>
      </c>
      <c r="I1199" s="141"/>
      <c r="J1199" s="142"/>
      <c r="K1199" s="143"/>
      <c r="L1199" s="143"/>
      <c r="M1199" s="143"/>
      <c r="N1199" s="143"/>
      <c r="O1199" s="142"/>
      <c r="P1199" s="142"/>
      <c r="Q1199" s="142"/>
      <c r="R1199" s="138"/>
      <c r="S1199" s="138"/>
      <c r="T1199" s="137"/>
      <c r="U1199" s="6"/>
      <c r="V1199" s="8"/>
      <c r="W1199" s="8"/>
      <c r="X1199" s="60"/>
    </row>
    <row r="1200" spans="1:27" ht="7.5" customHeight="1" outlineLevel="4" x14ac:dyDescent="0.15">
      <c r="A1200" s="8"/>
      <c r="B1200" s="69"/>
      <c r="C1200" s="69"/>
      <c r="D1200" s="60"/>
      <c r="E1200" s="60"/>
      <c r="F1200" s="103"/>
      <c r="G1200" s="60"/>
      <c r="H1200" s="65"/>
      <c r="I1200" s="104"/>
      <c r="J1200" s="63"/>
      <c r="K1200" s="65"/>
      <c r="L1200" s="65"/>
      <c r="M1200" s="65"/>
      <c r="N1200" s="65"/>
      <c r="O1200" s="63"/>
      <c r="P1200" s="63"/>
      <c r="Q1200" s="63"/>
      <c r="R1200" s="60"/>
      <c r="S1200" s="60"/>
      <c r="T1200" s="69"/>
      <c r="U1200" s="8"/>
      <c r="X1200" s="60"/>
    </row>
    <row r="1201" spans="1:27" ht="22.5" outlineLevel="3" x14ac:dyDescent="0.2">
      <c r="A1201" s="4"/>
      <c r="B1201" s="119"/>
      <c r="C1201" s="120">
        <v>196</v>
      </c>
      <c r="D1201" s="121" t="s">
        <v>148</v>
      </c>
      <c r="E1201" s="122" t="s">
        <v>374</v>
      </c>
      <c r="F1201" s="123" t="s">
        <v>375</v>
      </c>
      <c r="G1201" s="121" t="s">
        <v>363</v>
      </c>
      <c r="H1201" s="124">
        <v>68.578999999999994</v>
      </c>
      <c r="I1201" s="125"/>
      <c r="J1201" s="126">
        <f>H1201*I1201</f>
        <v>0</v>
      </c>
      <c r="K1201" s="124"/>
      <c r="L1201" s="124">
        <f>H1201*K1201</f>
        <v>0</v>
      </c>
      <c r="M1201" s="124"/>
      <c r="N1201" s="124">
        <f>H1201*M1201</f>
        <v>0</v>
      </c>
      <c r="O1201" s="126">
        <v>21</v>
      </c>
      <c r="P1201" s="126">
        <f>J1201*(O1201/100)</f>
        <v>0</v>
      </c>
      <c r="Q1201" s="126">
        <f>J1201+P1201</f>
        <v>0</v>
      </c>
      <c r="R1201" s="127"/>
      <c r="S1201" s="127" t="s">
        <v>152</v>
      </c>
      <c r="T1201" s="128">
        <v>1</v>
      </c>
      <c r="U1201" s="8"/>
      <c r="V1201" s="8"/>
      <c r="W1201" s="8"/>
      <c r="X1201" s="60"/>
    </row>
    <row r="1202" spans="1:27" ht="9.75" outlineLevel="4" x14ac:dyDescent="0.2">
      <c r="A1202" s="129"/>
      <c r="B1202" s="130"/>
      <c r="C1202" s="130"/>
      <c r="D1202" s="131"/>
      <c r="E1202" s="135" t="s">
        <v>0</v>
      </c>
      <c r="F1202" s="158" t="s">
        <v>376</v>
      </c>
      <c r="G1202" s="158"/>
      <c r="H1202" s="159"/>
      <c r="I1202" s="160"/>
      <c r="J1202" s="161"/>
      <c r="K1202" s="133"/>
      <c r="L1202" s="133"/>
      <c r="M1202" s="133"/>
      <c r="N1202" s="133"/>
      <c r="O1202" s="134"/>
      <c r="P1202" s="134"/>
      <c r="Q1202" s="134"/>
      <c r="R1202" s="131"/>
      <c r="S1202" s="131"/>
      <c r="T1202" s="130"/>
      <c r="U1202" s="6"/>
      <c r="V1202" s="8"/>
      <c r="W1202" s="8"/>
      <c r="X1202" s="132" t="str">
        <f>F1202</f>
        <v>Poplatek za uložení stavebního odpadu na recyklační skládce (skládkovné) směsného stavebního a demoličního zatříděného do Katalogu odpadů pod kódem 17 09 04</v>
      </c>
      <c r="Y1202" s="9"/>
      <c r="AA1202" s="11"/>
    </row>
    <row r="1203" spans="1:27" ht="7.5" customHeight="1" outlineLevel="4" x14ac:dyDescent="0.15">
      <c r="B1203" s="69"/>
      <c r="C1203" s="69"/>
      <c r="D1203" s="60"/>
      <c r="E1203" s="60"/>
      <c r="F1203" s="61"/>
      <c r="G1203" s="60"/>
      <c r="H1203" s="65"/>
      <c r="I1203" s="104"/>
      <c r="J1203" s="63"/>
      <c r="K1203" s="65"/>
      <c r="L1203" s="65"/>
      <c r="M1203" s="65"/>
      <c r="N1203" s="65"/>
      <c r="O1203" s="63"/>
      <c r="P1203" s="63"/>
      <c r="Q1203" s="63"/>
      <c r="R1203" s="60"/>
      <c r="S1203" s="60"/>
      <c r="T1203" s="69"/>
      <c r="U1203" s="8"/>
      <c r="X1203" s="60"/>
    </row>
    <row r="1204" spans="1:27" outlineLevel="3" x14ac:dyDescent="0.15">
      <c r="B1204" s="6"/>
      <c r="C1204" s="6"/>
      <c r="D1204" s="6"/>
      <c r="E1204" s="6"/>
      <c r="F1204" s="6"/>
      <c r="G1204" s="6"/>
      <c r="H1204" s="6"/>
      <c r="I1204" s="8"/>
      <c r="J1204" s="8"/>
      <c r="K1204" s="6"/>
      <c r="L1204" s="6"/>
      <c r="M1204" s="6"/>
      <c r="N1204" s="6"/>
      <c r="O1204" s="6"/>
      <c r="P1204" s="8"/>
      <c r="Q1204" s="8"/>
      <c r="R1204" s="8"/>
      <c r="S1204" s="6"/>
      <c r="T1204" s="6"/>
      <c r="X1204" s="6"/>
    </row>
    <row r="1205" spans="1:27" ht="11.25" outlineLevel="2" x14ac:dyDescent="0.2">
      <c r="A1205" s="96" t="s">
        <v>126</v>
      </c>
      <c r="B1205" s="100">
        <v>3</v>
      </c>
      <c r="C1205" s="113"/>
      <c r="D1205" s="114" t="s">
        <v>147</v>
      </c>
      <c r="E1205" s="114"/>
      <c r="F1205" s="115" t="s">
        <v>94</v>
      </c>
      <c r="G1205" s="114"/>
      <c r="H1205" s="116"/>
      <c r="I1205" s="117"/>
      <c r="J1205" s="98">
        <f>SUBTOTAL(9,J1206:J1209)</f>
        <v>0</v>
      </c>
      <c r="K1205" s="116"/>
      <c r="L1205" s="99">
        <f>SUBTOTAL(9,L1206:L1209)</f>
        <v>0</v>
      </c>
      <c r="M1205" s="116"/>
      <c r="N1205" s="99">
        <f>SUBTOTAL(9,N1206:N1209)</f>
        <v>0</v>
      </c>
      <c r="O1205" s="118"/>
      <c r="P1205" s="98">
        <f>SUBTOTAL(9,P1206:P1209)</f>
        <v>0</v>
      </c>
      <c r="Q1205" s="98">
        <f>SUBTOTAL(9,Q1206:Q1209)</f>
        <v>0</v>
      </c>
      <c r="R1205" s="114"/>
      <c r="S1205" s="114"/>
      <c r="T1205" s="100">
        <f>SUBTOTAL(9,T1206:T1209)</f>
        <v>1</v>
      </c>
      <c r="U1205" s="6"/>
      <c r="V1205" s="8"/>
      <c r="W1205" s="8"/>
      <c r="X1205" s="60"/>
    </row>
    <row r="1206" spans="1:27" ht="11.25" outlineLevel="3" x14ac:dyDescent="0.2">
      <c r="A1206" s="4"/>
      <c r="B1206" s="119"/>
      <c r="C1206" s="120">
        <v>197</v>
      </c>
      <c r="D1206" s="121" t="s">
        <v>148</v>
      </c>
      <c r="E1206" s="122" t="s">
        <v>868</v>
      </c>
      <c r="F1206" s="123" t="s">
        <v>869</v>
      </c>
      <c r="G1206" s="121" t="s">
        <v>363</v>
      </c>
      <c r="H1206" s="124">
        <v>47.97119755099601</v>
      </c>
      <c r="I1206" s="125"/>
      <c r="J1206" s="126">
        <f>H1206*I1206</f>
        <v>0</v>
      </c>
      <c r="K1206" s="124"/>
      <c r="L1206" s="124">
        <f>H1206*K1206</f>
        <v>0</v>
      </c>
      <c r="M1206" s="124"/>
      <c r="N1206" s="124">
        <f>H1206*M1206</f>
        <v>0</v>
      </c>
      <c r="O1206" s="126">
        <v>21</v>
      </c>
      <c r="P1206" s="126">
        <f>J1206*(O1206/100)</f>
        <v>0</v>
      </c>
      <c r="Q1206" s="126">
        <f>J1206+P1206</f>
        <v>0</v>
      </c>
      <c r="R1206" s="127"/>
      <c r="S1206" s="127" t="s">
        <v>152</v>
      </c>
      <c r="T1206" s="128">
        <v>1</v>
      </c>
      <c r="U1206" s="8"/>
      <c r="V1206" s="8"/>
      <c r="W1206" s="8"/>
      <c r="X1206" s="60"/>
    </row>
    <row r="1207" spans="1:27" ht="19.5" outlineLevel="4" x14ac:dyDescent="0.2">
      <c r="A1207" s="129"/>
      <c r="B1207" s="130"/>
      <c r="C1207" s="130"/>
      <c r="D1207" s="131"/>
      <c r="E1207" s="135" t="s">
        <v>0</v>
      </c>
      <c r="F1207" s="158" t="s">
        <v>870</v>
      </c>
      <c r="G1207" s="158"/>
      <c r="H1207" s="159"/>
      <c r="I1207" s="160"/>
      <c r="J1207" s="161"/>
      <c r="K1207" s="133"/>
      <c r="L1207" s="133"/>
      <c r="M1207" s="133"/>
      <c r="N1207" s="133"/>
      <c r="O1207" s="134"/>
      <c r="P1207" s="134"/>
      <c r="Q1207" s="134"/>
      <c r="R1207" s="131"/>
      <c r="S1207" s="131"/>
      <c r="T1207" s="130"/>
      <c r="U1207" s="6"/>
      <c r="V1207" s="8"/>
      <c r="W1207" s="8"/>
      <c r="X1207" s="132" t="str">
        <f>F1207</f>
        <v>Přesun hmot pro budovy občanské výstavby, bydlení, výrobu a služby s nosnou svislou konstrukcí zděnou z cihel, tvárnic nebo kamene vodorovná dopravní vzdálenost do 100 m s omezením mechanizace pro budovy výšky do 6 m</v>
      </c>
      <c r="Y1207" s="9"/>
      <c r="AA1207" s="11"/>
    </row>
    <row r="1208" spans="1:27" ht="7.5" customHeight="1" outlineLevel="4" x14ac:dyDescent="0.15">
      <c r="B1208" s="69"/>
      <c r="C1208" s="69"/>
      <c r="D1208" s="60"/>
      <c r="E1208" s="60"/>
      <c r="F1208" s="61"/>
      <c r="G1208" s="60"/>
      <c r="H1208" s="65"/>
      <c r="I1208" s="104"/>
      <c r="J1208" s="63"/>
      <c r="K1208" s="65"/>
      <c r="L1208" s="65"/>
      <c r="M1208" s="65"/>
      <c r="N1208" s="65"/>
      <c r="O1208" s="63"/>
      <c r="P1208" s="63"/>
      <c r="Q1208" s="63"/>
      <c r="R1208" s="60"/>
      <c r="S1208" s="60"/>
      <c r="T1208" s="69"/>
      <c r="U1208" s="8"/>
      <c r="X1208" s="60"/>
    </row>
    <row r="1209" spans="1:27" outlineLevel="3" x14ac:dyDescent="0.15">
      <c r="B1209" s="6"/>
      <c r="C1209" s="6"/>
      <c r="D1209" s="6"/>
      <c r="E1209" s="6"/>
      <c r="F1209" s="6"/>
      <c r="G1209" s="6"/>
      <c r="H1209" s="6"/>
      <c r="I1209" s="8"/>
      <c r="J1209" s="8"/>
      <c r="K1209" s="6"/>
      <c r="L1209" s="6"/>
      <c r="M1209" s="6"/>
      <c r="N1209" s="6"/>
      <c r="O1209" s="6"/>
      <c r="P1209" s="8"/>
      <c r="Q1209" s="8"/>
      <c r="R1209" s="8"/>
      <c r="S1209" s="6"/>
      <c r="T1209" s="6"/>
      <c r="X1209" s="6"/>
    </row>
    <row r="1210" spans="1:27" ht="11.25" outlineLevel="2" x14ac:dyDescent="0.2">
      <c r="A1210" s="96" t="s">
        <v>127</v>
      </c>
      <c r="B1210" s="100">
        <v>3</v>
      </c>
      <c r="C1210" s="113"/>
      <c r="D1210" s="114" t="s">
        <v>147</v>
      </c>
      <c r="E1210" s="114"/>
      <c r="F1210" s="115" t="s">
        <v>128</v>
      </c>
      <c r="G1210" s="114"/>
      <c r="H1210" s="116"/>
      <c r="I1210" s="117"/>
      <c r="J1210" s="98">
        <f>SUBTOTAL(9,J1211:J1221)</f>
        <v>0</v>
      </c>
      <c r="K1210" s="116"/>
      <c r="L1210" s="99">
        <f>SUBTOTAL(9,L1211:L1221)</f>
        <v>1.3852107500000002</v>
      </c>
      <c r="M1210" s="116"/>
      <c r="N1210" s="99">
        <f>SUBTOTAL(9,N1211:N1221)</f>
        <v>0</v>
      </c>
      <c r="O1210" s="118"/>
      <c r="P1210" s="98">
        <f>SUBTOTAL(9,P1211:P1221)</f>
        <v>0</v>
      </c>
      <c r="Q1210" s="98">
        <f>SUBTOTAL(9,Q1211:Q1221)</f>
        <v>0</v>
      </c>
      <c r="R1210" s="114"/>
      <c r="S1210" s="114"/>
      <c r="T1210" s="100">
        <f>SUBTOTAL(9,T1211:T1221)</f>
        <v>2</v>
      </c>
      <c r="U1210" s="6"/>
      <c r="V1210" s="8"/>
      <c r="W1210" s="8"/>
      <c r="X1210" s="60"/>
    </row>
    <row r="1211" spans="1:27" ht="22.5" outlineLevel="3" x14ac:dyDescent="0.2">
      <c r="A1211" s="4"/>
      <c r="B1211" s="119"/>
      <c r="C1211" s="120">
        <v>198</v>
      </c>
      <c r="D1211" s="121" t="s">
        <v>148</v>
      </c>
      <c r="E1211" s="122" t="s">
        <v>871</v>
      </c>
      <c r="F1211" s="123" t="s">
        <v>872</v>
      </c>
      <c r="G1211" s="121" t="s">
        <v>151</v>
      </c>
      <c r="H1211" s="124">
        <v>25.185650000000003</v>
      </c>
      <c r="I1211" s="125"/>
      <c r="J1211" s="126">
        <f>H1211*I1211</f>
        <v>0</v>
      </c>
      <c r="K1211" s="124">
        <v>5.5E-2</v>
      </c>
      <c r="L1211" s="124">
        <f>H1211*K1211</f>
        <v>1.3852107500000002</v>
      </c>
      <c r="M1211" s="124"/>
      <c r="N1211" s="124">
        <f>H1211*M1211</f>
        <v>0</v>
      </c>
      <c r="O1211" s="126">
        <v>21</v>
      </c>
      <c r="P1211" s="126">
        <f>J1211*(O1211/100)</f>
        <v>0</v>
      </c>
      <c r="Q1211" s="126">
        <f>J1211+P1211</f>
        <v>0</v>
      </c>
      <c r="R1211" s="127"/>
      <c r="S1211" s="127" t="s">
        <v>397</v>
      </c>
      <c r="T1211" s="128">
        <v>1</v>
      </c>
      <c r="U1211" s="8"/>
      <c r="V1211" s="8"/>
      <c r="W1211" s="8"/>
      <c r="X1211" s="60"/>
    </row>
    <row r="1212" spans="1:27" ht="9.75" outlineLevel="4" x14ac:dyDescent="0.2">
      <c r="A1212" s="129"/>
      <c r="B1212" s="130"/>
      <c r="C1212" s="130"/>
      <c r="D1212" s="131"/>
      <c r="E1212" s="135" t="s">
        <v>0</v>
      </c>
      <c r="F1212" s="158" t="s">
        <v>54</v>
      </c>
      <c r="G1212" s="158"/>
      <c r="H1212" s="159"/>
      <c r="I1212" s="160"/>
      <c r="J1212" s="161"/>
      <c r="K1212" s="133"/>
      <c r="L1212" s="133"/>
      <c r="M1212" s="133"/>
      <c r="N1212" s="133"/>
      <c r="O1212" s="134"/>
      <c r="P1212" s="134"/>
      <c r="Q1212" s="134"/>
      <c r="R1212" s="131"/>
      <c r="S1212" s="131"/>
      <c r="T1212" s="130"/>
      <c r="U1212" s="6"/>
      <c r="V1212" s="8"/>
      <c r="W1212" s="8"/>
      <c r="X1212" s="132" t="str">
        <f>F1212</f>
        <v>---</v>
      </c>
      <c r="Y1212" s="9"/>
      <c r="AA1212" s="11"/>
    </row>
    <row r="1213" spans="1:27" ht="7.5" customHeight="1" outlineLevel="4" x14ac:dyDescent="0.15">
      <c r="B1213" s="69"/>
      <c r="C1213" s="69"/>
      <c r="D1213" s="60"/>
      <c r="E1213" s="60"/>
      <c r="F1213" s="61"/>
      <c r="G1213" s="60"/>
      <c r="H1213" s="65"/>
      <c r="I1213" s="104"/>
      <c r="J1213" s="63"/>
      <c r="K1213" s="65"/>
      <c r="L1213" s="65"/>
      <c r="M1213" s="65"/>
      <c r="N1213" s="65"/>
      <c r="O1213" s="63"/>
      <c r="P1213" s="63"/>
      <c r="Q1213" s="63"/>
      <c r="R1213" s="60"/>
      <c r="S1213" s="60"/>
      <c r="T1213" s="69"/>
      <c r="U1213" s="8"/>
      <c r="X1213" s="60"/>
    </row>
    <row r="1214" spans="1:27" ht="11.25" outlineLevel="4" x14ac:dyDescent="0.2">
      <c r="A1214" s="136"/>
      <c r="B1214" s="137"/>
      <c r="C1214" s="137"/>
      <c r="D1214" s="138"/>
      <c r="E1214" s="144" t="s">
        <v>1</v>
      </c>
      <c r="F1214" s="139" t="s">
        <v>616</v>
      </c>
      <c r="G1214" s="138"/>
      <c r="H1214" s="140">
        <v>0</v>
      </c>
      <c r="I1214" s="141"/>
      <c r="J1214" s="142"/>
      <c r="K1214" s="143"/>
      <c r="L1214" s="143"/>
      <c r="M1214" s="143"/>
      <c r="N1214" s="143"/>
      <c r="O1214" s="142"/>
      <c r="P1214" s="142"/>
      <c r="Q1214" s="142"/>
      <c r="R1214" s="138"/>
      <c r="S1214" s="138"/>
      <c r="T1214" s="137"/>
      <c r="U1214" s="6"/>
      <c r="V1214" s="8"/>
      <c r="W1214" s="8"/>
      <c r="X1214" s="60"/>
    </row>
    <row r="1215" spans="1:27" ht="11.25" outlineLevel="4" x14ac:dyDescent="0.2">
      <c r="A1215" s="136"/>
      <c r="B1215" s="137"/>
      <c r="C1215" s="137"/>
      <c r="D1215" s="138"/>
      <c r="E1215" s="144"/>
      <c r="F1215" s="139" t="s">
        <v>873</v>
      </c>
      <c r="G1215" s="138"/>
      <c r="H1215" s="140">
        <v>19.351750000000003</v>
      </c>
      <c r="I1215" s="141"/>
      <c r="J1215" s="142"/>
      <c r="K1215" s="143"/>
      <c r="L1215" s="143"/>
      <c r="M1215" s="143"/>
      <c r="N1215" s="143"/>
      <c r="O1215" s="142"/>
      <c r="P1215" s="142"/>
      <c r="Q1215" s="142"/>
      <c r="R1215" s="138"/>
      <c r="S1215" s="138"/>
      <c r="T1215" s="137"/>
      <c r="U1215" s="6"/>
      <c r="V1215" s="8"/>
      <c r="W1215" s="8"/>
      <c r="X1215" s="60"/>
    </row>
    <row r="1216" spans="1:27" ht="11.25" outlineLevel="4" x14ac:dyDescent="0.2">
      <c r="A1216" s="136"/>
      <c r="B1216" s="137"/>
      <c r="C1216" s="137"/>
      <c r="D1216" s="138"/>
      <c r="E1216" s="144"/>
      <c r="F1216" s="139" t="s">
        <v>874</v>
      </c>
      <c r="G1216" s="138"/>
      <c r="H1216" s="140">
        <v>5.8338999999999999</v>
      </c>
      <c r="I1216" s="141"/>
      <c r="J1216" s="142"/>
      <c r="K1216" s="143"/>
      <c r="L1216" s="143"/>
      <c r="M1216" s="143"/>
      <c r="N1216" s="143"/>
      <c r="O1216" s="142"/>
      <c r="P1216" s="142"/>
      <c r="Q1216" s="142"/>
      <c r="R1216" s="138"/>
      <c r="S1216" s="138"/>
      <c r="T1216" s="137"/>
      <c r="U1216" s="6"/>
      <c r="V1216" s="8"/>
      <c r="W1216" s="8"/>
      <c r="X1216" s="60"/>
    </row>
    <row r="1217" spans="1:27" ht="7.5" customHeight="1" outlineLevel="4" x14ac:dyDescent="0.15">
      <c r="A1217" s="8"/>
      <c r="B1217" s="69"/>
      <c r="C1217" s="69"/>
      <c r="D1217" s="60"/>
      <c r="E1217" s="60"/>
      <c r="F1217" s="103"/>
      <c r="G1217" s="60"/>
      <c r="H1217" s="65"/>
      <c r="I1217" s="104"/>
      <c r="J1217" s="63"/>
      <c r="K1217" s="65"/>
      <c r="L1217" s="65"/>
      <c r="M1217" s="65"/>
      <c r="N1217" s="65"/>
      <c r="O1217" s="63"/>
      <c r="P1217" s="63"/>
      <c r="Q1217" s="63"/>
      <c r="R1217" s="60"/>
      <c r="S1217" s="60"/>
      <c r="T1217" s="69"/>
      <c r="U1217" s="8"/>
      <c r="X1217" s="60"/>
    </row>
    <row r="1218" spans="1:27" ht="11.25" outlineLevel="3" x14ac:dyDescent="0.2">
      <c r="A1218" s="4"/>
      <c r="B1218" s="119"/>
      <c r="C1218" s="120">
        <v>199</v>
      </c>
      <c r="D1218" s="121" t="s">
        <v>148</v>
      </c>
      <c r="E1218" s="122" t="s">
        <v>875</v>
      </c>
      <c r="F1218" s="123" t="s">
        <v>876</v>
      </c>
      <c r="G1218" s="121" t="s">
        <v>413</v>
      </c>
      <c r="H1218" s="124">
        <v>2.7</v>
      </c>
      <c r="I1218" s="125"/>
      <c r="J1218" s="126">
        <f>H1218*I1218</f>
        <v>0</v>
      </c>
      <c r="K1218" s="124"/>
      <c r="L1218" s="124">
        <f>H1218*K1218</f>
        <v>0</v>
      </c>
      <c r="M1218" s="124"/>
      <c r="N1218" s="124">
        <f>H1218*M1218</f>
        <v>0</v>
      </c>
      <c r="O1218" s="126">
        <v>21</v>
      </c>
      <c r="P1218" s="126">
        <f>J1218*(O1218/100)</f>
        <v>0</v>
      </c>
      <c r="Q1218" s="126">
        <f>J1218+P1218</f>
        <v>0</v>
      </c>
      <c r="R1218" s="127"/>
      <c r="S1218" s="127" t="s">
        <v>152</v>
      </c>
      <c r="T1218" s="128">
        <v>1</v>
      </c>
      <c r="U1218" s="8"/>
      <c r="V1218" s="8"/>
      <c r="W1218" s="8"/>
      <c r="X1218" s="60"/>
    </row>
    <row r="1219" spans="1:27" ht="9.75" outlineLevel="4" x14ac:dyDescent="0.2">
      <c r="A1219" s="129"/>
      <c r="B1219" s="130"/>
      <c r="C1219" s="130"/>
      <c r="D1219" s="131"/>
      <c r="E1219" s="135" t="s">
        <v>0</v>
      </c>
      <c r="F1219" s="158" t="s">
        <v>877</v>
      </c>
      <c r="G1219" s="158"/>
      <c r="H1219" s="159"/>
      <c r="I1219" s="160"/>
      <c r="J1219" s="161"/>
      <c r="K1219" s="133"/>
      <c r="L1219" s="133"/>
      <c r="M1219" s="133"/>
      <c r="N1219" s="133"/>
      <c r="O1219" s="134"/>
      <c r="P1219" s="134"/>
      <c r="Q1219" s="134"/>
      <c r="R1219" s="131"/>
      <c r="S1219" s="131"/>
      <c r="T1219" s="130"/>
      <c r="U1219" s="6"/>
      <c r="V1219" s="8"/>
      <c r="W1219" s="8"/>
      <c r="X1219" s="132" t="str">
        <f>F1219</f>
        <v>Přesun hmot pro konstrukce prosvětlovací stanovený procentní sazbou (%) z ceny vodorovná dopravní vzdálenost do 50 m s omezením mechanizace v objektech výšky do 6 m</v>
      </c>
      <c r="Y1219" s="9"/>
      <c r="AA1219" s="11"/>
    </row>
    <row r="1220" spans="1:27" ht="7.5" customHeight="1" outlineLevel="4" x14ac:dyDescent="0.15">
      <c r="B1220" s="69"/>
      <c r="C1220" s="69"/>
      <c r="D1220" s="60"/>
      <c r="E1220" s="60"/>
      <c r="F1220" s="61"/>
      <c r="G1220" s="60"/>
      <c r="H1220" s="65"/>
      <c r="I1220" s="104"/>
      <c r="J1220" s="63"/>
      <c r="K1220" s="65"/>
      <c r="L1220" s="65"/>
      <c r="M1220" s="65"/>
      <c r="N1220" s="65"/>
      <c r="O1220" s="63"/>
      <c r="P1220" s="63"/>
      <c r="Q1220" s="63"/>
      <c r="R1220" s="60"/>
      <c r="S1220" s="60"/>
      <c r="T1220" s="69"/>
      <c r="U1220" s="8"/>
      <c r="X1220" s="60"/>
    </row>
    <row r="1221" spans="1:27" outlineLevel="3" x14ac:dyDescent="0.15">
      <c r="B1221" s="6"/>
      <c r="C1221" s="6"/>
      <c r="D1221" s="6"/>
      <c r="E1221" s="6"/>
      <c r="F1221" s="6"/>
      <c r="G1221" s="6"/>
      <c r="H1221" s="6"/>
      <c r="I1221" s="8"/>
      <c r="J1221" s="8"/>
      <c r="K1221" s="6"/>
      <c r="L1221" s="6"/>
      <c r="M1221" s="6"/>
      <c r="N1221" s="6"/>
      <c r="O1221" s="6"/>
      <c r="P1221" s="8"/>
      <c r="Q1221" s="8"/>
      <c r="R1221" s="8"/>
      <c r="S1221" s="6"/>
      <c r="T1221" s="6"/>
      <c r="X1221" s="6"/>
    </row>
    <row r="1222" spans="1:27" ht="11.25" outlineLevel="2" x14ac:dyDescent="0.2">
      <c r="A1222" s="96" t="s">
        <v>129</v>
      </c>
      <c r="B1222" s="100">
        <v>3</v>
      </c>
      <c r="C1222" s="113"/>
      <c r="D1222" s="114" t="s">
        <v>147</v>
      </c>
      <c r="E1222" s="114"/>
      <c r="F1222" s="115" t="s">
        <v>98</v>
      </c>
      <c r="G1222" s="114"/>
      <c r="H1222" s="116"/>
      <c r="I1222" s="117"/>
      <c r="J1222" s="98">
        <f>SUBTOTAL(9,J1223:J1324)</f>
        <v>0</v>
      </c>
      <c r="K1222" s="116"/>
      <c r="L1222" s="99">
        <f>SUBTOTAL(9,L1223:L1324)</f>
        <v>9.8235247774999994</v>
      </c>
      <c r="M1222" s="116"/>
      <c r="N1222" s="99">
        <f>SUBTOTAL(9,N1223:N1324)</f>
        <v>0</v>
      </c>
      <c r="O1222" s="118"/>
      <c r="P1222" s="98">
        <f>SUBTOTAL(9,P1223:P1324)</f>
        <v>0</v>
      </c>
      <c r="Q1222" s="98">
        <f>SUBTOTAL(9,Q1223:Q1324)</f>
        <v>0</v>
      </c>
      <c r="R1222" s="114"/>
      <c r="S1222" s="114"/>
      <c r="T1222" s="100">
        <f>SUBTOTAL(9,T1223:T1324)</f>
        <v>16</v>
      </c>
      <c r="U1222" s="6"/>
      <c r="V1222" s="8"/>
      <c r="W1222" s="8"/>
      <c r="X1222" s="60"/>
    </row>
    <row r="1223" spans="1:27" ht="22.5" outlineLevel="3" x14ac:dyDescent="0.2">
      <c r="A1223" s="4"/>
      <c r="B1223" s="119"/>
      <c r="C1223" s="120">
        <v>200</v>
      </c>
      <c r="D1223" s="121" t="s">
        <v>148</v>
      </c>
      <c r="E1223" s="122" t="s">
        <v>878</v>
      </c>
      <c r="F1223" s="123" t="s">
        <v>879</v>
      </c>
      <c r="G1223" s="121" t="s">
        <v>151</v>
      </c>
      <c r="H1223" s="124">
        <v>721.35</v>
      </c>
      <c r="I1223" s="125"/>
      <c r="J1223" s="126">
        <f>H1223*I1223</f>
        <v>0</v>
      </c>
      <c r="K1223" s="124">
        <v>1.25E-3</v>
      </c>
      <c r="L1223" s="124">
        <f>H1223*K1223</f>
        <v>0.90168750000000009</v>
      </c>
      <c r="M1223" s="124"/>
      <c r="N1223" s="124">
        <f>H1223*M1223</f>
        <v>0</v>
      </c>
      <c r="O1223" s="126">
        <v>21</v>
      </c>
      <c r="P1223" s="126">
        <f>J1223*(O1223/100)</f>
        <v>0</v>
      </c>
      <c r="Q1223" s="126">
        <f>J1223+P1223</f>
        <v>0</v>
      </c>
      <c r="R1223" s="127"/>
      <c r="S1223" s="127" t="s">
        <v>152</v>
      </c>
      <c r="T1223" s="128">
        <v>1</v>
      </c>
      <c r="U1223" s="8"/>
      <c r="V1223" s="8"/>
      <c r="W1223" s="8"/>
      <c r="X1223" s="60"/>
    </row>
    <row r="1224" spans="1:27" ht="9.75" outlineLevel="4" x14ac:dyDescent="0.2">
      <c r="A1224" s="129"/>
      <c r="B1224" s="130"/>
      <c r="C1224" s="130"/>
      <c r="D1224" s="131"/>
      <c r="E1224" s="135" t="s">
        <v>0</v>
      </c>
      <c r="F1224" s="158" t="s">
        <v>880</v>
      </c>
      <c r="G1224" s="158"/>
      <c r="H1224" s="159"/>
      <c r="I1224" s="160"/>
      <c r="J1224" s="161"/>
      <c r="K1224" s="133"/>
      <c r="L1224" s="133"/>
      <c r="M1224" s="133"/>
      <c r="N1224" s="133"/>
      <c r="O1224" s="134"/>
      <c r="P1224" s="134"/>
      <c r="Q1224" s="134"/>
      <c r="R1224" s="131"/>
      <c r="S1224" s="131"/>
      <c r="T1224" s="130"/>
      <c r="U1224" s="6"/>
      <c r="V1224" s="8"/>
      <c r="W1224" s="8"/>
      <c r="X1224" s="132" t="str">
        <f>F1224</f>
        <v>Montáž sádrokartonového podhledu kazetového demontovatelného včetně zavěšené nosné konstrukce velikosti kazet 600x600 mm polozapuštěné</v>
      </c>
      <c r="Y1224" s="9"/>
      <c r="AA1224" s="11"/>
    </row>
    <row r="1225" spans="1:27" ht="7.5" customHeight="1" outlineLevel="4" x14ac:dyDescent="0.15">
      <c r="B1225" s="69"/>
      <c r="C1225" s="69"/>
      <c r="D1225" s="60"/>
      <c r="E1225" s="60"/>
      <c r="F1225" s="61"/>
      <c r="G1225" s="60"/>
      <c r="H1225" s="65"/>
      <c r="I1225" s="104"/>
      <c r="J1225" s="63"/>
      <c r="K1225" s="65"/>
      <c r="L1225" s="65"/>
      <c r="M1225" s="65"/>
      <c r="N1225" s="65"/>
      <c r="O1225" s="63"/>
      <c r="P1225" s="63"/>
      <c r="Q1225" s="63"/>
      <c r="R1225" s="60"/>
      <c r="S1225" s="60"/>
      <c r="T1225" s="69"/>
      <c r="U1225" s="8"/>
      <c r="X1225" s="60"/>
    </row>
    <row r="1226" spans="1:27" ht="11.25" outlineLevel="4" x14ac:dyDescent="0.2">
      <c r="A1226" s="136"/>
      <c r="B1226" s="137"/>
      <c r="C1226" s="137"/>
      <c r="D1226" s="138"/>
      <c r="E1226" s="144" t="s">
        <v>1</v>
      </c>
      <c r="F1226" s="139" t="s">
        <v>689</v>
      </c>
      <c r="G1226" s="138"/>
      <c r="H1226" s="140">
        <v>0</v>
      </c>
      <c r="I1226" s="141"/>
      <c r="J1226" s="142"/>
      <c r="K1226" s="143"/>
      <c r="L1226" s="143"/>
      <c r="M1226" s="143"/>
      <c r="N1226" s="143"/>
      <c r="O1226" s="142"/>
      <c r="P1226" s="142"/>
      <c r="Q1226" s="142"/>
      <c r="R1226" s="138"/>
      <c r="S1226" s="138"/>
      <c r="T1226" s="137"/>
      <c r="U1226" s="6"/>
      <c r="V1226" s="8"/>
      <c r="W1226" s="8"/>
      <c r="X1226" s="60"/>
    </row>
    <row r="1227" spans="1:27" ht="11.25" outlineLevel="4" x14ac:dyDescent="0.2">
      <c r="A1227" s="136"/>
      <c r="B1227" s="137"/>
      <c r="C1227" s="137"/>
      <c r="D1227" s="138"/>
      <c r="E1227" s="144"/>
      <c r="F1227" s="139" t="s">
        <v>881</v>
      </c>
      <c r="G1227" s="138"/>
      <c r="H1227" s="140">
        <v>687</v>
      </c>
      <c r="I1227" s="141"/>
      <c r="J1227" s="142"/>
      <c r="K1227" s="143"/>
      <c r="L1227" s="143"/>
      <c r="M1227" s="143"/>
      <c r="N1227" s="143"/>
      <c r="O1227" s="142"/>
      <c r="P1227" s="142"/>
      <c r="Q1227" s="142"/>
      <c r="R1227" s="138"/>
      <c r="S1227" s="138"/>
      <c r="T1227" s="137"/>
      <c r="U1227" s="6"/>
      <c r="V1227" s="8"/>
      <c r="W1227" s="8"/>
      <c r="X1227" s="60"/>
    </row>
    <row r="1228" spans="1:27" ht="9.75" outlineLevel="4" x14ac:dyDescent="0.2">
      <c r="A1228" s="129"/>
      <c r="B1228" s="130"/>
      <c r="C1228" s="130"/>
      <c r="D1228" s="131"/>
      <c r="E1228" s="135" t="s">
        <v>24</v>
      </c>
      <c r="F1228" s="147">
        <v>5</v>
      </c>
      <c r="G1228" s="131"/>
      <c r="H1228" s="145">
        <v>34.35</v>
      </c>
      <c r="I1228" s="146"/>
      <c r="J1228" s="134"/>
      <c r="K1228" s="133"/>
      <c r="L1228" s="133"/>
      <c r="M1228" s="133"/>
      <c r="N1228" s="133"/>
      <c r="O1228" s="134"/>
      <c r="P1228" s="134"/>
      <c r="Q1228" s="134"/>
      <c r="R1228" s="131"/>
      <c r="S1228" s="131"/>
      <c r="T1228" s="130"/>
      <c r="U1228" s="6"/>
      <c r="V1228" s="8"/>
      <c r="W1228" s="8"/>
      <c r="X1228" s="60"/>
    </row>
    <row r="1229" spans="1:27" ht="7.5" customHeight="1" outlineLevel="4" x14ac:dyDescent="0.15">
      <c r="A1229" s="8"/>
      <c r="B1229" s="69"/>
      <c r="C1229" s="69"/>
      <c r="D1229" s="60"/>
      <c r="E1229" s="60"/>
      <c r="F1229" s="103"/>
      <c r="G1229" s="60"/>
      <c r="H1229" s="65"/>
      <c r="I1229" s="104"/>
      <c r="J1229" s="63"/>
      <c r="K1229" s="65"/>
      <c r="L1229" s="65"/>
      <c r="M1229" s="65"/>
      <c r="N1229" s="65"/>
      <c r="O1229" s="63"/>
      <c r="P1229" s="63"/>
      <c r="Q1229" s="63"/>
      <c r="R1229" s="60"/>
      <c r="S1229" s="60"/>
      <c r="T1229" s="69"/>
      <c r="U1229" s="8"/>
      <c r="X1229" s="60"/>
    </row>
    <row r="1230" spans="1:27" ht="11.25" outlineLevel="3" x14ac:dyDescent="0.2">
      <c r="A1230" s="4"/>
      <c r="B1230" s="119"/>
      <c r="C1230" s="120">
        <v>201</v>
      </c>
      <c r="D1230" s="121" t="s">
        <v>212</v>
      </c>
      <c r="E1230" s="122" t="s">
        <v>882</v>
      </c>
      <c r="F1230" s="123" t="s">
        <v>883</v>
      </c>
      <c r="G1230" s="121" t="s">
        <v>151</v>
      </c>
      <c r="H1230" s="124">
        <v>684</v>
      </c>
      <c r="I1230" s="125"/>
      <c r="J1230" s="126">
        <f>H1230*I1230</f>
        <v>0</v>
      </c>
      <c r="K1230" s="124">
        <v>7.0000000000000001E-3</v>
      </c>
      <c r="L1230" s="124">
        <f>H1230*K1230</f>
        <v>4.7880000000000003</v>
      </c>
      <c r="M1230" s="124"/>
      <c r="N1230" s="124">
        <f>H1230*M1230</f>
        <v>0</v>
      </c>
      <c r="O1230" s="126">
        <v>21</v>
      </c>
      <c r="P1230" s="126">
        <f>J1230*(O1230/100)</f>
        <v>0</v>
      </c>
      <c r="Q1230" s="126">
        <f>J1230+P1230</f>
        <v>0</v>
      </c>
      <c r="R1230" s="127"/>
      <c r="S1230" s="127" t="s">
        <v>152</v>
      </c>
      <c r="T1230" s="128">
        <v>1</v>
      </c>
      <c r="U1230" s="8"/>
      <c r="V1230" s="8"/>
      <c r="W1230" s="8"/>
      <c r="X1230" s="60"/>
    </row>
    <row r="1231" spans="1:27" ht="9.75" outlineLevel="4" x14ac:dyDescent="0.2">
      <c r="A1231" s="129"/>
      <c r="B1231" s="130"/>
      <c r="C1231" s="130"/>
      <c r="D1231" s="131"/>
      <c r="E1231" s="135" t="s">
        <v>0</v>
      </c>
      <c r="F1231" s="158" t="s">
        <v>54</v>
      </c>
      <c r="G1231" s="158"/>
      <c r="H1231" s="159"/>
      <c r="I1231" s="160"/>
      <c r="J1231" s="161"/>
      <c r="K1231" s="133"/>
      <c r="L1231" s="133"/>
      <c r="M1231" s="133"/>
      <c r="N1231" s="133"/>
      <c r="O1231" s="134"/>
      <c r="P1231" s="134"/>
      <c r="Q1231" s="134"/>
      <c r="R1231" s="131"/>
      <c r="S1231" s="131"/>
      <c r="T1231" s="130"/>
      <c r="U1231" s="6"/>
      <c r="V1231" s="8"/>
      <c r="W1231" s="8"/>
      <c r="X1231" s="132" t="str">
        <f>F1231</f>
        <v>---</v>
      </c>
      <c r="Y1231" s="9"/>
      <c r="AA1231" s="11"/>
    </row>
    <row r="1232" spans="1:27" ht="7.5" customHeight="1" outlineLevel="4" x14ac:dyDescent="0.15">
      <c r="B1232" s="69"/>
      <c r="C1232" s="69"/>
      <c r="D1232" s="60"/>
      <c r="E1232" s="60"/>
      <c r="F1232" s="61"/>
      <c r="G1232" s="60"/>
      <c r="H1232" s="65"/>
      <c r="I1232" s="104"/>
      <c r="J1232" s="63"/>
      <c r="K1232" s="65"/>
      <c r="L1232" s="65"/>
      <c r="M1232" s="65"/>
      <c r="N1232" s="65"/>
      <c r="O1232" s="63"/>
      <c r="P1232" s="63"/>
      <c r="Q1232" s="63"/>
      <c r="R1232" s="60"/>
      <c r="S1232" s="60"/>
      <c r="T1232" s="69"/>
      <c r="U1232" s="8"/>
      <c r="X1232" s="60"/>
    </row>
    <row r="1233" spans="1:27" ht="11.25" outlineLevel="3" x14ac:dyDescent="0.2">
      <c r="A1233" s="4"/>
      <c r="B1233" s="119"/>
      <c r="C1233" s="120">
        <v>202</v>
      </c>
      <c r="D1233" s="121" t="s">
        <v>148</v>
      </c>
      <c r="E1233" s="122" t="s">
        <v>884</v>
      </c>
      <c r="F1233" s="123" t="s">
        <v>885</v>
      </c>
      <c r="G1233" s="121" t="s">
        <v>151</v>
      </c>
      <c r="H1233" s="124">
        <v>26.405000000000001</v>
      </c>
      <c r="I1233" s="125"/>
      <c r="J1233" s="126">
        <f>H1233*I1233</f>
        <v>0</v>
      </c>
      <c r="K1233" s="124">
        <v>1.217E-2</v>
      </c>
      <c r="L1233" s="124">
        <f>H1233*K1233</f>
        <v>0.32134885000000002</v>
      </c>
      <c r="M1233" s="124"/>
      <c r="N1233" s="124">
        <f>H1233*M1233</f>
        <v>0</v>
      </c>
      <c r="O1233" s="126">
        <v>21</v>
      </c>
      <c r="P1233" s="126">
        <f>J1233*(O1233/100)</f>
        <v>0</v>
      </c>
      <c r="Q1233" s="126">
        <f>J1233+P1233</f>
        <v>0</v>
      </c>
      <c r="R1233" s="127"/>
      <c r="S1233" s="127" t="s">
        <v>152</v>
      </c>
      <c r="T1233" s="128">
        <v>1</v>
      </c>
      <c r="U1233" s="8"/>
      <c r="V1233" s="8"/>
      <c r="W1233" s="8"/>
      <c r="X1233" s="60"/>
    </row>
    <row r="1234" spans="1:27" ht="9.75" outlineLevel="4" x14ac:dyDescent="0.2">
      <c r="A1234" s="129"/>
      <c r="B1234" s="130"/>
      <c r="C1234" s="130"/>
      <c r="D1234" s="131"/>
      <c r="E1234" s="135" t="s">
        <v>0</v>
      </c>
      <c r="F1234" s="158" t="s">
        <v>886</v>
      </c>
      <c r="G1234" s="158"/>
      <c r="H1234" s="159"/>
      <c r="I1234" s="160"/>
      <c r="J1234" s="161"/>
      <c r="K1234" s="133"/>
      <c r="L1234" s="133"/>
      <c r="M1234" s="133"/>
      <c r="N1234" s="133"/>
      <c r="O1234" s="134"/>
      <c r="P1234" s="134"/>
      <c r="Q1234" s="134"/>
      <c r="R1234" s="131"/>
      <c r="S1234" s="131"/>
      <c r="T1234" s="130"/>
      <c r="U1234" s="6"/>
      <c r="V1234" s="8"/>
      <c r="W1234" s="8"/>
      <c r="X1234" s="132" t="str">
        <f>F1234</f>
        <v>Podhled ze sádrokartonových desek jednovrstvá zavěšená spodní konstrukce z ocelových profilů CD, UD jednoduše opláštěná deskou standardní A, tl. 12,5 mm, bez izolace</v>
      </c>
      <c r="Y1234" s="9"/>
      <c r="AA1234" s="11"/>
    </row>
    <row r="1235" spans="1:27" ht="7.5" customHeight="1" outlineLevel="4" x14ac:dyDescent="0.15">
      <c r="B1235" s="69"/>
      <c r="C1235" s="69"/>
      <c r="D1235" s="60"/>
      <c r="E1235" s="60"/>
      <c r="F1235" s="61"/>
      <c r="G1235" s="60"/>
      <c r="H1235" s="65"/>
      <c r="I1235" s="104"/>
      <c r="J1235" s="63"/>
      <c r="K1235" s="65"/>
      <c r="L1235" s="65"/>
      <c r="M1235" s="65"/>
      <c r="N1235" s="65"/>
      <c r="O1235" s="63"/>
      <c r="P1235" s="63"/>
      <c r="Q1235" s="63"/>
      <c r="R1235" s="60"/>
      <c r="S1235" s="60"/>
      <c r="T1235" s="69"/>
      <c r="U1235" s="8"/>
      <c r="X1235" s="60"/>
    </row>
    <row r="1236" spans="1:27" ht="11.25" outlineLevel="4" x14ac:dyDescent="0.2">
      <c r="A1236" s="136"/>
      <c r="B1236" s="137"/>
      <c r="C1236" s="137"/>
      <c r="D1236" s="138"/>
      <c r="E1236" s="144" t="s">
        <v>1</v>
      </c>
      <c r="F1236" s="139" t="s">
        <v>689</v>
      </c>
      <c r="G1236" s="138"/>
      <c r="H1236" s="140">
        <v>0</v>
      </c>
      <c r="I1236" s="141"/>
      <c r="J1236" s="142"/>
      <c r="K1236" s="143"/>
      <c r="L1236" s="143"/>
      <c r="M1236" s="143"/>
      <c r="N1236" s="143"/>
      <c r="O1236" s="142"/>
      <c r="P1236" s="142"/>
      <c r="Q1236" s="142"/>
      <c r="R1236" s="138"/>
      <c r="S1236" s="138"/>
      <c r="T1236" s="137"/>
      <c r="U1236" s="6"/>
      <c r="V1236" s="8"/>
      <c r="W1236" s="8"/>
      <c r="X1236" s="60"/>
    </row>
    <row r="1237" spans="1:27" ht="11.25" outlineLevel="4" x14ac:dyDescent="0.2">
      <c r="A1237" s="136"/>
      <c r="B1237" s="137"/>
      <c r="C1237" s="137"/>
      <c r="D1237" s="138"/>
      <c r="E1237" s="144"/>
      <c r="F1237" s="139" t="s">
        <v>887</v>
      </c>
      <c r="G1237" s="138"/>
      <c r="H1237" s="140">
        <v>4.1749999999999998</v>
      </c>
      <c r="I1237" s="141"/>
      <c r="J1237" s="142"/>
      <c r="K1237" s="143"/>
      <c r="L1237" s="143"/>
      <c r="M1237" s="143"/>
      <c r="N1237" s="143"/>
      <c r="O1237" s="142"/>
      <c r="P1237" s="142"/>
      <c r="Q1237" s="142"/>
      <c r="R1237" s="138"/>
      <c r="S1237" s="138"/>
      <c r="T1237" s="137"/>
      <c r="U1237" s="6"/>
      <c r="V1237" s="8"/>
      <c r="W1237" s="8"/>
      <c r="X1237" s="60"/>
    </row>
    <row r="1238" spans="1:27" ht="11.25" outlineLevel="4" x14ac:dyDescent="0.2">
      <c r="A1238" s="136"/>
      <c r="B1238" s="137"/>
      <c r="C1238" s="137"/>
      <c r="D1238" s="138"/>
      <c r="E1238" s="144"/>
      <c r="F1238" s="139" t="s">
        <v>888</v>
      </c>
      <c r="G1238" s="138"/>
      <c r="H1238" s="140">
        <v>3.55</v>
      </c>
      <c r="I1238" s="141"/>
      <c r="J1238" s="142"/>
      <c r="K1238" s="143"/>
      <c r="L1238" s="143"/>
      <c r="M1238" s="143"/>
      <c r="N1238" s="143"/>
      <c r="O1238" s="142"/>
      <c r="P1238" s="142"/>
      <c r="Q1238" s="142"/>
      <c r="R1238" s="138"/>
      <c r="S1238" s="138"/>
      <c r="T1238" s="137"/>
      <c r="U1238" s="6"/>
      <c r="V1238" s="8"/>
      <c r="W1238" s="8"/>
      <c r="X1238" s="60"/>
    </row>
    <row r="1239" spans="1:27" ht="11.25" outlineLevel="4" x14ac:dyDescent="0.2">
      <c r="A1239" s="136"/>
      <c r="B1239" s="137"/>
      <c r="C1239" s="137"/>
      <c r="D1239" s="138"/>
      <c r="E1239" s="144"/>
      <c r="F1239" s="139" t="s">
        <v>889</v>
      </c>
      <c r="G1239" s="138"/>
      <c r="H1239" s="140">
        <v>3.8250000000000002</v>
      </c>
      <c r="I1239" s="141"/>
      <c r="J1239" s="142"/>
      <c r="K1239" s="143"/>
      <c r="L1239" s="143"/>
      <c r="M1239" s="143"/>
      <c r="N1239" s="143"/>
      <c r="O1239" s="142"/>
      <c r="P1239" s="142"/>
      <c r="Q1239" s="142"/>
      <c r="R1239" s="138"/>
      <c r="S1239" s="138"/>
      <c r="T1239" s="137"/>
      <c r="U1239" s="6"/>
      <c r="V1239" s="8"/>
      <c r="W1239" s="8"/>
      <c r="X1239" s="60"/>
    </row>
    <row r="1240" spans="1:27" ht="11.25" outlineLevel="4" x14ac:dyDescent="0.2">
      <c r="A1240" s="136"/>
      <c r="B1240" s="137"/>
      <c r="C1240" s="137"/>
      <c r="D1240" s="138"/>
      <c r="E1240" s="144"/>
      <c r="F1240" s="139" t="s">
        <v>890</v>
      </c>
      <c r="G1240" s="138"/>
      <c r="H1240" s="140">
        <v>2.605</v>
      </c>
      <c r="I1240" s="141"/>
      <c r="J1240" s="142"/>
      <c r="K1240" s="143"/>
      <c r="L1240" s="143"/>
      <c r="M1240" s="143"/>
      <c r="N1240" s="143"/>
      <c r="O1240" s="142"/>
      <c r="P1240" s="142"/>
      <c r="Q1240" s="142"/>
      <c r="R1240" s="138"/>
      <c r="S1240" s="138"/>
      <c r="T1240" s="137"/>
      <c r="U1240" s="6"/>
      <c r="V1240" s="8"/>
      <c r="W1240" s="8"/>
      <c r="X1240" s="60"/>
    </row>
    <row r="1241" spans="1:27" ht="11.25" outlineLevel="4" x14ac:dyDescent="0.2">
      <c r="A1241" s="136"/>
      <c r="B1241" s="137"/>
      <c r="C1241" s="137"/>
      <c r="D1241" s="138"/>
      <c r="E1241" s="144"/>
      <c r="F1241" s="139" t="s">
        <v>891</v>
      </c>
      <c r="G1241" s="138"/>
      <c r="H1241" s="140">
        <v>3.15</v>
      </c>
      <c r="I1241" s="141"/>
      <c r="J1241" s="142"/>
      <c r="K1241" s="143"/>
      <c r="L1241" s="143"/>
      <c r="M1241" s="143"/>
      <c r="N1241" s="143"/>
      <c r="O1241" s="142"/>
      <c r="P1241" s="142"/>
      <c r="Q1241" s="142"/>
      <c r="R1241" s="138"/>
      <c r="S1241" s="138"/>
      <c r="T1241" s="137"/>
      <c r="U1241" s="6"/>
      <c r="V1241" s="8"/>
      <c r="W1241" s="8"/>
      <c r="X1241" s="60"/>
    </row>
    <row r="1242" spans="1:27" ht="11.25" outlineLevel="4" x14ac:dyDescent="0.2">
      <c r="A1242" s="136"/>
      <c r="B1242" s="137"/>
      <c r="C1242" s="137"/>
      <c r="D1242" s="138"/>
      <c r="E1242" s="144"/>
      <c r="F1242" s="139" t="s">
        <v>892</v>
      </c>
      <c r="G1242" s="138"/>
      <c r="H1242" s="140">
        <v>2.95</v>
      </c>
      <c r="I1242" s="141"/>
      <c r="J1242" s="142"/>
      <c r="K1242" s="143"/>
      <c r="L1242" s="143"/>
      <c r="M1242" s="143"/>
      <c r="N1242" s="143"/>
      <c r="O1242" s="142"/>
      <c r="P1242" s="142"/>
      <c r="Q1242" s="142"/>
      <c r="R1242" s="138"/>
      <c r="S1242" s="138"/>
      <c r="T1242" s="137"/>
      <c r="U1242" s="6"/>
      <c r="V1242" s="8"/>
      <c r="W1242" s="8"/>
      <c r="X1242" s="60"/>
    </row>
    <row r="1243" spans="1:27" ht="11.25" outlineLevel="4" x14ac:dyDescent="0.2">
      <c r="A1243" s="136"/>
      <c r="B1243" s="137"/>
      <c r="C1243" s="137"/>
      <c r="D1243" s="138"/>
      <c r="E1243" s="144"/>
      <c r="F1243" s="139" t="s">
        <v>893</v>
      </c>
      <c r="G1243" s="138"/>
      <c r="H1243" s="140">
        <v>6.15</v>
      </c>
      <c r="I1243" s="141"/>
      <c r="J1243" s="142"/>
      <c r="K1243" s="143"/>
      <c r="L1243" s="143"/>
      <c r="M1243" s="143"/>
      <c r="N1243" s="143"/>
      <c r="O1243" s="142"/>
      <c r="P1243" s="142"/>
      <c r="Q1243" s="142"/>
      <c r="R1243" s="138"/>
      <c r="S1243" s="138"/>
      <c r="T1243" s="137"/>
      <c r="U1243" s="6"/>
      <c r="V1243" s="8"/>
      <c r="W1243" s="8"/>
      <c r="X1243" s="60"/>
    </row>
    <row r="1244" spans="1:27" ht="7.5" customHeight="1" outlineLevel="4" x14ac:dyDescent="0.15">
      <c r="A1244" s="8"/>
      <c r="B1244" s="69"/>
      <c r="C1244" s="69"/>
      <c r="D1244" s="60"/>
      <c r="E1244" s="60"/>
      <c r="F1244" s="103"/>
      <c r="G1244" s="60"/>
      <c r="H1244" s="65"/>
      <c r="I1244" s="104"/>
      <c r="J1244" s="63"/>
      <c r="K1244" s="65"/>
      <c r="L1244" s="65"/>
      <c r="M1244" s="65"/>
      <c r="N1244" s="65"/>
      <c r="O1244" s="63"/>
      <c r="P1244" s="63"/>
      <c r="Q1244" s="63"/>
      <c r="R1244" s="60"/>
      <c r="S1244" s="60"/>
      <c r="T1244" s="69"/>
      <c r="U1244" s="8"/>
      <c r="X1244" s="60"/>
    </row>
    <row r="1245" spans="1:27" ht="11.25" outlineLevel="3" x14ac:dyDescent="0.2">
      <c r="A1245" s="4"/>
      <c r="B1245" s="119"/>
      <c r="C1245" s="120">
        <v>203</v>
      </c>
      <c r="D1245" s="121" t="s">
        <v>148</v>
      </c>
      <c r="E1245" s="122" t="s">
        <v>894</v>
      </c>
      <c r="F1245" s="123" t="s">
        <v>895</v>
      </c>
      <c r="G1245" s="121" t="s">
        <v>172</v>
      </c>
      <c r="H1245" s="124">
        <v>52.81</v>
      </c>
      <c r="I1245" s="125"/>
      <c r="J1245" s="126">
        <f>H1245*I1245</f>
        <v>0</v>
      </c>
      <c r="K1245" s="124">
        <v>4.3800000000000002E-3</v>
      </c>
      <c r="L1245" s="124">
        <f>H1245*K1245</f>
        <v>0.23130780000000001</v>
      </c>
      <c r="M1245" s="124"/>
      <c r="N1245" s="124">
        <f>H1245*M1245</f>
        <v>0</v>
      </c>
      <c r="O1245" s="126">
        <v>21</v>
      </c>
      <c r="P1245" s="126">
        <f>J1245*(O1245/100)</f>
        <v>0</v>
      </c>
      <c r="Q1245" s="126">
        <f>J1245+P1245</f>
        <v>0</v>
      </c>
      <c r="R1245" s="127"/>
      <c r="S1245" s="127" t="s">
        <v>152</v>
      </c>
      <c r="T1245" s="128">
        <v>1</v>
      </c>
      <c r="U1245" s="8"/>
      <c r="V1245" s="8"/>
      <c r="W1245" s="8"/>
      <c r="X1245" s="60"/>
    </row>
    <row r="1246" spans="1:27" ht="9.75" outlineLevel="4" x14ac:dyDescent="0.2">
      <c r="A1246" s="129"/>
      <c r="B1246" s="130"/>
      <c r="C1246" s="130"/>
      <c r="D1246" s="131"/>
      <c r="E1246" s="135" t="s">
        <v>0</v>
      </c>
      <c r="F1246" s="158" t="s">
        <v>896</v>
      </c>
      <c r="G1246" s="158"/>
      <c r="H1246" s="159"/>
      <c r="I1246" s="160"/>
      <c r="J1246" s="161"/>
      <c r="K1246" s="133"/>
      <c r="L1246" s="133"/>
      <c r="M1246" s="133"/>
      <c r="N1246" s="133"/>
      <c r="O1246" s="134"/>
      <c r="P1246" s="134"/>
      <c r="Q1246" s="134"/>
      <c r="R1246" s="131"/>
      <c r="S1246" s="131"/>
      <c r="T1246" s="130"/>
      <c r="U1246" s="6"/>
      <c r="V1246" s="8"/>
      <c r="W1246" s="8"/>
      <c r="X1246" s="132" t="str">
        <f>F1246</f>
        <v>Podhled ze sádrokartonových desek ostatní práce a konstrukce na podhledech ze sádrokartonových desek skokové změny výšky podhledu do 0,5 m</v>
      </c>
      <c r="Y1246" s="9"/>
      <c r="AA1246" s="11"/>
    </row>
    <row r="1247" spans="1:27" ht="7.5" customHeight="1" outlineLevel="4" x14ac:dyDescent="0.15">
      <c r="B1247" s="69"/>
      <c r="C1247" s="69"/>
      <c r="D1247" s="60"/>
      <c r="E1247" s="60"/>
      <c r="F1247" s="61"/>
      <c r="G1247" s="60"/>
      <c r="H1247" s="65"/>
      <c r="I1247" s="104"/>
      <c r="J1247" s="63"/>
      <c r="K1247" s="65"/>
      <c r="L1247" s="65"/>
      <c r="M1247" s="65"/>
      <c r="N1247" s="65"/>
      <c r="O1247" s="63"/>
      <c r="P1247" s="63"/>
      <c r="Q1247" s="63"/>
      <c r="R1247" s="60"/>
      <c r="S1247" s="60"/>
      <c r="T1247" s="69"/>
      <c r="U1247" s="8"/>
      <c r="X1247" s="60"/>
    </row>
    <row r="1248" spans="1:27" ht="11.25" outlineLevel="4" x14ac:dyDescent="0.2">
      <c r="A1248" s="136"/>
      <c r="B1248" s="137"/>
      <c r="C1248" s="137"/>
      <c r="D1248" s="138"/>
      <c r="E1248" s="144" t="s">
        <v>1</v>
      </c>
      <c r="F1248" s="139" t="s">
        <v>689</v>
      </c>
      <c r="G1248" s="138"/>
      <c r="H1248" s="140">
        <v>0</v>
      </c>
      <c r="I1248" s="141"/>
      <c r="J1248" s="142"/>
      <c r="K1248" s="143"/>
      <c r="L1248" s="143"/>
      <c r="M1248" s="143"/>
      <c r="N1248" s="143"/>
      <c r="O1248" s="142"/>
      <c r="P1248" s="142"/>
      <c r="Q1248" s="142"/>
      <c r="R1248" s="138"/>
      <c r="S1248" s="138"/>
      <c r="T1248" s="137"/>
      <c r="U1248" s="6"/>
      <c r="V1248" s="8"/>
      <c r="W1248" s="8"/>
      <c r="X1248" s="60"/>
    </row>
    <row r="1249" spans="1:27" ht="11.25" outlineLevel="4" x14ac:dyDescent="0.2">
      <c r="A1249" s="136"/>
      <c r="B1249" s="137"/>
      <c r="C1249" s="137"/>
      <c r="D1249" s="138"/>
      <c r="E1249" s="144"/>
      <c r="F1249" s="139" t="s">
        <v>897</v>
      </c>
      <c r="G1249" s="138"/>
      <c r="H1249" s="140">
        <v>8.35</v>
      </c>
      <c r="I1249" s="141"/>
      <c r="J1249" s="142"/>
      <c r="K1249" s="143"/>
      <c r="L1249" s="143"/>
      <c r="M1249" s="143"/>
      <c r="N1249" s="143"/>
      <c r="O1249" s="142"/>
      <c r="P1249" s="142"/>
      <c r="Q1249" s="142"/>
      <c r="R1249" s="138"/>
      <c r="S1249" s="138"/>
      <c r="T1249" s="137"/>
      <c r="U1249" s="6"/>
      <c r="V1249" s="8"/>
      <c r="W1249" s="8"/>
      <c r="X1249" s="60"/>
    </row>
    <row r="1250" spans="1:27" ht="11.25" outlineLevel="4" x14ac:dyDescent="0.2">
      <c r="A1250" s="136"/>
      <c r="B1250" s="137"/>
      <c r="C1250" s="137"/>
      <c r="D1250" s="138"/>
      <c r="E1250" s="144"/>
      <c r="F1250" s="139" t="s">
        <v>898</v>
      </c>
      <c r="G1250" s="138"/>
      <c r="H1250" s="140">
        <v>7.1</v>
      </c>
      <c r="I1250" s="141"/>
      <c r="J1250" s="142"/>
      <c r="K1250" s="143"/>
      <c r="L1250" s="143"/>
      <c r="M1250" s="143"/>
      <c r="N1250" s="143"/>
      <c r="O1250" s="142"/>
      <c r="P1250" s="142"/>
      <c r="Q1250" s="142"/>
      <c r="R1250" s="138"/>
      <c r="S1250" s="138"/>
      <c r="T1250" s="137"/>
      <c r="U1250" s="6"/>
      <c r="V1250" s="8"/>
      <c r="W1250" s="8"/>
      <c r="X1250" s="60"/>
    </row>
    <row r="1251" spans="1:27" ht="11.25" outlineLevel="4" x14ac:dyDescent="0.2">
      <c r="A1251" s="136"/>
      <c r="B1251" s="137"/>
      <c r="C1251" s="137"/>
      <c r="D1251" s="138"/>
      <c r="E1251" s="144"/>
      <c r="F1251" s="139" t="s">
        <v>899</v>
      </c>
      <c r="G1251" s="138"/>
      <c r="H1251" s="140">
        <v>7.65</v>
      </c>
      <c r="I1251" s="141"/>
      <c r="J1251" s="142"/>
      <c r="K1251" s="143"/>
      <c r="L1251" s="143"/>
      <c r="M1251" s="143"/>
      <c r="N1251" s="143"/>
      <c r="O1251" s="142"/>
      <c r="P1251" s="142"/>
      <c r="Q1251" s="142"/>
      <c r="R1251" s="138"/>
      <c r="S1251" s="138"/>
      <c r="T1251" s="137"/>
      <c r="U1251" s="6"/>
      <c r="V1251" s="8"/>
      <c r="W1251" s="8"/>
      <c r="X1251" s="60"/>
    </row>
    <row r="1252" spans="1:27" ht="11.25" outlineLevel="4" x14ac:dyDescent="0.2">
      <c r="A1252" s="136"/>
      <c r="B1252" s="137"/>
      <c r="C1252" s="137"/>
      <c r="D1252" s="138"/>
      <c r="E1252" s="144"/>
      <c r="F1252" s="139" t="s">
        <v>900</v>
      </c>
      <c r="G1252" s="138"/>
      <c r="H1252" s="140">
        <v>5.21</v>
      </c>
      <c r="I1252" s="141"/>
      <c r="J1252" s="142"/>
      <c r="K1252" s="143"/>
      <c r="L1252" s="143"/>
      <c r="M1252" s="143"/>
      <c r="N1252" s="143"/>
      <c r="O1252" s="142"/>
      <c r="P1252" s="142"/>
      <c r="Q1252" s="142"/>
      <c r="R1252" s="138"/>
      <c r="S1252" s="138"/>
      <c r="T1252" s="137"/>
      <c r="U1252" s="6"/>
      <c r="V1252" s="8"/>
      <c r="W1252" s="8"/>
      <c r="X1252" s="60"/>
    </row>
    <row r="1253" spans="1:27" ht="11.25" outlineLevel="4" x14ac:dyDescent="0.2">
      <c r="A1253" s="136"/>
      <c r="B1253" s="137"/>
      <c r="C1253" s="137"/>
      <c r="D1253" s="138"/>
      <c r="E1253" s="144"/>
      <c r="F1253" s="139" t="s">
        <v>901</v>
      </c>
      <c r="G1253" s="138"/>
      <c r="H1253" s="140">
        <v>6.3</v>
      </c>
      <c r="I1253" s="141"/>
      <c r="J1253" s="142"/>
      <c r="K1253" s="143"/>
      <c r="L1253" s="143"/>
      <c r="M1253" s="143"/>
      <c r="N1253" s="143"/>
      <c r="O1253" s="142"/>
      <c r="P1253" s="142"/>
      <c r="Q1253" s="142"/>
      <c r="R1253" s="138"/>
      <c r="S1253" s="138"/>
      <c r="T1253" s="137"/>
      <c r="U1253" s="6"/>
      <c r="V1253" s="8"/>
      <c r="W1253" s="8"/>
      <c r="X1253" s="60"/>
    </row>
    <row r="1254" spans="1:27" ht="11.25" outlineLevel="4" x14ac:dyDescent="0.2">
      <c r="A1254" s="136"/>
      <c r="B1254" s="137"/>
      <c r="C1254" s="137"/>
      <c r="D1254" s="138"/>
      <c r="E1254" s="144"/>
      <c r="F1254" s="139" t="s">
        <v>902</v>
      </c>
      <c r="G1254" s="138"/>
      <c r="H1254" s="140">
        <v>5.9</v>
      </c>
      <c r="I1254" s="141"/>
      <c r="J1254" s="142"/>
      <c r="K1254" s="143"/>
      <c r="L1254" s="143"/>
      <c r="M1254" s="143"/>
      <c r="N1254" s="143"/>
      <c r="O1254" s="142"/>
      <c r="P1254" s="142"/>
      <c r="Q1254" s="142"/>
      <c r="R1254" s="138"/>
      <c r="S1254" s="138"/>
      <c r="T1254" s="137"/>
      <c r="U1254" s="6"/>
      <c r="V1254" s="8"/>
      <c r="W1254" s="8"/>
      <c r="X1254" s="60"/>
    </row>
    <row r="1255" spans="1:27" ht="11.25" outlineLevel="4" x14ac:dyDescent="0.2">
      <c r="A1255" s="136"/>
      <c r="B1255" s="137"/>
      <c r="C1255" s="137"/>
      <c r="D1255" s="138"/>
      <c r="E1255" s="144"/>
      <c r="F1255" s="139" t="s">
        <v>903</v>
      </c>
      <c r="G1255" s="138"/>
      <c r="H1255" s="140">
        <v>12.3</v>
      </c>
      <c r="I1255" s="141"/>
      <c r="J1255" s="142"/>
      <c r="K1255" s="143"/>
      <c r="L1255" s="143"/>
      <c r="M1255" s="143"/>
      <c r="N1255" s="143"/>
      <c r="O1255" s="142"/>
      <c r="P1255" s="142"/>
      <c r="Q1255" s="142"/>
      <c r="R1255" s="138"/>
      <c r="S1255" s="138"/>
      <c r="T1255" s="137"/>
      <c r="U1255" s="6"/>
      <c r="V1255" s="8"/>
      <c r="W1255" s="8"/>
      <c r="X1255" s="60"/>
    </row>
    <row r="1256" spans="1:27" ht="7.5" customHeight="1" outlineLevel="4" x14ac:dyDescent="0.15">
      <c r="A1256" s="8"/>
      <c r="B1256" s="69"/>
      <c r="C1256" s="69"/>
      <c r="D1256" s="60"/>
      <c r="E1256" s="60"/>
      <c r="F1256" s="103"/>
      <c r="G1256" s="60"/>
      <c r="H1256" s="65"/>
      <c r="I1256" s="104"/>
      <c r="J1256" s="63"/>
      <c r="K1256" s="65"/>
      <c r="L1256" s="65"/>
      <c r="M1256" s="65"/>
      <c r="N1256" s="65"/>
      <c r="O1256" s="63"/>
      <c r="P1256" s="63"/>
      <c r="Q1256" s="63"/>
      <c r="R1256" s="60"/>
      <c r="S1256" s="60"/>
      <c r="T1256" s="69"/>
      <c r="U1256" s="8"/>
      <c r="X1256" s="60"/>
    </row>
    <row r="1257" spans="1:27" ht="11.25" outlineLevel="3" x14ac:dyDescent="0.2">
      <c r="A1257" s="4"/>
      <c r="B1257" s="119"/>
      <c r="C1257" s="120">
        <v>204</v>
      </c>
      <c r="D1257" s="121" t="s">
        <v>148</v>
      </c>
      <c r="E1257" s="122" t="s">
        <v>904</v>
      </c>
      <c r="F1257" s="123" t="s">
        <v>905</v>
      </c>
      <c r="G1257" s="121" t="s">
        <v>151</v>
      </c>
      <c r="H1257" s="124">
        <v>16.138149999999996</v>
      </c>
      <c r="I1257" s="125"/>
      <c r="J1257" s="126">
        <f>H1257*I1257</f>
        <v>0</v>
      </c>
      <c r="K1257" s="124">
        <v>1.221E-2</v>
      </c>
      <c r="L1257" s="124">
        <f>H1257*K1257</f>
        <v>0.19704681149999995</v>
      </c>
      <c r="M1257" s="124"/>
      <c r="N1257" s="124">
        <f>H1257*M1257</f>
        <v>0</v>
      </c>
      <c r="O1257" s="126">
        <v>21</v>
      </c>
      <c r="P1257" s="126">
        <f>J1257*(O1257/100)</f>
        <v>0</v>
      </c>
      <c r="Q1257" s="126">
        <f>J1257+P1257</f>
        <v>0</v>
      </c>
      <c r="R1257" s="127"/>
      <c r="S1257" s="127" t="s">
        <v>152</v>
      </c>
      <c r="T1257" s="128">
        <v>1</v>
      </c>
      <c r="U1257" s="8"/>
      <c r="V1257" s="8"/>
      <c r="W1257" s="8"/>
      <c r="X1257" s="60"/>
    </row>
    <row r="1258" spans="1:27" ht="9.75" outlineLevel="4" x14ac:dyDescent="0.2">
      <c r="A1258" s="129"/>
      <c r="B1258" s="130"/>
      <c r="C1258" s="130"/>
      <c r="D1258" s="131"/>
      <c r="E1258" s="135" t="s">
        <v>0</v>
      </c>
      <c r="F1258" s="158" t="s">
        <v>906</v>
      </c>
      <c r="G1258" s="158"/>
      <c r="H1258" s="159"/>
      <c r="I1258" s="160"/>
      <c r="J1258" s="161"/>
      <c r="K1258" s="133"/>
      <c r="L1258" s="133"/>
      <c r="M1258" s="133"/>
      <c r="N1258" s="133"/>
      <c r="O1258" s="134"/>
      <c r="P1258" s="134"/>
      <c r="Q1258" s="134"/>
      <c r="R1258" s="131"/>
      <c r="S1258" s="131"/>
      <c r="T1258" s="130"/>
      <c r="U1258" s="6"/>
      <c r="V1258" s="8"/>
      <c r="W1258" s="8"/>
      <c r="X1258" s="132" t="str">
        <f>F1258</f>
        <v>Obklad konstrukcí sádrokartonovými deskami včetně ochranných úhelníků ve tvaru L rozvinuté šíře přes 0,8 m, opláštěný deskou standardní A, tl. 12,5 mm</v>
      </c>
      <c r="Y1258" s="9"/>
      <c r="AA1258" s="11"/>
    </row>
    <row r="1259" spans="1:27" ht="7.5" customHeight="1" outlineLevel="4" x14ac:dyDescent="0.15">
      <c r="B1259" s="69"/>
      <c r="C1259" s="69"/>
      <c r="D1259" s="60"/>
      <c r="E1259" s="60"/>
      <c r="F1259" s="61"/>
      <c r="G1259" s="60"/>
      <c r="H1259" s="65"/>
      <c r="I1259" s="104"/>
      <c r="J1259" s="63"/>
      <c r="K1259" s="65"/>
      <c r="L1259" s="65"/>
      <c r="M1259" s="65"/>
      <c r="N1259" s="65"/>
      <c r="O1259" s="63"/>
      <c r="P1259" s="63"/>
      <c r="Q1259" s="63"/>
      <c r="R1259" s="60"/>
      <c r="S1259" s="60"/>
      <c r="T1259" s="69"/>
      <c r="U1259" s="8"/>
      <c r="X1259" s="60"/>
    </row>
    <row r="1260" spans="1:27" ht="11.25" outlineLevel="4" x14ac:dyDescent="0.2">
      <c r="A1260" s="136"/>
      <c r="B1260" s="137"/>
      <c r="C1260" s="137"/>
      <c r="D1260" s="138"/>
      <c r="E1260" s="144" t="s">
        <v>1</v>
      </c>
      <c r="F1260" s="139" t="s">
        <v>907</v>
      </c>
      <c r="G1260" s="138"/>
      <c r="H1260" s="140">
        <v>0</v>
      </c>
      <c r="I1260" s="141"/>
      <c r="J1260" s="142"/>
      <c r="K1260" s="143"/>
      <c r="L1260" s="143"/>
      <c r="M1260" s="143"/>
      <c r="N1260" s="143"/>
      <c r="O1260" s="142"/>
      <c r="P1260" s="142"/>
      <c r="Q1260" s="142"/>
      <c r="R1260" s="138"/>
      <c r="S1260" s="138"/>
      <c r="T1260" s="137"/>
      <c r="U1260" s="6"/>
      <c r="V1260" s="8"/>
      <c r="W1260" s="8"/>
      <c r="X1260" s="60"/>
    </row>
    <row r="1261" spans="1:27" ht="11.25" outlineLevel="4" x14ac:dyDescent="0.2">
      <c r="A1261" s="136"/>
      <c r="B1261" s="137"/>
      <c r="C1261" s="137"/>
      <c r="D1261" s="138"/>
      <c r="E1261" s="144"/>
      <c r="F1261" s="139" t="s">
        <v>908</v>
      </c>
      <c r="G1261" s="138"/>
      <c r="H1261" s="140">
        <v>4.9448999999999987</v>
      </c>
      <c r="I1261" s="141"/>
      <c r="J1261" s="142"/>
      <c r="K1261" s="143"/>
      <c r="L1261" s="143"/>
      <c r="M1261" s="143"/>
      <c r="N1261" s="143"/>
      <c r="O1261" s="142"/>
      <c r="P1261" s="142"/>
      <c r="Q1261" s="142"/>
      <c r="R1261" s="138"/>
      <c r="S1261" s="138"/>
      <c r="T1261" s="137"/>
      <c r="U1261" s="6"/>
      <c r="V1261" s="8"/>
      <c r="W1261" s="8"/>
      <c r="X1261" s="60"/>
    </row>
    <row r="1262" spans="1:27" ht="11.25" outlineLevel="4" x14ac:dyDescent="0.2">
      <c r="A1262" s="136"/>
      <c r="B1262" s="137"/>
      <c r="C1262" s="137"/>
      <c r="D1262" s="138"/>
      <c r="E1262" s="144"/>
      <c r="F1262" s="139" t="s">
        <v>909</v>
      </c>
      <c r="G1262" s="138"/>
      <c r="H1262" s="140">
        <v>5.0713999999999997</v>
      </c>
      <c r="I1262" s="141"/>
      <c r="J1262" s="142"/>
      <c r="K1262" s="143"/>
      <c r="L1262" s="143"/>
      <c r="M1262" s="143"/>
      <c r="N1262" s="143"/>
      <c r="O1262" s="142"/>
      <c r="P1262" s="142"/>
      <c r="Q1262" s="142"/>
      <c r="R1262" s="138"/>
      <c r="S1262" s="138"/>
      <c r="T1262" s="137"/>
      <c r="U1262" s="6"/>
      <c r="V1262" s="8"/>
      <c r="W1262" s="8"/>
      <c r="X1262" s="60"/>
    </row>
    <row r="1263" spans="1:27" ht="11.25" outlineLevel="4" x14ac:dyDescent="0.2">
      <c r="A1263" s="136"/>
      <c r="B1263" s="137"/>
      <c r="C1263" s="137"/>
      <c r="D1263" s="138"/>
      <c r="E1263" s="144"/>
      <c r="F1263" s="139" t="s">
        <v>910</v>
      </c>
      <c r="G1263" s="138"/>
      <c r="H1263" s="140">
        <v>0.79500000000000004</v>
      </c>
      <c r="I1263" s="141"/>
      <c r="J1263" s="142"/>
      <c r="K1263" s="143"/>
      <c r="L1263" s="143"/>
      <c r="M1263" s="143"/>
      <c r="N1263" s="143"/>
      <c r="O1263" s="142"/>
      <c r="P1263" s="142"/>
      <c r="Q1263" s="142"/>
      <c r="R1263" s="138"/>
      <c r="S1263" s="138"/>
      <c r="T1263" s="137"/>
      <c r="U1263" s="6"/>
      <c r="V1263" s="8"/>
      <c r="W1263" s="8"/>
      <c r="X1263" s="60"/>
    </row>
    <row r="1264" spans="1:27" ht="11.25" outlineLevel="4" x14ac:dyDescent="0.2">
      <c r="A1264" s="136"/>
      <c r="B1264" s="137"/>
      <c r="C1264" s="137"/>
      <c r="D1264" s="138"/>
      <c r="E1264" s="144"/>
      <c r="F1264" s="139" t="s">
        <v>911</v>
      </c>
      <c r="G1264" s="138"/>
      <c r="H1264" s="140">
        <v>5.3268499999999994</v>
      </c>
      <c r="I1264" s="141"/>
      <c r="J1264" s="142"/>
      <c r="K1264" s="143"/>
      <c r="L1264" s="143"/>
      <c r="M1264" s="143"/>
      <c r="N1264" s="143"/>
      <c r="O1264" s="142"/>
      <c r="P1264" s="142"/>
      <c r="Q1264" s="142"/>
      <c r="R1264" s="138"/>
      <c r="S1264" s="138"/>
      <c r="T1264" s="137"/>
      <c r="U1264" s="6"/>
      <c r="V1264" s="8"/>
      <c r="W1264" s="8"/>
      <c r="X1264" s="60"/>
    </row>
    <row r="1265" spans="1:27" ht="7.5" customHeight="1" outlineLevel="4" x14ac:dyDescent="0.15">
      <c r="A1265" s="8"/>
      <c r="B1265" s="69"/>
      <c r="C1265" s="69"/>
      <c r="D1265" s="60"/>
      <c r="E1265" s="60"/>
      <c r="F1265" s="103"/>
      <c r="G1265" s="60"/>
      <c r="H1265" s="65"/>
      <c r="I1265" s="104"/>
      <c r="J1265" s="63"/>
      <c r="K1265" s="65"/>
      <c r="L1265" s="65"/>
      <c r="M1265" s="65"/>
      <c r="N1265" s="65"/>
      <c r="O1265" s="63"/>
      <c r="P1265" s="63"/>
      <c r="Q1265" s="63"/>
      <c r="R1265" s="60"/>
      <c r="S1265" s="60"/>
      <c r="T1265" s="69"/>
      <c r="U1265" s="8"/>
      <c r="X1265" s="60"/>
    </row>
    <row r="1266" spans="1:27" ht="11.25" outlineLevel="3" x14ac:dyDescent="0.2">
      <c r="A1266" s="4"/>
      <c r="B1266" s="119"/>
      <c r="C1266" s="120">
        <v>205</v>
      </c>
      <c r="D1266" s="121" t="s">
        <v>148</v>
      </c>
      <c r="E1266" s="122" t="s">
        <v>408</v>
      </c>
      <c r="F1266" s="123" t="s">
        <v>409</v>
      </c>
      <c r="G1266" s="121" t="s">
        <v>151</v>
      </c>
      <c r="H1266" s="124">
        <v>42.543000000000006</v>
      </c>
      <c r="I1266" s="125"/>
      <c r="J1266" s="126">
        <f>H1266*I1266</f>
        <v>0</v>
      </c>
      <c r="K1266" s="124">
        <v>1E-4</v>
      </c>
      <c r="L1266" s="124">
        <f>H1266*K1266</f>
        <v>4.2543000000000008E-3</v>
      </c>
      <c r="M1266" s="124"/>
      <c r="N1266" s="124">
        <f>H1266*M1266</f>
        <v>0</v>
      </c>
      <c r="O1266" s="126">
        <v>21</v>
      </c>
      <c r="P1266" s="126">
        <f>J1266*(O1266/100)</f>
        <v>0</v>
      </c>
      <c r="Q1266" s="126">
        <f>J1266+P1266</f>
        <v>0</v>
      </c>
      <c r="R1266" s="127"/>
      <c r="S1266" s="127" t="s">
        <v>152</v>
      </c>
      <c r="T1266" s="128">
        <v>1</v>
      </c>
      <c r="U1266" s="8"/>
      <c r="V1266" s="8"/>
      <c r="W1266" s="8"/>
      <c r="X1266" s="60"/>
    </row>
    <row r="1267" spans="1:27" ht="9.75" outlineLevel="4" x14ac:dyDescent="0.2">
      <c r="A1267" s="129"/>
      <c r="B1267" s="130"/>
      <c r="C1267" s="130"/>
      <c r="D1267" s="131"/>
      <c r="E1267" s="135" t="s">
        <v>0</v>
      </c>
      <c r="F1267" s="158" t="s">
        <v>410</v>
      </c>
      <c r="G1267" s="158"/>
      <c r="H1267" s="159"/>
      <c r="I1267" s="160"/>
      <c r="J1267" s="161"/>
      <c r="K1267" s="133"/>
      <c r="L1267" s="133"/>
      <c r="M1267" s="133"/>
      <c r="N1267" s="133"/>
      <c r="O1267" s="134"/>
      <c r="P1267" s="134"/>
      <c r="Q1267" s="134"/>
      <c r="R1267" s="131"/>
      <c r="S1267" s="131"/>
      <c r="T1267" s="130"/>
      <c r="U1267" s="6"/>
      <c r="V1267" s="8"/>
      <c r="W1267" s="8"/>
      <c r="X1267" s="132" t="str">
        <f>F1267</f>
        <v>Podhled ze sádrokartonových desek ostatní práce a konstrukce na podhledech ze sádrokartonových desek základní penetrační nátěr</v>
      </c>
      <c r="Y1267" s="9"/>
      <c r="AA1267" s="11"/>
    </row>
    <row r="1268" spans="1:27" ht="7.5" customHeight="1" outlineLevel="4" x14ac:dyDescent="0.15">
      <c r="B1268" s="69"/>
      <c r="C1268" s="69"/>
      <c r="D1268" s="60"/>
      <c r="E1268" s="60"/>
      <c r="F1268" s="61"/>
      <c r="G1268" s="60"/>
      <c r="H1268" s="65"/>
      <c r="I1268" s="104"/>
      <c r="J1268" s="63"/>
      <c r="K1268" s="65"/>
      <c r="L1268" s="65"/>
      <c r="M1268" s="65"/>
      <c r="N1268" s="65"/>
      <c r="O1268" s="63"/>
      <c r="P1268" s="63"/>
      <c r="Q1268" s="63"/>
      <c r="R1268" s="60"/>
      <c r="S1268" s="60"/>
      <c r="T1268" s="69"/>
      <c r="U1268" s="8"/>
      <c r="X1268" s="60"/>
    </row>
    <row r="1269" spans="1:27" ht="11.25" outlineLevel="4" x14ac:dyDescent="0.2">
      <c r="A1269" s="136"/>
      <c r="B1269" s="137"/>
      <c r="C1269" s="137"/>
      <c r="D1269" s="138"/>
      <c r="E1269" s="144" t="s">
        <v>1</v>
      </c>
      <c r="F1269" s="139" t="s">
        <v>912</v>
      </c>
      <c r="G1269" s="138"/>
      <c r="H1269" s="140">
        <v>26.405000000000001</v>
      </c>
      <c r="I1269" s="141"/>
      <c r="J1269" s="142"/>
      <c r="K1269" s="143"/>
      <c r="L1269" s="143"/>
      <c r="M1269" s="143"/>
      <c r="N1269" s="143"/>
      <c r="O1269" s="142"/>
      <c r="P1269" s="142"/>
      <c r="Q1269" s="142"/>
      <c r="R1269" s="138"/>
      <c r="S1269" s="138"/>
      <c r="T1269" s="137"/>
      <c r="U1269" s="6"/>
      <c r="V1269" s="8"/>
      <c r="W1269" s="8"/>
      <c r="X1269" s="60"/>
    </row>
    <row r="1270" spans="1:27" ht="11.25" outlineLevel="4" x14ac:dyDescent="0.2">
      <c r="A1270" s="136"/>
      <c r="B1270" s="137"/>
      <c r="C1270" s="137"/>
      <c r="D1270" s="138"/>
      <c r="E1270" s="144"/>
      <c r="F1270" s="139" t="s">
        <v>913</v>
      </c>
      <c r="G1270" s="138"/>
      <c r="H1270" s="140">
        <v>16.138000000000002</v>
      </c>
      <c r="I1270" s="141"/>
      <c r="J1270" s="142"/>
      <c r="K1270" s="143"/>
      <c r="L1270" s="143"/>
      <c r="M1270" s="143"/>
      <c r="N1270" s="143"/>
      <c r="O1270" s="142"/>
      <c r="P1270" s="142"/>
      <c r="Q1270" s="142"/>
      <c r="R1270" s="138"/>
      <c r="S1270" s="138"/>
      <c r="T1270" s="137"/>
      <c r="U1270" s="6"/>
      <c r="V1270" s="8"/>
      <c r="W1270" s="8"/>
      <c r="X1270" s="60"/>
    </row>
    <row r="1271" spans="1:27" ht="7.5" customHeight="1" outlineLevel="4" x14ac:dyDescent="0.15">
      <c r="A1271" s="8"/>
      <c r="B1271" s="69"/>
      <c r="C1271" s="69"/>
      <c r="D1271" s="60"/>
      <c r="E1271" s="60"/>
      <c r="F1271" s="103"/>
      <c r="G1271" s="60"/>
      <c r="H1271" s="65"/>
      <c r="I1271" s="104"/>
      <c r="J1271" s="63"/>
      <c r="K1271" s="65"/>
      <c r="L1271" s="65"/>
      <c r="M1271" s="65"/>
      <c r="N1271" s="65"/>
      <c r="O1271" s="63"/>
      <c r="P1271" s="63"/>
      <c r="Q1271" s="63"/>
      <c r="R1271" s="60"/>
      <c r="S1271" s="60"/>
      <c r="T1271" s="69"/>
      <c r="U1271" s="8"/>
      <c r="X1271" s="60"/>
    </row>
    <row r="1272" spans="1:27" ht="11.25" outlineLevel="3" x14ac:dyDescent="0.2">
      <c r="A1272" s="4"/>
      <c r="B1272" s="119"/>
      <c r="C1272" s="120">
        <v>206</v>
      </c>
      <c r="D1272" s="121" t="s">
        <v>148</v>
      </c>
      <c r="E1272" s="122" t="s">
        <v>914</v>
      </c>
      <c r="F1272" s="123" t="s">
        <v>915</v>
      </c>
      <c r="G1272" s="121" t="s">
        <v>151</v>
      </c>
      <c r="H1272" s="124">
        <v>40.879999999999995</v>
      </c>
      <c r="I1272" s="125"/>
      <c r="J1272" s="126">
        <f>H1272*I1272</f>
        <v>0</v>
      </c>
      <c r="K1272" s="124">
        <v>6.2370000000000002E-2</v>
      </c>
      <c r="L1272" s="124">
        <f>H1272*K1272</f>
        <v>2.5496855999999997</v>
      </c>
      <c r="M1272" s="124"/>
      <c r="N1272" s="124">
        <f>H1272*M1272</f>
        <v>0</v>
      </c>
      <c r="O1272" s="126">
        <v>21</v>
      </c>
      <c r="P1272" s="126">
        <f>J1272*(O1272/100)</f>
        <v>0</v>
      </c>
      <c r="Q1272" s="126">
        <f>J1272+P1272</f>
        <v>0</v>
      </c>
      <c r="R1272" s="127"/>
      <c r="S1272" s="127" t="s">
        <v>397</v>
      </c>
      <c r="T1272" s="128">
        <v>1</v>
      </c>
      <c r="U1272" s="8"/>
      <c r="V1272" s="8"/>
      <c r="W1272" s="8"/>
      <c r="X1272" s="60"/>
    </row>
    <row r="1273" spans="1:27" ht="19.5" outlineLevel="4" x14ac:dyDescent="0.2">
      <c r="A1273" s="129"/>
      <c r="B1273" s="130"/>
      <c r="C1273" s="130"/>
      <c r="D1273" s="131"/>
      <c r="E1273" s="135" t="s">
        <v>0</v>
      </c>
      <c r="F1273" s="158" t="s">
        <v>916</v>
      </c>
      <c r="G1273" s="158"/>
      <c r="H1273" s="159"/>
      <c r="I1273" s="160"/>
      <c r="J1273" s="161"/>
      <c r="K1273" s="133"/>
      <c r="L1273" s="133"/>
      <c r="M1273" s="133"/>
      <c r="N1273" s="133"/>
      <c r="O1273" s="134"/>
      <c r="P1273" s="134"/>
      <c r="Q1273" s="134"/>
      <c r="R1273" s="131"/>
      <c r="S1273" s="131"/>
      <c r="T1273" s="130"/>
      <c r="U1273" s="6"/>
      <c r="V1273" s="8"/>
      <c r="W1273" s="8"/>
      <c r="X1273" s="132" t="str">
        <f>F1273</f>
        <v>Příčka mezibytová ze sádrokartonových desek s nosnou konstrukcí ze zdvojených ocelových profilů UW, CW dvojitě opláštěná deskami vysokopevnostními protipožárními impregnovanými s vysokou mechanickou odolností DFRIH2 tl. 2 x 12,5 mm s dvojitou izolací, EI 90, příčka tl. 155 mm, profil 50, Rw do 68 dB</v>
      </c>
      <c r="Y1273" s="9"/>
      <c r="AA1273" s="11"/>
    </row>
    <row r="1274" spans="1:27" ht="7.5" customHeight="1" outlineLevel="4" x14ac:dyDescent="0.15">
      <c r="B1274" s="69"/>
      <c r="C1274" s="69"/>
      <c r="D1274" s="60"/>
      <c r="E1274" s="60"/>
      <c r="F1274" s="61"/>
      <c r="G1274" s="60"/>
      <c r="H1274" s="65"/>
      <c r="I1274" s="104"/>
      <c r="J1274" s="63"/>
      <c r="K1274" s="65"/>
      <c r="L1274" s="65"/>
      <c r="M1274" s="65"/>
      <c r="N1274" s="65"/>
      <c r="O1274" s="63"/>
      <c r="P1274" s="63"/>
      <c r="Q1274" s="63"/>
      <c r="R1274" s="60"/>
      <c r="S1274" s="60"/>
      <c r="T1274" s="69"/>
      <c r="U1274" s="8"/>
      <c r="X1274" s="60"/>
    </row>
    <row r="1275" spans="1:27" ht="11.25" outlineLevel="4" x14ac:dyDescent="0.2">
      <c r="A1275" s="136"/>
      <c r="B1275" s="137"/>
      <c r="C1275" s="137"/>
      <c r="D1275" s="138"/>
      <c r="E1275" s="144" t="s">
        <v>1</v>
      </c>
      <c r="F1275" s="139" t="s">
        <v>917</v>
      </c>
      <c r="G1275" s="138"/>
      <c r="H1275" s="140">
        <v>0</v>
      </c>
      <c r="I1275" s="141"/>
      <c r="J1275" s="142"/>
      <c r="K1275" s="143"/>
      <c r="L1275" s="143"/>
      <c r="M1275" s="143"/>
      <c r="N1275" s="143"/>
      <c r="O1275" s="142"/>
      <c r="P1275" s="142"/>
      <c r="Q1275" s="142"/>
      <c r="R1275" s="138"/>
      <c r="S1275" s="138"/>
      <c r="T1275" s="137"/>
      <c r="U1275" s="6"/>
      <c r="V1275" s="8"/>
      <c r="W1275" s="8"/>
      <c r="X1275" s="60"/>
    </row>
    <row r="1276" spans="1:27" ht="11.25" outlineLevel="4" x14ac:dyDescent="0.2">
      <c r="A1276" s="136"/>
      <c r="B1276" s="137"/>
      <c r="C1276" s="137"/>
      <c r="D1276" s="138"/>
      <c r="E1276" s="144"/>
      <c r="F1276" s="139" t="s">
        <v>918</v>
      </c>
      <c r="G1276" s="138"/>
      <c r="H1276" s="140">
        <v>40.879999999999995</v>
      </c>
      <c r="I1276" s="141"/>
      <c r="J1276" s="142"/>
      <c r="K1276" s="143"/>
      <c r="L1276" s="143"/>
      <c r="M1276" s="143"/>
      <c r="N1276" s="143"/>
      <c r="O1276" s="142"/>
      <c r="P1276" s="142"/>
      <c r="Q1276" s="142"/>
      <c r="R1276" s="138"/>
      <c r="S1276" s="138"/>
      <c r="T1276" s="137"/>
      <c r="U1276" s="6"/>
      <c r="V1276" s="8"/>
      <c r="W1276" s="8"/>
      <c r="X1276" s="60"/>
    </row>
    <row r="1277" spans="1:27" ht="7.5" customHeight="1" outlineLevel="4" x14ac:dyDescent="0.15">
      <c r="A1277" s="8"/>
      <c r="B1277" s="69"/>
      <c r="C1277" s="69"/>
      <c r="D1277" s="60"/>
      <c r="E1277" s="60"/>
      <c r="F1277" s="103"/>
      <c r="G1277" s="60"/>
      <c r="H1277" s="65"/>
      <c r="I1277" s="104"/>
      <c r="J1277" s="63"/>
      <c r="K1277" s="65"/>
      <c r="L1277" s="65"/>
      <c r="M1277" s="65"/>
      <c r="N1277" s="65"/>
      <c r="O1277" s="63"/>
      <c r="P1277" s="63"/>
      <c r="Q1277" s="63"/>
      <c r="R1277" s="60"/>
      <c r="S1277" s="60"/>
      <c r="T1277" s="69"/>
      <c r="U1277" s="8"/>
      <c r="X1277" s="60"/>
    </row>
    <row r="1278" spans="1:27" ht="11.25" outlineLevel="3" x14ac:dyDescent="0.2">
      <c r="A1278" s="4"/>
      <c r="B1278" s="119"/>
      <c r="C1278" s="120">
        <v>207</v>
      </c>
      <c r="D1278" s="121" t="s">
        <v>148</v>
      </c>
      <c r="E1278" s="122" t="s">
        <v>919</v>
      </c>
      <c r="F1278" s="123" t="s">
        <v>920</v>
      </c>
      <c r="G1278" s="121" t="s">
        <v>151</v>
      </c>
      <c r="H1278" s="124">
        <v>6.54</v>
      </c>
      <c r="I1278" s="125"/>
      <c r="J1278" s="126">
        <f>H1278*I1278</f>
        <v>0</v>
      </c>
      <c r="K1278" s="124">
        <v>2.2450000000000001E-2</v>
      </c>
      <c r="L1278" s="124">
        <f>H1278*K1278</f>
        <v>0.14682300000000001</v>
      </c>
      <c r="M1278" s="124"/>
      <c r="N1278" s="124">
        <f>H1278*M1278</f>
        <v>0</v>
      </c>
      <c r="O1278" s="126">
        <v>21</v>
      </c>
      <c r="P1278" s="126">
        <f>J1278*(O1278/100)</f>
        <v>0</v>
      </c>
      <c r="Q1278" s="126">
        <f>J1278+P1278</f>
        <v>0</v>
      </c>
      <c r="R1278" s="127"/>
      <c r="S1278" s="127" t="s">
        <v>152</v>
      </c>
      <c r="T1278" s="128">
        <v>1</v>
      </c>
      <c r="U1278" s="8"/>
      <c r="V1278" s="8"/>
      <c r="W1278" s="8"/>
      <c r="X1278" s="60"/>
    </row>
    <row r="1279" spans="1:27" ht="19.5" outlineLevel="4" x14ac:dyDescent="0.2">
      <c r="A1279" s="129"/>
      <c r="B1279" s="130"/>
      <c r="C1279" s="130"/>
      <c r="D1279" s="131"/>
      <c r="E1279" s="135" t="s">
        <v>0</v>
      </c>
      <c r="F1279" s="158" t="s">
        <v>921</v>
      </c>
      <c r="G1279" s="158"/>
      <c r="H1279" s="159"/>
      <c r="I1279" s="160"/>
      <c r="J1279" s="161"/>
      <c r="K1279" s="133"/>
      <c r="L1279" s="133"/>
      <c r="M1279" s="133"/>
      <c r="N1279" s="133"/>
      <c r="O1279" s="134"/>
      <c r="P1279" s="134"/>
      <c r="Q1279" s="134"/>
      <c r="R1279" s="131"/>
      <c r="S1279" s="131"/>
      <c r="T1279" s="130"/>
      <c r="U1279" s="6"/>
      <c r="V1279" s="8"/>
      <c r="W1279" s="8"/>
      <c r="X1279" s="132" t="str">
        <f>F1279</f>
        <v>Příčka ze sádrokartonových desek s nosnou konstrukcí z jednoduchých ocelových profilů UW, CW jednoduše opláštěná deskou standardní A tl. 12,5 mm, příčka tl. 100 mm, profil 75, bez izolace, EI do 30</v>
      </c>
      <c r="Y1279" s="9"/>
      <c r="AA1279" s="11"/>
    </row>
    <row r="1280" spans="1:27" ht="7.5" customHeight="1" outlineLevel="4" x14ac:dyDescent="0.15">
      <c r="B1280" s="69"/>
      <c r="C1280" s="69"/>
      <c r="D1280" s="60"/>
      <c r="E1280" s="60"/>
      <c r="F1280" s="61"/>
      <c r="G1280" s="60"/>
      <c r="H1280" s="65"/>
      <c r="I1280" s="104"/>
      <c r="J1280" s="63"/>
      <c r="K1280" s="65"/>
      <c r="L1280" s="65"/>
      <c r="M1280" s="65"/>
      <c r="N1280" s="65"/>
      <c r="O1280" s="63"/>
      <c r="P1280" s="63"/>
      <c r="Q1280" s="63"/>
      <c r="R1280" s="60"/>
      <c r="S1280" s="60"/>
      <c r="T1280" s="69"/>
      <c r="U1280" s="8"/>
      <c r="X1280" s="60"/>
    </row>
    <row r="1281" spans="1:27" ht="11.25" outlineLevel="4" x14ac:dyDescent="0.2">
      <c r="A1281" s="136"/>
      <c r="B1281" s="137"/>
      <c r="C1281" s="137"/>
      <c r="D1281" s="138"/>
      <c r="E1281" s="144" t="s">
        <v>1</v>
      </c>
      <c r="F1281" s="139" t="s">
        <v>623</v>
      </c>
      <c r="G1281" s="138"/>
      <c r="H1281" s="140">
        <v>0</v>
      </c>
      <c r="I1281" s="141"/>
      <c r="J1281" s="142"/>
      <c r="K1281" s="143"/>
      <c r="L1281" s="143"/>
      <c r="M1281" s="143"/>
      <c r="N1281" s="143"/>
      <c r="O1281" s="142"/>
      <c r="P1281" s="142"/>
      <c r="Q1281" s="142"/>
      <c r="R1281" s="138"/>
      <c r="S1281" s="138"/>
      <c r="T1281" s="137"/>
      <c r="U1281" s="6"/>
      <c r="V1281" s="8"/>
      <c r="W1281" s="8"/>
      <c r="X1281" s="60"/>
    </row>
    <row r="1282" spans="1:27" ht="11.25" outlineLevel="4" x14ac:dyDescent="0.2">
      <c r="A1282" s="136"/>
      <c r="B1282" s="137"/>
      <c r="C1282" s="137"/>
      <c r="D1282" s="138"/>
      <c r="E1282" s="144"/>
      <c r="F1282" s="139" t="s">
        <v>922</v>
      </c>
      <c r="G1282" s="138"/>
      <c r="H1282" s="140">
        <v>6.54</v>
      </c>
      <c r="I1282" s="141"/>
      <c r="J1282" s="142"/>
      <c r="K1282" s="143"/>
      <c r="L1282" s="143"/>
      <c r="M1282" s="143"/>
      <c r="N1282" s="143"/>
      <c r="O1282" s="142"/>
      <c r="P1282" s="142"/>
      <c r="Q1282" s="142"/>
      <c r="R1282" s="138"/>
      <c r="S1282" s="138"/>
      <c r="T1282" s="137"/>
      <c r="U1282" s="6"/>
      <c r="V1282" s="8"/>
      <c r="W1282" s="8"/>
      <c r="X1282" s="60"/>
    </row>
    <row r="1283" spans="1:27" ht="7.5" customHeight="1" outlineLevel="4" x14ac:dyDescent="0.15">
      <c r="A1283" s="8"/>
      <c r="B1283" s="69"/>
      <c r="C1283" s="69"/>
      <c r="D1283" s="60"/>
      <c r="E1283" s="60"/>
      <c r="F1283" s="103"/>
      <c r="G1283" s="60"/>
      <c r="H1283" s="65"/>
      <c r="I1283" s="104"/>
      <c r="J1283" s="63"/>
      <c r="K1283" s="65"/>
      <c r="L1283" s="65"/>
      <c r="M1283" s="65"/>
      <c r="N1283" s="65"/>
      <c r="O1283" s="63"/>
      <c r="P1283" s="63"/>
      <c r="Q1283" s="63"/>
      <c r="R1283" s="60"/>
      <c r="S1283" s="60"/>
      <c r="T1283" s="69"/>
      <c r="U1283" s="8"/>
      <c r="X1283" s="60"/>
    </row>
    <row r="1284" spans="1:27" ht="22.5" outlineLevel="3" x14ac:dyDescent="0.2">
      <c r="A1284" s="4"/>
      <c r="B1284" s="119"/>
      <c r="C1284" s="120">
        <v>208</v>
      </c>
      <c r="D1284" s="121" t="s">
        <v>148</v>
      </c>
      <c r="E1284" s="122" t="s">
        <v>923</v>
      </c>
      <c r="F1284" s="123" t="s">
        <v>924</v>
      </c>
      <c r="G1284" s="121" t="s">
        <v>151</v>
      </c>
      <c r="H1284" s="124">
        <v>17.3964</v>
      </c>
      <c r="I1284" s="125"/>
      <c r="J1284" s="126">
        <f>H1284*I1284</f>
        <v>0</v>
      </c>
      <c r="K1284" s="124">
        <v>3.569E-2</v>
      </c>
      <c r="L1284" s="124">
        <f>H1284*K1284</f>
        <v>0.62087751599999996</v>
      </c>
      <c r="M1284" s="124"/>
      <c r="N1284" s="124">
        <f>H1284*M1284</f>
        <v>0</v>
      </c>
      <c r="O1284" s="126">
        <v>21</v>
      </c>
      <c r="P1284" s="126">
        <f>J1284*(O1284/100)</f>
        <v>0</v>
      </c>
      <c r="Q1284" s="126">
        <f>J1284+P1284</f>
        <v>0</v>
      </c>
      <c r="R1284" s="127"/>
      <c r="S1284" s="127" t="s">
        <v>397</v>
      </c>
      <c r="T1284" s="128">
        <v>1</v>
      </c>
      <c r="U1284" s="8"/>
      <c r="V1284" s="8"/>
      <c r="W1284" s="8"/>
      <c r="X1284" s="60"/>
    </row>
    <row r="1285" spans="1:27" ht="19.5" outlineLevel="4" x14ac:dyDescent="0.2">
      <c r="A1285" s="129"/>
      <c r="B1285" s="130"/>
      <c r="C1285" s="130"/>
      <c r="D1285" s="131"/>
      <c r="E1285" s="135" t="s">
        <v>0</v>
      </c>
      <c r="F1285" s="158" t="s">
        <v>925</v>
      </c>
      <c r="G1285" s="158"/>
      <c r="H1285" s="159"/>
      <c r="I1285" s="160"/>
      <c r="J1285" s="161"/>
      <c r="K1285" s="133"/>
      <c r="L1285" s="133"/>
      <c r="M1285" s="133"/>
      <c r="N1285" s="133"/>
      <c r="O1285" s="134"/>
      <c r="P1285" s="134"/>
      <c r="Q1285" s="134"/>
      <c r="R1285" s="131"/>
      <c r="S1285" s="131"/>
      <c r="T1285" s="130"/>
      <c r="U1285" s="6"/>
      <c r="V1285" s="8"/>
      <c r="W1285" s="8"/>
      <c r="X1285" s="132" t="str">
        <f>F1285</f>
        <v>Příčka ze sádrokartonových desek s nosnou konstrukcí z jednoduchých ocelových profilů UW, CW jednoduše opláštěná deskou vysokopevnostní protipožární impregnovanou s vysokou mechanickou odolností DFRIH2 tl. 12,5 mm s izolací, EI 45, příčka tl. 125 mm, profil 100, Rw do 53 dB</v>
      </c>
      <c r="Y1285" s="9"/>
      <c r="AA1285" s="11"/>
    </row>
    <row r="1286" spans="1:27" ht="7.5" customHeight="1" outlineLevel="4" x14ac:dyDescent="0.15">
      <c r="B1286" s="69"/>
      <c r="C1286" s="69"/>
      <c r="D1286" s="60"/>
      <c r="E1286" s="60"/>
      <c r="F1286" s="61"/>
      <c r="G1286" s="60"/>
      <c r="H1286" s="65"/>
      <c r="I1286" s="104"/>
      <c r="J1286" s="63"/>
      <c r="K1286" s="65"/>
      <c r="L1286" s="65"/>
      <c r="M1286" s="65"/>
      <c r="N1286" s="65"/>
      <c r="O1286" s="63"/>
      <c r="P1286" s="63"/>
      <c r="Q1286" s="63"/>
      <c r="R1286" s="60"/>
      <c r="S1286" s="60"/>
      <c r="T1286" s="69"/>
      <c r="U1286" s="8"/>
      <c r="X1286" s="60"/>
    </row>
    <row r="1287" spans="1:27" ht="11.25" outlineLevel="4" x14ac:dyDescent="0.2">
      <c r="A1287" s="136"/>
      <c r="B1287" s="137"/>
      <c r="C1287" s="137"/>
      <c r="D1287" s="138"/>
      <c r="E1287" s="144" t="s">
        <v>1</v>
      </c>
      <c r="F1287" s="139" t="s">
        <v>623</v>
      </c>
      <c r="G1287" s="138"/>
      <c r="H1287" s="140">
        <v>0</v>
      </c>
      <c r="I1287" s="141"/>
      <c r="J1287" s="142"/>
      <c r="K1287" s="143"/>
      <c r="L1287" s="143"/>
      <c r="M1287" s="143"/>
      <c r="N1287" s="143"/>
      <c r="O1287" s="142"/>
      <c r="P1287" s="142"/>
      <c r="Q1287" s="142"/>
      <c r="R1287" s="138"/>
      <c r="S1287" s="138"/>
      <c r="T1287" s="137"/>
      <c r="U1287" s="6"/>
      <c r="V1287" s="8"/>
      <c r="W1287" s="8"/>
      <c r="X1287" s="60"/>
    </row>
    <row r="1288" spans="1:27" ht="11.25" outlineLevel="4" x14ac:dyDescent="0.2">
      <c r="A1288" s="136"/>
      <c r="B1288" s="137"/>
      <c r="C1288" s="137"/>
      <c r="D1288" s="138"/>
      <c r="E1288" s="144"/>
      <c r="F1288" s="139" t="s">
        <v>926</v>
      </c>
      <c r="G1288" s="138"/>
      <c r="H1288" s="140">
        <v>17.3964</v>
      </c>
      <c r="I1288" s="141"/>
      <c r="J1288" s="142"/>
      <c r="K1288" s="143"/>
      <c r="L1288" s="143"/>
      <c r="M1288" s="143"/>
      <c r="N1288" s="143"/>
      <c r="O1288" s="142"/>
      <c r="P1288" s="142"/>
      <c r="Q1288" s="142"/>
      <c r="R1288" s="138"/>
      <c r="S1288" s="138"/>
      <c r="T1288" s="137"/>
      <c r="U1288" s="6"/>
      <c r="V1288" s="8"/>
      <c r="W1288" s="8"/>
      <c r="X1288" s="60"/>
    </row>
    <row r="1289" spans="1:27" ht="7.5" customHeight="1" outlineLevel="4" x14ac:dyDescent="0.15">
      <c r="A1289" s="8"/>
      <c r="B1289" s="69"/>
      <c r="C1289" s="69"/>
      <c r="D1289" s="60"/>
      <c r="E1289" s="60"/>
      <c r="F1289" s="103"/>
      <c r="G1289" s="60"/>
      <c r="H1289" s="65"/>
      <c r="I1289" s="104"/>
      <c r="J1289" s="63"/>
      <c r="K1289" s="65"/>
      <c r="L1289" s="65"/>
      <c r="M1289" s="65"/>
      <c r="N1289" s="65"/>
      <c r="O1289" s="63"/>
      <c r="P1289" s="63"/>
      <c r="Q1289" s="63"/>
      <c r="R1289" s="60"/>
      <c r="S1289" s="60"/>
      <c r="T1289" s="69"/>
      <c r="U1289" s="8"/>
      <c r="X1289" s="60"/>
    </row>
    <row r="1290" spans="1:27" ht="11.25" outlineLevel="3" x14ac:dyDescent="0.2">
      <c r="A1290" s="4"/>
      <c r="B1290" s="119"/>
      <c r="C1290" s="120">
        <v>209</v>
      </c>
      <c r="D1290" s="121" t="s">
        <v>148</v>
      </c>
      <c r="E1290" s="122" t="s">
        <v>927</v>
      </c>
      <c r="F1290" s="123" t="s">
        <v>928</v>
      </c>
      <c r="G1290" s="121" t="s">
        <v>151</v>
      </c>
      <c r="H1290" s="124">
        <v>64.816000000000003</v>
      </c>
      <c r="I1290" s="125"/>
      <c r="J1290" s="126">
        <f>H1290*I1290</f>
        <v>0</v>
      </c>
      <c r="K1290" s="124">
        <v>2.0000000000000001E-4</v>
      </c>
      <c r="L1290" s="124">
        <f>H1290*K1290</f>
        <v>1.2963200000000001E-2</v>
      </c>
      <c r="M1290" s="124"/>
      <c r="N1290" s="124">
        <f>H1290*M1290</f>
        <v>0</v>
      </c>
      <c r="O1290" s="126">
        <v>21</v>
      </c>
      <c r="P1290" s="126">
        <f>J1290*(O1290/100)</f>
        <v>0</v>
      </c>
      <c r="Q1290" s="126">
        <f>J1290+P1290</f>
        <v>0</v>
      </c>
      <c r="R1290" s="127"/>
      <c r="S1290" s="127" t="s">
        <v>152</v>
      </c>
      <c r="T1290" s="128">
        <v>1</v>
      </c>
      <c r="U1290" s="8"/>
      <c r="V1290" s="8"/>
      <c r="W1290" s="8"/>
      <c r="X1290" s="60"/>
    </row>
    <row r="1291" spans="1:27" ht="9.75" outlineLevel="4" x14ac:dyDescent="0.2">
      <c r="A1291" s="129"/>
      <c r="B1291" s="130"/>
      <c r="C1291" s="130"/>
      <c r="D1291" s="131"/>
      <c r="E1291" s="135" t="s">
        <v>0</v>
      </c>
      <c r="F1291" s="158" t="s">
        <v>929</v>
      </c>
      <c r="G1291" s="158"/>
      <c r="H1291" s="159"/>
      <c r="I1291" s="160"/>
      <c r="J1291" s="161"/>
      <c r="K1291" s="133"/>
      <c r="L1291" s="133"/>
      <c r="M1291" s="133"/>
      <c r="N1291" s="133"/>
      <c r="O1291" s="134"/>
      <c r="P1291" s="134"/>
      <c r="Q1291" s="134"/>
      <c r="R1291" s="131"/>
      <c r="S1291" s="131"/>
      <c r="T1291" s="130"/>
      <c r="U1291" s="6"/>
      <c r="V1291" s="8"/>
      <c r="W1291" s="8"/>
      <c r="X1291" s="132" t="str">
        <f>F1291</f>
        <v>Příčka ze sádrokartonových desek ostatní konstrukce a práce na příčkách ze sádrokartonových desek základní penetrační nátěr (oboustranný)</v>
      </c>
      <c r="Y1291" s="9"/>
      <c r="AA1291" s="11"/>
    </row>
    <row r="1292" spans="1:27" ht="7.5" customHeight="1" outlineLevel="4" x14ac:dyDescent="0.15">
      <c r="B1292" s="69"/>
      <c r="C1292" s="69"/>
      <c r="D1292" s="60"/>
      <c r="E1292" s="60"/>
      <c r="F1292" s="61"/>
      <c r="G1292" s="60"/>
      <c r="H1292" s="65"/>
      <c r="I1292" s="104"/>
      <c r="J1292" s="63"/>
      <c r="K1292" s="65"/>
      <c r="L1292" s="65"/>
      <c r="M1292" s="65"/>
      <c r="N1292" s="65"/>
      <c r="O1292" s="63"/>
      <c r="P1292" s="63"/>
      <c r="Q1292" s="63"/>
      <c r="R1292" s="60"/>
      <c r="S1292" s="60"/>
      <c r="T1292" s="69"/>
      <c r="U1292" s="8"/>
      <c r="X1292" s="60"/>
    </row>
    <row r="1293" spans="1:27" ht="11.25" outlineLevel="4" x14ac:dyDescent="0.2">
      <c r="A1293" s="136"/>
      <c r="B1293" s="137"/>
      <c r="C1293" s="137"/>
      <c r="D1293" s="138"/>
      <c r="E1293" s="144" t="s">
        <v>1</v>
      </c>
      <c r="F1293" s="139" t="s">
        <v>930</v>
      </c>
      <c r="G1293" s="138"/>
      <c r="H1293" s="140">
        <v>64.816000000000003</v>
      </c>
      <c r="I1293" s="141"/>
      <c r="J1293" s="142"/>
      <c r="K1293" s="143"/>
      <c r="L1293" s="143"/>
      <c r="M1293" s="143"/>
      <c r="N1293" s="143"/>
      <c r="O1293" s="142"/>
      <c r="P1293" s="142"/>
      <c r="Q1293" s="142"/>
      <c r="R1293" s="138"/>
      <c r="S1293" s="138"/>
      <c r="T1293" s="137"/>
      <c r="U1293" s="6"/>
      <c r="V1293" s="8"/>
      <c r="W1293" s="8"/>
      <c r="X1293" s="60"/>
    </row>
    <row r="1294" spans="1:27" ht="7.5" customHeight="1" outlineLevel="4" x14ac:dyDescent="0.15">
      <c r="A1294" s="8"/>
      <c r="B1294" s="69"/>
      <c r="C1294" s="69"/>
      <c r="D1294" s="60"/>
      <c r="E1294" s="60"/>
      <c r="F1294" s="103"/>
      <c r="G1294" s="60"/>
      <c r="H1294" s="65"/>
      <c r="I1294" s="104"/>
      <c r="J1294" s="63"/>
      <c r="K1294" s="65"/>
      <c r="L1294" s="65"/>
      <c r="M1294" s="65"/>
      <c r="N1294" s="65"/>
      <c r="O1294" s="63"/>
      <c r="P1294" s="63"/>
      <c r="Q1294" s="63"/>
      <c r="R1294" s="60"/>
      <c r="S1294" s="60"/>
      <c r="T1294" s="69"/>
      <c r="U1294" s="8"/>
      <c r="X1294" s="60"/>
    </row>
    <row r="1295" spans="1:27" ht="11.25" outlineLevel="3" x14ac:dyDescent="0.2">
      <c r="A1295" s="4"/>
      <c r="B1295" s="119"/>
      <c r="C1295" s="120">
        <v>210</v>
      </c>
      <c r="D1295" s="121" t="s">
        <v>148</v>
      </c>
      <c r="E1295" s="122" t="s">
        <v>931</v>
      </c>
      <c r="F1295" s="123" t="s">
        <v>932</v>
      </c>
      <c r="G1295" s="121" t="s">
        <v>172</v>
      </c>
      <c r="H1295" s="124">
        <v>25.709999999999997</v>
      </c>
      <c r="I1295" s="125"/>
      <c r="J1295" s="126">
        <f>H1295*I1295</f>
        <v>0</v>
      </c>
      <c r="K1295" s="124">
        <v>1.6199999999999999E-3</v>
      </c>
      <c r="L1295" s="124">
        <f>H1295*K1295</f>
        <v>4.1650199999999991E-2</v>
      </c>
      <c r="M1295" s="124"/>
      <c r="N1295" s="124">
        <f>H1295*M1295</f>
        <v>0</v>
      </c>
      <c r="O1295" s="126">
        <v>21</v>
      </c>
      <c r="P1295" s="126">
        <f>J1295*(O1295/100)</f>
        <v>0</v>
      </c>
      <c r="Q1295" s="126">
        <f>J1295+P1295</f>
        <v>0</v>
      </c>
      <c r="R1295" s="127"/>
      <c r="S1295" s="127" t="s">
        <v>152</v>
      </c>
      <c r="T1295" s="128">
        <v>1</v>
      </c>
      <c r="U1295" s="8"/>
      <c r="V1295" s="8"/>
      <c r="W1295" s="8"/>
      <c r="X1295" s="60"/>
    </row>
    <row r="1296" spans="1:27" ht="9.75" outlineLevel="4" x14ac:dyDescent="0.2">
      <c r="A1296" s="129"/>
      <c r="B1296" s="130"/>
      <c r="C1296" s="130"/>
      <c r="D1296" s="131"/>
      <c r="E1296" s="135" t="s">
        <v>0</v>
      </c>
      <c r="F1296" s="158" t="s">
        <v>933</v>
      </c>
      <c r="G1296" s="158"/>
      <c r="H1296" s="159"/>
      <c r="I1296" s="160"/>
      <c r="J1296" s="161"/>
      <c r="K1296" s="133"/>
      <c r="L1296" s="133"/>
      <c r="M1296" s="133"/>
      <c r="N1296" s="133"/>
      <c r="O1296" s="134"/>
      <c r="P1296" s="134"/>
      <c r="Q1296" s="134"/>
      <c r="R1296" s="131"/>
      <c r="S1296" s="131"/>
      <c r="T1296" s="130"/>
      <c r="U1296" s="6"/>
      <c r="V1296" s="8"/>
      <c r="W1296" s="8"/>
      <c r="X1296" s="132" t="str">
        <f>F1296</f>
        <v>Příčka ze sádrokartonových desek ostatní konstrukce a práce na příčkách ze sádrokartonových desek ukončení příčky ve volném prostoru</v>
      </c>
      <c r="Y1296" s="9"/>
      <c r="AA1296" s="11"/>
    </row>
    <row r="1297" spans="1:27" ht="7.5" customHeight="1" outlineLevel="4" x14ac:dyDescent="0.15">
      <c r="B1297" s="69"/>
      <c r="C1297" s="69"/>
      <c r="D1297" s="60"/>
      <c r="E1297" s="60"/>
      <c r="F1297" s="61"/>
      <c r="G1297" s="60"/>
      <c r="H1297" s="65"/>
      <c r="I1297" s="104"/>
      <c r="J1297" s="63"/>
      <c r="K1297" s="65"/>
      <c r="L1297" s="65"/>
      <c r="M1297" s="65"/>
      <c r="N1297" s="65"/>
      <c r="O1297" s="63"/>
      <c r="P1297" s="63"/>
      <c r="Q1297" s="63"/>
      <c r="R1297" s="60"/>
      <c r="S1297" s="60"/>
      <c r="T1297" s="69"/>
      <c r="U1297" s="8"/>
      <c r="X1297" s="60"/>
    </row>
    <row r="1298" spans="1:27" ht="11.25" outlineLevel="4" x14ac:dyDescent="0.2">
      <c r="A1298" s="136"/>
      <c r="B1298" s="137"/>
      <c r="C1298" s="137"/>
      <c r="D1298" s="138"/>
      <c r="E1298" s="144" t="s">
        <v>1</v>
      </c>
      <c r="F1298" s="139" t="s">
        <v>917</v>
      </c>
      <c r="G1298" s="138"/>
      <c r="H1298" s="140">
        <v>0</v>
      </c>
      <c r="I1298" s="141"/>
      <c r="J1298" s="142"/>
      <c r="K1298" s="143"/>
      <c r="L1298" s="143"/>
      <c r="M1298" s="143"/>
      <c r="N1298" s="143"/>
      <c r="O1298" s="142"/>
      <c r="P1298" s="142"/>
      <c r="Q1298" s="142"/>
      <c r="R1298" s="138"/>
      <c r="S1298" s="138"/>
      <c r="T1298" s="137"/>
      <c r="U1298" s="6"/>
      <c r="V1298" s="8"/>
      <c r="W1298" s="8"/>
      <c r="X1298" s="60"/>
    </row>
    <row r="1299" spans="1:27" ht="11.25" outlineLevel="4" x14ac:dyDescent="0.2">
      <c r="A1299" s="136"/>
      <c r="B1299" s="137"/>
      <c r="C1299" s="137"/>
      <c r="D1299" s="138"/>
      <c r="E1299" s="144"/>
      <c r="F1299" s="139" t="s">
        <v>934</v>
      </c>
      <c r="G1299" s="138"/>
      <c r="H1299" s="140">
        <v>22.44</v>
      </c>
      <c r="I1299" s="141"/>
      <c r="J1299" s="142"/>
      <c r="K1299" s="143"/>
      <c r="L1299" s="143"/>
      <c r="M1299" s="143"/>
      <c r="N1299" s="143"/>
      <c r="O1299" s="142"/>
      <c r="P1299" s="142"/>
      <c r="Q1299" s="142"/>
      <c r="R1299" s="138"/>
      <c r="S1299" s="138"/>
      <c r="T1299" s="137"/>
      <c r="U1299" s="6"/>
      <c r="V1299" s="8"/>
      <c r="W1299" s="8"/>
      <c r="X1299" s="60"/>
    </row>
    <row r="1300" spans="1:27" ht="11.25" outlineLevel="4" x14ac:dyDescent="0.2">
      <c r="A1300" s="136"/>
      <c r="B1300" s="137"/>
      <c r="C1300" s="137"/>
      <c r="D1300" s="138"/>
      <c r="E1300" s="144"/>
      <c r="F1300" s="139" t="s">
        <v>623</v>
      </c>
      <c r="G1300" s="138"/>
      <c r="H1300" s="140">
        <v>0</v>
      </c>
      <c r="I1300" s="141"/>
      <c r="J1300" s="142"/>
      <c r="K1300" s="143"/>
      <c r="L1300" s="143"/>
      <c r="M1300" s="143"/>
      <c r="N1300" s="143"/>
      <c r="O1300" s="142"/>
      <c r="P1300" s="142"/>
      <c r="Q1300" s="142"/>
      <c r="R1300" s="138"/>
      <c r="S1300" s="138"/>
      <c r="T1300" s="137"/>
      <c r="U1300" s="6"/>
      <c r="V1300" s="8"/>
      <c r="W1300" s="8"/>
      <c r="X1300" s="60"/>
    </row>
    <row r="1301" spans="1:27" ht="11.25" outlineLevel="4" x14ac:dyDescent="0.2">
      <c r="A1301" s="136"/>
      <c r="B1301" s="137"/>
      <c r="C1301" s="137"/>
      <c r="D1301" s="138"/>
      <c r="E1301" s="144"/>
      <c r="F1301" s="139" t="s">
        <v>935</v>
      </c>
      <c r="G1301" s="138"/>
      <c r="H1301" s="140">
        <v>3.27</v>
      </c>
      <c r="I1301" s="141"/>
      <c r="J1301" s="142"/>
      <c r="K1301" s="143"/>
      <c r="L1301" s="143"/>
      <c r="M1301" s="143"/>
      <c r="N1301" s="143"/>
      <c r="O1301" s="142"/>
      <c r="P1301" s="142"/>
      <c r="Q1301" s="142"/>
      <c r="R1301" s="138"/>
      <c r="S1301" s="138"/>
      <c r="T1301" s="137"/>
      <c r="U1301" s="6"/>
      <c r="V1301" s="8"/>
      <c r="W1301" s="8"/>
      <c r="X1301" s="60"/>
    </row>
    <row r="1302" spans="1:27" ht="7.5" customHeight="1" outlineLevel="4" x14ac:dyDescent="0.15">
      <c r="A1302" s="8"/>
      <c r="B1302" s="69"/>
      <c r="C1302" s="69"/>
      <c r="D1302" s="60"/>
      <c r="E1302" s="60"/>
      <c r="F1302" s="103"/>
      <c r="G1302" s="60"/>
      <c r="H1302" s="65"/>
      <c r="I1302" s="104"/>
      <c r="J1302" s="63"/>
      <c r="K1302" s="65"/>
      <c r="L1302" s="65"/>
      <c r="M1302" s="65"/>
      <c r="N1302" s="65"/>
      <c r="O1302" s="63"/>
      <c r="P1302" s="63"/>
      <c r="Q1302" s="63"/>
      <c r="R1302" s="60"/>
      <c r="S1302" s="60"/>
      <c r="T1302" s="69"/>
      <c r="U1302" s="8"/>
      <c r="X1302" s="60"/>
    </row>
    <row r="1303" spans="1:27" ht="11.25" outlineLevel="3" x14ac:dyDescent="0.2">
      <c r="A1303" s="4"/>
      <c r="B1303" s="119"/>
      <c r="C1303" s="120">
        <v>211</v>
      </c>
      <c r="D1303" s="121" t="s">
        <v>148</v>
      </c>
      <c r="E1303" s="122" t="s">
        <v>936</v>
      </c>
      <c r="F1303" s="123" t="s">
        <v>937</v>
      </c>
      <c r="G1303" s="121" t="s">
        <v>189</v>
      </c>
      <c r="H1303" s="124">
        <v>12</v>
      </c>
      <c r="I1303" s="125"/>
      <c r="J1303" s="126">
        <f>H1303*I1303</f>
        <v>0</v>
      </c>
      <c r="K1303" s="124">
        <v>3.0000000000000001E-5</v>
      </c>
      <c r="L1303" s="124">
        <f>H1303*K1303</f>
        <v>3.6000000000000002E-4</v>
      </c>
      <c r="M1303" s="124"/>
      <c r="N1303" s="124">
        <f>H1303*M1303</f>
        <v>0</v>
      </c>
      <c r="O1303" s="126">
        <v>21</v>
      </c>
      <c r="P1303" s="126">
        <f>J1303*(O1303/100)</f>
        <v>0</v>
      </c>
      <c r="Q1303" s="126">
        <f>J1303+P1303</f>
        <v>0</v>
      </c>
      <c r="R1303" s="127"/>
      <c r="S1303" s="127" t="s">
        <v>152</v>
      </c>
      <c r="T1303" s="128">
        <v>1</v>
      </c>
      <c r="U1303" s="8"/>
      <c r="V1303" s="8"/>
      <c r="W1303" s="8"/>
      <c r="X1303" s="60"/>
    </row>
    <row r="1304" spans="1:27" ht="9.75" outlineLevel="4" x14ac:dyDescent="0.2">
      <c r="A1304" s="129"/>
      <c r="B1304" s="130"/>
      <c r="C1304" s="130"/>
      <c r="D1304" s="131"/>
      <c r="E1304" s="135" t="s">
        <v>0</v>
      </c>
      <c r="F1304" s="158" t="s">
        <v>938</v>
      </c>
      <c r="G1304" s="158"/>
      <c r="H1304" s="159"/>
      <c r="I1304" s="160"/>
      <c r="J1304" s="161"/>
      <c r="K1304" s="133"/>
      <c r="L1304" s="133"/>
      <c r="M1304" s="133"/>
      <c r="N1304" s="133"/>
      <c r="O1304" s="134"/>
      <c r="P1304" s="134"/>
      <c r="Q1304" s="134"/>
      <c r="R1304" s="131"/>
      <c r="S1304" s="131"/>
      <c r="T1304" s="130"/>
      <c r="U1304" s="6"/>
      <c r="V1304" s="8"/>
      <c r="W1304" s="8"/>
      <c r="X1304" s="132" t="str">
        <f>F1304</f>
        <v>Montáž dvířek pro konstrukce ze sádrokartonových desek revizních jednoplášťových pro podhledy velikost (šxv) 300 x 300 mm</v>
      </c>
      <c r="Y1304" s="9"/>
      <c r="AA1304" s="11"/>
    </row>
    <row r="1305" spans="1:27" ht="7.5" customHeight="1" outlineLevel="4" x14ac:dyDescent="0.15">
      <c r="B1305" s="69"/>
      <c r="C1305" s="69"/>
      <c r="D1305" s="60"/>
      <c r="E1305" s="60"/>
      <c r="F1305" s="61"/>
      <c r="G1305" s="60"/>
      <c r="H1305" s="65"/>
      <c r="I1305" s="104"/>
      <c r="J1305" s="63"/>
      <c r="K1305" s="65"/>
      <c r="L1305" s="65"/>
      <c r="M1305" s="65"/>
      <c r="N1305" s="65"/>
      <c r="O1305" s="63"/>
      <c r="P1305" s="63"/>
      <c r="Q1305" s="63"/>
      <c r="R1305" s="60"/>
      <c r="S1305" s="60"/>
      <c r="T1305" s="69"/>
      <c r="U1305" s="8"/>
      <c r="X1305" s="60"/>
    </row>
    <row r="1306" spans="1:27" ht="11.25" outlineLevel="3" x14ac:dyDescent="0.2">
      <c r="A1306" s="4"/>
      <c r="B1306" s="119"/>
      <c r="C1306" s="120">
        <v>212</v>
      </c>
      <c r="D1306" s="121" t="s">
        <v>212</v>
      </c>
      <c r="E1306" s="122" t="s">
        <v>939</v>
      </c>
      <c r="F1306" s="123" t="s">
        <v>940</v>
      </c>
      <c r="G1306" s="121" t="s">
        <v>189</v>
      </c>
      <c r="H1306" s="124">
        <v>12</v>
      </c>
      <c r="I1306" s="125"/>
      <c r="J1306" s="126">
        <f>H1306*I1306</f>
        <v>0</v>
      </c>
      <c r="K1306" s="124">
        <v>3.1E-4</v>
      </c>
      <c r="L1306" s="124">
        <f>H1306*K1306</f>
        <v>3.7200000000000002E-3</v>
      </c>
      <c r="M1306" s="124"/>
      <c r="N1306" s="124">
        <f>H1306*M1306</f>
        <v>0</v>
      </c>
      <c r="O1306" s="126">
        <v>21</v>
      </c>
      <c r="P1306" s="126">
        <f>J1306*(O1306/100)</f>
        <v>0</v>
      </c>
      <c r="Q1306" s="126">
        <f>J1306+P1306</f>
        <v>0</v>
      </c>
      <c r="R1306" s="127"/>
      <c r="S1306" s="127" t="s">
        <v>152</v>
      </c>
      <c r="T1306" s="128">
        <v>1</v>
      </c>
      <c r="U1306" s="8"/>
      <c r="V1306" s="8"/>
      <c r="W1306" s="8"/>
      <c r="X1306" s="60"/>
    </row>
    <row r="1307" spans="1:27" ht="9.75" outlineLevel="4" x14ac:dyDescent="0.2">
      <c r="A1307" s="129"/>
      <c r="B1307" s="130"/>
      <c r="C1307" s="130"/>
      <c r="D1307" s="131"/>
      <c r="E1307" s="135" t="s">
        <v>0</v>
      </c>
      <c r="F1307" s="158" t="s">
        <v>54</v>
      </c>
      <c r="G1307" s="158"/>
      <c r="H1307" s="159"/>
      <c r="I1307" s="160"/>
      <c r="J1307" s="161"/>
      <c r="K1307" s="133"/>
      <c r="L1307" s="133"/>
      <c r="M1307" s="133"/>
      <c r="N1307" s="133"/>
      <c r="O1307" s="134"/>
      <c r="P1307" s="134"/>
      <c r="Q1307" s="134"/>
      <c r="R1307" s="131"/>
      <c r="S1307" s="131"/>
      <c r="T1307" s="130"/>
      <c r="U1307" s="6"/>
      <c r="V1307" s="8"/>
      <c r="W1307" s="8"/>
      <c r="X1307" s="132" t="str">
        <f>F1307</f>
        <v>---</v>
      </c>
      <c r="Y1307" s="9"/>
      <c r="AA1307" s="11"/>
    </row>
    <row r="1308" spans="1:27" ht="7.5" customHeight="1" outlineLevel="4" x14ac:dyDescent="0.15">
      <c r="B1308" s="69"/>
      <c r="C1308" s="69"/>
      <c r="D1308" s="60"/>
      <c r="E1308" s="60"/>
      <c r="F1308" s="61"/>
      <c r="G1308" s="60"/>
      <c r="H1308" s="65"/>
      <c r="I1308" s="104"/>
      <c r="J1308" s="63"/>
      <c r="K1308" s="65"/>
      <c r="L1308" s="65"/>
      <c r="M1308" s="65"/>
      <c r="N1308" s="65"/>
      <c r="O1308" s="63"/>
      <c r="P1308" s="63"/>
      <c r="Q1308" s="63"/>
      <c r="R1308" s="60"/>
      <c r="S1308" s="60"/>
      <c r="T1308" s="69"/>
      <c r="U1308" s="8"/>
      <c r="X1308" s="60"/>
    </row>
    <row r="1309" spans="1:27" ht="11.25" outlineLevel="4" x14ac:dyDescent="0.2">
      <c r="A1309" s="136"/>
      <c r="B1309" s="137"/>
      <c r="C1309" s="137"/>
      <c r="D1309" s="138"/>
      <c r="E1309" s="144" t="s">
        <v>1</v>
      </c>
      <c r="F1309" s="139" t="s">
        <v>907</v>
      </c>
      <c r="G1309" s="138"/>
      <c r="H1309" s="140">
        <v>0</v>
      </c>
      <c r="I1309" s="141"/>
      <c r="J1309" s="142"/>
      <c r="K1309" s="143"/>
      <c r="L1309" s="143"/>
      <c r="M1309" s="143"/>
      <c r="N1309" s="143"/>
      <c r="O1309" s="142"/>
      <c r="P1309" s="142"/>
      <c r="Q1309" s="142"/>
      <c r="R1309" s="138"/>
      <c r="S1309" s="138"/>
      <c r="T1309" s="137"/>
      <c r="U1309" s="6"/>
      <c r="V1309" s="8"/>
      <c r="W1309" s="8"/>
      <c r="X1309" s="60"/>
    </row>
    <row r="1310" spans="1:27" ht="11.25" outlineLevel="4" x14ac:dyDescent="0.2">
      <c r="A1310" s="136"/>
      <c r="B1310" s="137"/>
      <c r="C1310" s="137"/>
      <c r="D1310" s="138"/>
      <c r="E1310" s="144"/>
      <c r="F1310" s="139" t="s">
        <v>941</v>
      </c>
      <c r="G1310" s="138"/>
      <c r="H1310" s="140">
        <v>12</v>
      </c>
      <c r="I1310" s="141"/>
      <c r="J1310" s="142"/>
      <c r="K1310" s="143"/>
      <c r="L1310" s="143"/>
      <c r="M1310" s="143"/>
      <c r="N1310" s="143"/>
      <c r="O1310" s="142"/>
      <c r="P1310" s="142"/>
      <c r="Q1310" s="142"/>
      <c r="R1310" s="138"/>
      <c r="S1310" s="138"/>
      <c r="T1310" s="137"/>
      <c r="U1310" s="6"/>
      <c r="V1310" s="8"/>
      <c r="W1310" s="8"/>
      <c r="X1310" s="60"/>
    </row>
    <row r="1311" spans="1:27" ht="7.5" customHeight="1" outlineLevel="4" x14ac:dyDescent="0.15">
      <c r="A1311" s="8"/>
      <c r="B1311" s="69"/>
      <c r="C1311" s="69"/>
      <c r="D1311" s="60"/>
      <c r="E1311" s="60"/>
      <c r="F1311" s="103"/>
      <c r="G1311" s="60"/>
      <c r="H1311" s="65"/>
      <c r="I1311" s="104"/>
      <c r="J1311" s="63"/>
      <c r="K1311" s="65"/>
      <c r="L1311" s="65"/>
      <c r="M1311" s="65"/>
      <c r="N1311" s="65"/>
      <c r="O1311" s="63"/>
      <c r="P1311" s="63"/>
      <c r="Q1311" s="63"/>
      <c r="R1311" s="60"/>
      <c r="S1311" s="60"/>
      <c r="T1311" s="69"/>
      <c r="U1311" s="8"/>
      <c r="X1311" s="60"/>
    </row>
    <row r="1312" spans="1:27" ht="11.25" outlineLevel="3" x14ac:dyDescent="0.2">
      <c r="A1312" s="4"/>
      <c r="B1312" s="119"/>
      <c r="C1312" s="120">
        <v>213</v>
      </c>
      <c r="D1312" s="121" t="s">
        <v>148</v>
      </c>
      <c r="E1312" s="122" t="s">
        <v>942</v>
      </c>
      <c r="F1312" s="123" t="s">
        <v>943</v>
      </c>
      <c r="G1312" s="121" t="s">
        <v>189</v>
      </c>
      <c r="H1312" s="124">
        <v>10</v>
      </c>
      <c r="I1312" s="125"/>
      <c r="J1312" s="126">
        <f>H1312*I1312</f>
        <v>0</v>
      </c>
      <c r="K1312" s="124"/>
      <c r="L1312" s="124">
        <f>H1312*K1312</f>
        <v>0</v>
      </c>
      <c r="M1312" s="124"/>
      <c r="N1312" s="124">
        <f>H1312*M1312</f>
        <v>0</v>
      </c>
      <c r="O1312" s="126">
        <v>21</v>
      </c>
      <c r="P1312" s="126">
        <f>J1312*(O1312/100)</f>
        <v>0</v>
      </c>
      <c r="Q1312" s="126">
        <f>J1312+P1312</f>
        <v>0</v>
      </c>
      <c r="R1312" s="127"/>
      <c r="S1312" s="127" t="s">
        <v>152</v>
      </c>
      <c r="T1312" s="128">
        <v>1</v>
      </c>
      <c r="U1312" s="8"/>
      <c r="V1312" s="8"/>
      <c r="W1312" s="8"/>
      <c r="X1312" s="60"/>
    </row>
    <row r="1313" spans="1:27" ht="9.75" outlineLevel="4" x14ac:dyDescent="0.2">
      <c r="A1313" s="129"/>
      <c r="B1313" s="130"/>
      <c r="C1313" s="130"/>
      <c r="D1313" s="131"/>
      <c r="E1313" s="135" t="s">
        <v>0</v>
      </c>
      <c r="F1313" s="158" t="s">
        <v>944</v>
      </c>
      <c r="G1313" s="158"/>
      <c r="H1313" s="159"/>
      <c r="I1313" s="160"/>
      <c r="J1313" s="161"/>
      <c r="K1313" s="133"/>
      <c r="L1313" s="133"/>
      <c r="M1313" s="133"/>
      <c r="N1313" s="133"/>
      <c r="O1313" s="134"/>
      <c r="P1313" s="134"/>
      <c r="Q1313" s="134"/>
      <c r="R1313" s="131"/>
      <c r="S1313" s="131"/>
      <c r="T1313" s="130"/>
      <c r="U1313" s="6"/>
      <c r="V1313" s="8"/>
      <c r="W1313" s="8"/>
      <c r="X1313" s="132" t="str">
        <f>F1313</f>
        <v>Montáž ostatních zařízení větrací mřížky stěnové, průřezu přes 0,04 do 0,100 m2</v>
      </c>
      <c r="Y1313" s="9"/>
      <c r="AA1313" s="11"/>
    </row>
    <row r="1314" spans="1:27" ht="7.5" customHeight="1" outlineLevel="4" x14ac:dyDescent="0.15">
      <c r="B1314" s="69"/>
      <c r="C1314" s="69"/>
      <c r="D1314" s="60"/>
      <c r="E1314" s="60"/>
      <c r="F1314" s="61"/>
      <c r="G1314" s="60"/>
      <c r="H1314" s="65"/>
      <c r="I1314" s="104"/>
      <c r="J1314" s="63"/>
      <c r="K1314" s="65"/>
      <c r="L1314" s="65"/>
      <c r="M1314" s="65"/>
      <c r="N1314" s="65"/>
      <c r="O1314" s="63"/>
      <c r="P1314" s="63"/>
      <c r="Q1314" s="63"/>
      <c r="R1314" s="60"/>
      <c r="S1314" s="60"/>
      <c r="T1314" s="69"/>
      <c r="U1314" s="8"/>
      <c r="X1314" s="60"/>
    </row>
    <row r="1315" spans="1:27" ht="11.25" outlineLevel="3" x14ac:dyDescent="0.2">
      <c r="A1315" s="4"/>
      <c r="B1315" s="119"/>
      <c r="C1315" s="120">
        <v>214</v>
      </c>
      <c r="D1315" s="121" t="s">
        <v>212</v>
      </c>
      <c r="E1315" s="122" t="s">
        <v>945</v>
      </c>
      <c r="F1315" s="123" t="s">
        <v>946</v>
      </c>
      <c r="G1315" s="121" t="s">
        <v>189</v>
      </c>
      <c r="H1315" s="124">
        <v>10</v>
      </c>
      <c r="I1315" s="125"/>
      <c r="J1315" s="126">
        <f>H1315*I1315</f>
        <v>0</v>
      </c>
      <c r="K1315" s="124">
        <v>3.8000000000000002E-4</v>
      </c>
      <c r="L1315" s="124">
        <f>H1315*K1315</f>
        <v>3.8000000000000004E-3</v>
      </c>
      <c r="M1315" s="124"/>
      <c r="N1315" s="124">
        <f>H1315*M1315</f>
        <v>0</v>
      </c>
      <c r="O1315" s="126">
        <v>21</v>
      </c>
      <c r="P1315" s="126">
        <f>J1315*(O1315/100)</f>
        <v>0</v>
      </c>
      <c r="Q1315" s="126">
        <f>J1315+P1315</f>
        <v>0</v>
      </c>
      <c r="R1315" s="127"/>
      <c r="S1315" s="127" t="s">
        <v>152</v>
      </c>
      <c r="T1315" s="128">
        <v>1</v>
      </c>
      <c r="U1315" s="8"/>
      <c r="V1315" s="8"/>
      <c r="W1315" s="8"/>
      <c r="X1315" s="60"/>
    </row>
    <row r="1316" spans="1:27" ht="9.75" outlineLevel="4" x14ac:dyDescent="0.2">
      <c r="A1316" s="129"/>
      <c r="B1316" s="130"/>
      <c r="C1316" s="130"/>
      <c r="D1316" s="131"/>
      <c r="E1316" s="135" t="s">
        <v>0</v>
      </c>
      <c r="F1316" s="158" t="s">
        <v>54</v>
      </c>
      <c r="G1316" s="158"/>
      <c r="H1316" s="159"/>
      <c r="I1316" s="160"/>
      <c r="J1316" s="161"/>
      <c r="K1316" s="133"/>
      <c r="L1316" s="133"/>
      <c r="M1316" s="133"/>
      <c r="N1316" s="133"/>
      <c r="O1316" s="134"/>
      <c r="P1316" s="134"/>
      <c r="Q1316" s="134"/>
      <c r="R1316" s="131"/>
      <c r="S1316" s="131"/>
      <c r="T1316" s="130"/>
      <c r="U1316" s="6"/>
      <c r="V1316" s="8"/>
      <c r="W1316" s="8"/>
      <c r="X1316" s="132" t="str">
        <f>F1316</f>
        <v>---</v>
      </c>
      <c r="Y1316" s="9"/>
      <c r="AA1316" s="11"/>
    </row>
    <row r="1317" spans="1:27" ht="7.5" customHeight="1" outlineLevel="4" x14ac:dyDescent="0.15">
      <c r="B1317" s="69"/>
      <c r="C1317" s="69"/>
      <c r="D1317" s="60"/>
      <c r="E1317" s="60"/>
      <c r="F1317" s="61"/>
      <c r="G1317" s="60"/>
      <c r="H1317" s="65"/>
      <c r="I1317" s="104"/>
      <c r="J1317" s="63"/>
      <c r="K1317" s="65"/>
      <c r="L1317" s="65"/>
      <c r="M1317" s="65"/>
      <c r="N1317" s="65"/>
      <c r="O1317" s="63"/>
      <c r="P1317" s="63"/>
      <c r="Q1317" s="63"/>
      <c r="R1317" s="60"/>
      <c r="S1317" s="60"/>
      <c r="T1317" s="69"/>
      <c r="U1317" s="8"/>
      <c r="X1317" s="60"/>
    </row>
    <row r="1318" spans="1:27" ht="11.25" outlineLevel="4" x14ac:dyDescent="0.2">
      <c r="A1318" s="136"/>
      <c r="B1318" s="137"/>
      <c r="C1318" s="137"/>
      <c r="D1318" s="138"/>
      <c r="E1318" s="144" t="s">
        <v>1</v>
      </c>
      <c r="F1318" s="139" t="s">
        <v>907</v>
      </c>
      <c r="G1318" s="138"/>
      <c r="H1318" s="140">
        <v>0</v>
      </c>
      <c r="I1318" s="141"/>
      <c r="J1318" s="142"/>
      <c r="K1318" s="143"/>
      <c r="L1318" s="143"/>
      <c r="M1318" s="143"/>
      <c r="N1318" s="143"/>
      <c r="O1318" s="142"/>
      <c r="P1318" s="142"/>
      <c r="Q1318" s="142"/>
      <c r="R1318" s="138"/>
      <c r="S1318" s="138"/>
      <c r="T1318" s="137"/>
      <c r="U1318" s="6"/>
      <c r="V1318" s="8"/>
      <c r="W1318" s="8"/>
      <c r="X1318" s="60"/>
    </row>
    <row r="1319" spans="1:27" ht="11.25" outlineLevel="4" x14ac:dyDescent="0.2">
      <c r="A1319" s="136"/>
      <c r="B1319" s="137"/>
      <c r="C1319" s="137"/>
      <c r="D1319" s="138"/>
      <c r="E1319" s="144"/>
      <c r="F1319" s="139" t="s">
        <v>947</v>
      </c>
      <c r="G1319" s="138"/>
      <c r="H1319" s="140">
        <v>10</v>
      </c>
      <c r="I1319" s="141"/>
      <c r="J1319" s="142"/>
      <c r="K1319" s="143"/>
      <c r="L1319" s="143"/>
      <c r="M1319" s="143"/>
      <c r="N1319" s="143"/>
      <c r="O1319" s="142"/>
      <c r="P1319" s="142"/>
      <c r="Q1319" s="142"/>
      <c r="R1319" s="138"/>
      <c r="S1319" s="138"/>
      <c r="T1319" s="137"/>
      <c r="U1319" s="6"/>
      <c r="V1319" s="8"/>
      <c r="W1319" s="8"/>
      <c r="X1319" s="60"/>
    </row>
    <row r="1320" spans="1:27" ht="7.5" customHeight="1" outlineLevel="4" x14ac:dyDescent="0.15">
      <c r="A1320" s="8"/>
      <c r="B1320" s="69"/>
      <c r="C1320" s="69"/>
      <c r="D1320" s="60"/>
      <c r="E1320" s="60"/>
      <c r="F1320" s="103"/>
      <c r="G1320" s="60"/>
      <c r="H1320" s="65"/>
      <c r="I1320" s="104"/>
      <c r="J1320" s="63"/>
      <c r="K1320" s="65"/>
      <c r="L1320" s="65"/>
      <c r="M1320" s="65"/>
      <c r="N1320" s="65"/>
      <c r="O1320" s="63"/>
      <c r="P1320" s="63"/>
      <c r="Q1320" s="63"/>
      <c r="R1320" s="60"/>
      <c r="S1320" s="60"/>
      <c r="T1320" s="69"/>
      <c r="U1320" s="8"/>
      <c r="X1320" s="60"/>
    </row>
    <row r="1321" spans="1:27" ht="22.5" outlineLevel="3" x14ac:dyDescent="0.2">
      <c r="A1321" s="4"/>
      <c r="B1321" s="119"/>
      <c r="C1321" s="120">
        <v>215</v>
      </c>
      <c r="D1321" s="121" t="s">
        <v>148</v>
      </c>
      <c r="E1321" s="122" t="s">
        <v>948</v>
      </c>
      <c r="F1321" s="123" t="s">
        <v>949</v>
      </c>
      <c r="G1321" s="121" t="s">
        <v>363</v>
      </c>
      <c r="H1321" s="124">
        <v>9.8235247774999976</v>
      </c>
      <c r="I1321" s="125"/>
      <c r="J1321" s="126">
        <f>H1321*I1321</f>
        <v>0</v>
      </c>
      <c r="K1321" s="124"/>
      <c r="L1321" s="124">
        <f>H1321*K1321</f>
        <v>0</v>
      </c>
      <c r="M1321" s="124"/>
      <c r="N1321" s="124">
        <f>H1321*M1321</f>
        <v>0</v>
      </c>
      <c r="O1321" s="126">
        <v>21</v>
      </c>
      <c r="P1321" s="126">
        <f>J1321*(O1321/100)</f>
        <v>0</v>
      </c>
      <c r="Q1321" s="126">
        <f>J1321+P1321</f>
        <v>0</v>
      </c>
      <c r="R1321" s="127"/>
      <c r="S1321" s="127" t="s">
        <v>152</v>
      </c>
      <c r="T1321" s="128">
        <v>1</v>
      </c>
      <c r="U1321" s="8"/>
      <c r="V1321" s="8"/>
      <c r="W1321" s="8"/>
      <c r="X1321" s="60"/>
    </row>
    <row r="1322" spans="1:27" ht="19.5" outlineLevel="4" x14ac:dyDescent="0.2">
      <c r="A1322" s="129"/>
      <c r="B1322" s="130"/>
      <c r="C1322" s="130"/>
      <c r="D1322" s="131"/>
      <c r="E1322" s="135" t="s">
        <v>0</v>
      </c>
      <c r="F1322" s="158" t="s">
        <v>950</v>
      </c>
      <c r="G1322" s="158"/>
      <c r="H1322" s="159"/>
      <c r="I1322" s="160"/>
      <c r="J1322" s="161"/>
      <c r="K1322" s="133"/>
      <c r="L1322" s="133"/>
      <c r="M1322" s="133"/>
      <c r="N1322" s="133"/>
      <c r="O1322" s="134"/>
      <c r="P1322" s="134"/>
      <c r="Q1322" s="134"/>
      <c r="R1322" s="131"/>
      <c r="S1322" s="131"/>
      <c r="T1322" s="130"/>
      <c r="U1322" s="6"/>
      <c r="V1322" s="8"/>
      <c r="W1322" s="8"/>
      <c r="X1322" s="132" t="str">
        <f>F1322</f>
        <v>Přesun hmot pro konstrukce montované z desek sádrokartonových, sádrovláknitých, cementovláknitých nebo cementových stanovený z hmotnosti přesunovaného materiálu vodorovná dopravní vzdálenost do 50 m s omezením mechanizace v objektech výšky do 6 m</v>
      </c>
      <c r="Y1322" s="9"/>
      <c r="AA1322" s="11"/>
    </row>
    <row r="1323" spans="1:27" ht="7.5" customHeight="1" outlineLevel="4" x14ac:dyDescent="0.15">
      <c r="B1323" s="69"/>
      <c r="C1323" s="69"/>
      <c r="D1323" s="60"/>
      <c r="E1323" s="60"/>
      <c r="F1323" s="61"/>
      <c r="G1323" s="60"/>
      <c r="H1323" s="65"/>
      <c r="I1323" s="104"/>
      <c r="J1323" s="63"/>
      <c r="K1323" s="65"/>
      <c r="L1323" s="65"/>
      <c r="M1323" s="65"/>
      <c r="N1323" s="65"/>
      <c r="O1323" s="63"/>
      <c r="P1323" s="63"/>
      <c r="Q1323" s="63"/>
      <c r="R1323" s="60"/>
      <c r="S1323" s="60"/>
      <c r="T1323" s="69"/>
      <c r="U1323" s="8"/>
      <c r="X1323" s="60"/>
    </row>
    <row r="1324" spans="1:27" outlineLevel="3" x14ac:dyDescent="0.15">
      <c r="B1324" s="6"/>
      <c r="C1324" s="6"/>
      <c r="D1324" s="6"/>
      <c r="E1324" s="6"/>
      <c r="F1324" s="6"/>
      <c r="G1324" s="6"/>
      <c r="H1324" s="6"/>
      <c r="I1324" s="8"/>
      <c r="J1324" s="8"/>
      <c r="K1324" s="6"/>
      <c r="L1324" s="6"/>
      <c r="M1324" s="6"/>
      <c r="N1324" s="6"/>
      <c r="O1324" s="6"/>
      <c r="P1324" s="8"/>
      <c r="Q1324" s="8"/>
      <c r="R1324" s="8"/>
      <c r="S1324" s="6"/>
      <c r="T1324" s="6"/>
      <c r="X1324" s="6"/>
    </row>
    <row r="1325" spans="1:27" ht="11.25" outlineLevel="2" x14ac:dyDescent="0.2">
      <c r="A1325" s="96" t="s">
        <v>130</v>
      </c>
      <c r="B1325" s="100">
        <v>3</v>
      </c>
      <c r="C1325" s="113"/>
      <c r="D1325" s="114" t="s">
        <v>147</v>
      </c>
      <c r="E1325" s="114"/>
      <c r="F1325" s="115" t="s">
        <v>100</v>
      </c>
      <c r="G1325" s="114"/>
      <c r="H1325" s="116"/>
      <c r="I1325" s="117"/>
      <c r="J1325" s="98">
        <f>SUBTOTAL(9,J1326:J1381)</f>
        <v>0</v>
      </c>
      <c r="K1325" s="116"/>
      <c r="L1325" s="99">
        <f>SUBTOTAL(9,L1326:L1381)</f>
        <v>1.6379999999999999E-2</v>
      </c>
      <c r="M1325" s="116"/>
      <c r="N1325" s="99">
        <f>SUBTOTAL(9,N1326:N1381)</f>
        <v>0.9989657500000001</v>
      </c>
      <c r="O1325" s="118"/>
      <c r="P1325" s="98">
        <f>SUBTOTAL(9,P1326:P1381)</f>
        <v>0</v>
      </c>
      <c r="Q1325" s="98">
        <f>SUBTOTAL(9,Q1326:Q1381)</f>
        <v>0</v>
      </c>
      <c r="R1325" s="114"/>
      <c r="S1325" s="114"/>
      <c r="T1325" s="100">
        <f>SUBTOTAL(9,T1326:T1381)</f>
        <v>11</v>
      </c>
      <c r="U1325" s="6"/>
      <c r="V1325" s="8"/>
      <c r="W1325" s="8"/>
      <c r="X1325" s="60"/>
    </row>
    <row r="1326" spans="1:27" ht="11.25" outlineLevel="3" x14ac:dyDescent="0.2">
      <c r="A1326" s="4"/>
      <c r="B1326" s="119"/>
      <c r="C1326" s="120">
        <v>216</v>
      </c>
      <c r="D1326" s="121" t="s">
        <v>148</v>
      </c>
      <c r="E1326" s="122" t="s">
        <v>951</v>
      </c>
      <c r="F1326" s="123" t="s">
        <v>952</v>
      </c>
      <c r="G1326" s="121" t="s">
        <v>189</v>
      </c>
      <c r="H1326" s="124">
        <v>3</v>
      </c>
      <c r="I1326" s="125"/>
      <c r="J1326" s="126">
        <f>H1326*I1326</f>
        <v>0</v>
      </c>
      <c r="K1326" s="124"/>
      <c r="L1326" s="124">
        <f>H1326*K1326</f>
        <v>0</v>
      </c>
      <c r="M1326" s="124">
        <v>1.4999999999999999E-2</v>
      </c>
      <c r="N1326" s="124">
        <f>H1326*M1326</f>
        <v>4.4999999999999998E-2</v>
      </c>
      <c r="O1326" s="126">
        <v>21</v>
      </c>
      <c r="P1326" s="126">
        <f>J1326*(O1326/100)</f>
        <v>0</v>
      </c>
      <c r="Q1326" s="126">
        <f>J1326+P1326</f>
        <v>0</v>
      </c>
      <c r="R1326" s="127"/>
      <c r="S1326" s="127" t="s">
        <v>152</v>
      </c>
      <c r="T1326" s="128">
        <v>1</v>
      </c>
      <c r="U1326" s="8"/>
      <c r="V1326" s="8"/>
      <c r="W1326" s="8"/>
      <c r="X1326" s="60"/>
    </row>
    <row r="1327" spans="1:27" ht="9.75" outlineLevel="4" x14ac:dyDescent="0.2">
      <c r="A1327" s="129"/>
      <c r="B1327" s="130"/>
      <c r="C1327" s="130"/>
      <c r="D1327" s="131"/>
      <c r="E1327" s="135" t="s">
        <v>0</v>
      </c>
      <c r="F1327" s="158" t="s">
        <v>953</v>
      </c>
      <c r="G1327" s="158"/>
      <c r="H1327" s="159"/>
      <c r="I1327" s="160"/>
      <c r="J1327" s="161"/>
      <c r="K1327" s="133"/>
      <c r="L1327" s="133"/>
      <c r="M1327" s="133"/>
      <c r="N1327" s="133"/>
      <c r="O1327" s="134"/>
      <c r="P1327" s="134"/>
      <c r="Q1327" s="134"/>
      <c r="R1327" s="131"/>
      <c r="S1327" s="131"/>
      <c r="T1327" s="130"/>
      <c r="U1327" s="6"/>
      <c r="V1327" s="8"/>
      <c r="W1327" s="8"/>
      <c r="X1327" s="132" t="str">
        <f>F1327</f>
        <v>Ostatní práce vyvěšení nebo zavěšení křídel plastových okenních s křídly otevíravými, plochy do 1,5 m2</v>
      </c>
      <c r="Y1327" s="9"/>
      <c r="AA1327" s="11"/>
    </row>
    <row r="1328" spans="1:27" ht="7.5" customHeight="1" outlineLevel="4" x14ac:dyDescent="0.15">
      <c r="B1328" s="69"/>
      <c r="C1328" s="69"/>
      <c r="D1328" s="60"/>
      <c r="E1328" s="60"/>
      <c r="F1328" s="61"/>
      <c r="G1328" s="60"/>
      <c r="H1328" s="65"/>
      <c r="I1328" s="104"/>
      <c r="J1328" s="63"/>
      <c r="K1328" s="65"/>
      <c r="L1328" s="65"/>
      <c r="M1328" s="65"/>
      <c r="N1328" s="65"/>
      <c r="O1328" s="63"/>
      <c r="P1328" s="63"/>
      <c r="Q1328" s="63"/>
      <c r="R1328" s="60"/>
      <c r="S1328" s="60"/>
      <c r="T1328" s="69"/>
      <c r="U1328" s="8"/>
      <c r="X1328" s="60"/>
    </row>
    <row r="1329" spans="1:27" ht="11.25" outlineLevel="3" x14ac:dyDescent="0.2">
      <c r="A1329" s="4"/>
      <c r="B1329" s="119"/>
      <c r="C1329" s="120">
        <v>217</v>
      </c>
      <c r="D1329" s="121" t="s">
        <v>148</v>
      </c>
      <c r="E1329" s="122" t="s">
        <v>954</v>
      </c>
      <c r="F1329" s="123" t="s">
        <v>955</v>
      </c>
      <c r="G1329" s="121" t="s">
        <v>189</v>
      </c>
      <c r="H1329" s="124">
        <v>6</v>
      </c>
      <c r="I1329" s="125"/>
      <c r="J1329" s="126">
        <f>H1329*I1329</f>
        <v>0</v>
      </c>
      <c r="K1329" s="124"/>
      <c r="L1329" s="124">
        <f>H1329*K1329</f>
        <v>0</v>
      </c>
      <c r="M1329" s="124">
        <v>2.1000000000000001E-2</v>
      </c>
      <c r="N1329" s="124">
        <f>H1329*M1329</f>
        <v>0.126</v>
      </c>
      <c r="O1329" s="126">
        <v>21</v>
      </c>
      <c r="P1329" s="126">
        <f>J1329*(O1329/100)</f>
        <v>0</v>
      </c>
      <c r="Q1329" s="126">
        <f>J1329+P1329</f>
        <v>0</v>
      </c>
      <c r="R1329" s="127"/>
      <c r="S1329" s="127" t="s">
        <v>152</v>
      </c>
      <c r="T1329" s="128">
        <v>1</v>
      </c>
      <c r="U1329" s="8"/>
      <c r="V1329" s="8"/>
      <c r="W1329" s="8"/>
      <c r="X1329" s="60"/>
    </row>
    <row r="1330" spans="1:27" ht="9.75" outlineLevel="4" x14ac:dyDescent="0.2">
      <c r="A1330" s="129"/>
      <c r="B1330" s="130"/>
      <c r="C1330" s="130"/>
      <c r="D1330" s="131"/>
      <c r="E1330" s="135" t="s">
        <v>0</v>
      </c>
      <c r="F1330" s="158" t="s">
        <v>956</v>
      </c>
      <c r="G1330" s="158"/>
      <c r="H1330" s="159"/>
      <c r="I1330" s="160"/>
      <c r="J1330" s="161"/>
      <c r="K1330" s="133"/>
      <c r="L1330" s="133"/>
      <c r="M1330" s="133"/>
      <c r="N1330" s="133"/>
      <c r="O1330" s="134"/>
      <c r="P1330" s="134"/>
      <c r="Q1330" s="134"/>
      <c r="R1330" s="131"/>
      <c r="S1330" s="131"/>
      <c r="T1330" s="130"/>
      <c r="U1330" s="6"/>
      <c r="V1330" s="8"/>
      <c r="W1330" s="8"/>
      <c r="X1330" s="132" t="str">
        <f>F1330</f>
        <v>Ostatní práce vyvěšení nebo zavěšení křídel plastových okenních s křídly otevíravými, plochy přes 1,5 m2</v>
      </c>
      <c r="Y1330" s="9"/>
      <c r="AA1330" s="11"/>
    </row>
    <row r="1331" spans="1:27" ht="7.5" customHeight="1" outlineLevel="4" x14ac:dyDescent="0.15">
      <c r="B1331" s="69"/>
      <c r="C1331" s="69"/>
      <c r="D1331" s="60"/>
      <c r="E1331" s="60"/>
      <c r="F1331" s="61"/>
      <c r="G1331" s="60"/>
      <c r="H1331" s="65"/>
      <c r="I1331" s="104"/>
      <c r="J1331" s="63"/>
      <c r="K1331" s="65"/>
      <c r="L1331" s="65"/>
      <c r="M1331" s="65"/>
      <c r="N1331" s="65"/>
      <c r="O1331" s="63"/>
      <c r="P1331" s="63"/>
      <c r="Q1331" s="63"/>
      <c r="R1331" s="60"/>
      <c r="S1331" s="60"/>
      <c r="T1331" s="69"/>
      <c r="U1331" s="8"/>
      <c r="X1331" s="60"/>
    </row>
    <row r="1332" spans="1:27" ht="11.25" outlineLevel="3" x14ac:dyDescent="0.2">
      <c r="A1332" s="4"/>
      <c r="B1332" s="119"/>
      <c r="C1332" s="120">
        <v>218</v>
      </c>
      <c r="D1332" s="121" t="s">
        <v>148</v>
      </c>
      <c r="E1332" s="122" t="s">
        <v>957</v>
      </c>
      <c r="F1332" s="123" t="s">
        <v>958</v>
      </c>
      <c r="G1332" s="121" t="s">
        <v>189</v>
      </c>
      <c r="H1332" s="124">
        <v>9</v>
      </c>
      <c r="I1332" s="125"/>
      <c r="J1332" s="126">
        <f>H1332*I1332</f>
        <v>0</v>
      </c>
      <c r="K1332" s="124"/>
      <c r="L1332" s="124">
        <f>H1332*K1332</f>
        <v>0</v>
      </c>
      <c r="M1332" s="124"/>
      <c r="N1332" s="124">
        <f>H1332*M1332</f>
        <v>0</v>
      </c>
      <c r="O1332" s="126">
        <v>21</v>
      </c>
      <c r="P1332" s="126">
        <f>J1332*(O1332/100)</f>
        <v>0</v>
      </c>
      <c r="Q1332" s="126">
        <f>J1332+P1332</f>
        <v>0</v>
      </c>
      <c r="R1332" s="127"/>
      <c r="S1332" s="127" t="s">
        <v>152</v>
      </c>
      <c r="T1332" s="128">
        <v>1</v>
      </c>
      <c r="U1332" s="8"/>
      <c r="V1332" s="8"/>
      <c r="W1332" s="8"/>
      <c r="X1332" s="60"/>
    </row>
    <row r="1333" spans="1:27" ht="9.75" outlineLevel="4" x14ac:dyDescent="0.2">
      <c r="A1333" s="129"/>
      <c r="B1333" s="130"/>
      <c r="C1333" s="130"/>
      <c r="D1333" s="131"/>
      <c r="E1333" s="135" t="s">
        <v>0</v>
      </c>
      <c r="F1333" s="158" t="s">
        <v>959</v>
      </c>
      <c r="G1333" s="158"/>
      <c r="H1333" s="159"/>
      <c r="I1333" s="160"/>
      <c r="J1333" s="161"/>
      <c r="K1333" s="133"/>
      <c r="L1333" s="133"/>
      <c r="M1333" s="133"/>
      <c r="N1333" s="133"/>
      <c r="O1333" s="134"/>
      <c r="P1333" s="134"/>
      <c r="Q1333" s="134"/>
      <c r="R1333" s="131"/>
      <c r="S1333" s="131"/>
      <c r="T1333" s="130"/>
      <c r="U1333" s="6"/>
      <c r="V1333" s="8"/>
      <c r="W1333" s="8"/>
      <c r="X1333" s="132" t="str">
        <f>F1333</f>
        <v>Ostatní práce seřízení okenního nebo dveřního křídla otvíracího nebo sklápěcího plastového</v>
      </c>
      <c r="Y1333" s="9"/>
      <c r="AA1333" s="11"/>
    </row>
    <row r="1334" spans="1:27" ht="7.5" customHeight="1" outlineLevel="4" x14ac:dyDescent="0.15">
      <c r="B1334" s="69"/>
      <c r="C1334" s="69"/>
      <c r="D1334" s="60"/>
      <c r="E1334" s="60"/>
      <c r="F1334" s="61"/>
      <c r="G1334" s="60"/>
      <c r="H1334" s="65"/>
      <c r="I1334" s="104"/>
      <c r="J1334" s="63"/>
      <c r="K1334" s="65"/>
      <c r="L1334" s="65"/>
      <c r="M1334" s="65"/>
      <c r="N1334" s="65"/>
      <c r="O1334" s="63"/>
      <c r="P1334" s="63"/>
      <c r="Q1334" s="63"/>
      <c r="R1334" s="60"/>
      <c r="S1334" s="60"/>
      <c r="T1334" s="69"/>
      <c r="U1334" s="8"/>
      <c r="X1334" s="60"/>
    </row>
    <row r="1335" spans="1:27" ht="11.25" outlineLevel="4" x14ac:dyDescent="0.2">
      <c r="A1335" s="136"/>
      <c r="B1335" s="137"/>
      <c r="C1335" s="137"/>
      <c r="D1335" s="138"/>
      <c r="E1335" s="144" t="s">
        <v>1</v>
      </c>
      <c r="F1335" s="139" t="s">
        <v>960</v>
      </c>
      <c r="G1335" s="138"/>
      <c r="H1335" s="140">
        <v>0</v>
      </c>
      <c r="I1335" s="141"/>
      <c r="J1335" s="142"/>
      <c r="K1335" s="143"/>
      <c r="L1335" s="143"/>
      <c r="M1335" s="143"/>
      <c r="N1335" s="143"/>
      <c r="O1335" s="142"/>
      <c r="P1335" s="142"/>
      <c r="Q1335" s="142"/>
      <c r="R1335" s="138"/>
      <c r="S1335" s="138"/>
      <c r="T1335" s="137"/>
      <c r="U1335" s="6"/>
      <c r="V1335" s="8"/>
      <c r="W1335" s="8"/>
      <c r="X1335" s="60"/>
    </row>
    <row r="1336" spans="1:27" ht="11.25" outlineLevel="4" x14ac:dyDescent="0.2">
      <c r="A1336" s="136"/>
      <c r="B1336" s="137"/>
      <c r="C1336" s="137"/>
      <c r="D1336" s="138"/>
      <c r="E1336" s="144"/>
      <c r="F1336" s="139" t="s">
        <v>961</v>
      </c>
      <c r="G1336" s="138"/>
      <c r="H1336" s="140">
        <v>9</v>
      </c>
      <c r="I1336" s="141"/>
      <c r="J1336" s="142"/>
      <c r="K1336" s="143"/>
      <c r="L1336" s="143"/>
      <c r="M1336" s="143"/>
      <c r="N1336" s="143"/>
      <c r="O1336" s="142"/>
      <c r="P1336" s="142"/>
      <c r="Q1336" s="142"/>
      <c r="R1336" s="138"/>
      <c r="S1336" s="138"/>
      <c r="T1336" s="137"/>
      <c r="U1336" s="6"/>
      <c r="V1336" s="8"/>
      <c r="W1336" s="8"/>
      <c r="X1336" s="60"/>
    </row>
    <row r="1337" spans="1:27" ht="7.5" customHeight="1" outlineLevel="4" x14ac:dyDescent="0.15">
      <c r="A1337" s="8"/>
      <c r="B1337" s="69"/>
      <c r="C1337" s="69"/>
      <c r="D1337" s="60"/>
      <c r="E1337" s="60"/>
      <c r="F1337" s="103"/>
      <c r="G1337" s="60"/>
      <c r="H1337" s="65"/>
      <c r="I1337" s="104"/>
      <c r="J1337" s="63"/>
      <c r="K1337" s="65"/>
      <c r="L1337" s="65"/>
      <c r="M1337" s="65"/>
      <c r="N1337" s="65"/>
      <c r="O1337" s="63"/>
      <c r="P1337" s="63"/>
      <c r="Q1337" s="63"/>
      <c r="R1337" s="60"/>
      <c r="S1337" s="60"/>
      <c r="T1337" s="69"/>
      <c r="U1337" s="8"/>
      <c r="X1337" s="60"/>
    </row>
    <row r="1338" spans="1:27" ht="11.25" outlineLevel="3" x14ac:dyDescent="0.2">
      <c r="A1338" s="4"/>
      <c r="B1338" s="119"/>
      <c r="C1338" s="120">
        <v>219</v>
      </c>
      <c r="D1338" s="121" t="s">
        <v>148</v>
      </c>
      <c r="E1338" s="122" t="s">
        <v>962</v>
      </c>
      <c r="F1338" s="123" t="s">
        <v>963</v>
      </c>
      <c r="G1338" s="121" t="s">
        <v>151</v>
      </c>
      <c r="H1338" s="124">
        <v>12.600000000000003</v>
      </c>
      <c r="I1338" s="125"/>
      <c r="J1338" s="126">
        <f>H1338*I1338</f>
        <v>0</v>
      </c>
      <c r="K1338" s="124"/>
      <c r="L1338" s="124">
        <f>H1338*K1338</f>
        <v>0</v>
      </c>
      <c r="M1338" s="124"/>
      <c r="N1338" s="124">
        <f>H1338*M1338</f>
        <v>0</v>
      </c>
      <c r="O1338" s="126">
        <v>21</v>
      </c>
      <c r="P1338" s="126">
        <f>J1338*(O1338/100)</f>
        <v>0</v>
      </c>
      <c r="Q1338" s="126">
        <f>J1338+P1338</f>
        <v>0</v>
      </c>
      <c r="R1338" s="127"/>
      <c r="S1338" s="127" t="s">
        <v>152</v>
      </c>
      <c r="T1338" s="128">
        <v>1</v>
      </c>
      <c r="U1338" s="8"/>
      <c r="V1338" s="8"/>
      <c r="W1338" s="8"/>
      <c r="X1338" s="60"/>
    </row>
    <row r="1339" spans="1:27" ht="9.75" outlineLevel="4" x14ac:dyDescent="0.2">
      <c r="A1339" s="129"/>
      <c r="B1339" s="130"/>
      <c r="C1339" s="130"/>
      <c r="D1339" s="131"/>
      <c r="E1339" s="135" t="s">
        <v>0</v>
      </c>
      <c r="F1339" s="158" t="s">
        <v>964</v>
      </c>
      <c r="G1339" s="158"/>
      <c r="H1339" s="159"/>
      <c r="I1339" s="160"/>
      <c r="J1339" s="161"/>
      <c r="K1339" s="133"/>
      <c r="L1339" s="133"/>
      <c r="M1339" s="133"/>
      <c r="N1339" s="133"/>
      <c r="O1339" s="134"/>
      <c r="P1339" s="134"/>
      <c r="Q1339" s="134"/>
      <c r="R1339" s="131"/>
      <c r="S1339" s="131"/>
      <c r="T1339" s="130"/>
      <c r="U1339" s="6"/>
      <c r="V1339" s="8"/>
      <c r="W1339" s="8"/>
      <c r="X1339" s="132" t="str">
        <f>F1339</f>
        <v>Montáž zastiňujících žaluzií lamelových do oken zdvojených otevíravých, sklápěcích nebo vyklápěcích dřevěných</v>
      </c>
      <c r="Y1339" s="9"/>
      <c r="AA1339" s="11"/>
    </row>
    <row r="1340" spans="1:27" ht="7.5" customHeight="1" outlineLevel="4" x14ac:dyDescent="0.15">
      <c r="B1340" s="69"/>
      <c r="C1340" s="69"/>
      <c r="D1340" s="60"/>
      <c r="E1340" s="60"/>
      <c r="F1340" s="61"/>
      <c r="G1340" s="60"/>
      <c r="H1340" s="65"/>
      <c r="I1340" s="104"/>
      <c r="J1340" s="63"/>
      <c r="K1340" s="65"/>
      <c r="L1340" s="65"/>
      <c r="M1340" s="65"/>
      <c r="N1340" s="65"/>
      <c r="O1340" s="63"/>
      <c r="P1340" s="63"/>
      <c r="Q1340" s="63"/>
      <c r="R1340" s="60"/>
      <c r="S1340" s="60"/>
      <c r="T1340" s="69"/>
      <c r="U1340" s="8"/>
      <c r="X1340" s="60"/>
    </row>
    <row r="1341" spans="1:27" ht="11.25" outlineLevel="4" x14ac:dyDescent="0.2">
      <c r="A1341" s="136"/>
      <c r="B1341" s="137"/>
      <c r="C1341" s="137"/>
      <c r="D1341" s="138"/>
      <c r="E1341" s="144" t="s">
        <v>1</v>
      </c>
      <c r="F1341" s="139" t="s">
        <v>960</v>
      </c>
      <c r="G1341" s="138"/>
      <c r="H1341" s="140">
        <v>0</v>
      </c>
      <c r="I1341" s="141"/>
      <c r="J1341" s="142"/>
      <c r="K1341" s="143"/>
      <c r="L1341" s="143"/>
      <c r="M1341" s="143"/>
      <c r="N1341" s="143"/>
      <c r="O1341" s="142"/>
      <c r="P1341" s="142"/>
      <c r="Q1341" s="142"/>
      <c r="R1341" s="138"/>
      <c r="S1341" s="138"/>
      <c r="T1341" s="137"/>
      <c r="U1341" s="6"/>
      <c r="V1341" s="8"/>
      <c r="W1341" s="8"/>
      <c r="X1341" s="60"/>
    </row>
    <row r="1342" spans="1:27" ht="11.25" outlineLevel="4" x14ac:dyDescent="0.2">
      <c r="A1342" s="136"/>
      <c r="B1342" s="137"/>
      <c r="C1342" s="137"/>
      <c r="D1342" s="138"/>
      <c r="E1342" s="144"/>
      <c r="F1342" s="139" t="s">
        <v>965</v>
      </c>
      <c r="G1342" s="138"/>
      <c r="H1342" s="140">
        <v>12.600000000000003</v>
      </c>
      <c r="I1342" s="141"/>
      <c r="J1342" s="142"/>
      <c r="K1342" s="143"/>
      <c r="L1342" s="143"/>
      <c r="M1342" s="143"/>
      <c r="N1342" s="143"/>
      <c r="O1342" s="142"/>
      <c r="P1342" s="142"/>
      <c r="Q1342" s="142"/>
      <c r="R1342" s="138"/>
      <c r="S1342" s="138"/>
      <c r="T1342" s="137"/>
      <c r="U1342" s="6"/>
      <c r="V1342" s="8"/>
      <c r="W1342" s="8"/>
      <c r="X1342" s="60"/>
    </row>
    <row r="1343" spans="1:27" ht="7.5" customHeight="1" outlineLevel="4" x14ac:dyDescent="0.15">
      <c r="A1343" s="8"/>
      <c r="B1343" s="69"/>
      <c r="C1343" s="69"/>
      <c r="D1343" s="60"/>
      <c r="E1343" s="60"/>
      <c r="F1343" s="103"/>
      <c r="G1343" s="60"/>
      <c r="H1343" s="65"/>
      <c r="I1343" s="104"/>
      <c r="J1343" s="63"/>
      <c r="K1343" s="65"/>
      <c r="L1343" s="65"/>
      <c r="M1343" s="65"/>
      <c r="N1343" s="65"/>
      <c r="O1343" s="63"/>
      <c r="P1343" s="63"/>
      <c r="Q1343" s="63"/>
      <c r="R1343" s="60"/>
      <c r="S1343" s="60"/>
      <c r="T1343" s="69"/>
      <c r="U1343" s="8"/>
      <c r="X1343" s="60"/>
    </row>
    <row r="1344" spans="1:27" ht="11.25" outlineLevel="3" x14ac:dyDescent="0.2">
      <c r="A1344" s="4"/>
      <c r="B1344" s="119"/>
      <c r="C1344" s="120">
        <v>220</v>
      </c>
      <c r="D1344" s="121" t="s">
        <v>212</v>
      </c>
      <c r="E1344" s="122" t="s">
        <v>966</v>
      </c>
      <c r="F1344" s="123" t="s">
        <v>967</v>
      </c>
      <c r="G1344" s="121" t="s">
        <v>151</v>
      </c>
      <c r="H1344" s="124">
        <v>12.6</v>
      </c>
      <c r="I1344" s="125"/>
      <c r="J1344" s="126">
        <f>H1344*I1344</f>
        <v>0</v>
      </c>
      <c r="K1344" s="124">
        <v>1.2999999999999999E-3</v>
      </c>
      <c r="L1344" s="124">
        <f>H1344*K1344</f>
        <v>1.6379999999999999E-2</v>
      </c>
      <c r="M1344" s="124"/>
      <c r="N1344" s="124">
        <f>H1344*M1344</f>
        <v>0</v>
      </c>
      <c r="O1344" s="126">
        <v>21</v>
      </c>
      <c r="P1344" s="126">
        <f>J1344*(O1344/100)</f>
        <v>0</v>
      </c>
      <c r="Q1344" s="126">
        <f>J1344+P1344</f>
        <v>0</v>
      </c>
      <c r="R1344" s="127"/>
      <c r="S1344" s="127" t="s">
        <v>152</v>
      </c>
      <c r="T1344" s="128">
        <v>1</v>
      </c>
      <c r="U1344" s="8"/>
      <c r="V1344" s="8"/>
      <c r="W1344" s="8"/>
      <c r="X1344" s="60"/>
    </row>
    <row r="1345" spans="1:27" ht="9.75" outlineLevel="4" x14ac:dyDescent="0.2">
      <c r="A1345" s="129"/>
      <c r="B1345" s="130"/>
      <c r="C1345" s="130"/>
      <c r="D1345" s="131"/>
      <c r="E1345" s="135" t="s">
        <v>0</v>
      </c>
      <c r="F1345" s="158" t="s">
        <v>54</v>
      </c>
      <c r="G1345" s="158"/>
      <c r="H1345" s="159"/>
      <c r="I1345" s="160"/>
      <c r="J1345" s="161"/>
      <c r="K1345" s="133"/>
      <c r="L1345" s="133"/>
      <c r="M1345" s="133"/>
      <c r="N1345" s="133"/>
      <c r="O1345" s="134"/>
      <c r="P1345" s="134"/>
      <c r="Q1345" s="134"/>
      <c r="R1345" s="131"/>
      <c r="S1345" s="131"/>
      <c r="T1345" s="130"/>
      <c r="U1345" s="6"/>
      <c r="V1345" s="8"/>
      <c r="W1345" s="8"/>
      <c r="X1345" s="132" t="str">
        <f>F1345</f>
        <v>---</v>
      </c>
      <c r="Y1345" s="9"/>
      <c r="AA1345" s="11"/>
    </row>
    <row r="1346" spans="1:27" ht="7.5" customHeight="1" outlineLevel="4" x14ac:dyDescent="0.15">
      <c r="B1346" s="69"/>
      <c r="C1346" s="69"/>
      <c r="D1346" s="60"/>
      <c r="E1346" s="60"/>
      <c r="F1346" s="61"/>
      <c r="G1346" s="60"/>
      <c r="H1346" s="65"/>
      <c r="I1346" s="104"/>
      <c r="J1346" s="63"/>
      <c r="K1346" s="65"/>
      <c r="L1346" s="65"/>
      <c r="M1346" s="65"/>
      <c r="N1346" s="65"/>
      <c r="O1346" s="63"/>
      <c r="P1346" s="63"/>
      <c r="Q1346" s="63"/>
      <c r="R1346" s="60"/>
      <c r="S1346" s="60"/>
      <c r="T1346" s="69"/>
      <c r="U1346" s="8"/>
      <c r="X1346" s="60"/>
    </row>
    <row r="1347" spans="1:27" ht="11.25" outlineLevel="3" x14ac:dyDescent="0.2">
      <c r="A1347" s="4"/>
      <c r="B1347" s="119"/>
      <c r="C1347" s="120">
        <v>221</v>
      </c>
      <c r="D1347" s="121" t="s">
        <v>148</v>
      </c>
      <c r="E1347" s="122" t="s">
        <v>323</v>
      </c>
      <c r="F1347" s="123" t="s">
        <v>324</v>
      </c>
      <c r="G1347" s="121" t="s">
        <v>151</v>
      </c>
      <c r="H1347" s="124">
        <v>33.185000000000002</v>
      </c>
      <c r="I1347" s="125"/>
      <c r="J1347" s="126">
        <f>H1347*I1347</f>
        <v>0</v>
      </c>
      <c r="K1347" s="124"/>
      <c r="L1347" s="124">
        <f>H1347*K1347</f>
        <v>0</v>
      </c>
      <c r="M1347" s="124">
        <v>1.695E-2</v>
      </c>
      <c r="N1347" s="124">
        <f>H1347*M1347</f>
        <v>0.56248575000000001</v>
      </c>
      <c r="O1347" s="126">
        <v>21</v>
      </c>
      <c r="P1347" s="126">
        <f>J1347*(O1347/100)</f>
        <v>0</v>
      </c>
      <c r="Q1347" s="126">
        <f>J1347+P1347</f>
        <v>0</v>
      </c>
      <c r="R1347" s="127"/>
      <c r="S1347" s="127" t="s">
        <v>152</v>
      </c>
      <c r="T1347" s="128">
        <v>1</v>
      </c>
      <c r="U1347" s="8"/>
      <c r="V1347" s="8"/>
      <c r="W1347" s="8"/>
      <c r="X1347" s="60"/>
    </row>
    <row r="1348" spans="1:27" ht="9.75" outlineLevel="4" x14ac:dyDescent="0.2">
      <c r="A1348" s="129"/>
      <c r="B1348" s="130"/>
      <c r="C1348" s="130"/>
      <c r="D1348" s="131"/>
      <c r="E1348" s="135" t="s">
        <v>0</v>
      </c>
      <c r="F1348" s="158" t="s">
        <v>325</v>
      </c>
      <c r="G1348" s="158"/>
      <c r="H1348" s="159"/>
      <c r="I1348" s="160"/>
      <c r="J1348" s="161"/>
      <c r="K1348" s="133"/>
      <c r="L1348" s="133"/>
      <c r="M1348" s="133"/>
      <c r="N1348" s="133"/>
      <c r="O1348" s="134"/>
      <c r="P1348" s="134"/>
      <c r="Q1348" s="134"/>
      <c r="R1348" s="131"/>
      <c r="S1348" s="131"/>
      <c r="T1348" s="130"/>
      <c r="U1348" s="6"/>
      <c r="V1348" s="8"/>
      <c r="W1348" s="8"/>
      <c r="X1348" s="132" t="str">
        <f>F1348</f>
        <v>Demontáž dřevěných stěn plných</v>
      </c>
      <c r="Y1348" s="9"/>
      <c r="AA1348" s="11"/>
    </row>
    <row r="1349" spans="1:27" ht="7.5" customHeight="1" outlineLevel="4" x14ac:dyDescent="0.15">
      <c r="B1349" s="69"/>
      <c r="C1349" s="69"/>
      <c r="D1349" s="60"/>
      <c r="E1349" s="60"/>
      <c r="F1349" s="61"/>
      <c r="G1349" s="60"/>
      <c r="H1349" s="65"/>
      <c r="I1349" s="104"/>
      <c r="J1349" s="63"/>
      <c r="K1349" s="65"/>
      <c r="L1349" s="65"/>
      <c r="M1349" s="65"/>
      <c r="N1349" s="65"/>
      <c r="O1349" s="63"/>
      <c r="P1349" s="63"/>
      <c r="Q1349" s="63"/>
      <c r="R1349" s="60"/>
      <c r="S1349" s="60"/>
      <c r="T1349" s="69"/>
      <c r="U1349" s="8"/>
      <c r="X1349" s="60"/>
    </row>
    <row r="1350" spans="1:27" ht="11.25" outlineLevel="4" x14ac:dyDescent="0.2">
      <c r="A1350" s="136"/>
      <c r="B1350" s="137"/>
      <c r="C1350" s="137"/>
      <c r="D1350" s="138"/>
      <c r="E1350" s="144" t="s">
        <v>1</v>
      </c>
      <c r="F1350" s="139" t="s">
        <v>803</v>
      </c>
      <c r="G1350" s="138"/>
      <c r="H1350" s="140">
        <v>0</v>
      </c>
      <c r="I1350" s="141"/>
      <c r="J1350" s="142"/>
      <c r="K1350" s="143"/>
      <c r="L1350" s="143"/>
      <c r="M1350" s="143"/>
      <c r="N1350" s="143"/>
      <c r="O1350" s="142"/>
      <c r="P1350" s="142"/>
      <c r="Q1350" s="142"/>
      <c r="R1350" s="138"/>
      <c r="S1350" s="138"/>
      <c r="T1350" s="137"/>
      <c r="U1350" s="6"/>
      <c r="V1350" s="8"/>
      <c r="W1350" s="8"/>
      <c r="X1350" s="60"/>
    </row>
    <row r="1351" spans="1:27" ht="11.25" outlineLevel="4" x14ac:dyDescent="0.2">
      <c r="A1351" s="136"/>
      <c r="B1351" s="137"/>
      <c r="C1351" s="137"/>
      <c r="D1351" s="138"/>
      <c r="E1351" s="144"/>
      <c r="F1351" s="139" t="s">
        <v>968</v>
      </c>
      <c r="G1351" s="138"/>
      <c r="H1351" s="140">
        <v>28.794</v>
      </c>
      <c r="I1351" s="141"/>
      <c r="J1351" s="142"/>
      <c r="K1351" s="143"/>
      <c r="L1351" s="143"/>
      <c r="M1351" s="143"/>
      <c r="N1351" s="143"/>
      <c r="O1351" s="142"/>
      <c r="P1351" s="142"/>
      <c r="Q1351" s="142"/>
      <c r="R1351" s="138"/>
      <c r="S1351" s="138"/>
      <c r="T1351" s="137"/>
      <c r="U1351" s="6"/>
      <c r="V1351" s="8"/>
      <c r="W1351" s="8"/>
      <c r="X1351" s="60"/>
    </row>
    <row r="1352" spans="1:27" ht="11.25" outlineLevel="4" x14ac:dyDescent="0.2">
      <c r="A1352" s="136"/>
      <c r="B1352" s="137"/>
      <c r="C1352" s="137"/>
      <c r="D1352" s="138"/>
      <c r="E1352" s="144"/>
      <c r="F1352" s="139" t="s">
        <v>969</v>
      </c>
      <c r="G1352" s="138"/>
      <c r="H1352" s="140">
        <v>4.391</v>
      </c>
      <c r="I1352" s="141"/>
      <c r="J1352" s="142"/>
      <c r="K1352" s="143"/>
      <c r="L1352" s="143"/>
      <c r="M1352" s="143"/>
      <c r="N1352" s="143"/>
      <c r="O1352" s="142"/>
      <c r="P1352" s="142"/>
      <c r="Q1352" s="142"/>
      <c r="R1352" s="138"/>
      <c r="S1352" s="138"/>
      <c r="T1352" s="137"/>
      <c r="U1352" s="6"/>
      <c r="V1352" s="8"/>
      <c r="W1352" s="8"/>
      <c r="X1352" s="60"/>
    </row>
    <row r="1353" spans="1:27" ht="7.5" customHeight="1" outlineLevel="4" x14ac:dyDescent="0.15">
      <c r="A1353" s="8"/>
      <c r="B1353" s="69"/>
      <c r="C1353" s="69"/>
      <c r="D1353" s="60"/>
      <c r="E1353" s="60"/>
      <c r="F1353" s="103"/>
      <c r="G1353" s="60"/>
      <c r="H1353" s="65"/>
      <c r="I1353" s="104"/>
      <c r="J1353" s="63"/>
      <c r="K1353" s="65"/>
      <c r="L1353" s="65"/>
      <c r="M1353" s="65"/>
      <c r="N1353" s="65"/>
      <c r="O1353" s="63"/>
      <c r="P1353" s="63"/>
      <c r="Q1353" s="63"/>
      <c r="R1353" s="60"/>
      <c r="S1353" s="60"/>
      <c r="T1353" s="69"/>
      <c r="U1353" s="8"/>
      <c r="X1353" s="60"/>
    </row>
    <row r="1354" spans="1:27" ht="11.25" outlineLevel="3" x14ac:dyDescent="0.2">
      <c r="A1354" s="4"/>
      <c r="B1354" s="119"/>
      <c r="C1354" s="120">
        <v>222</v>
      </c>
      <c r="D1354" s="121" t="s">
        <v>148</v>
      </c>
      <c r="E1354" s="122" t="s">
        <v>858</v>
      </c>
      <c r="F1354" s="123" t="s">
        <v>859</v>
      </c>
      <c r="G1354" s="121" t="s">
        <v>151</v>
      </c>
      <c r="H1354" s="124">
        <v>33.185000000000002</v>
      </c>
      <c r="I1354" s="125"/>
      <c r="J1354" s="126">
        <f>H1354*I1354</f>
        <v>0</v>
      </c>
      <c r="K1354" s="124"/>
      <c r="L1354" s="124">
        <f>H1354*K1354</f>
        <v>0</v>
      </c>
      <c r="M1354" s="124">
        <v>8.0000000000000002E-3</v>
      </c>
      <c r="N1354" s="124">
        <f>H1354*M1354</f>
        <v>0.26548000000000005</v>
      </c>
      <c r="O1354" s="126">
        <v>21</v>
      </c>
      <c r="P1354" s="126">
        <f>J1354*(O1354/100)</f>
        <v>0</v>
      </c>
      <c r="Q1354" s="126">
        <f>J1354+P1354</f>
        <v>0</v>
      </c>
      <c r="R1354" s="127"/>
      <c r="S1354" s="127" t="s">
        <v>152</v>
      </c>
      <c r="T1354" s="128">
        <v>1</v>
      </c>
      <c r="U1354" s="8"/>
      <c r="V1354" s="8"/>
      <c r="W1354" s="8"/>
      <c r="X1354" s="60"/>
    </row>
    <row r="1355" spans="1:27" ht="9.75" outlineLevel="4" x14ac:dyDescent="0.2">
      <c r="A1355" s="129"/>
      <c r="B1355" s="130"/>
      <c r="C1355" s="130"/>
      <c r="D1355" s="131"/>
      <c r="E1355" s="135" t="s">
        <v>0</v>
      </c>
      <c r="F1355" s="158" t="s">
        <v>860</v>
      </c>
      <c r="G1355" s="158"/>
      <c r="H1355" s="159"/>
      <c r="I1355" s="160"/>
      <c r="J1355" s="161"/>
      <c r="K1355" s="133"/>
      <c r="L1355" s="133"/>
      <c r="M1355" s="133"/>
      <c r="N1355" s="133"/>
      <c r="O1355" s="134"/>
      <c r="P1355" s="134"/>
      <c r="Q1355" s="134"/>
      <c r="R1355" s="131"/>
      <c r="S1355" s="131"/>
      <c r="T1355" s="130"/>
      <c r="U1355" s="6"/>
      <c r="V1355" s="8"/>
      <c r="W1355" s="8"/>
      <c r="X1355" s="132" t="str">
        <f>F1355</f>
        <v>Demontáž obložení stěn podkladových roštů</v>
      </c>
      <c r="Y1355" s="9"/>
      <c r="AA1355" s="11"/>
    </row>
    <row r="1356" spans="1:27" ht="7.5" customHeight="1" outlineLevel="4" x14ac:dyDescent="0.15">
      <c r="B1356" s="69"/>
      <c r="C1356" s="69"/>
      <c r="D1356" s="60"/>
      <c r="E1356" s="60"/>
      <c r="F1356" s="61"/>
      <c r="G1356" s="60"/>
      <c r="H1356" s="65"/>
      <c r="I1356" s="104"/>
      <c r="J1356" s="63"/>
      <c r="K1356" s="65"/>
      <c r="L1356" s="65"/>
      <c r="M1356" s="65"/>
      <c r="N1356" s="65"/>
      <c r="O1356" s="63"/>
      <c r="P1356" s="63"/>
      <c r="Q1356" s="63"/>
      <c r="R1356" s="60"/>
      <c r="S1356" s="60"/>
      <c r="T1356" s="69"/>
      <c r="U1356" s="8"/>
      <c r="X1356" s="60"/>
    </row>
    <row r="1357" spans="1:27" ht="11.25" outlineLevel="3" x14ac:dyDescent="0.2">
      <c r="A1357" s="4"/>
      <c r="B1357" s="119"/>
      <c r="C1357" s="120">
        <v>223</v>
      </c>
      <c r="D1357" s="121" t="s">
        <v>148</v>
      </c>
      <c r="E1357" s="122" t="s">
        <v>970</v>
      </c>
      <c r="F1357" s="123" t="s">
        <v>971</v>
      </c>
      <c r="G1357" s="121" t="s">
        <v>151</v>
      </c>
      <c r="H1357" s="124">
        <v>2.7450000000000001</v>
      </c>
      <c r="I1357" s="125"/>
      <c r="J1357" s="126">
        <f>H1357*I1357</f>
        <v>0</v>
      </c>
      <c r="K1357" s="124"/>
      <c r="L1357" s="124">
        <f>H1357*K1357</f>
        <v>0</v>
      </c>
      <c r="M1357" s="124"/>
      <c r="N1357" s="124">
        <f>H1357*M1357</f>
        <v>0</v>
      </c>
      <c r="O1357" s="126">
        <v>21</v>
      </c>
      <c r="P1357" s="126">
        <f>J1357*(O1357/100)</f>
        <v>0</v>
      </c>
      <c r="Q1357" s="126">
        <f>J1357+P1357</f>
        <v>0</v>
      </c>
      <c r="R1357" s="127"/>
      <c r="S1357" s="127" t="s">
        <v>152</v>
      </c>
      <c r="T1357" s="128">
        <v>1</v>
      </c>
      <c r="U1357" s="8"/>
      <c r="V1357" s="8"/>
      <c r="W1357" s="8"/>
      <c r="X1357" s="60"/>
    </row>
    <row r="1358" spans="1:27" ht="9.75" outlineLevel="4" x14ac:dyDescent="0.2">
      <c r="A1358" s="129"/>
      <c r="B1358" s="130"/>
      <c r="C1358" s="130"/>
      <c r="D1358" s="131"/>
      <c r="E1358" s="135" t="s">
        <v>0</v>
      </c>
      <c r="F1358" s="158" t="s">
        <v>972</v>
      </c>
      <c r="G1358" s="158"/>
      <c r="H1358" s="159"/>
      <c r="I1358" s="160"/>
      <c r="J1358" s="161"/>
      <c r="K1358" s="133"/>
      <c r="L1358" s="133"/>
      <c r="M1358" s="133"/>
      <c r="N1358" s="133"/>
      <c r="O1358" s="134"/>
      <c r="P1358" s="134"/>
      <c r="Q1358" s="134"/>
      <c r="R1358" s="131"/>
      <c r="S1358" s="131"/>
      <c r="T1358" s="130"/>
      <c r="U1358" s="6"/>
      <c r="V1358" s="8"/>
      <c r="W1358" s="8"/>
      <c r="X1358" s="132" t="str">
        <f>F1358</f>
        <v>Montáž ostatních truhlářských konstrukcí krytů topného tělesa dřevěných z tvrdého dřeva</v>
      </c>
      <c r="Y1358" s="9"/>
      <c r="AA1358" s="11"/>
    </row>
    <row r="1359" spans="1:27" ht="7.5" customHeight="1" outlineLevel="4" x14ac:dyDescent="0.15">
      <c r="B1359" s="69"/>
      <c r="C1359" s="69"/>
      <c r="D1359" s="60"/>
      <c r="E1359" s="60"/>
      <c r="F1359" s="61"/>
      <c r="G1359" s="60"/>
      <c r="H1359" s="65"/>
      <c r="I1359" s="104"/>
      <c r="J1359" s="63"/>
      <c r="K1359" s="65"/>
      <c r="L1359" s="65"/>
      <c r="M1359" s="65"/>
      <c r="N1359" s="65"/>
      <c r="O1359" s="63"/>
      <c r="P1359" s="63"/>
      <c r="Q1359" s="63"/>
      <c r="R1359" s="60"/>
      <c r="S1359" s="60"/>
      <c r="T1359" s="69"/>
      <c r="U1359" s="8"/>
      <c r="X1359" s="60"/>
    </row>
    <row r="1360" spans="1:27" ht="11.25" outlineLevel="4" x14ac:dyDescent="0.2">
      <c r="A1360" s="136"/>
      <c r="B1360" s="137"/>
      <c r="C1360" s="137"/>
      <c r="D1360" s="138"/>
      <c r="E1360" s="144" t="s">
        <v>1</v>
      </c>
      <c r="F1360" s="139" t="s">
        <v>973</v>
      </c>
      <c r="G1360" s="138"/>
      <c r="H1360" s="140">
        <v>0</v>
      </c>
      <c r="I1360" s="141"/>
      <c r="J1360" s="142"/>
      <c r="K1360" s="143"/>
      <c r="L1360" s="143"/>
      <c r="M1360" s="143"/>
      <c r="N1360" s="143"/>
      <c r="O1360" s="142"/>
      <c r="P1360" s="142"/>
      <c r="Q1360" s="142"/>
      <c r="R1360" s="138"/>
      <c r="S1360" s="138"/>
      <c r="T1360" s="137"/>
      <c r="U1360" s="6"/>
      <c r="V1360" s="8"/>
      <c r="W1360" s="8"/>
      <c r="X1360" s="60"/>
    </row>
    <row r="1361" spans="1:27" ht="11.25" outlineLevel="4" x14ac:dyDescent="0.2">
      <c r="A1361" s="136"/>
      <c r="B1361" s="137"/>
      <c r="C1361" s="137"/>
      <c r="D1361" s="138"/>
      <c r="E1361" s="144"/>
      <c r="F1361" s="139" t="s">
        <v>974</v>
      </c>
      <c r="G1361" s="138"/>
      <c r="H1361" s="140">
        <v>1.53</v>
      </c>
      <c r="I1361" s="141"/>
      <c r="J1361" s="142"/>
      <c r="K1361" s="143"/>
      <c r="L1361" s="143"/>
      <c r="M1361" s="143"/>
      <c r="N1361" s="143"/>
      <c r="O1361" s="142"/>
      <c r="P1361" s="142"/>
      <c r="Q1361" s="142"/>
      <c r="R1361" s="138"/>
      <c r="S1361" s="138"/>
      <c r="T1361" s="137"/>
      <c r="U1361" s="6"/>
      <c r="V1361" s="8"/>
      <c r="W1361" s="8"/>
      <c r="X1361" s="60"/>
    </row>
    <row r="1362" spans="1:27" ht="11.25" outlineLevel="4" x14ac:dyDescent="0.2">
      <c r="A1362" s="136"/>
      <c r="B1362" s="137"/>
      <c r="C1362" s="137"/>
      <c r="D1362" s="138"/>
      <c r="E1362" s="144"/>
      <c r="F1362" s="139" t="s">
        <v>975</v>
      </c>
      <c r="G1362" s="138"/>
      <c r="H1362" s="140">
        <v>0.51</v>
      </c>
      <c r="I1362" s="141"/>
      <c r="J1362" s="142"/>
      <c r="K1362" s="143"/>
      <c r="L1362" s="143"/>
      <c r="M1362" s="143"/>
      <c r="N1362" s="143"/>
      <c r="O1362" s="142"/>
      <c r="P1362" s="142"/>
      <c r="Q1362" s="142"/>
      <c r="R1362" s="138"/>
      <c r="S1362" s="138"/>
      <c r="T1362" s="137"/>
      <c r="U1362" s="6"/>
      <c r="V1362" s="8"/>
      <c r="W1362" s="8"/>
      <c r="X1362" s="60"/>
    </row>
    <row r="1363" spans="1:27" ht="11.25" outlineLevel="4" x14ac:dyDescent="0.2">
      <c r="A1363" s="136"/>
      <c r="B1363" s="137"/>
      <c r="C1363" s="137"/>
      <c r="D1363" s="138"/>
      <c r="E1363" s="144"/>
      <c r="F1363" s="139" t="s">
        <v>976</v>
      </c>
      <c r="G1363" s="138"/>
      <c r="H1363" s="140">
        <v>0.70499999999999996</v>
      </c>
      <c r="I1363" s="141"/>
      <c r="J1363" s="142"/>
      <c r="K1363" s="143"/>
      <c r="L1363" s="143"/>
      <c r="M1363" s="143"/>
      <c r="N1363" s="143"/>
      <c r="O1363" s="142"/>
      <c r="P1363" s="142"/>
      <c r="Q1363" s="142"/>
      <c r="R1363" s="138"/>
      <c r="S1363" s="138"/>
      <c r="T1363" s="137"/>
      <c r="U1363" s="6"/>
      <c r="V1363" s="8"/>
      <c r="W1363" s="8"/>
      <c r="X1363" s="60"/>
    </row>
    <row r="1364" spans="1:27" ht="7.5" customHeight="1" outlineLevel="4" x14ac:dyDescent="0.15">
      <c r="A1364" s="8"/>
      <c r="B1364" s="69"/>
      <c r="C1364" s="69"/>
      <c r="D1364" s="60"/>
      <c r="E1364" s="60"/>
      <c r="F1364" s="103"/>
      <c r="G1364" s="60"/>
      <c r="H1364" s="65"/>
      <c r="I1364" s="104"/>
      <c r="J1364" s="63"/>
      <c r="K1364" s="65"/>
      <c r="L1364" s="65"/>
      <c r="M1364" s="65"/>
      <c r="N1364" s="65"/>
      <c r="O1364" s="63"/>
      <c r="P1364" s="63"/>
      <c r="Q1364" s="63"/>
      <c r="R1364" s="60"/>
      <c r="S1364" s="60"/>
      <c r="T1364" s="69"/>
      <c r="U1364" s="8"/>
      <c r="X1364" s="60"/>
    </row>
    <row r="1365" spans="1:27" ht="22.5" outlineLevel="3" x14ac:dyDescent="0.2">
      <c r="A1365" s="4"/>
      <c r="B1365" s="119"/>
      <c r="C1365" s="120">
        <v>224</v>
      </c>
      <c r="D1365" s="121" t="s">
        <v>212</v>
      </c>
      <c r="E1365" s="122" t="s">
        <v>977</v>
      </c>
      <c r="F1365" s="123" t="s">
        <v>978</v>
      </c>
      <c r="G1365" s="121" t="s">
        <v>189</v>
      </c>
      <c r="H1365" s="124">
        <v>8</v>
      </c>
      <c r="I1365" s="125"/>
      <c r="J1365" s="126">
        <f>H1365*I1365</f>
        <v>0</v>
      </c>
      <c r="K1365" s="124"/>
      <c r="L1365" s="124">
        <f>H1365*K1365</f>
        <v>0</v>
      </c>
      <c r="M1365" s="124"/>
      <c r="N1365" s="124">
        <f>H1365*M1365</f>
        <v>0</v>
      </c>
      <c r="O1365" s="126">
        <v>21</v>
      </c>
      <c r="P1365" s="126">
        <f>J1365*(O1365/100)</f>
        <v>0</v>
      </c>
      <c r="Q1365" s="126">
        <f>J1365+P1365</f>
        <v>0</v>
      </c>
      <c r="R1365" s="127"/>
      <c r="S1365" s="127" t="s">
        <v>397</v>
      </c>
      <c r="T1365" s="128">
        <v>1</v>
      </c>
      <c r="U1365" s="8"/>
      <c r="V1365" s="8"/>
      <c r="W1365" s="8"/>
      <c r="X1365" s="60"/>
    </row>
    <row r="1366" spans="1:27" ht="9.75" outlineLevel="4" x14ac:dyDescent="0.2">
      <c r="A1366" s="129"/>
      <c r="B1366" s="130"/>
      <c r="C1366" s="130"/>
      <c r="D1366" s="131"/>
      <c r="E1366" s="135" t="s">
        <v>0</v>
      </c>
      <c r="F1366" s="158" t="s">
        <v>54</v>
      </c>
      <c r="G1366" s="158"/>
      <c r="H1366" s="159"/>
      <c r="I1366" s="160"/>
      <c r="J1366" s="161"/>
      <c r="K1366" s="133"/>
      <c r="L1366" s="133"/>
      <c r="M1366" s="133"/>
      <c r="N1366" s="133"/>
      <c r="O1366" s="134"/>
      <c r="P1366" s="134"/>
      <c r="Q1366" s="134"/>
      <c r="R1366" s="131"/>
      <c r="S1366" s="131"/>
      <c r="T1366" s="130"/>
      <c r="U1366" s="6"/>
      <c r="V1366" s="8"/>
      <c r="W1366" s="8"/>
      <c r="X1366" s="132" t="str">
        <f>F1366</f>
        <v>---</v>
      </c>
      <c r="Y1366" s="9"/>
      <c r="AA1366" s="11"/>
    </row>
    <row r="1367" spans="1:27" ht="7.5" customHeight="1" outlineLevel="4" x14ac:dyDescent="0.15">
      <c r="B1367" s="69"/>
      <c r="C1367" s="69"/>
      <c r="D1367" s="60"/>
      <c r="E1367" s="60"/>
      <c r="F1367" s="61"/>
      <c r="G1367" s="60"/>
      <c r="H1367" s="65"/>
      <c r="I1367" s="104"/>
      <c r="J1367" s="63"/>
      <c r="K1367" s="65"/>
      <c r="L1367" s="65"/>
      <c r="M1367" s="65"/>
      <c r="N1367" s="65"/>
      <c r="O1367" s="63"/>
      <c r="P1367" s="63"/>
      <c r="Q1367" s="63"/>
      <c r="R1367" s="60"/>
      <c r="S1367" s="60"/>
      <c r="T1367" s="69"/>
      <c r="U1367" s="8"/>
      <c r="X1367" s="60"/>
    </row>
    <row r="1368" spans="1:27" ht="11.25" outlineLevel="4" x14ac:dyDescent="0.2">
      <c r="A1368" s="136"/>
      <c r="B1368" s="137"/>
      <c r="C1368" s="137"/>
      <c r="D1368" s="138"/>
      <c r="E1368" s="144" t="s">
        <v>1</v>
      </c>
      <c r="F1368" s="139" t="s">
        <v>973</v>
      </c>
      <c r="G1368" s="138"/>
      <c r="H1368" s="140">
        <v>0</v>
      </c>
      <c r="I1368" s="141"/>
      <c r="J1368" s="142"/>
      <c r="K1368" s="143"/>
      <c r="L1368" s="143"/>
      <c r="M1368" s="143"/>
      <c r="N1368" s="143"/>
      <c r="O1368" s="142"/>
      <c r="P1368" s="142"/>
      <c r="Q1368" s="142"/>
      <c r="R1368" s="138"/>
      <c r="S1368" s="138"/>
      <c r="T1368" s="137"/>
      <c r="U1368" s="6"/>
      <c r="V1368" s="8"/>
      <c r="W1368" s="8"/>
      <c r="X1368" s="60"/>
    </row>
    <row r="1369" spans="1:27" ht="11.25" outlineLevel="4" x14ac:dyDescent="0.2">
      <c r="A1369" s="136"/>
      <c r="B1369" s="137"/>
      <c r="C1369" s="137"/>
      <c r="D1369" s="138"/>
      <c r="E1369" s="144"/>
      <c r="F1369" s="139" t="s">
        <v>979</v>
      </c>
      <c r="G1369" s="138"/>
      <c r="H1369" s="140">
        <v>6</v>
      </c>
      <c r="I1369" s="141"/>
      <c r="J1369" s="142"/>
      <c r="K1369" s="143"/>
      <c r="L1369" s="143"/>
      <c r="M1369" s="143"/>
      <c r="N1369" s="143"/>
      <c r="O1369" s="142"/>
      <c r="P1369" s="142"/>
      <c r="Q1369" s="142"/>
      <c r="R1369" s="138"/>
      <c r="S1369" s="138"/>
      <c r="T1369" s="137"/>
      <c r="U1369" s="6"/>
      <c r="V1369" s="8"/>
      <c r="W1369" s="8"/>
      <c r="X1369" s="60"/>
    </row>
    <row r="1370" spans="1:27" ht="11.25" outlineLevel="4" x14ac:dyDescent="0.2">
      <c r="A1370" s="136"/>
      <c r="B1370" s="137"/>
      <c r="C1370" s="137"/>
      <c r="D1370" s="138"/>
      <c r="E1370" s="144"/>
      <c r="F1370" s="139" t="s">
        <v>980</v>
      </c>
      <c r="G1370" s="138"/>
      <c r="H1370" s="140">
        <v>2</v>
      </c>
      <c r="I1370" s="141"/>
      <c r="J1370" s="142"/>
      <c r="K1370" s="143"/>
      <c r="L1370" s="143"/>
      <c r="M1370" s="143"/>
      <c r="N1370" s="143"/>
      <c r="O1370" s="142"/>
      <c r="P1370" s="142"/>
      <c r="Q1370" s="142"/>
      <c r="R1370" s="138"/>
      <c r="S1370" s="138"/>
      <c r="T1370" s="137"/>
      <c r="U1370" s="6"/>
      <c r="V1370" s="8"/>
      <c r="W1370" s="8"/>
      <c r="X1370" s="60"/>
    </row>
    <row r="1371" spans="1:27" ht="7.5" customHeight="1" outlineLevel="4" x14ac:dyDescent="0.15">
      <c r="A1371" s="8"/>
      <c r="B1371" s="69"/>
      <c r="C1371" s="69"/>
      <c r="D1371" s="60"/>
      <c r="E1371" s="60"/>
      <c r="F1371" s="103"/>
      <c r="G1371" s="60"/>
      <c r="H1371" s="65"/>
      <c r="I1371" s="104"/>
      <c r="J1371" s="63"/>
      <c r="K1371" s="65"/>
      <c r="L1371" s="65"/>
      <c r="M1371" s="65"/>
      <c r="N1371" s="65"/>
      <c r="O1371" s="63"/>
      <c r="P1371" s="63"/>
      <c r="Q1371" s="63"/>
      <c r="R1371" s="60"/>
      <c r="S1371" s="60"/>
      <c r="T1371" s="69"/>
      <c r="U1371" s="8"/>
      <c r="X1371" s="60"/>
    </row>
    <row r="1372" spans="1:27" ht="22.5" outlineLevel="3" x14ac:dyDescent="0.2">
      <c r="A1372" s="4"/>
      <c r="B1372" s="119"/>
      <c r="C1372" s="120">
        <v>225</v>
      </c>
      <c r="D1372" s="121" t="s">
        <v>212</v>
      </c>
      <c r="E1372" s="122" t="s">
        <v>981</v>
      </c>
      <c r="F1372" s="123" t="s">
        <v>982</v>
      </c>
      <c r="G1372" s="121" t="s">
        <v>189</v>
      </c>
      <c r="H1372" s="124">
        <v>2</v>
      </c>
      <c r="I1372" s="125"/>
      <c r="J1372" s="126">
        <f>H1372*I1372</f>
        <v>0</v>
      </c>
      <c r="K1372" s="124"/>
      <c r="L1372" s="124">
        <f>H1372*K1372</f>
        <v>0</v>
      </c>
      <c r="M1372" s="124"/>
      <c r="N1372" s="124">
        <f>H1372*M1372</f>
        <v>0</v>
      </c>
      <c r="O1372" s="126">
        <v>21</v>
      </c>
      <c r="P1372" s="126">
        <f>J1372*(O1372/100)</f>
        <v>0</v>
      </c>
      <c r="Q1372" s="126">
        <f>J1372+P1372</f>
        <v>0</v>
      </c>
      <c r="R1372" s="127"/>
      <c r="S1372" s="127" t="s">
        <v>397</v>
      </c>
      <c r="T1372" s="128">
        <v>1</v>
      </c>
      <c r="U1372" s="8"/>
      <c r="V1372" s="8"/>
      <c r="W1372" s="8"/>
      <c r="X1372" s="60"/>
    </row>
    <row r="1373" spans="1:27" ht="9.75" outlineLevel="4" x14ac:dyDescent="0.2">
      <c r="A1373" s="129"/>
      <c r="B1373" s="130"/>
      <c r="C1373" s="130"/>
      <c r="D1373" s="131"/>
      <c r="E1373" s="135" t="s">
        <v>0</v>
      </c>
      <c r="F1373" s="158" t="s">
        <v>54</v>
      </c>
      <c r="G1373" s="158"/>
      <c r="H1373" s="159"/>
      <c r="I1373" s="160"/>
      <c r="J1373" s="161"/>
      <c r="K1373" s="133"/>
      <c r="L1373" s="133"/>
      <c r="M1373" s="133"/>
      <c r="N1373" s="133"/>
      <c r="O1373" s="134"/>
      <c r="P1373" s="134"/>
      <c r="Q1373" s="134"/>
      <c r="R1373" s="131"/>
      <c r="S1373" s="131"/>
      <c r="T1373" s="130"/>
      <c r="U1373" s="6"/>
      <c r="V1373" s="8"/>
      <c r="W1373" s="8"/>
      <c r="X1373" s="132" t="str">
        <f>F1373</f>
        <v>---</v>
      </c>
      <c r="Y1373" s="9"/>
      <c r="AA1373" s="11"/>
    </row>
    <row r="1374" spans="1:27" ht="7.5" customHeight="1" outlineLevel="4" x14ac:dyDescent="0.15">
      <c r="B1374" s="69"/>
      <c r="C1374" s="69"/>
      <c r="D1374" s="60"/>
      <c r="E1374" s="60"/>
      <c r="F1374" s="61"/>
      <c r="G1374" s="60"/>
      <c r="H1374" s="65"/>
      <c r="I1374" s="104"/>
      <c r="J1374" s="63"/>
      <c r="K1374" s="65"/>
      <c r="L1374" s="65"/>
      <c r="M1374" s="65"/>
      <c r="N1374" s="65"/>
      <c r="O1374" s="63"/>
      <c r="P1374" s="63"/>
      <c r="Q1374" s="63"/>
      <c r="R1374" s="60"/>
      <c r="S1374" s="60"/>
      <c r="T1374" s="69"/>
      <c r="U1374" s="8"/>
      <c r="X1374" s="60"/>
    </row>
    <row r="1375" spans="1:27" ht="11.25" outlineLevel="4" x14ac:dyDescent="0.2">
      <c r="A1375" s="136"/>
      <c r="B1375" s="137"/>
      <c r="C1375" s="137"/>
      <c r="D1375" s="138"/>
      <c r="E1375" s="144" t="s">
        <v>1</v>
      </c>
      <c r="F1375" s="139" t="s">
        <v>973</v>
      </c>
      <c r="G1375" s="138"/>
      <c r="H1375" s="140">
        <v>0</v>
      </c>
      <c r="I1375" s="141"/>
      <c r="J1375" s="142"/>
      <c r="K1375" s="143"/>
      <c r="L1375" s="143"/>
      <c r="M1375" s="143"/>
      <c r="N1375" s="143"/>
      <c r="O1375" s="142"/>
      <c r="P1375" s="142"/>
      <c r="Q1375" s="142"/>
      <c r="R1375" s="138"/>
      <c r="S1375" s="138"/>
      <c r="T1375" s="137"/>
      <c r="U1375" s="6"/>
      <c r="V1375" s="8"/>
      <c r="W1375" s="8"/>
      <c r="X1375" s="60"/>
    </row>
    <row r="1376" spans="1:27" ht="11.25" outlineLevel="4" x14ac:dyDescent="0.2">
      <c r="A1376" s="136"/>
      <c r="B1376" s="137"/>
      <c r="C1376" s="137"/>
      <c r="D1376" s="138"/>
      <c r="E1376" s="144"/>
      <c r="F1376" s="139" t="s">
        <v>983</v>
      </c>
      <c r="G1376" s="138"/>
      <c r="H1376" s="140">
        <v>2</v>
      </c>
      <c r="I1376" s="141"/>
      <c r="J1376" s="142"/>
      <c r="K1376" s="143"/>
      <c r="L1376" s="143"/>
      <c r="M1376" s="143"/>
      <c r="N1376" s="143"/>
      <c r="O1376" s="142"/>
      <c r="P1376" s="142"/>
      <c r="Q1376" s="142"/>
      <c r="R1376" s="138"/>
      <c r="S1376" s="138"/>
      <c r="T1376" s="137"/>
      <c r="U1376" s="6"/>
      <c r="V1376" s="8"/>
      <c r="W1376" s="8"/>
      <c r="X1376" s="60"/>
    </row>
    <row r="1377" spans="1:27" ht="7.5" customHeight="1" outlineLevel="4" x14ac:dyDescent="0.15">
      <c r="A1377" s="8"/>
      <c r="B1377" s="69"/>
      <c r="C1377" s="69"/>
      <c r="D1377" s="60"/>
      <c r="E1377" s="60"/>
      <c r="F1377" s="103"/>
      <c r="G1377" s="60"/>
      <c r="H1377" s="65"/>
      <c r="I1377" s="104"/>
      <c r="J1377" s="63"/>
      <c r="K1377" s="65"/>
      <c r="L1377" s="65"/>
      <c r="M1377" s="65"/>
      <c r="N1377" s="65"/>
      <c r="O1377" s="63"/>
      <c r="P1377" s="63"/>
      <c r="Q1377" s="63"/>
      <c r="R1377" s="60"/>
      <c r="S1377" s="60"/>
      <c r="T1377" s="69"/>
      <c r="U1377" s="8"/>
      <c r="X1377" s="60"/>
    </row>
    <row r="1378" spans="1:27" ht="11.25" outlineLevel="3" x14ac:dyDescent="0.2">
      <c r="A1378" s="4"/>
      <c r="B1378" s="119"/>
      <c r="C1378" s="120">
        <v>226</v>
      </c>
      <c r="D1378" s="121" t="s">
        <v>148</v>
      </c>
      <c r="E1378" s="122" t="s">
        <v>984</v>
      </c>
      <c r="F1378" s="123" t="s">
        <v>985</v>
      </c>
      <c r="G1378" s="121" t="s">
        <v>413</v>
      </c>
      <c r="H1378" s="124">
        <v>0.53</v>
      </c>
      <c r="I1378" s="125"/>
      <c r="J1378" s="126">
        <f>H1378*I1378</f>
        <v>0</v>
      </c>
      <c r="K1378" s="124"/>
      <c r="L1378" s="124">
        <f>H1378*K1378</f>
        <v>0</v>
      </c>
      <c r="M1378" s="124"/>
      <c r="N1378" s="124">
        <f>H1378*M1378</f>
        <v>0</v>
      </c>
      <c r="O1378" s="126">
        <v>21</v>
      </c>
      <c r="P1378" s="126">
        <f>J1378*(O1378/100)</f>
        <v>0</v>
      </c>
      <c r="Q1378" s="126">
        <f>J1378+P1378</f>
        <v>0</v>
      </c>
      <c r="R1378" s="127"/>
      <c r="S1378" s="127" t="s">
        <v>152</v>
      </c>
      <c r="T1378" s="128">
        <v>1</v>
      </c>
      <c r="U1378" s="8"/>
      <c r="V1378" s="8"/>
      <c r="W1378" s="8"/>
      <c r="X1378" s="60"/>
    </row>
    <row r="1379" spans="1:27" ht="9.75" outlineLevel="4" x14ac:dyDescent="0.2">
      <c r="A1379" s="129"/>
      <c r="B1379" s="130"/>
      <c r="C1379" s="130"/>
      <c r="D1379" s="131"/>
      <c r="E1379" s="135" t="s">
        <v>0</v>
      </c>
      <c r="F1379" s="158" t="s">
        <v>986</v>
      </c>
      <c r="G1379" s="158"/>
      <c r="H1379" s="159"/>
      <c r="I1379" s="160"/>
      <c r="J1379" s="161"/>
      <c r="K1379" s="133"/>
      <c r="L1379" s="133"/>
      <c r="M1379" s="133"/>
      <c r="N1379" s="133"/>
      <c r="O1379" s="134"/>
      <c r="P1379" s="134"/>
      <c r="Q1379" s="134"/>
      <c r="R1379" s="131"/>
      <c r="S1379" s="131"/>
      <c r="T1379" s="130"/>
      <c r="U1379" s="6"/>
      <c r="V1379" s="8"/>
      <c r="W1379" s="8"/>
      <c r="X1379" s="132" t="str">
        <f>F1379</f>
        <v>Přesun hmot pro konstrukce truhlářské stanovený procentní sazbou (%) z ceny vodorovná dopravní vzdálenost do 50 m s omezením mechanizace v objektech výšky do 6 m</v>
      </c>
      <c r="Y1379" s="9"/>
      <c r="AA1379" s="11"/>
    </row>
    <row r="1380" spans="1:27" ht="7.5" customHeight="1" outlineLevel="4" x14ac:dyDescent="0.15">
      <c r="B1380" s="69"/>
      <c r="C1380" s="69"/>
      <c r="D1380" s="60"/>
      <c r="E1380" s="60"/>
      <c r="F1380" s="61"/>
      <c r="G1380" s="60"/>
      <c r="H1380" s="65"/>
      <c r="I1380" s="104"/>
      <c r="J1380" s="63"/>
      <c r="K1380" s="65"/>
      <c r="L1380" s="65"/>
      <c r="M1380" s="65"/>
      <c r="N1380" s="65"/>
      <c r="O1380" s="63"/>
      <c r="P1380" s="63"/>
      <c r="Q1380" s="63"/>
      <c r="R1380" s="60"/>
      <c r="S1380" s="60"/>
      <c r="T1380" s="69"/>
      <c r="U1380" s="8"/>
      <c r="X1380" s="60"/>
    </row>
    <row r="1381" spans="1:27" outlineLevel="3" x14ac:dyDescent="0.15">
      <c r="B1381" s="6"/>
      <c r="C1381" s="6"/>
      <c r="D1381" s="6"/>
      <c r="E1381" s="6"/>
      <c r="F1381" s="6"/>
      <c r="G1381" s="6"/>
      <c r="H1381" s="6"/>
      <c r="I1381" s="8"/>
      <c r="J1381" s="8"/>
      <c r="K1381" s="6"/>
      <c r="L1381" s="6"/>
      <c r="M1381" s="6"/>
      <c r="N1381" s="6"/>
      <c r="O1381" s="6"/>
      <c r="P1381" s="8"/>
      <c r="Q1381" s="8"/>
      <c r="R1381" s="8"/>
      <c r="S1381" s="6"/>
      <c r="T1381" s="6"/>
      <c r="X1381" s="6"/>
    </row>
    <row r="1382" spans="1:27" ht="11.25" outlineLevel="2" x14ac:dyDescent="0.2">
      <c r="A1382" s="96" t="s">
        <v>131</v>
      </c>
      <c r="B1382" s="100">
        <v>3</v>
      </c>
      <c r="C1382" s="113"/>
      <c r="D1382" s="114" t="s">
        <v>147</v>
      </c>
      <c r="E1382" s="114"/>
      <c r="F1382" s="115" t="s">
        <v>102</v>
      </c>
      <c r="G1382" s="114"/>
      <c r="H1382" s="116"/>
      <c r="I1382" s="117"/>
      <c r="J1382" s="98">
        <f>SUBTOTAL(9,J1383:J1458)</f>
        <v>0</v>
      </c>
      <c r="K1382" s="116"/>
      <c r="L1382" s="99">
        <f>SUBTOTAL(9,L1383:L1458)</f>
        <v>0.26507804000000001</v>
      </c>
      <c r="M1382" s="116"/>
      <c r="N1382" s="99">
        <f>SUBTOTAL(9,N1383:N1458)</f>
        <v>0</v>
      </c>
      <c r="O1382" s="118"/>
      <c r="P1382" s="98">
        <f>SUBTOTAL(9,P1383:P1458)</f>
        <v>0</v>
      </c>
      <c r="Q1382" s="98">
        <f>SUBTOTAL(9,Q1383:Q1458)</f>
        <v>0</v>
      </c>
      <c r="R1382" s="114"/>
      <c r="S1382" s="114"/>
      <c r="T1382" s="100">
        <f>SUBTOTAL(9,T1383:T1458)</f>
        <v>21</v>
      </c>
      <c r="U1382" s="6"/>
      <c r="V1382" s="8"/>
      <c r="W1382" s="8"/>
      <c r="X1382" s="60"/>
    </row>
    <row r="1383" spans="1:27" ht="11.25" outlineLevel="3" x14ac:dyDescent="0.2">
      <c r="A1383" s="4"/>
      <c r="B1383" s="119"/>
      <c r="C1383" s="120">
        <v>227</v>
      </c>
      <c r="D1383" s="121" t="s">
        <v>148</v>
      </c>
      <c r="E1383" s="122" t="s">
        <v>987</v>
      </c>
      <c r="F1383" s="123" t="s">
        <v>988</v>
      </c>
      <c r="G1383" s="121" t="s">
        <v>189</v>
      </c>
      <c r="H1383" s="124">
        <v>1</v>
      </c>
      <c r="I1383" s="125"/>
      <c r="J1383" s="126">
        <f>H1383*I1383</f>
        <v>0</v>
      </c>
      <c r="K1383" s="124"/>
      <c r="L1383" s="124">
        <f>H1383*K1383</f>
        <v>0</v>
      </c>
      <c r="M1383" s="124"/>
      <c r="N1383" s="124">
        <f>H1383*M1383</f>
        <v>0</v>
      </c>
      <c r="O1383" s="126">
        <v>21</v>
      </c>
      <c r="P1383" s="126">
        <f>J1383*(O1383/100)</f>
        <v>0</v>
      </c>
      <c r="Q1383" s="126">
        <f>J1383+P1383</f>
        <v>0</v>
      </c>
      <c r="R1383" s="127"/>
      <c r="S1383" s="127" t="s">
        <v>152</v>
      </c>
      <c r="T1383" s="128">
        <v>1</v>
      </c>
      <c r="U1383" s="8"/>
      <c r="V1383" s="8"/>
      <c r="W1383" s="8"/>
      <c r="X1383" s="60"/>
    </row>
    <row r="1384" spans="1:27" ht="9.75" outlineLevel="4" x14ac:dyDescent="0.2">
      <c r="A1384" s="129"/>
      <c r="B1384" s="130"/>
      <c r="C1384" s="130"/>
      <c r="D1384" s="131"/>
      <c r="E1384" s="135" t="s">
        <v>0</v>
      </c>
      <c r="F1384" s="158" t="s">
        <v>989</v>
      </c>
      <c r="G1384" s="158"/>
      <c r="H1384" s="159"/>
      <c r="I1384" s="160"/>
      <c r="J1384" s="161"/>
      <c r="K1384" s="133"/>
      <c r="L1384" s="133"/>
      <c r="M1384" s="133"/>
      <c r="N1384" s="133"/>
      <c r="O1384" s="134"/>
      <c r="P1384" s="134"/>
      <c r="Q1384" s="134"/>
      <c r="R1384" s="131"/>
      <c r="S1384" s="131"/>
      <c r="T1384" s="130"/>
      <c r="U1384" s="6"/>
      <c r="V1384" s="8"/>
      <c r="W1384" s="8"/>
      <c r="X1384" s="132" t="str">
        <f>F1384</f>
        <v>Montáž dveřních křídel dřevěných nebo plastových otevíravých do ocelové zárubně povrchově upravených jednokřídlových, šířky přes 800 mm</v>
      </c>
      <c r="Y1384" s="9"/>
      <c r="AA1384" s="11"/>
    </row>
    <row r="1385" spans="1:27" ht="7.5" customHeight="1" outlineLevel="4" x14ac:dyDescent="0.15">
      <c r="B1385" s="69"/>
      <c r="C1385" s="69"/>
      <c r="D1385" s="60"/>
      <c r="E1385" s="60"/>
      <c r="F1385" s="61"/>
      <c r="G1385" s="60"/>
      <c r="H1385" s="65"/>
      <c r="I1385" s="104"/>
      <c r="J1385" s="63"/>
      <c r="K1385" s="65"/>
      <c r="L1385" s="65"/>
      <c r="M1385" s="65"/>
      <c r="N1385" s="65"/>
      <c r="O1385" s="63"/>
      <c r="P1385" s="63"/>
      <c r="Q1385" s="63"/>
      <c r="R1385" s="60"/>
      <c r="S1385" s="60"/>
      <c r="T1385" s="69"/>
      <c r="U1385" s="8"/>
      <c r="X1385" s="60"/>
    </row>
    <row r="1386" spans="1:27" ht="22.5" outlineLevel="3" x14ac:dyDescent="0.2">
      <c r="A1386" s="4"/>
      <c r="B1386" s="119"/>
      <c r="C1386" s="120">
        <v>228</v>
      </c>
      <c r="D1386" s="121" t="s">
        <v>212</v>
      </c>
      <c r="E1386" s="122" t="s">
        <v>990</v>
      </c>
      <c r="F1386" s="123" t="s">
        <v>991</v>
      </c>
      <c r="G1386" s="121" t="s">
        <v>189</v>
      </c>
      <c r="H1386" s="124">
        <v>1</v>
      </c>
      <c r="I1386" s="125"/>
      <c r="J1386" s="126">
        <f>H1386*I1386</f>
        <v>0</v>
      </c>
      <c r="K1386" s="124">
        <v>6.08E-2</v>
      </c>
      <c r="L1386" s="124">
        <f>H1386*K1386</f>
        <v>6.08E-2</v>
      </c>
      <c r="M1386" s="124"/>
      <c r="N1386" s="124">
        <f>H1386*M1386</f>
        <v>0</v>
      </c>
      <c r="O1386" s="126">
        <v>21</v>
      </c>
      <c r="P1386" s="126">
        <f>J1386*(O1386/100)</f>
        <v>0</v>
      </c>
      <c r="Q1386" s="126">
        <f>J1386+P1386</f>
        <v>0</v>
      </c>
      <c r="R1386" s="127"/>
      <c r="S1386" s="127" t="s">
        <v>152</v>
      </c>
      <c r="T1386" s="128">
        <v>1</v>
      </c>
      <c r="U1386" s="8"/>
      <c r="V1386" s="8"/>
      <c r="W1386" s="8"/>
      <c r="X1386" s="60"/>
    </row>
    <row r="1387" spans="1:27" ht="9.75" outlineLevel="4" x14ac:dyDescent="0.2">
      <c r="A1387" s="129"/>
      <c r="B1387" s="130"/>
      <c r="C1387" s="130"/>
      <c r="D1387" s="131"/>
      <c r="E1387" s="135" t="s">
        <v>0</v>
      </c>
      <c r="F1387" s="158" t="s">
        <v>54</v>
      </c>
      <c r="G1387" s="158"/>
      <c r="H1387" s="159"/>
      <c r="I1387" s="160"/>
      <c r="J1387" s="161"/>
      <c r="K1387" s="133"/>
      <c r="L1387" s="133"/>
      <c r="M1387" s="133"/>
      <c r="N1387" s="133"/>
      <c r="O1387" s="134"/>
      <c r="P1387" s="134"/>
      <c r="Q1387" s="134"/>
      <c r="R1387" s="131"/>
      <c r="S1387" s="131"/>
      <c r="T1387" s="130"/>
      <c r="U1387" s="6"/>
      <c r="V1387" s="8"/>
      <c r="W1387" s="8"/>
      <c r="X1387" s="132" t="str">
        <f>F1387</f>
        <v>---</v>
      </c>
      <c r="Y1387" s="9"/>
      <c r="AA1387" s="11"/>
    </row>
    <row r="1388" spans="1:27" ht="7.5" customHeight="1" outlineLevel="4" x14ac:dyDescent="0.15">
      <c r="B1388" s="69"/>
      <c r="C1388" s="69"/>
      <c r="D1388" s="60"/>
      <c r="E1388" s="60"/>
      <c r="F1388" s="61"/>
      <c r="G1388" s="60"/>
      <c r="H1388" s="65"/>
      <c r="I1388" s="104"/>
      <c r="J1388" s="63"/>
      <c r="K1388" s="65"/>
      <c r="L1388" s="65"/>
      <c r="M1388" s="65"/>
      <c r="N1388" s="65"/>
      <c r="O1388" s="63"/>
      <c r="P1388" s="63"/>
      <c r="Q1388" s="63"/>
      <c r="R1388" s="60"/>
      <c r="S1388" s="60"/>
      <c r="T1388" s="69"/>
      <c r="U1388" s="8"/>
      <c r="X1388" s="60"/>
    </row>
    <row r="1389" spans="1:27" ht="11.25" outlineLevel="3" x14ac:dyDescent="0.2">
      <c r="A1389" s="4"/>
      <c r="B1389" s="119"/>
      <c r="C1389" s="120">
        <v>229</v>
      </c>
      <c r="D1389" s="121" t="s">
        <v>148</v>
      </c>
      <c r="E1389" s="122" t="s">
        <v>992</v>
      </c>
      <c r="F1389" s="123" t="s">
        <v>993</v>
      </c>
      <c r="G1389" s="121" t="s">
        <v>189</v>
      </c>
      <c r="H1389" s="124">
        <v>1</v>
      </c>
      <c r="I1389" s="125"/>
      <c r="J1389" s="126">
        <f>H1389*I1389</f>
        <v>0</v>
      </c>
      <c r="K1389" s="124"/>
      <c r="L1389" s="124">
        <f>H1389*K1389</f>
        <v>0</v>
      </c>
      <c r="M1389" s="124"/>
      <c r="N1389" s="124">
        <f>H1389*M1389</f>
        <v>0</v>
      </c>
      <c r="O1389" s="126">
        <v>21</v>
      </c>
      <c r="P1389" s="126">
        <f>J1389*(O1389/100)</f>
        <v>0</v>
      </c>
      <c r="Q1389" s="126">
        <f>J1389+P1389</f>
        <v>0</v>
      </c>
      <c r="R1389" s="127"/>
      <c r="S1389" s="127" t="s">
        <v>152</v>
      </c>
      <c r="T1389" s="128">
        <v>1</v>
      </c>
      <c r="U1389" s="8"/>
      <c r="V1389" s="8"/>
      <c r="W1389" s="8"/>
      <c r="X1389" s="60"/>
    </row>
    <row r="1390" spans="1:27" ht="9.75" outlineLevel="4" x14ac:dyDescent="0.2">
      <c r="A1390" s="129"/>
      <c r="B1390" s="130"/>
      <c r="C1390" s="130"/>
      <c r="D1390" s="131"/>
      <c r="E1390" s="135" t="s">
        <v>0</v>
      </c>
      <c r="F1390" s="158" t="s">
        <v>994</v>
      </c>
      <c r="G1390" s="158"/>
      <c r="H1390" s="159"/>
      <c r="I1390" s="160"/>
      <c r="J1390" s="161"/>
      <c r="K1390" s="133"/>
      <c r="L1390" s="133"/>
      <c r="M1390" s="133"/>
      <c r="N1390" s="133"/>
      <c r="O1390" s="134"/>
      <c r="P1390" s="134"/>
      <c r="Q1390" s="134"/>
      <c r="R1390" s="131"/>
      <c r="S1390" s="131"/>
      <c r="T1390" s="130"/>
      <c r="U1390" s="6"/>
      <c r="V1390" s="8"/>
      <c r="W1390" s="8"/>
      <c r="X1390" s="132" t="str">
        <f>F1390</f>
        <v>Montáž dveřních křídel dřevěných nebo plastových otevíravých do ocelové zárubně protipožárních jednokřídlových, šířky přes 800 mm</v>
      </c>
      <c r="Y1390" s="9"/>
      <c r="AA1390" s="11"/>
    </row>
    <row r="1391" spans="1:27" ht="7.5" customHeight="1" outlineLevel="4" x14ac:dyDescent="0.15">
      <c r="B1391" s="69"/>
      <c r="C1391" s="69"/>
      <c r="D1391" s="60"/>
      <c r="E1391" s="60"/>
      <c r="F1391" s="61"/>
      <c r="G1391" s="60"/>
      <c r="H1391" s="65"/>
      <c r="I1391" s="104"/>
      <c r="J1391" s="63"/>
      <c r="K1391" s="65"/>
      <c r="L1391" s="65"/>
      <c r="M1391" s="65"/>
      <c r="N1391" s="65"/>
      <c r="O1391" s="63"/>
      <c r="P1391" s="63"/>
      <c r="Q1391" s="63"/>
      <c r="R1391" s="60"/>
      <c r="S1391" s="60"/>
      <c r="T1391" s="69"/>
      <c r="U1391" s="8"/>
      <c r="X1391" s="60"/>
    </row>
    <row r="1392" spans="1:27" ht="22.5" outlineLevel="3" x14ac:dyDescent="0.2">
      <c r="A1392" s="4"/>
      <c r="B1392" s="119"/>
      <c r="C1392" s="120">
        <v>230</v>
      </c>
      <c r="D1392" s="121" t="s">
        <v>212</v>
      </c>
      <c r="E1392" s="122" t="s">
        <v>995</v>
      </c>
      <c r="F1392" s="123" t="s">
        <v>996</v>
      </c>
      <c r="G1392" s="121" t="s">
        <v>189</v>
      </c>
      <c r="H1392" s="124">
        <v>1</v>
      </c>
      <c r="I1392" s="125"/>
      <c r="J1392" s="126">
        <f>H1392*I1392</f>
        <v>0</v>
      </c>
      <c r="K1392" s="124">
        <v>2.4299999999999999E-2</v>
      </c>
      <c r="L1392" s="124">
        <f>H1392*K1392</f>
        <v>2.4299999999999999E-2</v>
      </c>
      <c r="M1392" s="124"/>
      <c r="N1392" s="124">
        <f>H1392*M1392</f>
        <v>0</v>
      </c>
      <c r="O1392" s="126">
        <v>21</v>
      </c>
      <c r="P1392" s="126">
        <f>J1392*(O1392/100)</f>
        <v>0</v>
      </c>
      <c r="Q1392" s="126">
        <f>J1392+P1392</f>
        <v>0</v>
      </c>
      <c r="R1392" s="127"/>
      <c r="S1392" s="127" t="s">
        <v>152</v>
      </c>
      <c r="T1392" s="128">
        <v>1</v>
      </c>
      <c r="U1392" s="8"/>
      <c r="V1392" s="8"/>
      <c r="W1392" s="8"/>
      <c r="X1392" s="60"/>
    </row>
    <row r="1393" spans="1:27" ht="9.75" outlineLevel="4" x14ac:dyDescent="0.2">
      <c r="A1393" s="129"/>
      <c r="B1393" s="130"/>
      <c r="C1393" s="130"/>
      <c r="D1393" s="131"/>
      <c r="E1393" s="135" t="s">
        <v>0</v>
      </c>
      <c r="F1393" s="158" t="s">
        <v>54</v>
      </c>
      <c r="G1393" s="158"/>
      <c r="H1393" s="159"/>
      <c r="I1393" s="160"/>
      <c r="J1393" s="161"/>
      <c r="K1393" s="133"/>
      <c r="L1393" s="133"/>
      <c r="M1393" s="133"/>
      <c r="N1393" s="133"/>
      <c r="O1393" s="134"/>
      <c r="P1393" s="134"/>
      <c r="Q1393" s="134"/>
      <c r="R1393" s="131"/>
      <c r="S1393" s="131"/>
      <c r="T1393" s="130"/>
      <c r="U1393" s="6"/>
      <c r="V1393" s="8"/>
      <c r="W1393" s="8"/>
      <c r="X1393" s="132" t="str">
        <f>F1393</f>
        <v>---</v>
      </c>
      <c r="Y1393" s="9"/>
      <c r="AA1393" s="11"/>
    </row>
    <row r="1394" spans="1:27" ht="7.5" customHeight="1" outlineLevel="4" x14ac:dyDescent="0.15">
      <c r="B1394" s="69"/>
      <c r="C1394" s="69"/>
      <c r="D1394" s="60"/>
      <c r="E1394" s="60"/>
      <c r="F1394" s="61"/>
      <c r="G1394" s="60"/>
      <c r="H1394" s="65"/>
      <c r="I1394" s="104"/>
      <c r="J1394" s="63"/>
      <c r="K1394" s="65"/>
      <c r="L1394" s="65"/>
      <c r="M1394" s="65"/>
      <c r="N1394" s="65"/>
      <c r="O1394" s="63"/>
      <c r="P1394" s="63"/>
      <c r="Q1394" s="63"/>
      <c r="R1394" s="60"/>
      <c r="S1394" s="60"/>
      <c r="T1394" s="69"/>
      <c r="U1394" s="8"/>
      <c r="X1394" s="60"/>
    </row>
    <row r="1395" spans="1:27" ht="11.25" outlineLevel="3" x14ac:dyDescent="0.2">
      <c r="A1395" s="4"/>
      <c r="B1395" s="119"/>
      <c r="C1395" s="120">
        <v>231</v>
      </c>
      <c r="D1395" s="121" t="s">
        <v>148</v>
      </c>
      <c r="E1395" s="122" t="s">
        <v>997</v>
      </c>
      <c r="F1395" s="123" t="s">
        <v>998</v>
      </c>
      <c r="G1395" s="121" t="s">
        <v>189</v>
      </c>
      <c r="H1395" s="124">
        <v>1</v>
      </c>
      <c r="I1395" s="125"/>
      <c r="J1395" s="126">
        <f>H1395*I1395</f>
        <v>0</v>
      </c>
      <c r="K1395" s="124"/>
      <c r="L1395" s="124">
        <f>H1395*K1395</f>
        <v>0</v>
      </c>
      <c r="M1395" s="124"/>
      <c r="N1395" s="124">
        <f>H1395*M1395</f>
        <v>0</v>
      </c>
      <c r="O1395" s="126">
        <v>21</v>
      </c>
      <c r="P1395" s="126">
        <f>J1395*(O1395/100)</f>
        <v>0</v>
      </c>
      <c r="Q1395" s="126">
        <f>J1395+P1395</f>
        <v>0</v>
      </c>
      <c r="R1395" s="127"/>
      <c r="S1395" s="127" t="s">
        <v>152</v>
      </c>
      <c r="T1395" s="128">
        <v>1</v>
      </c>
      <c r="U1395" s="8"/>
      <c r="V1395" s="8"/>
      <c r="W1395" s="8"/>
      <c r="X1395" s="60"/>
    </row>
    <row r="1396" spans="1:27" ht="9.75" outlineLevel="4" x14ac:dyDescent="0.2">
      <c r="A1396" s="129"/>
      <c r="B1396" s="130"/>
      <c r="C1396" s="130"/>
      <c r="D1396" s="131"/>
      <c r="E1396" s="135" t="s">
        <v>0</v>
      </c>
      <c r="F1396" s="158" t="s">
        <v>999</v>
      </c>
      <c r="G1396" s="158"/>
      <c r="H1396" s="159"/>
      <c r="I1396" s="160"/>
      <c r="J1396" s="161"/>
      <c r="K1396" s="133"/>
      <c r="L1396" s="133"/>
      <c r="M1396" s="133"/>
      <c r="N1396" s="133"/>
      <c r="O1396" s="134"/>
      <c r="P1396" s="134"/>
      <c r="Q1396" s="134"/>
      <c r="R1396" s="131"/>
      <c r="S1396" s="131"/>
      <c r="T1396" s="130"/>
      <c r="U1396" s="6"/>
      <c r="V1396" s="8"/>
      <c r="W1396" s="8"/>
      <c r="X1396" s="132" t="str">
        <f>F1396</f>
        <v>Montáž dveřních doplňků samozavírače na zárubeň ocelovou</v>
      </c>
      <c r="Y1396" s="9"/>
      <c r="AA1396" s="11"/>
    </row>
    <row r="1397" spans="1:27" ht="7.5" customHeight="1" outlineLevel="4" x14ac:dyDescent="0.15">
      <c r="B1397" s="69"/>
      <c r="C1397" s="69"/>
      <c r="D1397" s="60"/>
      <c r="E1397" s="60"/>
      <c r="F1397" s="61"/>
      <c r="G1397" s="60"/>
      <c r="H1397" s="65"/>
      <c r="I1397" s="104"/>
      <c r="J1397" s="63"/>
      <c r="K1397" s="65"/>
      <c r="L1397" s="65"/>
      <c r="M1397" s="65"/>
      <c r="N1397" s="65"/>
      <c r="O1397" s="63"/>
      <c r="P1397" s="63"/>
      <c r="Q1397" s="63"/>
      <c r="R1397" s="60"/>
      <c r="S1397" s="60"/>
      <c r="T1397" s="69"/>
      <c r="U1397" s="8"/>
      <c r="X1397" s="60"/>
    </row>
    <row r="1398" spans="1:27" ht="11.25" outlineLevel="3" x14ac:dyDescent="0.2">
      <c r="A1398" s="4"/>
      <c r="B1398" s="119"/>
      <c r="C1398" s="120">
        <v>232</v>
      </c>
      <c r="D1398" s="121" t="s">
        <v>212</v>
      </c>
      <c r="E1398" s="122" t="s">
        <v>1000</v>
      </c>
      <c r="F1398" s="123" t="s">
        <v>1001</v>
      </c>
      <c r="G1398" s="121" t="s">
        <v>189</v>
      </c>
      <c r="H1398" s="124">
        <v>1</v>
      </c>
      <c r="I1398" s="125"/>
      <c r="J1398" s="126">
        <f>H1398*I1398</f>
        <v>0</v>
      </c>
      <c r="K1398" s="124">
        <v>2.3999999999999998E-3</v>
      </c>
      <c r="L1398" s="124">
        <f>H1398*K1398</f>
        <v>2.3999999999999998E-3</v>
      </c>
      <c r="M1398" s="124"/>
      <c r="N1398" s="124">
        <f>H1398*M1398</f>
        <v>0</v>
      </c>
      <c r="O1398" s="126">
        <v>21</v>
      </c>
      <c r="P1398" s="126">
        <f>J1398*(O1398/100)</f>
        <v>0</v>
      </c>
      <c r="Q1398" s="126">
        <f>J1398+P1398</f>
        <v>0</v>
      </c>
      <c r="R1398" s="127"/>
      <c r="S1398" s="127" t="s">
        <v>152</v>
      </c>
      <c r="T1398" s="128">
        <v>1</v>
      </c>
      <c r="U1398" s="8"/>
      <c r="V1398" s="8"/>
      <c r="W1398" s="8"/>
      <c r="X1398" s="60"/>
    </row>
    <row r="1399" spans="1:27" ht="9.75" outlineLevel="4" x14ac:dyDescent="0.2">
      <c r="A1399" s="129"/>
      <c r="B1399" s="130"/>
      <c r="C1399" s="130"/>
      <c r="D1399" s="131"/>
      <c r="E1399" s="135" t="s">
        <v>0</v>
      </c>
      <c r="F1399" s="158" t="s">
        <v>54</v>
      </c>
      <c r="G1399" s="158"/>
      <c r="H1399" s="159"/>
      <c r="I1399" s="160"/>
      <c r="J1399" s="161"/>
      <c r="K1399" s="133"/>
      <c r="L1399" s="133"/>
      <c r="M1399" s="133"/>
      <c r="N1399" s="133"/>
      <c r="O1399" s="134"/>
      <c r="P1399" s="134"/>
      <c r="Q1399" s="134"/>
      <c r="R1399" s="131"/>
      <c r="S1399" s="131"/>
      <c r="T1399" s="130"/>
      <c r="U1399" s="6"/>
      <c r="V1399" s="8"/>
      <c r="W1399" s="8"/>
      <c r="X1399" s="132" t="str">
        <f>F1399</f>
        <v>---</v>
      </c>
      <c r="Y1399" s="9"/>
      <c r="AA1399" s="11"/>
    </row>
    <row r="1400" spans="1:27" ht="7.5" customHeight="1" outlineLevel="4" x14ac:dyDescent="0.15">
      <c r="B1400" s="69"/>
      <c r="C1400" s="69"/>
      <c r="D1400" s="60"/>
      <c r="E1400" s="60"/>
      <c r="F1400" s="61"/>
      <c r="G1400" s="60"/>
      <c r="H1400" s="65"/>
      <c r="I1400" s="104"/>
      <c r="J1400" s="63"/>
      <c r="K1400" s="65"/>
      <c r="L1400" s="65"/>
      <c r="M1400" s="65"/>
      <c r="N1400" s="65"/>
      <c r="O1400" s="63"/>
      <c r="P1400" s="63"/>
      <c r="Q1400" s="63"/>
      <c r="R1400" s="60"/>
      <c r="S1400" s="60"/>
      <c r="T1400" s="69"/>
      <c r="U1400" s="8"/>
      <c r="X1400" s="60"/>
    </row>
    <row r="1401" spans="1:27" ht="11.25" outlineLevel="3" x14ac:dyDescent="0.2">
      <c r="A1401" s="4"/>
      <c r="B1401" s="119"/>
      <c r="C1401" s="120">
        <v>233</v>
      </c>
      <c r="D1401" s="121" t="s">
        <v>148</v>
      </c>
      <c r="E1401" s="122" t="s">
        <v>1002</v>
      </c>
      <c r="F1401" s="123" t="s">
        <v>1003</v>
      </c>
      <c r="G1401" s="121" t="s">
        <v>189</v>
      </c>
      <c r="H1401" s="124">
        <v>2</v>
      </c>
      <c r="I1401" s="125"/>
      <c r="J1401" s="126">
        <f>H1401*I1401</f>
        <v>0</v>
      </c>
      <c r="K1401" s="124">
        <v>3.3E-4</v>
      </c>
      <c r="L1401" s="124">
        <f>H1401*K1401</f>
        <v>6.6E-4</v>
      </c>
      <c r="M1401" s="124"/>
      <c r="N1401" s="124">
        <f>H1401*M1401</f>
        <v>0</v>
      </c>
      <c r="O1401" s="126">
        <v>21</v>
      </c>
      <c r="P1401" s="126">
        <f>J1401*(O1401/100)</f>
        <v>0</v>
      </c>
      <c r="Q1401" s="126">
        <f>J1401+P1401</f>
        <v>0</v>
      </c>
      <c r="R1401" s="127"/>
      <c r="S1401" s="127" t="s">
        <v>152</v>
      </c>
      <c r="T1401" s="128">
        <v>1</v>
      </c>
      <c r="U1401" s="8"/>
      <c r="V1401" s="8"/>
      <c r="W1401" s="8"/>
      <c r="X1401" s="60"/>
    </row>
    <row r="1402" spans="1:27" ht="9.75" outlineLevel="4" x14ac:dyDescent="0.2">
      <c r="A1402" s="129"/>
      <c r="B1402" s="130"/>
      <c r="C1402" s="130"/>
      <c r="D1402" s="131"/>
      <c r="E1402" s="135" t="s">
        <v>0</v>
      </c>
      <c r="F1402" s="158" t="s">
        <v>1004</v>
      </c>
      <c r="G1402" s="158"/>
      <c r="H1402" s="159"/>
      <c r="I1402" s="160"/>
      <c r="J1402" s="161"/>
      <c r="K1402" s="133"/>
      <c r="L1402" s="133"/>
      <c r="M1402" s="133"/>
      <c r="N1402" s="133"/>
      <c r="O1402" s="134"/>
      <c r="P1402" s="134"/>
      <c r="Q1402" s="134"/>
      <c r="R1402" s="131"/>
      <c r="S1402" s="131"/>
      <c r="T1402" s="130"/>
      <c r="U1402" s="6"/>
      <c r="V1402" s="8"/>
      <c r="W1402" s="8"/>
      <c r="X1402" s="132" t="str">
        <f>F1402</f>
        <v>Montáž dveří ocelových nebo hliníkových protipožárních uzávěrů jednokřídlových</v>
      </c>
      <c r="Y1402" s="9"/>
      <c r="AA1402" s="11"/>
    </row>
    <row r="1403" spans="1:27" ht="7.5" customHeight="1" outlineLevel="4" x14ac:dyDescent="0.15">
      <c r="B1403" s="69"/>
      <c r="C1403" s="69"/>
      <c r="D1403" s="60"/>
      <c r="E1403" s="60"/>
      <c r="F1403" s="61"/>
      <c r="G1403" s="60"/>
      <c r="H1403" s="65"/>
      <c r="I1403" s="104"/>
      <c r="J1403" s="63"/>
      <c r="K1403" s="65"/>
      <c r="L1403" s="65"/>
      <c r="M1403" s="65"/>
      <c r="N1403" s="65"/>
      <c r="O1403" s="63"/>
      <c r="P1403" s="63"/>
      <c r="Q1403" s="63"/>
      <c r="R1403" s="60"/>
      <c r="S1403" s="60"/>
      <c r="T1403" s="69"/>
      <c r="U1403" s="8"/>
      <c r="X1403" s="60"/>
    </row>
    <row r="1404" spans="1:27" ht="22.5" outlineLevel="3" x14ac:dyDescent="0.2">
      <c r="A1404" s="4"/>
      <c r="B1404" s="119"/>
      <c r="C1404" s="120">
        <v>234</v>
      </c>
      <c r="D1404" s="121" t="s">
        <v>212</v>
      </c>
      <c r="E1404" s="122" t="s">
        <v>1005</v>
      </c>
      <c r="F1404" s="123" t="s">
        <v>1006</v>
      </c>
      <c r="G1404" s="121" t="s">
        <v>189</v>
      </c>
      <c r="H1404" s="124">
        <v>2</v>
      </c>
      <c r="I1404" s="125"/>
      <c r="J1404" s="126">
        <f>H1404*I1404</f>
        <v>0</v>
      </c>
      <c r="K1404" s="124">
        <v>8.4000000000000005E-2</v>
      </c>
      <c r="L1404" s="124">
        <f>H1404*K1404</f>
        <v>0.16800000000000001</v>
      </c>
      <c r="M1404" s="124"/>
      <c r="N1404" s="124">
        <f>H1404*M1404</f>
        <v>0</v>
      </c>
      <c r="O1404" s="126">
        <v>21</v>
      </c>
      <c r="P1404" s="126">
        <f>J1404*(O1404/100)</f>
        <v>0</v>
      </c>
      <c r="Q1404" s="126">
        <f>J1404+P1404</f>
        <v>0</v>
      </c>
      <c r="R1404" s="127"/>
      <c r="S1404" s="127" t="s">
        <v>152</v>
      </c>
      <c r="T1404" s="128">
        <v>1</v>
      </c>
      <c r="U1404" s="8"/>
      <c r="V1404" s="8"/>
      <c r="W1404" s="8"/>
      <c r="X1404" s="60"/>
    </row>
    <row r="1405" spans="1:27" ht="9.75" outlineLevel="4" x14ac:dyDescent="0.2">
      <c r="A1405" s="129"/>
      <c r="B1405" s="130"/>
      <c r="C1405" s="130"/>
      <c r="D1405" s="131"/>
      <c r="E1405" s="135" t="s">
        <v>0</v>
      </c>
      <c r="F1405" s="158" t="s">
        <v>54</v>
      </c>
      <c r="G1405" s="158"/>
      <c r="H1405" s="159"/>
      <c r="I1405" s="160"/>
      <c r="J1405" s="161"/>
      <c r="K1405" s="133"/>
      <c r="L1405" s="133"/>
      <c r="M1405" s="133"/>
      <c r="N1405" s="133"/>
      <c r="O1405" s="134"/>
      <c r="P1405" s="134"/>
      <c r="Q1405" s="134"/>
      <c r="R1405" s="131"/>
      <c r="S1405" s="131"/>
      <c r="T1405" s="130"/>
      <c r="U1405" s="6"/>
      <c r="V1405" s="8"/>
      <c r="W1405" s="8"/>
      <c r="X1405" s="132" t="str">
        <f>F1405</f>
        <v>---</v>
      </c>
      <c r="Y1405" s="9"/>
      <c r="AA1405" s="11"/>
    </row>
    <row r="1406" spans="1:27" ht="7.5" customHeight="1" outlineLevel="4" x14ac:dyDescent="0.15">
      <c r="B1406" s="69"/>
      <c r="C1406" s="69"/>
      <c r="D1406" s="60"/>
      <c r="E1406" s="60"/>
      <c r="F1406" s="61"/>
      <c r="G1406" s="60"/>
      <c r="H1406" s="65"/>
      <c r="I1406" s="104"/>
      <c r="J1406" s="63"/>
      <c r="K1406" s="65"/>
      <c r="L1406" s="65"/>
      <c r="M1406" s="65"/>
      <c r="N1406" s="65"/>
      <c r="O1406" s="63"/>
      <c r="P1406" s="63"/>
      <c r="Q1406" s="63"/>
      <c r="R1406" s="60"/>
      <c r="S1406" s="60"/>
      <c r="T1406" s="69"/>
      <c r="U1406" s="8"/>
      <c r="X1406" s="60"/>
    </row>
    <row r="1407" spans="1:27" ht="11.25" outlineLevel="3" x14ac:dyDescent="0.2">
      <c r="A1407" s="4"/>
      <c r="B1407" s="119"/>
      <c r="C1407" s="120">
        <v>235</v>
      </c>
      <c r="D1407" s="121" t="s">
        <v>148</v>
      </c>
      <c r="E1407" s="122" t="s">
        <v>1007</v>
      </c>
      <c r="F1407" s="123" t="s">
        <v>1008</v>
      </c>
      <c r="G1407" s="121" t="s">
        <v>189</v>
      </c>
      <c r="H1407" s="124">
        <v>2</v>
      </c>
      <c r="I1407" s="125"/>
      <c r="J1407" s="126">
        <f>H1407*I1407</f>
        <v>0</v>
      </c>
      <c r="K1407" s="124"/>
      <c r="L1407" s="124">
        <f>H1407*K1407</f>
        <v>0</v>
      </c>
      <c r="M1407" s="124"/>
      <c r="N1407" s="124">
        <f>H1407*M1407</f>
        <v>0</v>
      </c>
      <c r="O1407" s="126">
        <v>21</v>
      </c>
      <c r="P1407" s="126">
        <f>J1407*(O1407/100)</f>
        <v>0</v>
      </c>
      <c r="Q1407" s="126">
        <f>J1407+P1407</f>
        <v>0</v>
      </c>
      <c r="R1407" s="127"/>
      <c r="S1407" s="127" t="s">
        <v>152</v>
      </c>
      <c r="T1407" s="128">
        <v>1</v>
      </c>
      <c r="U1407" s="8"/>
      <c r="V1407" s="8"/>
      <c r="W1407" s="8"/>
      <c r="X1407" s="60"/>
    </row>
    <row r="1408" spans="1:27" ht="9.75" outlineLevel="4" x14ac:dyDescent="0.2">
      <c r="A1408" s="129"/>
      <c r="B1408" s="130"/>
      <c r="C1408" s="130"/>
      <c r="D1408" s="131"/>
      <c r="E1408" s="135" t="s">
        <v>0</v>
      </c>
      <c r="F1408" s="158" t="s">
        <v>1009</v>
      </c>
      <c r="G1408" s="158"/>
      <c r="H1408" s="159"/>
      <c r="I1408" s="160"/>
      <c r="J1408" s="161"/>
      <c r="K1408" s="133"/>
      <c r="L1408" s="133"/>
      <c r="M1408" s="133"/>
      <c r="N1408" s="133"/>
      <c r="O1408" s="134"/>
      <c r="P1408" s="134"/>
      <c r="Q1408" s="134"/>
      <c r="R1408" s="131"/>
      <c r="S1408" s="131"/>
      <c r="T1408" s="130"/>
      <c r="U1408" s="6"/>
      <c r="V1408" s="8"/>
      <c r="W1408" s="8"/>
      <c r="X1408" s="132" t="str">
        <f>F1408</f>
        <v>Montáž dveří ocelových nebo hliníkových doplňků dveří samozavírače hydraulického</v>
      </c>
      <c r="Y1408" s="9"/>
      <c r="AA1408" s="11"/>
    </row>
    <row r="1409" spans="1:27" ht="7.5" customHeight="1" outlineLevel="4" x14ac:dyDescent="0.15">
      <c r="B1409" s="69"/>
      <c r="C1409" s="69"/>
      <c r="D1409" s="60"/>
      <c r="E1409" s="60"/>
      <c r="F1409" s="61"/>
      <c r="G1409" s="60"/>
      <c r="H1409" s="65"/>
      <c r="I1409" s="104"/>
      <c r="J1409" s="63"/>
      <c r="K1409" s="65"/>
      <c r="L1409" s="65"/>
      <c r="M1409" s="65"/>
      <c r="N1409" s="65"/>
      <c r="O1409" s="63"/>
      <c r="P1409" s="63"/>
      <c r="Q1409" s="63"/>
      <c r="R1409" s="60"/>
      <c r="S1409" s="60"/>
      <c r="T1409" s="69"/>
      <c r="U1409" s="8"/>
      <c r="X1409" s="60"/>
    </row>
    <row r="1410" spans="1:27" ht="11.25" outlineLevel="3" x14ac:dyDescent="0.2">
      <c r="A1410" s="4"/>
      <c r="B1410" s="119"/>
      <c r="C1410" s="120">
        <v>236</v>
      </c>
      <c r="D1410" s="121" t="s">
        <v>212</v>
      </c>
      <c r="E1410" s="122" t="s">
        <v>1000</v>
      </c>
      <c r="F1410" s="123" t="s">
        <v>1001</v>
      </c>
      <c r="G1410" s="121" t="s">
        <v>189</v>
      </c>
      <c r="H1410" s="124">
        <v>2</v>
      </c>
      <c r="I1410" s="125"/>
      <c r="J1410" s="126">
        <f>H1410*I1410</f>
        <v>0</v>
      </c>
      <c r="K1410" s="124">
        <v>2.3999999999999998E-3</v>
      </c>
      <c r="L1410" s="124">
        <f>H1410*K1410</f>
        <v>4.7999999999999996E-3</v>
      </c>
      <c r="M1410" s="124"/>
      <c r="N1410" s="124">
        <f>H1410*M1410</f>
        <v>0</v>
      </c>
      <c r="O1410" s="126">
        <v>21</v>
      </c>
      <c r="P1410" s="126">
        <f>J1410*(O1410/100)</f>
        <v>0</v>
      </c>
      <c r="Q1410" s="126">
        <f>J1410+P1410</f>
        <v>0</v>
      </c>
      <c r="R1410" s="127"/>
      <c r="S1410" s="127" t="s">
        <v>152</v>
      </c>
      <c r="T1410" s="128">
        <v>1</v>
      </c>
      <c r="U1410" s="8"/>
      <c r="V1410" s="8"/>
      <c r="W1410" s="8"/>
      <c r="X1410" s="60"/>
    </row>
    <row r="1411" spans="1:27" ht="9.75" outlineLevel="4" x14ac:dyDescent="0.2">
      <c r="A1411" s="129"/>
      <c r="B1411" s="130"/>
      <c r="C1411" s="130"/>
      <c r="D1411" s="131"/>
      <c r="E1411" s="135" t="s">
        <v>0</v>
      </c>
      <c r="F1411" s="158" t="s">
        <v>54</v>
      </c>
      <c r="G1411" s="158"/>
      <c r="H1411" s="159"/>
      <c r="I1411" s="160"/>
      <c r="J1411" s="161"/>
      <c r="K1411" s="133"/>
      <c r="L1411" s="133"/>
      <c r="M1411" s="133"/>
      <c r="N1411" s="133"/>
      <c r="O1411" s="134"/>
      <c r="P1411" s="134"/>
      <c r="Q1411" s="134"/>
      <c r="R1411" s="131"/>
      <c r="S1411" s="131"/>
      <c r="T1411" s="130"/>
      <c r="U1411" s="6"/>
      <c r="V1411" s="8"/>
      <c r="W1411" s="8"/>
      <c r="X1411" s="132" t="str">
        <f>F1411</f>
        <v>---</v>
      </c>
      <c r="Y1411" s="9"/>
      <c r="AA1411" s="11"/>
    </row>
    <row r="1412" spans="1:27" ht="7.5" customHeight="1" outlineLevel="4" x14ac:dyDescent="0.15">
      <c r="B1412" s="69"/>
      <c r="C1412" s="69"/>
      <c r="D1412" s="60"/>
      <c r="E1412" s="60"/>
      <c r="F1412" s="61"/>
      <c r="G1412" s="60"/>
      <c r="H1412" s="65"/>
      <c r="I1412" s="104"/>
      <c r="J1412" s="63"/>
      <c r="K1412" s="65"/>
      <c r="L1412" s="65"/>
      <c r="M1412" s="65"/>
      <c r="N1412" s="65"/>
      <c r="O1412" s="63"/>
      <c r="P1412" s="63"/>
      <c r="Q1412" s="63"/>
      <c r="R1412" s="60"/>
      <c r="S1412" s="60"/>
      <c r="T1412" s="69"/>
      <c r="U1412" s="8"/>
      <c r="X1412" s="60"/>
    </row>
    <row r="1413" spans="1:27" ht="11.25" outlineLevel="3" x14ac:dyDescent="0.2">
      <c r="A1413" s="4"/>
      <c r="B1413" s="119"/>
      <c r="C1413" s="120">
        <v>237</v>
      </c>
      <c r="D1413" s="121" t="s">
        <v>148</v>
      </c>
      <c r="E1413" s="122" t="s">
        <v>434</v>
      </c>
      <c r="F1413" s="123" t="s">
        <v>435</v>
      </c>
      <c r="G1413" s="121" t="s">
        <v>172</v>
      </c>
      <c r="H1413" s="124">
        <v>16.2</v>
      </c>
      <c r="I1413" s="125"/>
      <c r="J1413" s="126">
        <f>H1413*I1413</f>
        <v>0</v>
      </c>
      <c r="K1413" s="124">
        <v>4.0000000000000003E-5</v>
      </c>
      <c r="L1413" s="124">
        <f>H1413*K1413</f>
        <v>6.4800000000000003E-4</v>
      </c>
      <c r="M1413" s="124"/>
      <c r="N1413" s="124">
        <f>H1413*M1413</f>
        <v>0</v>
      </c>
      <c r="O1413" s="126">
        <v>21</v>
      </c>
      <c r="P1413" s="126">
        <f>J1413*(O1413/100)</f>
        <v>0</v>
      </c>
      <c r="Q1413" s="126">
        <f>J1413+P1413</f>
        <v>0</v>
      </c>
      <c r="R1413" s="127"/>
      <c r="S1413" s="127" t="s">
        <v>152</v>
      </c>
      <c r="T1413" s="128">
        <v>1</v>
      </c>
      <c r="U1413" s="8"/>
      <c r="V1413" s="8"/>
      <c r="W1413" s="8"/>
      <c r="X1413" s="60"/>
    </row>
    <row r="1414" spans="1:27" ht="19.5" outlineLevel="4" x14ac:dyDescent="0.2">
      <c r="A1414" s="129"/>
      <c r="B1414" s="130"/>
      <c r="C1414" s="130"/>
      <c r="D1414" s="131"/>
      <c r="E1414" s="135" t="s">
        <v>0</v>
      </c>
      <c r="F1414" s="158" t="s">
        <v>436</v>
      </c>
      <c r="G1414" s="158"/>
      <c r="H1414" s="159"/>
      <c r="I1414" s="160"/>
      <c r="J1414" s="161"/>
      <c r="K1414" s="133"/>
      <c r="L1414" s="133"/>
      <c r="M1414" s="133"/>
      <c r="N1414" s="133"/>
      <c r="O1414" s="134"/>
      <c r="P1414" s="134"/>
      <c r="Q1414" s="134"/>
      <c r="R1414" s="131"/>
      <c r="S1414" s="131"/>
      <c r="T1414" s="130"/>
      <c r="U1414" s="6"/>
      <c r="V1414" s="8"/>
      <c r="W1414" s="8"/>
      <c r="X1414" s="132" t="str">
        <f>F1414</f>
        <v>Montáž lišty přechodové (vyrovnávací)  
  připevněné vruty</v>
      </c>
      <c r="Y1414" s="9"/>
      <c r="AA1414" s="11"/>
    </row>
    <row r="1415" spans="1:27" ht="7.5" customHeight="1" outlineLevel="4" x14ac:dyDescent="0.15">
      <c r="B1415" s="69"/>
      <c r="C1415" s="69"/>
      <c r="D1415" s="60"/>
      <c r="E1415" s="60"/>
      <c r="F1415" s="61"/>
      <c r="G1415" s="60"/>
      <c r="H1415" s="65"/>
      <c r="I1415" s="104"/>
      <c r="J1415" s="63"/>
      <c r="K1415" s="65"/>
      <c r="L1415" s="65"/>
      <c r="M1415" s="65"/>
      <c r="N1415" s="65"/>
      <c r="O1415" s="63"/>
      <c r="P1415" s="63"/>
      <c r="Q1415" s="63"/>
      <c r="R1415" s="60"/>
      <c r="S1415" s="60"/>
      <c r="T1415" s="69"/>
      <c r="U1415" s="8"/>
      <c r="X1415" s="60"/>
    </row>
    <row r="1416" spans="1:27" ht="11.25" outlineLevel="4" x14ac:dyDescent="0.2">
      <c r="A1416" s="136"/>
      <c r="B1416" s="137"/>
      <c r="C1416" s="137"/>
      <c r="D1416" s="138"/>
      <c r="E1416" s="144" t="s">
        <v>1</v>
      </c>
      <c r="F1416" s="139" t="s">
        <v>718</v>
      </c>
      <c r="G1416" s="138"/>
      <c r="H1416" s="140">
        <v>0</v>
      </c>
      <c r="I1416" s="141"/>
      <c r="J1416" s="142"/>
      <c r="K1416" s="143"/>
      <c r="L1416" s="143"/>
      <c r="M1416" s="143"/>
      <c r="N1416" s="143"/>
      <c r="O1416" s="142"/>
      <c r="P1416" s="142"/>
      <c r="Q1416" s="142"/>
      <c r="R1416" s="138"/>
      <c r="S1416" s="138"/>
      <c r="T1416" s="137"/>
      <c r="U1416" s="6"/>
      <c r="V1416" s="8"/>
      <c r="W1416" s="8"/>
      <c r="X1416" s="60"/>
    </row>
    <row r="1417" spans="1:27" ht="11.25" outlineLevel="4" x14ac:dyDescent="0.2">
      <c r="A1417" s="136"/>
      <c r="B1417" s="137"/>
      <c r="C1417" s="137"/>
      <c r="D1417" s="138"/>
      <c r="E1417" s="144"/>
      <c r="F1417" s="139" t="s">
        <v>1010</v>
      </c>
      <c r="G1417" s="138"/>
      <c r="H1417" s="140">
        <v>0.9</v>
      </c>
      <c r="I1417" s="141"/>
      <c r="J1417" s="142"/>
      <c r="K1417" s="143"/>
      <c r="L1417" s="143"/>
      <c r="M1417" s="143"/>
      <c r="N1417" s="143"/>
      <c r="O1417" s="142"/>
      <c r="P1417" s="142"/>
      <c r="Q1417" s="142"/>
      <c r="R1417" s="138"/>
      <c r="S1417" s="138"/>
      <c r="T1417" s="137"/>
      <c r="U1417" s="6"/>
      <c r="V1417" s="8"/>
      <c r="W1417" s="8"/>
      <c r="X1417" s="60"/>
    </row>
    <row r="1418" spans="1:27" ht="11.25" outlineLevel="4" x14ac:dyDescent="0.2">
      <c r="A1418" s="136"/>
      <c r="B1418" s="137"/>
      <c r="C1418" s="137"/>
      <c r="D1418" s="138"/>
      <c r="E1418" s="144"/>
      <c r="F1418" s="139" t="s">
        <v>1011</v>
      </c>
      <c r="G1418" s="138"/>
      <c r="H1418" s="140">
        <v>1.8</v>
      </c>
      <c r="I1418" s="141"/>
      <c r="J1418" s="142"/>
      <c r="K1418" s="143"/>
      <c r="L1418" s="143"/>
      <c r="M1418" s="143"/>
      <c r="N1418" s="143"/>
      <c r="O1418" s="142"/>
      <c r="P1418" s="142"/>
      <c r="Q1418" s="142"/>
      <c r="R1418" s="138"/>
      <c r="S1418" s="138"/>
      <c r="T1418" s="137"/>
      <c r="U1418" s="6"/>
      <c r="V1418" s="8"/>
      <c r="W1418" s="8"/>
      <c r="X1418" s="60"/>
    </row>
    <row r="1419" spans="1:27" ht="11.25" outlineLevel="4" x14ac:dyDescent="0.2">
      <c r="A1419" s="136"/>
      <c r="B1419" s="137"/>
      <c r="C1419" s="137"/>
      <c r="D1419" s="138"/>
      <c r="E1419" s="144"/>
      <c r="F1419" s="139" t="s">
        <v>1012</v>
      </c>
      <c r="G1419" s="138"/>
      <c r="H1419" s="140">
        <v>0.9</v>
      </c>
      <c r="I1419" s="141"/>
      <c r="J1419" s="142"/>
      <c r="K1419" s="143"/>
      <c r="L1419" s="143"/>
      <c r="M1419" s="143"/>
      <c r="N1419" s="143"/>
      <c r="O1419" s="142"/>
      <c r="P1419" s="142"/>
      <c r="Q1419" s="142"/>
      <c r="R1419" s="138"/>
      <c r="S1419" s="138"/>
      <c r="T1419" s="137"/>
      <c r="U1419" s="6"/>
      <c r="V1419" s="8"/>
      <c r="W1419" s="8"/>
      <c r="X1419" s="60"/>
    </row>
    <row r="1420" spans="1:27" ht="11.25" outlineLevel="4" x14ac:dyDescent="0.2">
      <c r="A1420" s="136"/>
      <c r="B1420" s="137"/>
      <c r="C1420" s="137"/>
      <c r="D1420" s="138"/>
      <c r="E1420" s="144"/>
      <c r="F1420" s="139" t="s">
        <v>1013</v>
      </c>
      <c r="G1420" s="138"/>
      <c r="H1420" s="140">
        <v>1.8</v>
      </c>
      <c r="I1420" s="141"/>
      <c r="J1420" s="142"/>
      <c r="K1420" s="143"/>
      <c r="L1420" s="143"/>
      <c r="M1420" s="143"/>
      <c r="N1420" s="143"/>
      <c r="O1420" s="142"/>
      <c r="P1420" s="142"/>
      <c r="Q1420" s="142"/>
      <c r="R1420" s="138"/>
      <c r="S1420" s="138"/>
      <c r="T1420" s="137"/>
      <c r="U1420" s="6"/>
      <c r="V1420" s="8"/>
      <c r="W1420" s="8"/>
      <c r="X1420" s="60"/>
    </row>
    <row r="1421" spans="1:27" ht="11.25" outlineLevel="4" x14ac:dyDescent="0.2">
      <c r="A1421" s="136"/>
      <c r="B1421" s="137"/>
      <c r="C1421" s="137"/>
      <c r="D1421" s="138"/>
      <c r="E1421" s="144"/>
      <c r="F1421" s="139" t="s">
        <v>1014</v>
      </c>
      <c r="G1421" s="138"/>
      <c r="H1421" s="140">
        <v>1.8</v>
      </c>
      <c r="I1421" s="141"/>
      <c r="J1421" s="142"/>
      <c r="K1421" s="143"/>
      <c r="L1421" s="143"/>
      <c r="M1421" s="143"/>
      <c r="N1421" s="143"/>
      <c r="O1421" s="142"/>
      <c r="P1421" s="142"/>
      <c r="Q1421" s="142"/>
      <c r="R1421" s="138"/>
      <c r="S1421" s="138"/>
      <c r="T1421" s="137"/>
      <c r="U1421" s="6"/>
      <c r="V1421" s="8"/>
      <c r="W1421" s="8"/>
      <c r="X1421" s="60"/>
    </row>
    <row r="1422" spans="1:27" ht="11.25" outlineLevel="4" x14ac:dyDescent="0.2">
      <c r="A1422" s="136"/>
      <c r="B1422" s="137"/>
      <c r="C1422" s="137"/>
      <c r="D1422" s="138"/>
      <c r="E1422" s="144"/>
      <c r="F1422" s="139" t="s">
        <v>1015</v>
      </c>
      <c r="G1422" s="138"/>
      <c r="H1422" s="140">
        <v>1.8</v>
      </c>
      <c r="I1422" s="141"/>
      <c r="J1422" s="142"/>
      <c r="K1422" s="143"/>
      <c r="L1422" s="143"/>
      <c r="M1422" s="143"/>
      <c r="N1422" s="143"/>
      <c r="O1422" s="142"/>
      <c r="P1422" s="142"/>
      <c r="Q1422" s="142"/>
      <c r="R1422" s="138"/>
      <c r="S1422" s="138"/>
      <c r="T1422" s="137"/>
      <c r="U1422" s="6"/>
      <c r="V1422" s="8"/>
      <c r="W1422" s="8"/>
      <c r="X1422" s="60"/>
    </row>
    <row r="1423" spans="1:27" ht="11.25" outlineLevel="4" x14ac:dyDescent="0.2">
      <c r="A1423" s="136"/>
      <c r="B1423" s="137"/>
      <c r="C1423" s="137"/>
      <c r="D1423" s="138"/>
      <c r="E1423" s="144"/>
      <c r="F1423" s="139" t="s">
        <v>1016</v>
      </c>
      <c r="G1423" s="138"/>
      <c r="H1423" s="140">
        <v>3.6</v>
      </c>
      <c r="I1423" s="141"/>
      <c r="J1423" s="142"/>
      <c r="K1423" s="143"/>
      <c r="L1423" s="143"/>
      <c r="M1423" s="143"/>
      <c r="N1423" s="143"/>
      <c r="O1423" s="142"/>
      <c r="P1423" s="142"/>
      <c r="Q1423" s="142"/>
      <c r="R1423" s="138"/>
      <c r="S1423" s="138"/>
      <c r="T1423" s="137"/>
      <c r="U1423" s="6"/>
      <c r="V1423" s="8"/>
      <c r="W1423" s="8"/>
      <c r="X1423" s="60"/>
    </row>
    <row r="1424" spans="1:27" ht="11.25" outlineLevel="4" x14ac:dyDescent="0.2">
      <c r="A1424" s="136"/>
      <c r="B1424" s="137"/>
      <c r="C1424" s="137"/>
      <c r="D1424" s="138"/>
      <c r="E1424" s="144"/>
      <c r="F1424" s="139" t="s">
        <v>1017</v>
      </c>
      <c r="G1424" s="138"/>
      <c r="H1424" s="140">
        <v>3.6</v>
      </c>
      <c r="I1424" s="141"/>
      <c r="J1424" s="142"/>
      <c r="K1424" s="143"/>
      <c r="L1424" s="143"/>
      <c r="M1424" s="143"/>
      <c r="N1424" s="143"/>
      <c r="O1424" s="142"/>
      <c r="P1424" s="142"/>
      <c r="Q1424" s="142"/>
      <c r="R1424" s="138"/>
      <c r="S1424" s="138"/>
      <c r="T1424" s="137"/>
      <c r="U1424" s="6"/>
      <c r="V1424" s="8"/>
      <c r="W1424" s="8"/>
      <c r="X1424" s="60"/>
    </row>
    <row r="1425" spans="1:27" ht="7.5" customHeight="1" outlineLevel="4" x14ac:dyDescent="0.15">
      <c r="A1425" s="8"/>
      <c r="B1425" s="69"/>
      <c r="C1425" s="69"/>
      <c r="D1425" s="60"/>
      <c r="E1425" s="60"/>
      <c r="F1425" s="103"/>
      <c r="G1425" s="60"/>
      <c r="H1425" s="65"/>
      <c r="I1425" s="104"/>
      <c r="J1425" s="63"/>
      <c r="K1425" s="65"/>
      <c r="L1425" s="65"/>
      <c r="M1425" s="65"/>
      <c r="N1425" s="65"/>
      <c r="O1425" s="63"/>
      <c r="P1425" s="63"/>
      <c r="Q1425" s="63"/>
      <c r="R1425" s="60"/>
      <c r="S1425" s="60"/>
      <c r="T1425" s="69"/>
      <c r="U1425" s="8"/>
      <c r="X1425" s="60"/>
    </row>
    <row r="1426" spans="1:27" ht="11.25" outlineLevel="3" x14ac:dyDescent="0.2">
      <c r="A1426" s="4"/>
      <c r="B1426" s="119"/>
      <c r="C1426" s="120">
        <v>238</v>
      </c>
      <c r="D1426" s="121" t="s">
        <v>212</v>
      </c>
      <c r="E1426" s="122" t="s">
        <v>440</v>
      </c>
      <c r="F1426" s="123" t="s">
        <v>441</v>
      </c>
      <c r="G1426" s="121" t="s">
        <v>172</v>
      </c>
      <c r="H1426" s="124">
        <v>16.524000000000001</v>
      </c>
      <c r="I1426" s="125"/>
      <c r="J1426" s="126">
        <f>H1426*I1426</f>
        <v>0</v>
      </c>
      <c r="K1426" s="124">
        <v>2.1000000000000001E-4</v>
      </c>
      <c r="L1426" s="124">
        <f>H1426*K1426</f>
        <v>3.4700400000000002E-3</v>
      </c>
      <c r="M1426" s="124"/>
      <c r="N1426" s="124">
        <f>H1426*M1426</f>
        <v>0</v>
      </c>
      <c r="O1426" s="126">
        <v>21</v>
      </c>
      <c r="P1426" s="126">
        <f>J1426*(O1426/100)</f>
        <v>0</v>
      </c>
      <c r="Q1426" s="126">
        <f>J1426+P1426</f>
        <v>0</v>
      </c>
      <c r="R1426" s="127"/>
      <c r="S1426" s="127" t="s">
        <v>152</v>
      </c>
      <c r="T1426" s="128">
        <v>1</v>
      </c>
      <c r="U1426" s="8"/>
      <c r="V1426" s="8"/>
      <c r="W1426" s="8"/>
      <c r="X1426" s="60"/>
    </row>
    <row r="1427" spans="1:27" ht="9.75" outlineLevel="4" x14ac:dyDescent="0.2">
      <c r="A1427" s="129"/>
      <c r="B1427" s="130"/>
      <c r="C1427" s="130"/>
      <c r="D1427" s="131"/>
      <c r="E1427" s="135" t="s">
        <v>0</v>
      </c>
      <c r="F1427" s="158" t="s">
        <v>442</v>
      </c>
      <c r="G1427" s="158"/>
      <c r="H1427" s="159"/>
      <c r="I1427" s="160"/>
      <c r="J1427" s="161"/>
      <c r="K1427" s="133"/>
      <c r="L1427" s="133"/>
      <c r="M1427" s="133"/>
      <c r="N1427" s="133"/>
      <c r="O1427" s="134"/>
      <c r="P1427" s="134"/>
      <c r="Q1427" s="134"/>
      <c r="R1427" s="131"/>
      <c r="S1427" s="131"/>
      <c r="T1427" s="130"/>
      <c r="U1427" s="6"/>
      <c r="V1427" s="8"/>
      <c r="W1427" s="8"/>
      <c r="X1427" s="132" t="str">
        <f>F1427</f>
        <v>profil přechodový Al narážecí 40 mm bronz</v>
      </c>
      <c r="Y1427" s="9"/>
      <c r="AA1427" s="11"/>
    </row>
    <row r="1428" spans="1:27" ht="7.5" customHeight="1" outlineLevel="4" x14ac:dyDescent="0.15">
      <c r="B1428" s="69"/>
      <c r="C1428" s="69"/>
      <c r="D1428" s="60"/>
      <c r="E1428" s="60"/>
      <c r="F1428" s="61"/>
      <c r="G1428" s="60"/>
      <c r="H1428" s="65"/>
      <c r="I1428" s="104"/>
      <c r="J1428" s="63"/>
      <c r="K1428" s="65"/>
      <c r="L1428" s="65"/>
      <c r="M1428" s="65"/>
      <c r="N1428" s="65"/>
      <c r="O1428" s="63"/>
      <c r="P1428" s="63"/>
      <c r="Q1428" s="63"/>
      <c r="R1428" s="60"/>
      <c r="S1428" s="60"/>
      <c r="T1428" s="69"/>
      <c r="U1428" s="8"/>
      <c r="X1428" s="60"/>
    </row>
    <row r="1429" spans="1:27" ht="9.75" outlineLevel="4" x14ac:dyDescent="0.2">
      <c r="A1429" s="129"/>
      <c r="B1429" s="130"/>
      <c r="C1429" s="130"/>
      <c r="D1429" s="131"/>
      <c r="E1429" s="135" t="s">
        <v>24</v>
      </c>
      <c r="F1429" s="147">
        <v>2</v>
      </c>
      <c r="G1429" s="131"/>
      <c r="H1429" s="145">
        <v>0.32400000000000001</v>
      </c>
      <c r="I1429" s="146"/>
      <c r="J1429" s="134"/>
      <c r="K1429" s="133"/>
      <c r="L1429" s="133"/>
      <c r="M1429" s="133"/>
      <c r="N1429" s="133"/>
      <c r="O1429" s="134"/>
      <c r="P1429" s="134"/>
      <c r="Q1429" s="134"/>
      <c r="R1429" s="131"/>
      <c r="S1429" s="131"/>
      <c r="T1429" s="130"/>
      <c r="U1429" s="6"/>
      <c r="V1429" s="8"/>
      <c r="W1429" s="8"/>
      <c r="X1429" s="60"/>
    </row>
    <row r="1430" spans="1:27" ht="7.5" customHeight="1" outlineLevel="4" x14ac:dyDescent="0.15">
      <c r="A1430" s="8"/>
      <c r="B1430" s="69"/>
      <c r="C1430" s="69"/>
      <c r="D1430" s="60"/>
      <c r="E1430" s="60"/>
      <c r="F1430" s="103"/>
      <c r="G1430" s="60"/>
      <c r="H1430" s="65"/>
      <c r="I1430" s="104"/>
      <c r="J1430" s="63"/>
      <c r="K1430" s="65"/>
      <c r="L1430" s="65"/>
      <c r="M1430" s="65"/>
      <c r="N1430" s="65"/>
      <c r="O1430" s="63"/>
      <c r="P1430" s="63"/>
      <c r="Q1430" s="63"/>
      <c r="R1430" s="60"/>
      <c r="S1430" s="60"/>
      <c r="T1430" s="69"/>
      <c r="U1430" s="8"/>
      <c r="X1430" s="60"/>
    </row>
    <row r="1431" spans="1:27" ht="11.25" outlineLevel="3" x14ac:dyDescent="0.2">
      <c r="A1431" s="4"/>
      <c r="B1431" s="119"/>
      <c r="C1431" s="120">
        <v>239</v>
      </c>
      <c r="D1431" s="121" t="s">
        <v>148</v>
      </c>
      <c r="E1431" s="122" t="s">
        <v>1018</v>
      </c>
      <c r="F1431" s="123" t="s">
        <v>1019</v>
      </c>
      <c r="G1431" s="121" t="s">
        <v>189</v>
      </c>
      <c r="H1431" s="124">
        <v>1</v>
      </c>
      <c r="I1431" s="125"/>
      <c r="J1431" s="126">
        <f>H1431*I1431</f>
        <v>0</v>
      </c>
      <c r="K1431" s="124"/>
      <c r="L1431" s="124">
        <f>H1431*K1431</f>
        <v>0</v>
      </c>
      <c r="M1431" s="124"/>
      <c r="N1431" s="124">
        <f>H1431*M1431</f>
        <v>0</v>
      </c>
      <c r="O1431" s="126">
        <v>21</v>
      </c>
      <c r="P1431" s="126">
        <f>J1431*(O1431/100)</f>
        <v>0</v>
      </c>
      <c r="Q1431" s="126">
        <f>J1431+P1431</f>
        <v>0</v>
      </c>
      <c r="R1431" s="127"/>
      <c r="S1431" s="127" t="s">
        <v>152</v>
      </c>
      <c r="T1431" s="128">
        <v>1</v>
      </c>
      <c r="U1431" s="8"/>
      <c r="V1431" s="8"/>
      <c r="W1431" s="8"/>
      <c r="X1431" s="60"/>
    </row>
    <row r="1432" spans="1:27" ht="9.75" outlineLevel="4" x14ac:dyDescent="0.2">
      <c r="A1432" s="129"/>
      <c r="B1432" s="130"/>
      <c r="C1432" s="130"/>
      <c r="D1432" s="131"/>
      <c r="E1432" s="135" t="s">
        <v>0</v>
      </c>
      <c r="F1432" s="158" t="s">
        <v>1020</v>
      </c>
      <c r="G1432" s="158"/>
      <c r="H1432" s="159"/>
      <c r="I1432" s="160"/>
      <c r="J1432" s="161"/>
      <c r="K1432" s="133"/>
      <c r="L1432" s="133"/>
      <c r="M1432" s="133"/>
      <c r="N1432" s="133"/>
      <c r="O1432" s="134"/>
      <c r="P1432" s="134"/>
      <c r="Q1432" s="134"/>
      <c r="R1432" s="131"/>
      <c r="S1432" s="131"/>
      <c r="T1432" s="130"/>
      <c r="U1432" s="6"/>
      <c r="V1432" s="8"/>
      <c r="W1432" s="8"/>
      <c r="X1432" s="132" t="str">
        <f>F1432</f>
        <v>Montáž dveří ocelových nebo hliníkových vchodových dvoukřídlové bez nadsvětlíku</v>
      </c>
      <c r="Y1432" s="9"/>
      <c r="AA1432" s="11"/>
    </row>
    <row r="1433" spans="1:27" ht="7.5" customHeight="1" outlineLevel="4" x14ac:dyDescent="0.15">
      <c r="B1433" s="69"/>
      <c r="C1433" s="69"/>
      <c r="D1433" s="60"/>
      <c r="E1433" s="60"/>
      <c r="F1433" s="61"/>
      <c r="G1433" s="60"/>
      <c r="H1433" s="65"/>
      <c r="I1433" s="104"/>
      <c r="J1433" s="63"/>
      <c r="K1433" s="65"/>
      <c r="L1433" s="65"/>
      <c r="M1433" s="65"/>
      <c r="N1433" s="65"/>
      <c r="O1433" s="63"/>
      <c r="P1433" s="63"/>
      <c r="Q1433" s="63"/>
      <c r="R1433" s="60"/>
      <c r="S1433" s="60"/>
      <c r="T1433" s="69"/>
      <c r="U1433" s="8"/>
      <c r="X1433" s="60"/>
    </row>
    <row r="1434" spans="1:27" ht="22.5" outlineLevel="3" x14ac:dyDescent="0.2">
      <c r="A1434" s="4"/>
      <c r="B1434" s="119"/>
      <c r="C1434" s="120">
        <v>240</v>
      </c>
      <c r="D1434" s="121" t="s">
        <v>212</v>
      </c>
      <c r="E1434" s="122" t="s">
        <v>1021</v>
      </c>
      <c r="F1434" s="123" t="s">
        <v>1022</v>
      </c>
      <c r="G1434" s="121" t="s">
        <v>189</v>
      </c>
      <c r="H1434" s="124">
        <v>1</v>
      </c>
      <c r="I1434" s="125"/>
      <c r="J1434" s="126">
        <f>H1434*I1434</f>
        <v>0</v>
      </c>
      <c r="K1434" s="124"/>
      <c r="L1434" s="124">
        <f>H1434*K1434</f>
        <v>0</v>
      </c>
      <c r="M1434" s="124"/>
      <c r="N1434" s="124">
        <f>H1434*M1434</f>
        <v>0</v>
      </c>
      <c r="O1434" s="126">
        <v>21</v>
      </c>
      <c r="P1434" s="126">
        <f>J1434*(O1434/100)</f>
        <v>0</v>
      </c>
      <c r="Q1434" s="126">
        <f>J1434+P1434</f>
        <v>0</v>
      </c>
      <c r="R1434" s="127"/>
      <c r="S1434" s="127" t="s">
        <v>397</v>
      </c>
      <c r="T1434" s="128">
        <v>1</v>
      </c>
      <c r="U1434" s="8"/>
      <c r="V1434" s="8"/>
      <c r="W1434" s="8"/>
      <c r="X1434" s="60"/>
    </row>
    <row r="1435" spans="1:27" ht="9.75" outlineLevel="4" x14ac:dyDescent="0.2">
      <c r="A1435" s="129"/>
      <c r="B1435" s="130"/>
      <c r="C1435" s="130"/>
      <c r="D1435" s="131"/>
      <c r="E1435" s="135" t="s">
        <v>0</v>
      </c>
      <c r="F1435" s="158" t="s">
        <v>54</v>
      </c>
      <c r="G1435" s="158"/>
      <c r="H1435" s="159"/>
      <c r="I1435" s="160"/>
      <c r="J1435" s="161"/>
      <c r="K1435" s="133"/>
      <c r="L1435" s="133"/>
      <c r="M1435" s="133"/>
      <c r="N1435" s="133"/>
      <c r="O1435" s="134"/>
      <c r="P1435" s="134"/>
      <c r="Q1435" s="134"/>
      <c r="R1435" s="131"/>
      <c r="S1435" s="131"/>
      <c r="T1435" s="130"/>
      <c r="U1435" s="6"/>
      <c r="V1435" s="8"/>
      <c r="W1435" s="8"/>
      <c r="X1435" s="132" t="str">
        <f>F1435</f>
        <v>---</v>
      </c>
      <c r="Y1435" s="9"/>
      <c r="AA1435" s="11"/>
    </row>
    <row r="1436" spans="1:27" ht="7.5" customHeight="1" outlineLevel="4" x14ac:dyDescent="0.15">
      <c r="B1436" s="69"/>
      <c r="C1436" s="69"/>
      <c r="D1436" s="60"/>
      <c r="E1436" s="60"/>
      <c r="F1436" s="61"/>
      <c r="G1436" s="60"/>
      <c r="H1436" s="65"/>
      <c r="I1436" s="104"/>
      <c r="J1436" s="63"/>
      <c r="K1436" s="65"/>
      <c r="L1436" s="65"/>
      <c r="M1436" s="65"/>
      <c r="N1436" s="65"/>
      <c r="O1436" s="63"/>
      <c r="P1436" s="63"/>
      <c r="Q1436" s="63"/>
      <c r="R1436" s="60"/>
      <c r="S1436" s="60"/>
      <c r="T1436" s="69"/>
      <c r="U1436" s="8"/>
      <c r="X1436" s="60"/>
    </row>
    <row r="1437" spans="1:27" ht="11.25" outlineLevel="3" x14ac:dyDescent="0.2">
      <c r="A1437" s="4"/>
      <c r="B1437" s="119"/>
      <c r="C1437" s="120">
        <v>241</v>
      </c>
      <c r="D1437" s="121" t="s">
        <v>148</v>
      </c>
      <c r="E1437" s="122" t="s">
        <v>1023</v>
      </c>
      <c r="F1437" s="123" t="s">
        <v>1024</v>
      </c>
      <c r="G1437" s="121" t="s">
        <v>189</v>
      </c>
      <c r="H1437" s="124">
        <v>3</v>
      </c>
      <c r="I1437" s="125"/>
      <c r="J1437" s="126">
        <f>H1437*I1437</f>
        <v>0</v>
      </c>
      <c r="K1437" s="124"/>
      <c r="L1437" s="124">
        <f>H1437*K1437</f>
        <v>0</v>
      </c>
      <c r="M1437" s="124"/>
      <c r="N1437" s="124">
        <f>H1437*M1437</f>
        <v>0</v>
      </c>
      <c r="O1437" s="126">
        <v>21</v>
      </c>
      <c r="P1437" s="126">
        <f>J1437*(O1437/100)</f>
        <v>0</v>
      </c>
      <c r="Q1437" s="126">
        <f>J1437+P1437</f>
        <v>0</v>
      </c>
      <c r="R1437" s="127"/>
      <c r="S1437" s="127" t="s">
        <v>152</v>
      </c>
      <c r="T1437" s="128">
        <v>1</v>
      </c>
      <c r="U1437" s="8"/>
      <c r="V1437" s="8"/>
      <c r="W1437" s="8"/>
      <c r="X1437" s="60"/>
    </row>
    <row r="1438" spans="1:27" ht="9.75" outlineLevel="4" x14ac:dyDescent="0.2">
      <c r="A1438" s="129"/>
      <c r="B1438" s="130"/>
      <c r="C1438" s="130"/>
      <c r="D1438" s="131"/>
      <c r="E1438" s="135" t="s">
        <v>0</v>
      </c>
      <c r="F1438" s="158" t="s">
        <v>1025</v>
      </c>
      <c r="G1438" s="158"/>
      <c r="H1438" s="159"/>
      <c r="I1438" s="160"/>
      <c r="J1438" s="161"/>
      <c r="K1438" s="133"/>
      <c r="L1438" s="133"/>
      <c r="M1438" s="133"/>
      <c r="N1438" s="133"/>
      <c r="O1438" s="134"/>
      <c r="P1438" s="134"/>
      <c r="Q1438" s="134"/>
      <c r="R1438" s="131"/>
      <c r="S1438" s="131"/>
      <c r="T1438" s="130"/>
      <c r="U1438" s="6"/>
      <c r="V1438" s="8"/>
      <c r="W1438" s="8"/>
      <c r="X1438" s="132" t="str">
        <f>F1438</f>
        <v>Montáž dveří ocelových nebo hliníkových vchodových dvoukřídlové s nadsvětlíkem</v>
      </c>
      <c r="Y1438" s="9"/>
      <c r="AA1438" s="11"/>
    </row>
    <row r="1439" spans="1:27" ht="7.5" customHeight="1" outlineLevel="4" x14ac:dyDescent="0.15">
      <c r="B1439" s="69"/>
      <c r="C1439" s="69"/>
      <c r="D1439" s="60"/>
      <c r="E1439" s="60"/>
      <c r="F1439" s="61"/>
      <c r="G1439" s="60"/>
      <c r="H1439" s="65"/>
      <c r="I1439" s="104"/>
      <c r="J1439" s="63"/>
      <c r="K1439" s="65"/>
      <c r="L1439" s="65"/>
      <c r="M1439" s="65"/>
      <c r="N1439" s="65"/>
      <c r="O1439" s="63"/>
      <c r="P1439" s="63"/>
      <c r="Q1439" s="63"/>
      <c r="R1439" s="60"/>
      <c r="S1439" s="60"/>
      <c r="T1439" s="69"/>
      <c r="U1439" s="8"/>
      <c r="X1439" s="60"/>
    </row>
    <row r="1440" spans="1:27" ht="22.5" outlineLevel="3" x14ac:dyDescent="0.2">
      <c r="A1440" s="4"/>
      <c r="B1440" s="119"/>
      <c r="C1440" s="120">
        <v>242</v>
      </c>
      <c r="D1440" s="121" t="s">
        <v>212</v>
      </c>
      <c r="E1440" s="122" t="s">
        <v>1026</v>
      </c>
      <c r="F1440" s="123" t="s">
        <v>1027</v>
      </c>
      <c r="G1440" s="121" t="s">
        <v>189</v>
      </c>
      <c r="H1440" s="124">
        <v>1</v>
      </c>
      <c r="I1440" s="125"/>
      <c r="J1440" s="126">
        <f>H1440*I1440</f>
        <v>0</v>
      </c>
      <c r="K1440" s="124"/>
      <c r="L1440" s="124">
        <f>H1440*K1440</f>
        <v>0</v>
      </c>
      <c r="M1440" s="124"/>
      <c r="N1440" s="124">
        <f>H1440*M1440</f>
        <v>0</v>
      </c>
      <c r="O1440" s="126">
        <v>21</v>
      </c>
      <c r="P1440" s="126">
        <f>J1440*(O1440/100)</f>
        <v>0</v>
      </c>
      <c r="Q1440" s="126">
        <f>J1440+P1440</f>
        <v>0</v>
      </c>
      <c r="R1440" s="127"/>
      <c r="S1440" s="127" t="s">
        <v>397</v>
      </c>
      <c r="T1440" s="128">
        <v>1</v>
      </c>
      <c r="U1440" s="8"/>
      <c r="V1440" s="8"/>
      <c r="W1440" s="8"/>
      <c r="X1440" s="60"/>
    </row>
    <row r="1441" spans="1:27" ht="9.75" outlineLevel="4" x14ac:dyDescent="0.2">
      <c r="A1441" s="129"/>
      <c r="B1441" s="130"/>
      <c r="C1441" s="130"/>
      <c r="D1441" s="131"/>
      <c r="E1441" s="135" t="s">
        <v>0</v>
      </c>
      <c r="F1441" s="158" t="s">
        <v>54</v>
      </c>
      <c r="G1441" s="158"/>
      <c r="H1441" s="159"/>
      <c r="I1441" s="160"/>
      <c r="J1441" s="161"/>
      <c r="K1441" s="133"/>
      <c r="L1441" s="133"/>
      <c r="M1441" s="133"/>
      <c r="N1441" s="133"/>
      <c r="O1441" s="134"/>
      <c r="P1441" s="134"/>
      <c r="Q1441" s="134"/>
      <c r="R1441" s="131"/>
      <c r="S1441" s="131"/>
      <c r="T1441" s="130"/>
      <c r="U1441" s="6"/>
      <c r="V1441" s="8"/>
      <c r="W1441" s="8"/>
      <c r="X1441" s="132" t="str">
        <f>F1441</f>
        <v>---</v>
      </c>
      <c r="Y1441" s="9"/>
      <c r="AA1441" s="11"/>
    </row>
    <row r="1442" spans="1:27" ht="7.5" customHeight="1" outlineLevel="4" x14ac:dyDescent="0.15">
      <c r="B1442" s="69"/>
      <c r="C1442" s="69"/>
      <c r="D1442" s="60"/>
      <c r="E1442" s="60"/>
      <c r="F1442" s="61"/>
      <c r="G1442" s="60"/>
      <c r="H1442" s="65"/>
      <c r="I1442" s="104"/>
      <c r="J1442" s="63"/>
      <c r="K1442" s="65"/>
      <c r="L1442" s="65"/>
      <c r="M1442" s="65"/>
      <c r="N1442" s="65"/>
      <c r="O1442" s="63"/>
      <c r="P1442" s="63"/>
      <c r="Q1442" s="63"/>
      <c r="R1442" s="60"/>
      <c r="S1442" s="60"/>
      <c r="T1442" s="69"/>
      <c r="U1442" s="8"/>
      <c r="X1442" s="60"/>
    </row>
    <row r="1443" spans="1:27" ht="22.5" outlineLevel="3" x14ac:dyDescent="0.2">
      <c r="A1443" s="4"/>
      <c r="B1443" s="119"/>
      <c r="C1443" s="120">
        <v>243</v>
      </c>
      <c r="D1443" s="121" t="s">
        <v>212</v>
      </c>
      <c r="E1443" s="122" t="s">
        <v>1028</v>
      </c>
      <c r="F1443" s="123" t="s">
        <v>1029</v>
      </c>
      <c r="G1443" s="121" t="s">
        <v>189</v>
      </c>
      <c r="H1443" s="124">
        <v>2</v>
      </c>
      <c r="I1443" s="125"/>
      <c r="J1443" s="126">
        <f>H1443*I1443</f>
        <v>0</v>
      </c>
      <c r="K1443" s="124"/>
      <c r="L1443" s="124">
        <f>H1443*K1443</f>
        <v>0</v>
      </c>
      <c r="M1443" s="124"/>
      <c r="N1443" s="124">
        <f>H1443*M1443</f>
        <v>0</v>
      </c>
      <c r="O1443" s="126">
        <v>21</v>
      </c>
      <c r="P1443" s="126">
        <f>J1443*(O1443/100)</f>
        <v>0</v>
      </c>
      <c r="Q1443" s="126">
        <f>J1443+P1443</f>
        <v>0</v>
      </c>
      <c r="R1443" s="127"/>
      <c r="S1443" s="127" t="s">
        <v>397</v>
      </c>
      <c r="T1443" s="128">
        <v>1</v>
      </c>
      <c r="U1443" s="8"/>
      <c r="V1443" s="8"/>
      <c r="W1443" s="8"/>
      <c r="X1443" s="60"/>
    </row>
    <row r="1444" spans="1:27" ht="9.75" outlineLevel="4" x14ac:dyDescent="0.2">
      <c r="A1444" s="129"/>
      <c r="B1444" s="130"/>
      <c r="C1444" s="130"/>
      <c r="D1444" s="131"/>
      <c r="E1444" s="135" t="s">
        <v>0</v>
      </c>
      <c r="F1444" s="158" t="s">
        <v>54</v>
      </c>
      <c r="G1444" s="158"/>
      <c r="H1444" s="159"/>
      <c r="I1444" s="160"/>
      <c r="J1444" s="161"/>
      <c r="K1444" s="133"/>
      <c r="L1444" s="133"/>
      <c r="M1444" s="133"/>
      <c r="N1444" s="133"/>
      <c r="O1444" s="134"/>
      <c r="P1444" s="134"/>
      <c r="Q1444" s="134"/>
      <c r="R1444" s="131"/>
      <c r="S1444" s="131"/>
      <c r="T1444" s="130"/>
      <c r="U1444" s="6"/>
      <c r="V1444" s="8"/>
      <c r="W1444" s="8"/>
      <c r="X1444" s="132" t="str">
        <f>F1444</f>
        <v>---</v>
      </c>
      <c r="Y1444" s="9"/>
      <c r="AA1444" s="11"/>
    </row>
    <row r="1445" spans="1:27" ht="7.5" customHeight="1" outlineLevel="4" x14ac:dyDescent="0.15">
      <c r="B1445" s="69"/>
      <c r="C1445" s="69"/>
      <c r="D1445" s="60"/>
      <c r="E1445" s="60"/>
      <c r="F1445" s="61"/>
      <c r="G1445" s="60"/>
      <c r="H1445" s="65"/>
      <c r="I1445" s="104"/>
      <c r="J1445" s="63"/>
      <c r="K1445" s="65"/>
      <c r="L1445" s="65"/>
      <c r="M1445" s="65"/>
      <c r="N1445" s="65"/>
      <c r="O1445" s="63"/>
      <c r="P1445" s="63"/>
      <c r="Q1445" s="63"/>
      <c r="R1445" s="60"/>
      <c r="S1445" s="60"/>
      <c r="T1445" s="69"/>
      <c r="U1445" s="8"/>
      <c r="X1445" s="60"/>
    </row>
    <row r="1446" spans="1:27" ht="11.25" outlineLevel="3" x14ac:dyDescent="0.2">
      <c r="A1446" s="4"/>
      <c r="B1446" s="119"/>
      <c r="C1446" s="120">
        <v>244</v>
      </c>
      <c r="D1446" s="121" t="s">
        <v>148</v>
      </c>
      <c r="E1446" s="122" t="s">
        <v>1018</v>
      </c>
      <c r="F1446" s="123" t="s">
        <v>1030</v>
      </c>
      <c r="G1446" s="121" t="s">
        <v>189</v>
      </c>
      <c r="H1446" s="124">
        <v>3</v>
      </c>
      <c r="I1446" s="125"/>
      <c r="J1446" s="126">
        <f>H1446*I1446</f>
        <v>0</v>
      </c>
      <c r="K1446" s="124"/>
      <c r="L1446" s="124">
        <f>H1446*K1446</f>
        <v>0</v>
      </c>
      <c r="M1446" s="124"/>
      <c r="N1446" s="124">
        <f>H1446*M1446</f>
        <v>0</v>
      </c>
      <c r="O1446" s="126">
        <v>21</v>
      </c>
      <c r="P1446" s="126">
        <f>J1446*(O1446/100)</f>
        <v>0</v>
      </c>
      <c r="Q1446" s="126">
        <f>J1446+P1446</f>
        <v>0</v>
      </c>
      <c r="R1446" s="127"/>
      <c r="S1446" s="127" t="s">
        <v>152</v>
      </c>
      <c r="T1446" s="128">
        <v>1</v>
      </c>
      <c r="U1446" s="8"/>
      <c r="V1446" s="8"/>
      <c r="W1446" s="8"/>
      <c r="X1446" s="60"/>
    </row>
    <row r="1447" spans="1:27" ht="9.75" outlineLevel="4" x14ac:dyDescent="0.2">
      <c r="A1447" s="129"/>
      <c r="B1447" s="130"/>
      <c r="C1447" s="130"/>
      <c r="D1447" s="131"/>
      <c r="E1447" s="135" t="s">
        <v>0</v>
      </c>
      <c r="F1447" s="158" t="s">
        <v>1020</v>
      </c>
      <c r="G1447" s="158"/>
      <c r="H1447" s="159"/>
      <c r="I1447" s="160"/>
      <c r="J1447" s="161"/>
      <c r="K1447" s="133"/>
      <c r="L1447" s="133"/>
      <c r="M1447" s="133"/>
      <c r="N1447" s="133"/>
      <c r="O1447" s="134"/>
      <c r="P1447" s="134"/>
      <c r="Q1447" s="134"/>
      <c r="R1447" s="131"/>
      <c r="S1447" s="131"/>
      <c r="T1447" s="130"/>
      <c r="U1447" s="6"/>
      <c r="V1447" s="8"/>
      <c r="W1447" s="8"/>
      <c r="X1447" s="132" t="str">
        <f>F1447</f>
        <v>Montáž dveří ocelových nebo hliníkových vchodových dvoukřídlové bez nadsvětlíku</v>
      </c>
      <c r="Y1447" s="9"/>
      <c r="AA1447" s="11"/>
    </row>
    <row r="1448" spans="1:27" ht="7.5" customHeight="1" outlineLevel="4" x14ac:dyDescent="0.15">
      <c r="B1448" s="69"/>
      <c r="C1448" s="69"/>
      <c r="D1448" s="60"/>
      <c r="E1448" s="60"/>
      <c r="F1448" s="61"/>
      <c r="G1448" s="60"/>
      <c r="H1448" s="65"/>
      <c r="I1448" s="104"/>
      <c r="J1448" s="63"/>
      <c r="K1448" s="65"/>
      <c r="L1448" s="65"/>
      <c r="M1448" s="65"/>
      <c r="N1448" s="65"/>
      <c r="O1448" s="63"/>
      <c r="P1448" s="63"/>
      <c r="Q1448" s="63"/>
      <c r="R1448" s="60"/>
      <c r="S1448" s="60"/>
      <c r="T1448" s="69"/>
      <c r="U1448" s="8"/>
      <c r="X1448" s="60"/>
    </row>
    <row r="1449" spans="1:27" ht="22.5" outlineLevel="3" x14ac:dyDescent="0.2">
      <c r="A1449" s="4"/>
      <c r="B1449" s="119"/>
      <c r="C1449" s="120">
        <v>245</v>
      </c>
      <c r="D1449" s="121" t="s">
        <v>212</v>
      </c>
      <c r="E1449" s="122" t="s">
        <v>1031</v>
      </c>
      <c r="F1449" s="123" t="s">
        <v>1032</v>
      </c>
      <c r="G1449" s="121" t="s">
        <v>189</v>
      </c>
      <c r="H1449" s="124">
        <v>1</v>
      </c>
      <c r="I1449" s="125"/>
      <c r="J1449" s="126">
        <f>H1449*I1449</f>
        <v>0</v>
      </c>
      <c r="K1449" s="124"/>
      <c r="L1449" s="124">
        <f>H1449*K1449</f>
        <v>0</v>
      </c>
      <c r="M1449" s="124"/>
      <c r="N1449" s="124">
        <f>H1449*M1449</f>
        <v>0</v>
      </c>
      <c r="O1449" s="126">
        <v>21</v>
      </c>
      <c r="P1449" s="126">
        <f>J1449*(O1449/100)</f>
        <v>0</v>
      </c>
      <c r="Q1449" s="126">
        <f>J1449+P1449</f>
        <v>0</v>
      </c>
      <c r="R1449" s="127"/>
      <c r="S1449" s="127" t="s">
        <v>397</v>
      </c>
      <c r="T1449" s="128">
        <v>1</v>
      </c>
      <c r="U1449" s="8"/>
      <c r="V1449" s="8"/>
      <c r="W1449" s="8"/>
      <c r="X1449" s="60"/>
    </row>
    <row r="1450" spans="1:27" ht="9.75" outlineLevel="4" x14ac:dyDescent="0.2">
      <c r="A1450" s="129"/>
      <c r="B1450" s="130"/>
      <c r="C1450" s="130"/>
      <c r="D1450" s="131"/>
      <c r="E1450" s="135" t="s">
        <v>0</v>
      </c>
      <c r="F1450" s="158" t="s">
        <v>54</v>
      </c>
      <c r="G1450" s="158"/>
      <c r="H1450" s="159"/>
      <c r="I1450" s="160"/>
      <c r="J1450" s="161"/>
      <c r="K1450" s="133"/>
      <c r="L1450" s="133"/>
      <c r="M1450" s="133"/>
      <c r="N1450" s="133"/>
      <c r="O1450" s="134"/>
      <c r="P1450" s="134"/>
      <c r="Q1450" s="134"/>
      <c r="R1450" s="131"/>
      <c r="S1450" s="131"/>
      <c r="T1450" s="130"/>
      <c r="U1450" s="6"/>
      <c r="V1450" s="8"/>
      <c r="W1450" s="8"/>
      <c r="X1450" s="132" t="str">
        <f>F1450</f>
        <v>---</v>
      </c>
      <c r="Y1450" s="9"/>
      <c r="AA1450" s="11"/>
    </row>
    <row r="1451" spans="1:27" ht="7.5" customHeight="1" outlineLevel="4" x14ac:dyDescent="0.15">
      <c r="B1451" s="69"/>
      <c r="C1451" s="69"/>
      <c r="D1451" s="60"/>
      <c r="E1451" s="60"/>
      <c r="F1451" s="61"/>
      <c r="G1451" s="60"/>
      <c r="H1451" s="65"/>
      <c r="I1451" s="104"/>
      <c r="J1451" s="63"/>
      <c r="K1451" s="65"/>
      <c r="L1451" s="65"/>
      <c r="M1451" s="65"/>
      <c r="N1451" s="65"/>
      <c r="O1451" s="63"/>
      <c r="P1451" s="63"/>
      <c r="Q1451" s="63"/>
      <c r="R1451" s="60"/>
      <c r="S1451" s="60"/>
      <c r="T1451" s="69"/>
      <c r="U1451" s="8"/>
      <c r="X1451" s="60"/>
    </row>
    <row r="1452" spans="1:27" ht="22.5" outlineLevel="3" x14ac:dyDescent="0.2">
      <c r="A1452" s="4"/>
      <c r="B1452" s="119"/>
      <c r="C1452" s="120">
        <v>246</v>
      </c>
      <c r="D1452" s="121" t="s">
        <v>212</v>
      </c>
      <c r="E1452" s="122" t="s">
        <v>1033</v>
      </c>
      <c r="F1452" s="123" t="s">
        <v>1034</v>
      </c>
      <c r="G1452" s="121" t="s">
        <v>189</v>
      </c>
      <c r="H1452" s="124">
        <v>2</v>
      </c>
      <c r="I1452" s="125"/>
      <c r="J1452" s="126">
        <f>H1452*I1452</f>
        <v>0</v>
      </c>
      <c r="K1452" s="124"/>
      <c r="L1452" s="124">
        <f>H1452*K1452</f>
        <v>0</v>
      </c>
      <c r="M1452" s="124"/>
      <c r="N1452" s="124">
        <f>H1452*M1452</f>
        <v>0</v>
      </c>
      <c r="O1452" s="126">
        <v>21</v>
      </c>
      <c r="P1452" s="126">
        <f>J1452*(O1452/100)</f>
        <v>0</v>
      </c>
      <c r="Q1452" s="126">
        <f>J1452+P1452</f>
        <v>0</v>
      </c>
      <c r="R1452" s="127"/>
      <c r="S1452" s="127" t="s">
        <v>397</v>
      </c>
      <c r="T1452" s="128">
        <v>1</v>
      </c>
      <c r="U1452" s="8"/>
      <c r="V1452" s="8"/>
      <c r="W1452" s="8"/>
      <c r="X1452" s="60"/>
    </row>
    <row r="1453" spans="1:27" ht="9.75" outlineLevel="4" x14ac:dyDescent="0.2">
      <c r="A1453" s="129"/>
      <c r="B1453" s="130"/>
      <c r="C1453" s="130"/>
      <c r="D1453" s="131"/>
      <c r="E1453" s="135" t="s">
        <v>0</v>
      </c>
      <c r="F1453" s="158" t="s">
        <v>54</v>
      </c>
      <c r="G1453" s="158"/>
      <c r="H1453" s="159"/>
      <c r="I1453" s="160"/>
      <c r="J1453" s="161"/>
      <c r="K1453" s="133"/>
      <c r="L1453" s="133"/>
      <c r="M1453" s="133"/>
      <c r="N1453" s="133"/>
      <c r="O1453" s="134"/>
      <c r="P1453" s="134"/>
      <c r="Q1453" s="134"/>
      <c r="R1453" s="131"/>
      <c r="S1453" s="131"/>
      <c r="T1453" s="130"/>
      <c r="U1453" s="6"/>
      <c r="V1453" s="8"/>
      <c r="W1453" s="8"/>
      <c r="X1453" s="132" t="str">
        <f>F1453</f>
        <v>---</v>
      </c>
      <c r="Y1453" s="9"/>
      <c r="AA1453" s="11"/>
    </row>
    <row r="1454" spans="1:27" ht="7.5" customHeight="1" outlineLevel="4" x14ac:dyDescent="0.15">
      <c r="B1454" s="69"/>
      <c r="C1454" s="69"/>
      <c r="D1454" s="60"/>
      <c r="E1454" s="60"/>
      <c r="F1454" s="61"/>
      <c r="G1454" s="60"/>
      <c r="H1454" s="65"/>
      <c r="I1454" s="104"/>
      <c r="J1454" s="63"/>
      <c r="K1454" s="65"/>
      <c r="L1454" s="65"/>
      <c r="M1454" s="65"/>
      <c r="N1454" s="65"/>
      <c r="O1454" s="63"/>
      <c r="P1454" s="63"/>
      <c r="Q1454" s="63"/>
      <c r="R1454" s="60"/>
      <c r="S1454" s="60"/>
      <c r="T1454" s="69"/>
      <c r="U1454" s="8"/>
      <c r="X1454" s="60"/>
    </row>
    <row r="1455" spans="1:27" ht="11.25" outlineLevel="3" x14ac:dyDescent="0.2">
      <c r="A1455" s="4"/>
      <c r="B1455" s="119"/>
      <c r="C1455" s="120">
        <v>247</v>
      </c>
      <c r="D1455" s="121" t="s">
        <v>148</v>
      </c>
      <c r="E1455" s="122" t="s">
        <v>984</v>
      </c>
      <c r="F1455" s="123" t="s">
        <v>985</v>
      </c>
      <c r="G1455" s="121" t="s">
        <v>413</v>
      </c>
      <c r="H1455" s="124">
        <v>0.53</v>
      </c>
      <c r="I1455" s="125"/>
      <c r="J1455" s="126">
        <f>H1455*I1455</f>
        <v>0</v>
      </c>
      <c r="K1455" s="124"/>
      <c r="L1455" s="124">
        <f>H1455*K1455</f>
        <v>0</v>
      </c>
      <c r="M1455" s="124"/>
      <c r="N1455" s="124">
        <f>H1455*M1455</f>
        <v>0</v>
      </c>
      <c r="O1455" s="126">
        <v>21</v>
      </c>
      <c r="P1455" s="126">
        <f>J1455*(O1455/100)</f>
        <v>0</v>
      </c>
      <c r="Q1455" s="126">
        <f>J1455+P1455</f>
        <v>0</v>
      </c>
      <c r="R1455" s="127"/>
      <c r="S1455" s="127" t="s">
        <v>152</v>
      </c>
      <c r="T1455" s="128">
        <v>1</v>
      </c>
      <c r="U1455" s="8"/>
      <c r="V1455" s="8"/>
      <c r="W1455" s="8"/>
      <c r="X1455" s="60"/>
    </row>
    <row r="1456" spans="1:27" ht="9.75" outlineLevel="4" x14ac:dyDescent="0.2">
      <c r="A1456" s="129"/>
      <c r="B1456" s="130"/>
      <c r="C1456" s="130"/>
      <c r="D1456" s="131"/>
      <c r="E1456" s="135" t="s">
        <v>0</v>
      </c>
      <c r="F1456" s="158" t="s">
        <v>986</v>
      </c>
      <c r="G1456" s="158"/>
      <c r="H1456" s="159"/>
      <c r="I1456" s="160"/>
      <c r="J1456" s="161"/>
      <c r="K1456" s="133"/>
      <c r="L1456" s="133"/>
      <c r="M1456" s="133"/>
      <c r="N1456" s="133"/>
      <c r="O1456" s="134"/>
      <c r="P1456" s="134"/>
      <c r="Q1456" s="134"/>
      <c r="R1456" s="131"/>
      <c r="S1456" s="131"/>
      <c r="T1456" s="130"/>
      <c r="U1456" s="6"/>
      <c r="V1456" s="8"/>
      <c r="W1456" s="8"/>
      <c r="X1456" s="132" t="str">
        <f>F1456</f>
        <v>Přesun hmot pro konstrukce truhlářské stanovený procentní sazbou (%) z ceny vodorovná dopravní vzdálenost do 50 m s omezením mechanizace v objektech výšky do 6 m</v>
      </c>
      <c r="Y1456" s="9"/>
      <c r="AA1456" s="11"/>
    </row>
    <row r="1457" spans="1:27" ht="7.5" customHeight="1" outlineLevel="4" x14ac:dyDescent="0.15">
      <c r="B1457" s="69"/>
      <c r="C1457" s="69"/>
      <c r="D1457" s="60"/>
      <c r="E1457" s="60"/>
      <c r="F1457" s="61"/>
      <c r="G1457" s="60"/>
      <c r="H1457" s="65"/>
      <c r="I1457" s="104"/>
      <c r="J1457" s="63"/>
      <c r="K1457" s="65"/>
      <c r="L1457" s="65"/>
      <c r="M1457" s="65"/>
      <c r="N1457" s="65"/>
      <c r="O1457" s="63"/>
      <c r="P1457" s="63"/>
      <c r="Q1457" s="63"/>
      <c r="R1457" s="60"/>
      <c r="S1457" s="60"/>
      <c r="T1457" s="69"/>
      <c r="U1457" s="8"/>
      <c r="X1457" s="60"/>
    </row>
    <row r="1458" spans="1:27" outlineLevel="3" x14ac:dyDescent="0.15">
      <c r="B1458" s="6"/>
      <c r="C1458" s="6"/>
      <c r="D1458" s="6"/>
      <c r="E1458" s="6"/>
      <c r="F1458" s="6"/>
      <c r="G1458" s="6"/>
      <c r="H1458" s="6"/>
      <c r="I1458" s="8"/>
      <c r="J1458" s="8"/>
      <c r="K1458" s="6"/>
      <c r="L1458" s="6"/>
      <c r="M1458" s="6"/>
      <c r="N1458" s="6"/>
      <c r="O1458" s="6"/>
      <c r="P1458" s="8"/>
      <c r="Q1458" s="8"/>
      <c r="R1458" s="8"/>
      <c r="S1458" s="6"/>
      <c r="T1458" s="6"/>
      <c r="X1458" s="6"/>
    </row>
    <row r="1459" spans="1:27" ht="11.25" outlineLevel="2" x14ac:dyDescent="0.2">
      <c r="A1459" s="96" t="s">
        <v>132</v>
      </c>
      <c r="B1459" s="100">
        <v>3</v>
      </c>
      <c r="C1459" s="113"/>
      <c r="D1459" s="114" t="s">
        <v>147</v>
      </c>
      <c r="E1459" s="114"/>
      <c r="F1459" s="115" t="s">
        <v>133</v>
      </c>
      <c r="G1459" s="114"/>
      <c r="H1459" s="116"/>
      <c r="I1459" s="117"/>
      <c r="J1459" s="98">
        <f>SUBTOTAL(9,J1460:J1556)</f>
        <v>0</v>
      </c>
      <c r="K1459" s="116"/>
      <c r="L1459" s="99">
        <f>SUBTOTAL(9,L1460:L1556)</f>
        <v>1.2012578089999999</v>
      </c>
      <c r="M1459" s="116"/>
      <c r="N1459" s="99">
        <f>SUBTOTAL(9,N1460:N1556)</f>
        <v>0</v>
      </c>
      <c r="O1459" s="118"/>
      <c r="P1459" s="98">
        <f>SUBTOTAL(9,P1460:P1556)</f>
        <v>0</v>
      </c>
      <c r="Q1459" s="98">
        <f>SUBTOTAL(9,Q1460:Q1556)</f>
        <v>0</v>
      </c>
      <c r="R1459" s="114"/>
      <c r="S1459" s="114"/>
      <c r="T1459" s="100">
        <f>SUBTOTAL(9,T1460:T1556)</f>
        <v>15</v>
      </c>
      <c r="U1459" s="6"/>
      <c r="V1459" s="8"/>
      <c r="W1459" s="8"/>
      <c r="X1459" s="60"/>
    </row>
    <row r="1460" spans="1:27" ht="11.25" outlineLevel="3" x14ac:dyDescent="0.2">
      <c r="A1460" s="4"/>
      <c r="B1460" s="119"/>
      <c r="C1460" s="120">
        <v>248</v>
      </c>
      <c r="D1460" s="121" t="s">
        <v>148</v>
      </c>
      <c r="E1460" s="122" t="s">
        <v>1035</v>
      </c>
      <c r="F1460" s="123" t="s">
        <v>1036</v>
      </c>
      <c r="G1460" s="121" t="s">
        <v>1037</v>
      </c>
      <c r="H1460" s="124">
        <v>61.966999999999999</v>
      </c>
      <c r="I1460" s="125"/>
      <c r="J1460" s="126">
        <f>H1460*I1460</f>
        <v>0</v>
      </c>
      <c r="K1460" s="124">
        <v>5.0000000000000002E-5</v>
      </c>
      <c r="L1460" s="124">
        <f>H1460*K1460</f>
        <v>3.0983500000000001E-3</v>
      </c>
      <c r="M1460" s="124"/>
      <c r="N1460" s="124">
        <f>H1460*M1460</f>
        <v>0</v>
      </c>
      <c r="O1460" s="126">
        <v>21</v>
      </c>
      <c r="P1460" s="126">
        <f>J1460*(O1460/100)</f>
        <v>0</v>
      </c>
      <c r="Q1460" s="126">
        <f>J1460+P1460</f>
        <v>0</v>
      </c>
      <c r="R1460" s="127"/>
      <c r="S1460" s="127" t="s">
        <v>152</v>
      </c>
      <c r="T1460" s="128">
        <v>1</v>
      </c>
      <c r="U1460" s="8"/>
      <c r="V1460" s="8"/>
      <c r="W1460" s="8"/>
      <c r="X1460" s="60"/>
    </row>
    <row r="1461" spans="1:27" ht="9.75" outlineLevel="4" x14ac:dyDescent="0.2">
      <c r="A1461" s="129"/>
      <c r="B1461" s="130"/>
      <c r="C1461" s="130"/>
      <c r="D1461" s="131"/>
      <c r="E1461" s="135" t="s">
        <v>0</v>
      </c>
      <c r="F1461" s="158" t="s">
        <v>1038</v>
      </c>
      <c r="G1461" s="158"/>
      <c r="H1461" s="159"/>
      <c r="I1461" s="160"/>
      <c r="J1461" s="161"/>
      <c r="K1461" s="133"/>
      <c r="L1461" s="133"/>
      <c r="M1461" s="133"/>
      <c r="N1461" s="133"/>
      <c r="O1461" s="134"/>
      <c r="P1461" s="134"/>
      <c r="Q1461" s="134"/>
      <c r="R1461" s="131"/>
      <c r="S1461" s="131"/>
      <c r="T1461" s="130"/>
      <c r="U1461" s="6"/>
      <c r="V1461" s="8"/>
      <c r="W1461" s="8"/>
      <c r="X1461" s="132" t="str">
        <f>F1461</f>
        <v>Montáž ostatních atypických zámečnických konstrukcí hmotnosti přes 20 do 50 kg</v>
      </c>
      <c r="Y1461" s="9"/>
      <c r="AA1461" s="11"/>
    </row>
    <row r="1462" spans="1:27" ht="7.5" customHeight="1" outlineLevel="4" x14ac:dyDescent="0.15">
      <c r="B1462" s="69"/>
      <c r="C1462" s="69"/>
      <c r="D1462" s="60"/>
      <c r="E1462" s="60"/>
      <c r="F1462" s="61"/>
      <c r="G1462" s="60"/>
      <c r="H1462" s="65"/>
      <c r="I1462" s="104"/>
      <c r="J1462" s="63"/>
      <c r="K1462" s="65"/>
      <c r="L1462" s="65"/>
      <c r="M1462" s="65"/>
      <c r="N1462" s="65"/>
      <c r="O1462" s="63"/>
      <c r="P1462" s="63"/>
      <c r="Q1462" s="63"/>
      <c r="R1462" s="60"/>
      <c r="S1462" s="60"/>
      <c r="T1462" s="69"/>
      <c r="U1462" s="8"/>
      <c r="X1462" s="60"/>
    </row>
    <row r="1463" spans="1:27" ht="11.25" outlineLevel="3" x14ac:dyDescent="0.2">
      <c r="A1463" s="4"/>
      <c r="B1463" s="119"/>
      <c r="C1463" s="120">
        <v>249</v>
      </c>
      <c r="D1463" s="121" t="s">
        <v>212</v>
      </c>
      <c r="E1463" s="122" t="s">
        <v>1039</v>
      </c>
      <c r="F1463" s="123" t="s">
        <v>1040</v>
      </c>
      <c r="G1463" s="121" t="s">
        <v>1037</v>
      </c>
      <c r="H1463" s="124">
        <v>61.967399999999998</v>
      </c>
      <c r="I1463" s="125"/>
      <c r="J1463" s="126">
        <f>H1463*I1463</f>
        <v>0</v>
      </c>
      <c r="K1463" s="124">
        <v>1E-3</v>
      </c>
      <c r="L1463" s="124">
        <f>H1463*K1463</f>
        <v>6.1967399999999999E-2</v>
      </c>
      <c r="M1463" s="124"/>
      <c r="N1463" s="124">
        <f>H1463*M1463</f>
        <v>0</v>
      </c>
      <c r="O1463" s="126">
        <v>21</v>
      </c>
      <c r="P1463" s="126">
        <f>J1463*(O1463/100)</f>
        <v>0</v>
      </c>
      <c r="Q1463" s="126">
        <f>J1463+P1463</f>
        <v>0</v>
      </c>
      <c r="R1463" s="127"/>
      <c r="S1463" s="127" t="s">
        <v>397</v>
      </c>
      <c r="T1463" s="128">
        <v>1</v>
      </c>
      <c r="U1463" s="8"/>
      <c r="V1463" s="8"/>
      <c r="W1463" s="8"/>
      <c r="X1463" s="60"/>
    </row>
    <row r="1464" spans="1:27" ht="9.75" outlineLevel="4" x14ac:dyDescent="0.2">
      <c r="A1464" s="129"/>
      <c r="B1464" s="130"/>
      <c r="C1464" s="130"/>
      <c r="D1464" s="131"/>
      <c r="E1464" s="135" t="s">
        <v>0</v>
      </c>
      <c r="F1464" s="158" t="s">
        <v>54</v>
      </c>
      <c r="G1464" s="158"/>
      <c r="H1464" s="159"/>
      <c r="I1464" s="160"/>
      <c r="J1464" s="161"/>
      <c r="K1464" s="133"/>
      <c r="L1464" s="133"/>
      <c r="M1464" s="133"/>
      <c r="N1464" s="133"/>
      <c r="O1464" s="134"/>
      <c r="P1464" s="134"/>
      <c r="Q1464" s="134"/>
      <c r="R1464" s="131"/>
      <c r="S1464" s="131"/>
      <c r="T1464" s="130"/>
      <c r="U1464" s="6"/>
      <c r="V1464" s="8"/>
      <c r="W1464" s="8"/>
      <c r="X1464" s="132" t="str">
        <f>F1464</f>
        <v>---</v>
      </c>
      <c r="Y1464" s="9"/>
      <c r="AA1464" s="11"/>
    </row>
    <row r="1465" spans="1:27" ht="7.5" customHeight="1" outlineLevel="4" x14ac:dyDescent="0.15">
      <c r="B1465" s="69"/>
      <c r="C1465" s="69"/>
      <c r="D1465" s="60"/>
      <c r="E1465" s="60"/>
      <c r="F1465" s="61"/>
      <c r="G1465" s="60"/>
      <c r="H1465" s="65"/>
      <c r="I1465" s="104"/>
      <c r="J1465" s="63"/>
      <c r="K1465" s="65"/>
      <c r="L1465" s="65"/>
      <c r="M1465" s="65"/>
      <c r="N1465" s="65"/>
      <c r="O1465" s="63"/>
      <c r="P1465" s="63"/>
      <c r="Q1465" s="63"/>
      <c r="R1465" s="60"/>
      <c r="S1465" s="60"/>
      <c r="T1465" s="69"/>
      <c r="U1465" s="8"/>
      <c r="X1465" s="60"/>
    </row>
    <row r="1466" spans="1:27" ht="11.25" outlineLevel="4" x14ac:dyDescent="0.2">
      <c r="A1466" s="136"/>
      <c r="B1466" s="137"/>
      <c r="C1466" s="137"/>
      <c r="D1466" s="138"/>
      <c r="E1466" s="144" t="s">
        <v>1</v>
      </c>
      <c r="F1466" s="139" t="s">
        <v>616</v>
      </c>
      <c r="G1466" s="138"/>
      <c r="H1466" s="140">
        <v>0</v>
      </c>
      <c r="I1466" s="141"/>
      <c r="J1466" s="142"/>
      <c r="K1466" s="143"/>
      <c r="L1466" s="143"/>
      <c r="M1466" s="143"/>
      <c r="N1466" s="143"/>
      <c r="O1466" s="142"/>
      <c r="P1466" s="142"/>
      <c r="Q1466" s="142"/>
      <c r="R1466" s="138"/>
      <c r="S1466" s="138"/>
      <c r="T1466" s="137"/>
      <c r="U1466" s="6"/>
      <c r="V1466" s="8"/>
      <c r="W1466" s="8"/>
      <c r="X1466" s="60"/>
    </row>
    <row r="1467" spans="1:27" ht="11.25" outlineLevel="4" x14ac:dyDescent="0.2">
      <c r="A1467" s="136"/>
      <c r="B1467" s="137"/>
      <c r="C1467" s="137"/>
      <c r="D1467" s="138"/>
      <c r="E1467" s="144"/>
      <c r="F1467" s="139" t="s">
        <v>1041</v>
      </c>
      <c r="G1467" s="138"/>
      <c r="H1467" s="140">
        <v>54.136000000000003</v>
      </c>
      <c r="I1467" s="141"/>
      <c r="J1467" s="142"/>
      <c r="K1467" s="143"/>
      <c r="L1467" s="143"/>
      <c r="M1467" s="143"/>
      <c r="N1467" s="143"/>
      <c r="O1467" s="142"/>
      <c r="P1467" s="142"/>
      <c r="Q1467" s="142"/>
      <c r="R1467" s="138"/>
      <c r="S1467" s="138"/>
      <c r="T1467" s="137"/>
      <c r="U1467" s="6"/>
      <c r="V1467" s="8"/>
      <c r="W1467" s="8"/>
      <c r="X1467" s="60"/>
    </row>
    <row r="1468" spans="1:27" ht="11.25" outlineLevel="4" x14ac:dyDescent="0.2">
      <c r="A1468" s="136"/>
      <c r="B1468" s="137"/>
      <c r="C1468" s="137"/>
      <c r="D1468" s="138"/>
      <c r="E1468" s="144"/>
      <c r="F1468" s="139" t="s">
        <v>1042</v>
      </c>
      <c r="G1468" s="138"/>
      <c r="H1468" s="140">
        <v>2.198</v>
      </c>
      <c r="I1468" s="141"/>
      <c r="J1468" s="142"/>
      <c r="K1468" s="143"/>
      <c r="L1468" s="143"/>
      <c r="M1468" s="143"/>
      <c r="N1468" s="143"/>
      <c r="O1468" s="142"/>
      <c r="P1468" s="142"/>
      <c r="Q1468" s="142"/>
      <c r="R1468" s="138"/>
      <c r="S1468" s="138"/>
      <c r="T1468" s="137"/>
      <c r="U1468" s="6"/>
      <c r="V1468" s="8"/>
      <c r="W1468" s="8"/>
      <c r="X1468" s="60"/>
    </row>
    <row r="1469" spans="1:27" ht="11.25" outlineLevel="4" x14ac:dyDescent="0.2">
      <c r="A1469" s="136"/>
      <c r="B1469" s="137"/>
      <c r="C1469" s="137"/>
      <c r="D1469" s="138"/>
      <c r="E1469" s="144"/>
      <c r="F1469" s="139" t="s">
        <v>233</v>
      </c>
      <c r="G1469" s="138"/>
      <c r="H1469" s="140">
        <v>56.334000000000003</v>
      </c>
      <c r="I1469" s="141"/>
      <c r="J1469" s="142"/>
      <c r="K1469" s="143"/>
      <c r="L1469" s="143"/>
      <c r="M1469" s="143"/>
      <c r="N1469" s="143"/>
      <c r="O1469" s="142"/>
      <c r="P1469" s="142"/>
      <c r="Q1469" s="142"/>
      <c r="R1469" s="138"/>
      <c r="S1469" s="138"/>
      <c r="T1469" s="137"/>
      <c r="U1469" s="6"/>
      <c r="V1469" s="8"/>
      <c r="W1469" s="8"/>
      <c r="X1469" s="60"/>
    </row>
    <row r="1470" spans="1:27" ht="11.25" outlineLevel="4" x14ac:dyDescent="0.2">
      <c r="A1470" s="136"/>
      <c r="B1470" s="137"/>
      <c r="C1470" s="137"/>
      <c r="D1470" s="138"/>
      <c r="E1470" s="144"/>
      <c r="F1470" s="139" t="s">
        <v>1043</v>
      </c>
      <c r="G1470" s="138"/>
      <c r="H1470" s="140">
        <v>5.6334000000000009</v>
      </c>
      <c r="I1470" s="141"/>
      <c r="J1470" s="142"/>
      <c r="K1470" s="143"/>
      <c r="L1470" s="143"/>
      <c r="M1470" s="143"/>
      <c r="N1470" s="143"/>
      <c r="O1470" s="142"/>
      <c r="P1470" s="142"/>
      <c r="Q1470" s="142"/>
      <c r="R1470" s="138"/>
      <c r="S1470" s="138"/>
      <c r="T1470" s="137"/>
      <c r="U1470" s="6"/>
      <c r="V1470" s="8"/>
      <c r="W1470" s="8"/>
      <c r="X1470" s="60"/>
    </row>
    <row r="1471" spans="1:27" ht="7.5" customHeight="1" outlineLevel="4" x14ac:dyDescent="0.15">
      <c r="A1471" s="8"/>
      <c r="B1471" s="69"/>
      <c r="C1471" s="69"/>
      <c r="D1471" s="60"/>
      <c r="E1471" s="60"/>
      <c r="F1471" s="103"/>
      <c r="G1471" s="60"/>
      <c r="H1471" s="65"/>
      <c r="I1471" s="104"/>
      <c r="J1471" s="63"/>
      <c r="K1471" s="65"/>
      <c r="L1471" s="65"/>
      <c r="M1471" s="65"/>
      <c r="N1471" s="65"/>
      <c r="O1471" s="63"/>
      <c r="P1471" s="63"/>
      <c r="Q1471" s="63"/>
      <c r="R1471" s="60"/>
      <c r="S1471" s="60"/>
      <c r="T1471" s="69"/>
      <c r="U1471" s="8"/>
      <c r="X1471" s="60"/>
    </row>
    <row r="1472" spans="1:27" ht="11.25" outlineLevel="3" x14ac:dyDescent="0.2">
      <c r="A1472" s="4"/>
      <c r="B1472" s="119"/>
      <c r="C1472" s="120">
        <v>250</v>
      </c>
      <c r="D1472" s="121" t="s">
        <v>148</v>
      </c>
      <c r="E1472" s="122" t="s">
        <v>1044</v>
      </c>
      <c r="F1472" s="123" t="s">
        <v>1045</v>
      </c>
      <c r="G1472" s="121" t="s">
        <v>189</v>
      </c>
      <c r="H1472" s="124">
        <v>112</v>
      </c>
      <c r="I1472" s="125"/>
      <c r="J1472" s="126">
        <f>H1472*I1472</f>
        <v>0</v>
      </c>
      <c r="K1472" s="124">
        <v>1.0000000000000001E-5</v>
      </c>
      <c r="L1472" s="124">
        <f>H1472*K1472</f>
        <v>1.1200000000000001E-3</v>
      </c>
      <c r="M1472" s="124"/>
      <c r="N1472" s="124">
        <f>H1472*M1472</f>
        <v>0</v>
      </c>
      <c r="O1472" s="126">
        <v>21</v>
      </c>
      <c r="P1472" s="126">
        <f>J1472*(O1472/100)</f>
        <v>0</v>
      </c>
      <c r="Q1472" s="126">
        <f>J1472+P1472</f>
        <v>0</v>
      </c>
      <c r="R1472" s="127"/>
      <c r="S1472" s="127" t="s">
        <v>152</v>
      </c>
      <c r="T1472" s="128">
        <v>1</v>
      </c>
      <c r="U1472" s="8"/>
      <c r="V1472" s="8"/>
      <c r="W1472" s="8"/>
      <c r="X1472" s="60"/>
    </row>
    <row r="1473" spans="1:27" ht="9.75" outlineLevel="4" x14ac:dyDescent="0.2">
      <c r="A1473" s="129"/>
      <c r="B1473" s="130"/>
      <c r="C1473" s="130"/>
      <c r="D1473" s="131"/>
      <c r="E1473" s="135" t="s">
        <v>0</v>
      </c>
      <c r="F1473" s="158" t="s">
        <v>1046</v>
      </c>
      <c r="G1473" s="158"/>
      <c r="H1473" s="159"/>
      <c r="I1473" s="160"/>
      <c r="J1473" s="161"/>
      <c r="K1473" s="133"/>
      <c r="L1473" s="133"/>
      <c r="M1473" s="133"/>
      <c r="N1473" s="133"/>
      <c r="O1473" s="134"/>
      <c r="P1473" s="134"/>
      <c r="Q1473" s="134"/>
      <c r="R1473" s="131"/>
      <c r="S1473" s="131"/>
      <c r="T1473" s="130"/>
      <c r="U1473" s="6"/>
      <c r="V1473" s="8"/>
      <c r="W1473" s="8"/>
      <c r="X1473" s="132" t="str">
        <f>F1473</f>
        <v>Kotva chemická s vyvrtáním otvoru do betonu, železobetonu nebo tvrdého kamene tmel, velikost M 12, hloubka 110 mm</v>
      </c>
      <c r="Y1473" s="9"/>
      <c r="AA1473" s="11"/>
    </row>
    <row r="1474" spans="1:27" ht="7.5" customHeight="1" outlineLevel="4" x14ac:dyDescent="0.15">
      <c r="B1474" s="69"/>
      <c r="C1474" s="69"/>
      <c r="D1474" s="60"/>
      <c r="E1474" s="60"/>
      <c r="F1474" s="61"/>
      <c r="G1474" s="60"/>
      <c r="H1474" s="65"/>
      <c r="I1474" s="104"/>
      <c r="J1474" s="63"/>
      <c r="K1474" s="65"/>
      <c r="L1474" s="65"/>
      <c r="M1474" s="65"/>
      <c r="N1474" s="65"/>
      <c r="O1474" s="63"/>
      <c r="P1474" s="63"/>
      <c r="Q1474" s="63"/>
      <c r="R1474" s="60"/>
      <c r="S1474" s="60"/>
      <c r="T1474" s="69"/>
      <c r="U1474" s="8"/>
      <c r="X1474" s="60"/>
    </row>
    <row r="1475" spans="1:27" ht="11.25" outlineLevel="4" x14ac:dyDescent="0.2">
      <c r="A1475" s="136"/>
      <c r="B1475" s="137"/>
      <c r="C1475" s="137"/>
      <c r="D1475" s="138"/>
      <c r="E1475" s="144" t="s">
        <v>1</v>
      </c>
      <c r="F1475" s="139" t="s">
        <v>616</v>
      </c>
      <c r="G1475" s="138"/>
      <c r="H1475" s="140">
        <v>0</v>
      </c>
      <c r="I1475" s="141"/>
      <c r="J1475" s="142"/>
      <c r="K1475" s="143"/>
      <c r="L1475" s="143"/>
      <c r="M1475" s="143"/>
      <c r="N1475" s="143"/>
      <c r="O1475" s="142"/>
      <c r="P1475" s="142"/>
      <c r="Q1475" s="142"/>
      <c r="R1475" s="138"/>
      <c r="S1475" s="138"/>
      <c r="T1475" s="137"/>
      <c r="U1475" s="6"/>
      <c r="V1475" s="8"/>
      <c r="W1475" s="8"/>
      <c r="X1475" s="60"/>
    </row>
    <row r="1476" spans="1:27" ht="11.25" outlineLevel="4" x14ac:dyDescent="0.2">
      <c r="A1476" s="136"/>
      <c r="B1476" s="137"/>
      <c r="C1476" s="137"/>
      <c r="D1476" s="138"/>
      <c r="E1476" s="144"/>
      <c r="F1476" s="139" t="s">
        <v>1047</v>
      </c>
      <c r="G1476" s="138"/>
      <c r="H1476" s="140">
        <v>4</v>
      </c>
      <c r="I1476" s="141"/>
      <c r="J1476" s="142"/>
      <c r="K1476" s="143"/>
      <c r="L1476" s="143"/>
      <c r="M1476" s="143"/>
      <c r="N1476" s="143"/>
      <c r="O1476" s="142"/>
      <c r="P1476" s="142"/>
      <c r="Q1476" s="142"/>
      <c r="R1476" s="138"/>
      <c r="S1476" s="138"/>
      <c r="T1476" s="137"/>
      <c r="U1476" s="6"/>
      <c r="V1476" s="8"/>
      <c r="W1476" s="8"/>
      <c r="X1476" s="60"/>
    </row>
    <row r="1477" spans="1:27" ht="11.25" outlineLevel="4" x14ac:dyDescent="0.2">
      <c r="A1477" s="136"/>
      <c r="B1477" s="137"/>
      <c r="C1477" s="137"/>
      <c r="D1477" s="138"/>
      <c r="E1477" s="144"/>
      <c r="F1477" s="139" t="s">
        <v>917</v>
      </c>
      <c r="G1477" s="138"/>
      <c r="H1477" s="140">
        <v>0</v>
      </c>
      <c r="I1477" s="141"/>
      <c r="J1477" s="142"/>
      <c r="K1477" s="143"/>
      <c r="L1477" s="143"/>
      <c r="M1477" s="143"/>
      <c r="N1477" s="143"/>
      <c r="O1477" s="142"/>
      <c r="P1477" s="142"/>
      <c r="Q1477" s="142"/>
      <c r="R1477" s="138"/>
      <c r="S1477" s="138"/>
      <c r="T1477" s="137"/>
      <c r="U1477" s="6"/>
      <c r="V1477" s="8"/>
      <c r="W1477" s="8"/>
      <c r="X1477" s="60"/>
    </row>
    <row r="1478" spans="1:27" ht="11.25" outlineLevel="4" x14ac:dyDescent="0.2">
      <c r="A1478" s="136"/>
      <c r="B1478" s="137"/>
      <c r="C1478" s="137"/>
      <c r="D1478" s="138"/>
      <c r="E1478" s="144"/>
      <c r="F1478" s="139" t="s">
        <v>1048</v>
      </c>
      <c r="G1478" s="138"/>
      <c r="H1478" s="140">
        <v>0</v>
      </c>
      <c r="I1478" s="141"/>
      <c r="J1478" s="142"/>
      <c r="K1478" s="143"/>
      <c r="L1478" s="143"/>
      <c r="M1478" s="143"/>
      <c r="N1478" s="143"/>
      <c r="O1478" s="142"/>
      <c r="P1478" s="142"/>
      <c r="Q1478" s="142"/>
      <c r="R1478" s="138"/>
      <c r="S1478" s="138"/>
      <c r="T1478" s="137"/>
      <c r="U1478" s="6"/>
      <c r="V1478" s="8"/>
      <c r="W1478" s="8"/>
      <c r="X1478" s="60"/>
    </row>
    <row r="1479" spans="1:27" ht="11.25" outlineLevel="4" x14ac:dyDescent="0.2">
      <c r="A1479" s="136"/>
      <c r="B1479" s="137"/>
      <c r="C1479" s="137"/>
      <c r="D1479" s="138"/>
      <c r="E1479" s="144"/>
      <c r="F1479" s="139" t="s">
        <v>1049</v>
      </c>
      <c r="G1479" s="138"/>
      <c r="H1479" s="140">
        <v>12</v>
      </c>
      <c r="I1479" s="141"/>
      <c r="J1479" s="142"/>
      <c r="K1479" s="143"/>
      <c r="L1479" s="143"/>
      <c r="M1479" s="143"/>
      <c r="N1479" s="143"/>
      <c r="O1479" s="142"/>
      <c r="P1479" s="142"/>
      <c r="Q1479" s="142"/>
      <c r="R1479" s="138"/>
      <c r="S1479" s="138"/>
      <c r="T1479" s="137"/>
      <c r="U1479" s="6"/>
      <c r="V1479" s="8"/>
      <c r="W1479" s="8"/>
      <c r="X1479" s="60"/>
    </row>
    <row r="1480" spans="1:27" ht="11.25" outlineLevel="4" x14ac:dyDescent="0.2">
      <c r="A1480" s="136"/>
      <c r="B1480" s="137"/>
      <c r="C1480" s="137"/>
      <c r="D1480" s="138"/>
      <c r="E1480" s="144"/>
      <c r="F1480" s="139" t="s">
        <v>1050</v>
      </c>
      <c r="G1480" s="138"/>
      <c r="H1480" s="140">
        <v>44</v>
      </c>
      <c r="I1480" s="141"/>
      <c r="J1480" s="142"/>
      <c r="K1480" s="143"/>
      <c r="L1480" s="143"/>
      <c r="M1480" s="143"/>
      <c r="N1480" s="143"/>
      <c r="O1480" s="142"/>
      <c r="P1480" s="142"/>
      <c r="Q1480" s="142"/>
      <c r="R1480" s="138"/>
      <c r="S1480" s="138"/>
      <c r="T1480" s="137"/>
      <c r="U1480" s="6"/>
      <c r="V1480" s="8"/>
      <c r="W1480" s="8"/>
      <c r="X1480" s="60"/>
    </row>
    <row r="1481" spans="1:27" ht="11.25" outlineLevel="4" x14ac:dyDescent="0.2">
      <c r="A1481" s="136"/>
      <c r="B1481" s="137"/>
      <c r="C1481" s="137"/>
      <c r="D1481" s="138"/>
      <c r="E1481" s="144"/>
      <c r="F1481" s="139" t="s">
        <v>1051</v>
      </c>
      <c r="G1481" s="138"/>
      <c r="H1481" s="140">
        <v>16</v>
      </c>
      <c r="I1481" s="141"/>
      <c r="J1481" s="142"/>
      <c r="K1481" s="143"/>
      <c r="L1481" s="143"/>
      <c r="M1481" s="143"/>
      <c r="N1481" s="143"/>
      <c r="O1481" s="142"/>
      <c r="P1481" s="142"/>
      <c r="Q1481" s="142"/>
      <c r="R1481" s="138"/>
      <c r="S1481" s="138"/>
      <c r="T1481" s="137"/>
      <c r="U1481" s="6"/>
      <c r="V1481" s="8"/>
      <c r="W1481" s="8"/>
      <c r="X1481" s="60"/>
    </row>
    <row r="1482" spans="1:27" ht="11.25" outlineLevel="4" x14ac:dyDescent="0.2">
      <c r="A1482" s="136"/>
      <c r="B1482" s="137"/>
      <c r="C1482" s="137"/>
      <c r="D1482" s="138"/>
      <c r="E1482" s="144"/>
      <c r="F1482" s="139" t="s">
        <v>1052</v>
      </c>
      <c r="G1482" s="138"/>
      <c r="H1482" s="140">
        <v>36</v>
      </c>
      <c r="I1482" s="141"/>
      <c r="J1482" s="142"/>
      <c r="K1482" s="143"/>
      <c r="L1482" s="143"/>
      <c r="M1482" s="143"/>
      <c r="N1482" s="143"/>
      <c r="O1482" s="142"/>
      <c r="P1482" s="142"/>
      <c r="Q1482" s="142"/>
      <c r="R1482" s="138"/>
      <c r="S1482" s="138"/>
      <c r="T1482" s="137"/>
      <c r="U1482" s="6"/>
      <c r="V1482" s="8"/>
      <c r="W1482" s="8"/>
      <c r="X1482" s="60"/>
    </row>
    <row r="1483" spans="1:27" ht="7.5" customHeight="1" outlineLevel="4" x14ac:dyDescent="0.15">
      <c r="A1483" s="8"/>
      <c r="B1483" s="69"/>
      <c r="C1483" s="69"/>
      <c r="D1483" s="60"/>
      <c r="E1483" s="60"/>
      <c r="F1483" s="103"/>
      <c r="G1483" s="60"/>
      <c r="H1483" s="65"/>
      <c r="I1483" s="104"/>
      <c r="J1483" s="63"/>
      <c r="K1483" s="65"/>
      <c r="L1483" s="65"/>
      <c r="M1483" s="65"/>
      <c r="N1483" s="65"/>
      <c r="O1483" s="63"/>
      <c r="P1483" s="63"/>
      <c r="Q1483" s="63"/>
      <c r="R1483" s="60"/>
      <c r="S1483" s="60"/>
      <c r="T1483" s="69"/>
      <c r="U1483" s="8"/>
      <c r="X1483" s="60"/>
    </row>
    <row r="1484" spans="1:27" ht="11.25" outlineLevel="3" x14ac:dyDescent="0.2">
      <c r="A1484" s="4"/>
      <c r="B1484" s="119"/>
      <c r="C1484" s="120">
        <v>251</v>
      </c>
      <c r="D1484" s="121" t="s">
        <v>148</v>
      </c>
      <c r="E1484" s="122" t="s">
        <v>1053</v>
      </c>
      <c r="F1484" s="123" t="s">
        <v>1054</v>
      </c>
      <c r="G1484" s="121" t="s">
        <v>189</v>
      </c>
      <c r="H1484" s="124">
        <v>112</v>
      </c>
      <c r="I1484" s="125"/>
      <c r="J1484" s="126">
        <f>H1484*I1484</f>
        <v>0</v>
      </c>
      <c r="K1484" s="124">
        <v>1.2999999999999999E-4</v>
      </c>
      <c r="L1484" s="124">
        <f>H1484*K1484</f>
        <v>1.4559999999999998E-2</v>
      </c>
      <c r="M1484" s="124"/>
      <c r="N1484" s="124">
        <f>H1484*M1484</f>
        <v>0</v>
      </c>
      <c r="O1484" s="126">
        <v>21</v>
      </c>
      <c r="P1484" s="126">
        <f>J1484*(O1484/100)</f>
        <v>0</v>
      </c>
      <c r="Q1484" s="126">
        <f>J1484+P1484</f>
        <v>0</v>
      </c>
      <c r="R1484" s="127"/>
      <c r="S1484" s="127" t="s">
        <v>152</v>
      </c>
      <c r="T1484" s="128">
        <v>1</v>
      </c>
      <c r="U1484" s="8"/>
      <c r="V1484" s="8"/>
      <c r="W1484" s="8"/>
      <c r="X1484" s="60"/>
    </row>
    <row r="1485" spans="1:27" ht="9.75" outlineLevel="4" x14ac:dyDescent="0.2">
      <c r="A1485" s="129"/>
      <c r="B1485" s="130"/>
      <c r="C1485" s="130"/>
      <c r="D1485" s="131"/>
      <c r="E1485" s="135" t="s">
        <v>0</v>
      </c>
      <c r="F1485" s="158" t="s">
        <v>1055</v>
      </c>
      <c r="G1485" s="158"/>
      <c r="H1485" s="159"/>
      <c r="I1485" s="160"/>
      <c r="J1485" s="161"/>
      <c r="K1485" s="133"/>
      <c r="L1485" s="133"/>
      <c r="M1485" s="133"/>
      <c r="N1485" s="133"/>
      <c r="O1485" s="134"/>
      <c r="P1485" s="134"/>
      <c r="Q1485" s="134"/>
      <c r="R1485" s="131"/>
      <c r="S1485" s="131"/>
      <c r="T1485" s="130"/>
      <c r="U1485" s="6"/>
      <c r="V1485" s="8"/>
      <c r="W1485" s="8"/>
      <c r="X1485" s="132" t="str">
        <f>F1485</f>
        <v>Kotva chemická s vyvrtáním otvoru kotevní šrouby pro chemické kotvy, velikost M 12, délka 160 mm</v>
      </c>
      <c r="Y1485" s="9"/>
      <c r="AA1485" s="11"/>
    </row>
    <row r="1486" spans="1:27" ht="7.5" customHeight="1" outlineLevel="4" x14ac:dyDescent="0.15">
      <c r="B1486" s="69"/>
      <c r="C1486" s="69"/>
      <c r="D1486" s="60"/>
      <c r="E1486" s="60"/>
      <c r="F1486" s="61"/>
      <c r="G1486" s="60"/>
      <c r="H1486" s="65"/>
      <c r="I1486" s="104"/>
      <c r="J1486" s="63"/>
      <c r="K1486" s="65"/>
      <c r="L1486" s="65"/>
      <c r="M1486" s="65"/>
      <c r="N1486" s="65"/>
      <c r="O1486" s="63"/>
      <c r="P1486" s="63"/>
      <c r="Q1486" s="63"/>
      <c r="R1486" s="60"/>
      <c r="S1486" s="60"/>
      <c r="T1486" s="69"/>
      <c r="U1486" s="8"/>
      <c r="X1486" s="60"/>
    </row>
    <row r="1487" spans="1:27" ht="11.25" outlineLevel="3" x14ac:dyDescent="0.2">
      <c r="A1487" s="4"/>
      <c r="B1487" s="119"/>
      <c r="C1487" s="120">
        <v>252</v>
      </c>
      <c r="D1487" s="121" t="s">
        <v>148</v>
      </c>
      <c r="E1487" s="122" t="s">
        <v>1056</v>
      </c>
      <c r="F1487" s="123" t="s">
        <v>1057</v>
      </c>
      <c r="G1487" s="121" t="s">
        <v>1037</v>
      </c>
      <c r="H1487" s="124">
        <v>952.14</v>
      </c>
      <c r="I1487" s="125"/>
      <c r="J1487" s="126">
        <f>H1487*I1487</f>
        <v>0</v>
      </c>
      <c r="K1487" s="124">
        <v>5.0000000000000002E-5</v>
      </c>
      <c r="L1487" s="124">
        <f>H1487*K1487</f>
        <v>4.7607000000000003E-2</v>
      </c>
      <c r="M1487" s="124"/>
      <c r="N1487" s="124">
        <f>H1487*M1487</f>
        <v>0</v>
      </c>
      <c r="O1487" s="126">
        <v>21</v>
      </c>
      <c r="P1487" s="126">
        <f>J1487*(O1487/100)</f>
        <v>0</v>
      </c>
      <c r="Q1487" s="126">
        <f>J1487+P1487</f>
        <v>0</v>
      </c>
      <c r="R1487" s="127"/>
      <c r="S1487" s="127" t="s">
        <v>152</v>
      </c>
      <c r="T1487" s="128">
        <v>1</v>
      </c>
      <c r="U1487" s="8"/>
      <c r="V1487" s="8"/>
      <c r="W1487" s="8"/>
      <c r="X1487" s="60"/>
    </row>
    <row r="1488" spans="1:27" ht="9.75" outlineLevel="4" x14ac:dyDescent="0.2">
      <c r="A1488" s="129"/>
      <c r="B1488" s="130"/>
      <c r="C1488" s="130"/>
      <c r="D1488" s="131"/>
      <c r="E1488" s="135" t="s">
        <v>0</v>
      </c>
      <c r="F1488" s="158" t="s">
        <v>1058</v>
      </c>
      <c r="G1488" s="158"/>
      <c r="H1488" s="159"/>
      <c r="I1488" s="160"/>
      <c r="J1488" s="161"/>
      <c r="K1488" s="133"/>
      <c r="L1488" s="133"/>
      <c r="M1488" s="133"/>
      <c r="N1488" s="133"/>
      <c r="O1488" s="134"/>
      <c r="P1488" s="134"/>
      <c r="Q1488" s="134"/>
      <c r="R1488" s="131"/>
      <c r="S1488" s="131"/>
      <c r="T1488" s="130"/>
      <c r="U1488" s="6"/>
      <c r="V1488" s="8"/>
      <c r="W1488" s="8"/>
      <c r="X1488" s="132" t="str">
        <f>F1488</f>
        <v>Montáž ostatních atypických zámečnických konstrukcí hmotnosti přes 50 do 100 kg</v>
      </c>
      <c r="Y1488" s="9"/>
      <c r="AA1488" s="11"/>
    </row>
    <row r="1489" spans="1:27" ht="7.5" customHeight="1" outlineLevel="4" x14ac:dyDescent="0.15">
      <c r="B1489" s="69"/>
      <c r="C1489" s="69"/>
      <c r="D1489" s="60"/>
      <c r="E1489" s="60"/>
      <c r="F1489" s="61"/>
      <c r="G1489" s="60"/>
      <c r="H1489" s="65"/>
      <c r="I1489" s="104"/>
      <c r="J1489" s="63"/>
      <c r="K1489" s="65"/>
      <c r="L1489" s="65"/>
      <c r="M1489" s="65"/>
      <c r="N1489" s="65"/>
      <c r="O1489" s="63"/>
      <c r="P1489" s="63"/>
      <c r="Q1489" s="63"/>
      <c r="R1489" s="60"/>
      <c r="S1489" s="60"/>
      <c r="T1489" s="69"/>
      <c r="U1489" s="8"/>
      <c r="X1489" s="60"/>
    </row>
    <row r="1490" spans="1:27" ht="11.25" outlineLevel="3" x14ac:dyDescent="0.2">
      <c r="A1490" s="4"/>
      <c r="B1490" s="119"/>
      <c r="C1490" s="120">
        <v>253</v>
      </c>
      <c r="D1490" s="121" t="s">
        <v>212</v>
      </c>
      <c r="E1490" s="122" t="s">
        <v>1059</v>
      </c>
      <c r="F1490" s="123" t="s">
        <v>1060</v>
      </c>
      <c r="G1490" s="121" t="s">
        <v>1037</v>
      </c>
      <c r="H1490" s="124">
        <v>952.14</v>
      </c>
      <c r="I1490" s="125"/>
      <c r="J1490" s="126">
        <f>H1490*I1490</f>
        <v>0</v>
      </c>
      <c r="K1490" s="124">
        <v>1E-3</v>
      </c>
      <c r="L1490" s="124">
        <f>H1490*K1490</f>
        <v>0.95213999999999999</v>
      </c>
      <c r="M1490" s="124"/>
      <c r="N1490" s="124">
        <f>H1490*M1490</f>
        <v>0</v>
      </c>
      <c r="O1490" s="126">
        <v>21</v>
      </c>
      <c r="P1490" s="126">
        <f>J1490*(O1490/100)</f>
        <v>0</v>
      </c>
      <c r="Q1490" s="126">
        <f>J1490+P1490</f>
        <v>0</v>
      </c>
      <c r="R1490" s="127"/>
      <c r="S1490" s="127" t="s">
        <v>397</v>
      </c>
      <c r="T1490" s="128">
        <v>1</v>
      </c>
      <c r="U1490" s="8"/>
      <c r="V1490" s="8"/>
      <c r="W1490" s="8"/>
      <c r="X1490" s="60"/>
    </row>
    <row r="1491" spans="1:27" ht="9.75" outlineLevel="4" x14ac:dyDescent="0.2">
      <c r="A1491" s="129"/>
      <c r="B1491" s="130"/>
      <c r="C1491" s="130"/>
      <c r="D1491" s="131"/>
      <c r="E1491" s="135" t="s">
        <v>0</v>
      </c>
      <c r="F1491" s="158" t="s">
        <v>54</v>
      </c>
      <c r="G1491" s="158"/>
      <c r="H1491" s="159"/>
      <c r="I1491" s="160"/>
      <c r="J1491" s="161"/>
      <c r="K1491" s="133"/>
      <c r="L1491" s="133"/>
      <c r="M1491" s="133"/>
      <c r="N1491" s="133"/>
      <c r="O1491" s="134"/>
      <c r="P1491" s="134"/>
      <c r="Q1491" s="134"/>
      <c r="R1491" s="131"/>
      <c r="S1491" s="131"/>
      <c r="T1491" s="130"/>
      <c r="U1491" s="6"/>
      <c r="V1491" s="8"/>
      <c r="W1491" s="8"/>
      <c r="X1491" s="132" t="str">
        <f>F1491</f>
        <v>---</v>
      </c>
      <c r="Y1491" s="9"/>
      <c r="AA1491" s="11"/>
    </row>
    <row r="1492" spans="1:27" ht="7.5" customHeight="1" outlineLevel="4" x14ac:dyDescent="0.15">
      <c r="B1492" s="69"/>
      <c r="C1492" s="69"/>
      <c r="D1492" s="60"/>
      <c r="E1492" s="60"/>
      <c r="F1492" s="61"/>
      <c r="G1492" s="60"/>
      <c r="H1492" s="65"/>
      <c r="I1492" s="104"/>
      <c r="J1492" s="63"/>
      <c r="K1492" s="65"/>
      <c r="L1492" s="65"/>
      <c r="M1492" s="65"/>
      <c r="N1492" s="65"/>
      <c r="O1492" s="63"/>
      <c r="P1492" s="63"/>
      <c r="Q1492" s="63"/>
      <c r="R1492" s="60"/>
      <c r="S1492" s="60"/>
      <c r="T1492" s="69"/>
      <c r="U1492" s="8"/>
      <c r="X1492" s="60"/>
    </row>
    <row r="1493" spans="1:27" ht="11.25" outlineLevel="4" x14ac:dyDescent="0.2">
      <c r="A1493" s="136"/>
      <c r="B1493" s="137"/>
      <c r="C1493" s="137"/>
      <c r="D1493" s="138"/>
      <c r="E1493" s="144" t="s">
        <v>1</v>
      </c>
      <c r="F1493" s="139" t="s">
        <v>917</v>
      </c>
      <c r="G1493" s="138"/>
      <c r="H1493" s="140">
        <v>0</v>
      </c>
      <c r="I1493" s="141"/>
      <c r="J1493" s="142"/>
      <c r="K1493" s="143"/>
      <c r="L1493" s="143"/>
      <c r="M1493" s="143"/>
      <c r="N1493" s="143"/>
      <c r="O1493" s="142"/>
      <c r="P1493" s="142"/>
      <c r="Q1493" s="142"/>
      <c r="R1493" s="138"/>
      <c r="S1493" s="138"/>
      <c r="T1493" s="137"/>
      <c r="U1493" s="6"/>
      <c r="V1493" s="8"/>
      <c r="W1493" s="8"/>
      <c r="X1493" s="60"/>
    </row>
    <row r="1494" spans="1:27" ht="11.25" outlineLevel="4" x14ac:dyDescent="0.2">
      <c r="A1494" s="136"/>
      <c r="B1494" s="137"/>
      <c r="C1494" s="137"/>
      <c r="D1494" s="138"/>
      <c r="E1494" s="144"/>
      <c r="F1494" s="139" t="s">
        <v>1061</v>
      </c>
      <c r="G1494" s="138"/>
      <c r="H1494" s="140">
        <v>906.8</v>
      </c>
      <c r="I1494" s="141"/>
      <c r="J1494" s="142"/>
      <c r="K1494" s="143"/>
      <c r="L1494" s="143"/>
      <c r="M1494" s="143"/>
      <c r="N1494" s="143"/>
      <c r="O1494" s="142"/>
      <c r="P1494" s="142"/>
      <c r="Q1494" s="142"/>
      <c r="R1494" s="138"/>
      <c r="S1494" s="138"/>
      <c r="T1494" s="137"/>
      <c r="U1494" s="6"/>
      <c r="V1494" s="8"/>
      <c r="W1494" s="8"/>
      <c r="X1494" s="60"/>
    </row>
    <row r="1495" spans="1:27" ht="11.25" outlineLevel="4" x14ac:dyDescent="0.2">
      <c r="A1495" s="136"/>
      <c r="B1495" s="137"/>
      <c r="C1495" s="137"/>
      <c r="D1495" s="138"/>
      <c r="E1495" s="144"/>
      <c r="F1495" s="139" t="s">
        <v>1062</v>
      </c>
      <c r="G1495" s="138"/>
      <c r="H1495" s="140">
        <v>45.34</v>
      </c>
      <c r="I1495" s="141"/>
      <c r="J1495" s="142"/>
      <c r="K1495" s="143"/>
      <c r="L1495" s="143"/>
      <c r="M1495" s="143"/>
      <c r="N1495" s="143"/>
      <c r="O1495" s="142"/>
      <c r="P1495" s="142"/>
      <c r="Q1495" s="142"/>
      <c r="R1495" s="138"/>
      <c r="S1495" s="138"/>
      <c r="T1495" s="137"/>
      <c r="U1495" s="6"/>
      <c r="V1495" s="8"/>
      <c r="W1495" s="8"/>
      <c r="X1495" s="60"/>
    </row>
    <row r="1496" spans="1:27" ht="7.5" customHeight="1" outlineLevel="4" x14ac:dyDescent="0.15">
      <c r="A1496" s="8"/>
      <c r="B1496" s="69"/>
      <c r="C1496" s="69"/>
      <c r="D1496" s="60"/>
      <c r="E1496" s="60"/>
      <c r="F1496" s="103"/>
      <c r="G1496" s="60"/>
      <c r="H1496" s="65"/>
      <c r="I1496" s="104"/>
      <c r="J1496" s="63"/>
      <c r="K1496" s="65"/>
      <c r="L1496" s="65"/>
      <c r="M1496" s="65"/>
      <c r="N1496" s="65"/>
      <c r="O1496" s="63"/>
      <c r="P1496" s="63"/>
      <c r="Q1496" s="63"/>
      <c r="R1496" s="60"/>
      <c r="S1496" s="60"/>
      <c r="T1496" s="69"/>
      <c r="U1496" s="8"/>
      <c r="X1496" s="60"/>
    </row>
    <row r="1497" spans="1:27" ht="11.25" outlineLevel="3" x14ac:dyDescent="0.2">
      <c r="A1497" s="4"/>
      <c r="B1497" s="119"/>
      <c r="C1497" s="120">
        <v>254</v>
      </c>
      <c r="D1497" s="121" t="s">
        <v>148</v>
      </c>
      <c r="E1497" s="122" t="s">
        <v>1063</v>
      </c>
      <c r="F1497" s="123" t="s">
        <v>1064</v>
      </c>
      <c r="G1497" s="121" t="s">
        <v>151</v>
      </c>
      <c r="H1497" s="124">
        <v>19.34</v>
      </c>
      <c r="I1497" s="125"/>
      <c r="J1497" s="126">
        <f>H1497*I1497</f>
        <v>0</v>
      </c>
      <c r="K1497" s="124">
        <v>6.0000000000000002E-5</v>
      </c>
      <c r="L1497" s="124">
        <f>H1497*K1497</f>
        <v>1.1604E-3</v>
      </c>
      <c r="M1497" s="124"/>
      <c r="N1497" s="124">
        <f>H1497*M1497</f>
        <v>0</v>
      </c>
      <c r="O1497" s="126">
        <v>21</v>
      </c>
      <c r="P1497" s="126">
        <f>J1497*(O1497/100)</f>
        <v>0</v>
      </c>
      <c r="Q1497" s="126">
        <f>J1497+P1497</f>
        <v>0</v>
      </c>
      <c r="R1497" s="127"/>
      <c r="S1497" s="127" t="s">
        <v>152</v>
      </c>
      <c r="T1497" s="128">
        <v>1</v>
      </c>
      <c r="U1497" s="8"/>
      <c r="V1497" s="8"/>
      <c r="W1497" s="8"/>
      <c r="X1497" s="60"/>
    </row>
    <row r="1498" spans="1:27" ht="9.75" outlineLevel="4" x14ac:dyDescent="0.2">
      <c r="A1498" s="129"/>
      <c r="B1498" s="130"/>
      <c r="C1498" s="130"/>
      <c r="D1498" s="131"/>
      <c r="E1498" s="135" t="s">
        <v>0</v>
      </c>
      <c r="F1498" s="158" t="s">
        <v>1065</v>
      </c>
      <c r="G1498" s="158"/>
      <c r="H1498" s="159"/>
      <c r="I1498" s="160"/>
      <c r="J1498" s="161"/>
      <c r="K1498" s="133"/>
      <c r="L1498" s="133"/>
      <c r="M1498" s="133"/>
      <c r="N1498" s="133"/>
      <c r="O1498" s="134"/>
      <c r="P1498" s="134"/>
      <c r="Q1498" s="134"/>
      <c r="R1498" s="131"/>
      <c r="S1498" s="131"/>
      <c r="T1498" s="130"/>
      <c r="U1498" s="6"/>
      <c r="V1498" s="8"/>
      <c r="W1498" s="8"/>
      <c r="X1498" s="132" t="str">
        <f>F1498</f>
        <v>Montáž stěn a příček s výplní drátěnou sítí spojených šroubováním</v>
      </c>
      <c r="Y1498" s="9"/>
      <c r="AA1498" s="11"/>
    </row>
    <row r="1499" spans="1:27" ht="7.5" customHeight="1" outlineLevel="4" x14ac:dyDescent="0.15">
      <c r="B1499" s="69"/>
      <c r="C1499" s="69"/>
      <c r="D1499" s="60"/>
      <c r="E1499" s="60"/>
      <c r="F1499" s="61"/>
      <c r="G1499" s="60"/>
      <c r="H1499" s="65"/>
      <c r="I1499" s="104"/>
      <c r="J1499" s="63"/>
      <c r="K1499" s="65"/>
      <c r="L1499" s="65"/>
      <c r="M1499" s="65"/>
      <c r="N1499" s="65"/>
      <c r="O1499" s="63"/>
      <c r="P1499" s="63"/>
      <c r="Q1499" s="63"/>
      <c r="R1499" s="60"/>
      <c r="S1499" s="60"/>
      <c r="T1499" s="69"/>
      <c r="U1499" s="8"/>
      <c r="X1499" s="60"/>
    </row>
    <row r="1500" spans="1:27" ht="11.25" outlineLevel="4" x14ac:dyDescent="0.2">
      <c r="A1500" s="136"/>
      <c r="B1500" s="137"/>
      <c r="C1500" s="137"/>
      <c r="D1500" s="138"/>
      <c r="E1500" s="144" t="s">
        <v>1</v>
      </c>
      <c r="F1500" s="139" t="s">
        <v>917</v>
      </c>
      <c r="G1500" s="138"/>
      <c r="H1500" s="140">
        <v>0</v>
      </c>
      <c r="I1500" s="141"/>
      <c r="J1500" s="142"/>
      <c r="K1500" s="143"/>
      <c r="L1500" s="143"/>
      <c r="M1500" s="143"/>
      <c r="N1500" s="143"/>
      <c r="O1500" s="142"/>
      <c r="P1500" s="142"/>
      <c r="Q1500" s="142"/>
      <c r="R1500" s="138"/>
      <c r="S1500" s="138"/>
      <c r="T1500" s="137"/>
      <c r="U1500" s="6"/>
      <c r="V1500" s="8"/>
      <c r="W1500" s="8"/>
      <c r="X1500" s="60"/>
    </row>
    <row r="1501" spans="1:27" ht="11.25" outlineLevel="4" x14ac:dyDescent="0.2">
      <c r="A1501" s="136"/>
      <c r="B1501" s="137"/>
      <c r="C1501" s="137"/>
      <c r="D1501" s="138"/>
      <c r="E1501" s="144"/>
      <c r="F1501" s="139" t="s">
        <v>1066</v>
      </c>
      <c r="G1501" s="138"/>
      <c r="H1501" s="140">
        <v>19.34</v>
      </c>
      <c r="I1501" s="141"/>
      <c r="J1501" s="142"/>
      <c r="K1501" s="143"/>
      <c r="L1501" s="143"/>
      <c r="M1501" s="143"/>
      <c r="N1501" s="143"/>
      <c r="O1501" s="142"/>
      <c r="P1501" s="142"/>
      <c r="Q1501" s="142"/>
      <c r="R1501" s="138"/>
      <c r="S1501" s="138"/>
      <c r="T1501" s="137"/>
      <c r="U1501" s="6"/>
      <c r="V1501" s="8"/>
      <c r="W1501" s="8"/>
      <c r="X1501" s="60"/>
    </row>
    <row r="1502" spans="1:27" ht="7.5" customHeight="1" outlineLevel="4" x14ac:dyDescent="0.15">
      <c r="A1502" s="8"/>
      <c r="B1502" s="69"/>
      <c r="C1502" s="69"/>
      <c r="D1502" s="60"/>
      <c r="E1502" s="60"/>
      <c r="F1502" s="103"/>
      <c r="G1502" s="60"/>
      <c r="H1502" s="65"/>
      <c r="I1502" s="104"/>
      <c r="J1502" s="63"/>
      <c r="K1502" s="65"/>
      <c r="L1502" s="65"/>
      <c r="M1502" s="65"/>
      <c r="N1502" s="65"/>
      <c r="O1502" s="63"/>
      <c r="P1502" s="63"/>
      <c r="Q1502" s="63"/>
      <c r="R1502" s="60"/>
      <c r="S1502" s="60"/>
      <c r="T1502" s="69"/>
      <c r="U1502" s="8"/>
      <c r="X1502" s="60"/>
    </row>
    <row r="1503" spans="1:27" ht="22.5" outlineLevel="3" x14ac:dyDescent="0.2">
      <c r="A1503" s="4"/>
      <c r="B1503" s="119"/>
      <c r="C1503" s="120">
        <v>255</v>
      </c>
      <c r="D1503" s="121" t="s">
        <v>212</v>
      </c>
      <c r="E1503" s="122" t="s">
        <v>1067</v>
      </c>
      <c r="F1503" s="123" t="s">
        <v>1068</v>
      </c>
      <c r="G1503" s="121" t="s">
        <v>151</v>
      </c>
      <c r="H1503" s="124">
        <v>20</v>
      </c>
      <c r="I1503" s="125"/>
      <c r="J1503" s="126">
        <f>H1503*I1503</f>
        <v>0</v>
      </c>
      <c r="K1503" s="124">
        <v>2.7000000000000001E-3</v>
      </c>
      <c r="L1503" s="124">
        <f>H1503*K1503</f>
        <v>5.4000000000000006E-2</v>
      </c>
      <c r="M1503" s="124"/>
      <c r="N1503" s="124">
        <f>H1503*M1503</f>
        <v>0</v>
      </c>
      <c r="O1503" s="126">
        <v>21</v>
      </c>
      <c r="P1503" s="126">
        <f>J1503*(O1503/100)</f>
        <v>0</v>
      </c>
      <c r="Q1503" s="126">
        <f>J1503+P1503</f>
        <v>0</v>
      </c>
      <c r="R1503" s="127"/>
      <c r="S1503" s="127" t="s">
        <v>397</v>
      </c>
      <c r="T1503" s="128">
        <v>1</v>
      </c>
      <c r="U1503" s="8"/>
      <c r="V1503" s="8"/>
      <c r="W1503" s="8"/>
      <c r="X1503" s="60"/>
    </row>
    <row r="1504" spans="1:27" ht="9.75" outlineLevel="4" x14ac:dyDescent="0.2">
      <c r="A1504" s="129"/>
      <c r="B1504" s="130"/>
      <c r="C1504" s="130"/>
      <c r="D1504" s="131"/>
      <c r="E1504" s="135" t="s">
        <v>0</v>
      </c>
      <c r="F1504" s="158" t="s">
        <v>54</v>
      </c>
      <c r="G1504" s="158"/>
      <c r="H1504" s="159"/>
      <c r="I1504" s="160"/>
      <c r="J1504" s="161"/>
      <c r="K1504" s="133"/>
      <c r="L1504" s="133"/>
      <c r="M1504" s="133"/>
      <c r="N1504" s="133"/>
      <c r="O1504" s="134"/>
      <c r="P1504" s="134"/>
      <c r="Q1504" s="134"/>
      <c r="R1504" s="131"/>
      <c r="S1504" s="131"/>
      <c r="T1504" s="130"/>
      <c r="U1504" s="6"/>
      <c r="V1504" s="8"/>
      <c r="W1504" s="8"/>
      <c r="X1504" s="132" t="str">
        <f>F1504</f>
        <v>---</v>
      </c>
      <c r="Y1504" s="9"/>
      <c r="AA1504" s="11"/>
    </row>
    <row r="1505" spans="1:27" ht="7.5" customHeight="1" outlineLevel="4" x14ac:dyDescent="0.15">
      <c r="B1505" s="69"/>
      <c r="C1505" s="69"/>
      <c r="D1505" s="60"/>
      <c r="E1505" s="60"/>
      <c r="F1505" s="61"/>
      <c r="G1505" s="60"/>
      <c r="H1505" s="65"/>
      <c r="I1505" s="104"/>
      <c r="J1505" s="63"/>
      <c r="K1505" s="65"/>
      <c r="L1505" s="65"/>
      <c r="M1505" s="65"/>
      <c r="N1505" s="65"/>
      <c r="O1505" s="63"/>
      <c r="P1505" s="63"/>
      <c r="Q1505" s="63"/>
      <c r="R1505" s="60"/>
      <c r="S1505" s="60"/>
      <c r="T1505" s="69"/>
      <c r="U1505" s="8"/>
      <c r="X1505" s="60"/>
    </row>
    <row r="1506" spans="1:27" ht="11.25" outlineLevel="4" x14ac:dyDescent="0.2">
      <c r="A1506" s="136"/>
      <c r="B1506" s="137"/>
      <c r="C1506" s="137"/>
      <c r="D1506" s="138"/>
      <c r="E1506" s="144" t="s">
        <v>1</v>
      </c>
      <c r="F1506" s="139" t="s">
        <v>917</v>
      </c>
      <c r="G1506" s="138"/>
      <c r="H1506" s="140">
        <v>0</v>
      </c>
      <c r="I1506" s="141"/>
      <c r="J1506" s="142"/>
      <c r="K1506" s="143"/>
      <c r="L1506" s="143"/>
      <c r="M1506" s="143"/>
      <c r="N1506" s="143"/>
      <c r="O1506" s="142"/>
      <c r="P1506" s="142"/>
      <c r="Q1506" s="142"/>
      <c r="R1506" s="138"/>
      <c r="S1506" s="138"/>
      <c r="T1506" s="137"/>
      <c r="U1506" s="6"/>
      <c r="V1506" s="8"/>
      <c r="W1506" s="8"/>
      <c r="X1506" s="60"/>
    </row>
    <row r="1507" spans="1:27" ht="11.25" outlineLevel="4" x14ac:dyDescent="0.2">
      <c r="A1507" s="136"/>
      <c r="B1507" s="137"/>
      <c r="C1507" s="137"/>
      <c r="D1507" s="138"/>
      <c r="E1507" s="144"/>
      <c r="F1507" s="139" t="s">
        <v>1069</v>
      </c>
      <c r="G1507" s="138"/>
      <c r="H1507" s="140">
        <v>20</v>
      </c>
      <c r="I1507" s="141"/>
      <c r="J1507" s="142"/>
      <c r="K1507" s="143"/>
      <c r="L1507" s="143"/>
      <c r="M1507" s="143"/>
      <c r="N1507" s="143"/>
      <c r="O1507" s="142"/>
      <c r="P1507" s="142"/>
      <c r="Q1507" s="142"/>
      <c r="R1507" s="138"/>
      <c r="S1507" s="138"/>
      <c r="T1507" s="137"/>
      <c r="U1507" s="6"/>
      <c r="V1507" s="8"/>
      <c r="W1507" s="8"/>
      <c r="X1507" s="60"/>
    </row>
    <row r="1508" spans="1:27" ht="7.5" customHeight="1" outlineLevel="4" x14ac:dyDescent="0.15">
      <c r="A1508" s="8"/>
      <c r="B1508" s="69"/>
      <c r="C1508" s="69"/>
      <c r="D1508" s="60"/>
      <c r="E1508" s="60"/>
      <c r="F1508" s="103"/>
      <c r="G1508" s="60"/>
      <c r="H1508" s="65"/>
      <c r="I1508" s="104"/>
      <c r="J1508" s="63"/>
      <c r="K1508" s="65"/>
      <c r="L1508" s="65"/>
      <c r="M1508" s="65"/>
      <c r="N1508" s="65"/>
      <c r="O1508" s="63"/>
      <c r="P1508" s="63"/>
      <c r="Q1508" s="63"/>
      <c r="R1508" s="60"/>
      <c r="S1508" s="60"/>
      <c r="T1508" s="69"/>
      <c r="U1508" s="8"/>
      <c r="X1508" s="60"/>
    </row>
    <row r="1509" spans="1:27" ht="11.25" outlineLevel="3" x14ac:dyDescent="0.2">
      <c r="A1509" s="4"/>
      <c r="B1509" s="119"/>
      <c r="C1509" s="120">
        <v>256</v>
      </c>
      <c r="D1509" s="121" t="s">
        <v>148</v>
      </c>
      <c r="E1509" s="122" t="s">
        <v>1070</v>
      </c>
      <c r="F1509" s="123" t="s">
        <v>1071</v>
      </c>
      <c r="G1509" s="121" t="s">
        <v>1037</v>
      </c>
      <c r="H1509" s="124">
        <v>60.077649999999998</v>
      </c>
      <c r="I1509" s="125"/>
      <c r="J1509" s="126">
        <f>H1509*I1509</f>
        <v>0</v>
      </c>
      <c r="K1509" s="124">
        <v>6.0000000000000002E-5</v>
      </c>
      <c r="L1509" s="124">
        <f>H1509*K1509</f>
        <v>3.6046590000000001E-3</v>
      </c>
      <c r="M1509" s="124"/>
      <c r="N1509" s="124">
        <f>H1509*M1509</f>
        <v>0</v>
      </c>
      <c r="O1509" s="126">
        <v>21</v>
      </c>
      <c r="P1509" s="126">
        <f>J1509*(O1509/100)</f>
        <v>0</v>
      </c>
      <c r="Q1509" s="126">
        <f>J1509+P1509</f>
        <v>0</v>
      </c>
      <c r="R1509" s="127"/>
      <c r="S1509" s="127" t="s">
        <v>152</v>
      </c>
      <c r="T1509" s="128">
        <v>1</v>
      </c>
      <c r="U1509" s="8"/>
      <c r="V1509" s="8"/>
      <c r="W1509" s="8"/>
      <c r="X1509" s="60"/>
    </row>
    <row r="1510" spans="1:27" ht="9.75" outlineLevel="4" x14ac:dyDescent="0.2">
      <c r="A1510" s="129"/>
      <c r="B1510" s="130"/>
      <c r="C1510" s="130"/>
      <c r="D1510" s="131"/>
      <c r="E1510" s="135" t="s">
        <v>0</v>
      </c>
      <c r="F1510" s="158" t="s">
        <v>1072</v>
      </c>
      <c r="G1510" s="158"/>
      <c r="H1510" s="159"/>
      <c r="I1510" s="160"/>
      <c r="J1510" s="161"/>
      <c r="K1510" s="133"/>
      <c r="L1510" s="133"/>
      <c r="M1510" s="133"/>
      <c r="N1510" s="133"/>
      <c r="O1510" s="134"/>
      <c r="P1510" s="134"/>
      <c r="Q1510" s="134"/>
      <c r="R1510" s="131"/>
      <c r="S1510" s="131"/>
      <c r="T1510" s="130"/>
      <c r="U1510" s="6"/>
      <c r="V1510" s="8"/>
      <c r="W1510" s="8"/>
      <c r="X1510" s="132" t="str">
        <f>F1510</f>
        <v>Montáž ostatních atypických zámečnických konstrukcí hmotnosti přes 10 do 20 kg</v>
      </c>
      <c r="Y1510" s="9"/>
      <c r="AA1510" s="11"/>
    </row>
    <row r="1511" spans="1:27" ht="7.5" customHeight="1" outlineLevel="4" x14ac:dyDescent="0.15">
      <c r="B1511" s="69"/>
      <c r="C1511" s="69"/>
      <c r="D1511" s="60"/>
      <c r="E1511" s="60"/>
      <c r="F1511" s="61"/>
      <c r="G1511" s="60"/>
      <c r="H1511" s="65"/>
      <c r="I1511" s="104"/>
      <c r="J1511" s="63"/>
      <c r="K1511" s="65"/>
      <c r="L1511" s="65"/>
      <c r="M1511" s="65"/>
      <c r="N1511" s="65"/>
      <c r="O1511" s="63"/>
      <c r="P1511" s="63"/>
      <c r="Q1511" s="63"/>
      <c r="R1511" s="60"/>
      <c r="S1511" s="60"/>
      <c r="T1511" s="69"/>
      <c r="U1511" s="8"/>
      <c r="X1511" s="60"/>
    </row>
    <row r="1512" spans="1:27" ht="11.25" outlineLevel="4" x14ac:dyDescent="0.2">
      <c r="A1512" s="136"/>
      <c r="B1512" s="137"/>
      <c r="C1512" s="137"/>
      <c r="D1512" s="138"/>
      <c r="E1512" s="144" t="s">
        <v>1</v>
      </c>
      <c r="F1512" s="139" t="s">
        <v>973</v>
      </c>
      <c r="G1512" s="138"/>
      <c r="H1512" s="140">
        <v>0</v>
      </c>
      <c r="I1512" s="141"/>
      <c r="J1512" s="142"/>
      <c r="K1512" s="143"/>
      <c r="L1512" s="143"/>
      <c r="M1512" s="143"/>
      <c r="N1512" s="143"/>
      <c r="O1512" s="142"/>
      <c r="P1512" s="142"/>
      <c r="Q1512" s="142"/>
      <c r="R1512" s="138"/>
      <c r="S1512" s="138"/>
      <c r="T1512" s="137"/>
      <c r="U1512" s="6"/>
      <c r="V1512" s="8"/>
      <c r="W1512" s="8"/>
      <c r="X1512" s="60"/>
    </row>
    <row r="1513" spans="1:27" ht="11.25" outlineLevel="4" x14ac:dyDescent="0.2">
      <c r="A1513" s="136"/>
      <c r="B1513" s="137"/>
      <c r="C1513" s="137"/>
      <c r="D1513" s="138"/>
      <c r="E1513" s="144"/>
      <c r="F1513" s="139" t="s">
        <v>1073</v>
      </c>
      <c r="G1513" s="138"/>
      <c r="H1513" s="140">
        <v>26.157060000000001</v>
      </c>
      <c r="I1513" s="141"/>
      <c r="J1513" s="142"/>
      <c r="K1513" s="143"/>
      <c r="L1513" s="143"/>
      <c r="M1513" s="143"/>
      <c r="N1513" s="143"/>
      <c r="O1513" s="142"/>
      <c r="P1513" s="142"/>
      <c r="Q1513" s="142"/>
      <c r="R1513" s="138"/>
      <c r="S1513" s="138"/>
      <c r="T1513" s="137"/>
      <c r="U1513" s="6"/>
      <c r="V1513" s="8"/>
      <c r="W1513" s="8"/>
      <c r="X1513" s="60"/>
    </row>
    <row r="1514" spans="1:27" ht="11.25" outlineLevel="4" x14ac:dyDescent="0.2">
      <c r="A1514" s="136"/>
      <c r="B1514" s="137"/>
      <c r="C1514" s="137"/>
      <c r="D1514" s="138"/>
      <c r="E1514" s="144"/>
      <c r="F1514" s="139" t="s">
        <v>1074</v>
      </c>
      <c r="G1514" s="138"/>
      <c r="H1514" s="140">
        <v>5.6519999999999992</v>
      </c>
      <c r="I1514" s="141"/>
      <c r="J1514" s="142"/>
      <c r="K1514" s="143"/>
      <c r="L1514" s="143"/>
      <c r="M1514" s="143"/>
      <c r="N1514" s="143"/>
      <c r="O1514" s="142"/>
      <c r="P1514" s="142"/>
      <c r="Q1514" s="142"/>
      <c r="R1514" s="138"/>
      <c r="S1514" s="138"/>
      <c r="T1514" s="137"/>
      <c r="U1514" s="6"/>
      <c r="V1514" s="8"/>
      <c r="W1514" s="8"/>
      <c r="X1514" s="60"/>
    </row>
    <row r="1515" spans="1:27" ht="11.25" outlineLevel="4" x14ac:dyDescent="0.2">
      <c r="A1515" s="136"/>
      <c r="B1515" s="137"/>
      <c r="C1515" s="137"/>
      <c r="D1515" s="138"/>
      <c r="E1515" s="144"/>
      <c r="F1515" s="139" t="s">
        <v>233</v>
      </c>
      <c r="G1515" s="138"/>
      <c r="H1515" s="140">
        <v>31.809059999999999</v>
      </c>
      <c r="I1515" s="141"/>
      <c r="J1515" s="142"/>
      <c r="K1515" s="143"/>
      <c r="L1515" s="143"/>
      <c r="M1515" s="143"/>
      <c r="N1515" s="143"/>
      <c r="O1515" s="142"/>
      <c r="P1515" s="142"/>
      <c r="Q1515" s="142"/>
      <c r="R1515" s="138"/>
      <c r="S1515" s="138"/>
      <c r="T1515" s="137"/>
      <c r="U1515" s="6"/>
      <c r="V1515" s="8"/>
      <c r="W1515" s="8"/>
      <c r="X1515" s="60"/>
    </row>
    <row r="1516" spans="1:27" ht="11.25" outlineLevel="4" x14ac:dyDescent="0.2">
      <c r="A1516" s="136"/>
      <c r="B1516" s="137"/>
      <c r="C1516" s="137"/>
      <c r="D1516" s="138"/>
      <c r="E1516" s="144"/>
      <c r="F1516" s="139" t="s">
        <v>1075</v>
      </c>
      <c r="G1516" s="138"/>
      <c r="H1516" s="140">
        <v>8.7190200000000004</v>
      </c>
      <c r="I1516" s="141"/>
      <c r="J1516" s="142"/>
      <c r="K1516" s="143"/>
      <c r="L1516" s="143"/>
      <c r="M1516" s="143"/>
      <c r="N1516" s="143"/>
      <c r="O1516" s="142"/>
      <c r="P1516" s="142"/>
      <c r="Q1516" s="142"/>
      <c r="R1516" s="138"/>
      <c r="S1516" s="138"/>
      <c r="T1516" s="137"/>
      <c r="U1516" s="6"/>
      <c r="V1516" s="8"/>
      <c r="W1516" s="8"/>
      <c r="X1516" s="60"/>
    </row>
    <row r="1517" spans="1:27" ht="11.25" outlineLevel="4" x14ac:dyDescent="0.2">
      <c r="A1517" s="136"/>
      <c r="B1517" s="137"/>
      <c r="C1517" s="137"/>
      <c r="D1517" s="138"/>
      <c r="E1517" s="144"/>
      <c r="F1517" s="139" t="s">
        <v>1076</v>
      </c>
      <c r="G1517" s="138"/>
      <c r="H1517" s="140">
        <v>1.8839999999999999</v>
      </c>
      <c r="I1517" s="141"/>
      <c r="J1517" s="142"/>
      <c r="K1517" s="143"/>
      <c r="L1517" s="143"/>
      <c r="M1517" s="143"/>
      <c r="N1517" s="143"/>
      <c r="O1517" s="142"/>
      <c r="P1517" s="142"/>
      <c r="Q1517" s="142"/>
      <c r="R1517" s="138"/>
      <c r="S1517" s="138"/>
      <c r="T1517" s="137"/>
      <c r="U1517" s="6"/>
      <c r="V1517" s="8"/>
      <c r="W1517" s="8"/>
      <c r="X1517" s="60"/>
    </row>
    <row r="1518" spans="1:27" ht="11.25" outlineLevel="4" x14ac:dyDescent="0.2">
      <c r="A1518" s="136"/>
      <c r="B1518" s="137"/>
      <c r="C1518" s="137"/>
      <c r="D1518" s="138"/>
      <c r="E1518" s="144"/>
      <c r="F1518" s="139" t="s">
        <v>233</v>
      </c>
      <c r="G1518" s="138"/>
      <c r="H1518" s="140">
        <v>10.603020000000001</v>
      </c>
      <c r="I1518" s="141"/>
      <c r="J1518" s="142"/>
      <c r="K1518" s="143"/>
      <c r="L1518" s="143"/>
      <c r="M1518" s="143"/>
      <c r="N1518" s="143"/>
      <c r="O1518" s="142"/>
      <c r="P1518" s="142"/>
      <c r="Q1518" s="142"/>
      <c r="R1518" s="138"/>
      <c r="S1518" s="138"/>
      <c r="T1518" s="137"/>
      <c r="U1518" s="6"/>
      <c r="V1518" s="8"/>
      <c r="W1518" s="8"/>
      <c r="X1518" s="60"/>
    </row>
    <row r="1519" spans="1:27" ht="11.25" outlineLevel="4" x14ac:dyDescent="0.2">
      <c r="A1519" s="136"/>
      <c r="B1519" s="137"/>
      <c r="C1519" s="137"/>
      <c r="D1519" s="138"/>
      <c r="E1519" s="144"/>
      <c r="F1519" s="139" t="s">
        <v>1077</v>
      </c>
      <c r="G1519" s="138"/>
      <c r="H1519" s="140">
        <v>10.31997</v>
      </c>
      <c r="I1519" s="141"/>
      <c r="J1519" s="142"/>
      <c r="K1519" s="143"/>
      <c r="L1519" s="143"/>
      <c r="M1519" s="143"/>
      <c r="N1519" s="143"/>
      <c r="O1519" s="142"/>
      <c r="P1519" s="142"/>
      <c r="Q1519" s="142"/>
      <c r="R1519" s="138"/>
      <c r="S1519" s="138"/>
      <c r="T1519" s="137"/>
      <c r="U1519" s="6"/>
      <c r="V1519" s="8"/>
      <c r="W1519" s="8"/>
      <c r="X1519" s="60"/>
    </row>
    <row r="1520" spans="1:27" ht="11.25" outlineLevel="4" x14ac:dyDescent="0.2">
      <c r="A1520" s="136"/>
      <c r="B1520" s="137"/>
      <c r="C1520" s="137"/>
      <c r="D1520" s="138"/>
      <c r="E1520" s="144"/>
      <c r="F1520" s="139" t="s">
        <v>1078</v>
      </c>
      <c r="G1520" s="138"/>
      <c r="H1520" s="140">
        <v>1.8839999999999999</v>
      </c>
      <c r="I1520" s="141"/>
      <c r="J1520" s="142"/>
      <c r="K1520" s="143"/>
      <c r="L1520" s="143"/>
      <c r="M1520" s="143"/>
      <c r="N1520" s="143"/>
      <c r="O1520" s="142"/>
      <c r="P1520" s="142"/>
      <c r="Q1520" s="142"/>
      <c r="R1520" s="138"/>
      <c r="S1520" s="138"/>
      <c r="T1520" s="137"/>
      <c r="U1520" s="6"/>
      <c r="V1520" s="8"/>
      <c r="W1520" s="8"/>
      <c r="X1520" s="60"/>
    </row>
    <row r="1521" spans="1:27" ht="11.25" outlineLevel="4" x14ac:dyDescent="0.2">
      <c r="A1521" s="136"/>
      <c r="B1521" s="137"/>
      <c r="C1521" s="137"/>
      <c r="D1521" s="138"/>
      <c r="E1521" s="144"/>
      <c r="F1521" s="139" t="s">
        <v>233</v>
      </c>
      <c r="G1521" s="138"/>
      <c r="H1521" s="140">
        <v>12.20397</v>
      </c>
      <c r="I1521" s="141"/>
      <c r="J1521" s="142"/>
      <c r="K1521" s="143"/>
      <c r="L1521" s="143"/>
      <c r="M1521" s="143"/>
      <c r="N1521" s="143"/>
      <c r="O1521" s="142"/>
      <c r="P1521" s="142"/>
      <c r="Q1521" s="142"/>
      <c r="R1521" s="138"/>
      <c r="S1521" s="138"/>
      <c r="T1521" s="137"/>
      <c r="U1521" s="6"/>
      <c r="V1521" s="8"/>
      <c r="W1521" s="8"/>
      <c r="X1521" s="60"/>
    </row>
    <row r="1522" spans="1:27" ht="11.25" outlineLevel="4" x14ac:dyDescent="0.2">
      <c r="A1522" s="136"/>
      <c r="B1522" s="137"/>
      <c r="C1522" s="137"/>
      <c r="D1522" s="138"/>
      <c r="E1522" s="144"/>
      <c r="F1522" s="139" t="s">
        <v>1079</v>
      </c>
      <c r="G1522" s="138"/>
      <c r="H1522" s="140">
        <v>5.4616000000000007</v>
      </c>
      <c r="I1522" s="141"/>
      <c r="J1522" s="142"/>
      <c r="K1522" s="143"/>
      <c r="L1522" s="143"/>
      <c r="M1522" s="143"/>
      <c r="N1522" s="143"/>
      <c r="O1522" s="142"/>
      <c r="P1522" s="142"/>
      <c r="Q1522" s="142"/>
      <c r="R1522" s="138"/>
      <c r="S1522" s="138"/>
      <c r="T1522" s="137"/>
      <c r="U1522" s="6"/>
      <c r="V1522" s="8"/>
      <c r="W1522" s="8"/>
      <c r="X1522" s="60"/>
    </row>
    <row r="1523" spans="1:27" ht="7.5" customHeight="1" outlineLevel="4" x14ac:dyDescent="0.15">
      <c r="A1523" s="8"/>
      <c r="B1523" s="69"/>
      <c r="C1523" s="69"/>
      <c r="D1523" s="60"/>
      <c r="E1523" s="60"/>
      <c r="F1523" s="103"/>
      <c r="G1523" s="60"/>
      <c r="H1523" s="65"/>
      <c r="I1523" s="104"/>
      <c r="J1523" s="63"/>
      <c r="K1523" s="65"/>
      <c r="L1523" s="65"/>
      <c r="M1523" s="65"/>
      <c r="N1523" s="65"/>
      <c r="O1523" s="63"/>
      <c r="P1523" s="63"/>
      <c r="Q1523" s="63"/>
      <c r="R1523" s="60"/>
      <c r="S1523" s="60"/>
      <c r="T1523" s="69"/>
      <c r="U1523" s="8"/>
      <c r="X1523" s="60"/>
    </row>
    <row r="1524" spans="1:27" ht="22.5" outlineLevel="3" x14ac:dyDescent="0.2">
      <c r="A1524" s="4"/>
      <c r="B1524" s="119"/>
      <c r="C1524" s="120">
        <v>257</v>
      </c>
      <c r="D1524" s="121" t="s">
        <v>212</v>
      </c>
      <c r="E1524" s="122" t="s">
        <v>1080</v>
      </c>
      <c r="F1524" s="123" t="s">
        <v>1081</v>
      </c>
      <c r="G1524" s="121" t="s">
        <v>189</v>
      </c>
      <c r="H1524" s="124">
        <v>3</v>
      </c>
      <c r="I1524" s="125"/>
      <c r="J1524" s="126">
        <f>H1524*I1524</f>
        <v>0</v>
      </c>
      <c r="K1524" s="124">
        <v>1.0999999999999999E-2</v>
      </c>
      <c r="L1524" s="124">
        <f>H1524*K1524</f>
        <v>3.3000000000000002E-2</v>
      </c>
      <c r="M1524" s="124"/>
      <c r="N1524" s="124">
        <f>H1524*M1524</f>
        <v>0</v>
      </c>
      <c r="O1524" s="126">
        <v>21</v>
      </c>
      <c r="P1524" s="126">
        <f>J1524*(O1524/100)</f>
        <v>0</v>
      </c>
      <c r="Q1524" s="126">
        <f>J1524+P1524</f>
        <v>0</v>
      </c>
      <c r="R1524" s="127"/>
      <c r="S1524" s="127" t="s">
        <v>397</v>
      </c>
      <c r="T1524" s="128">
        <v>1</v>
      </c>
      <c r="U1524" s="8"/>
      <c r="V1524" s="8"/>
      <c r="W1524" s="8"/>
      <c r="X1524" s="60"/>
    </row>
    <row r="1525" spans="1:27" ht="9.75" outlineLevel="4" x14ac:dyDescent="0.2">
      <c r="A1525" s="129"/>
      <c r="B1525" s="130"/>
      <c r="C1525" s="130"/>
      <c r="D1525" s="131"/>
      <c r="E1525" s="135" t="s">
        <v>0</v>
      </c>
      <c r="F1525" s="158" t="s">
        <v>54</v>
      </c>
      <c r="G1525" s="158"/>
      <c r="H1525" s="159"/>
      <c r="I1525" s="160"/>
      <c r="J1525" s="161"/>
      <c r="K1525" s="133"/>
      <c r="L1525" s="133"/>
      <c r="M1525" s="133"/>
      <c r="N1525" s="133"/>
      <c r="O1525" s="134"/>
      <c r="P1525" s="134"/>
      <c r="Q1525" s="134"/>
      <c r="R1525" s="131"/>
      <c r="S1525" s="131"/>
      <c r="T1525" s="130"/>
      <c r="U1525" s="6"/>
      <c r="V1525" s="8"/>
      <c r="W1525" s="8"/>
      <c r="X1525" s="132" t="str">
        <f>F1525</f>
        <v>---</v>
      </c>
      <c r="Y1525" s="9"/>
      <c r="AA1525" s="11"/>
    </row>
    <row r="1526" spans="1:27" ht="7.5" customHeight="1" outlineLevel="4" x14ac:dyDescent="0.15">
      <c r="B1526" s="69"/>
      <c r="C1526" s="69"/>
      <c r="D1526" s="60"/>
      <c r="E1526" s="60"/>
      <c r="F1526" s="61"/>
      <c r="G1526" s="60"/>
      <c r="H1526" s="65"/>
      <c r="I1526" s="104"/>
      <c r="J1526" s="63"/>
      <c r="K1526" s="65"/>
      <c r="L1526" s="65"/>
      <c r="M1526" s="65"/>
      <c r="N1526" s="65"/>
      <c r="O1526" s="63"/>
      <c r="P1526" s="63"/>
      <c r="Q1526" s="63"/>
      <c r="R1526" s="60"/>
      <c r="S1526" s="60"/>
      <c r="T1526" s="69"/>
      <c r="U1526" s="8"/>
      <c r="X1526" s="60"/>
    </row>
    <row r="1527" spans="1:27" ht="11.25" outlineLevel="4" x14ac:dyDescent="0.2">
      <c r="A1527" s="136"/>
      <c r="B1527" s="137"/>
      <c r="C1527" s="137"/>
      <c r="D1527" s="138"/>
      <c r="E1527" s="144" t="s">
        <v>1</v>
      </c>
      <c r="F1527" s="139" t="s">
        <v>973</v>
      </c>
      <c r="G1527" s="138"/>
      <c r="H1527" s="140">
        <v>0</v>
      </c>
      <c r="I1527" s="141"/>
      <c r="J1527" s="142"/>
      <c r="K1527" s="143"/>
      <c r="L1527" s="143"/>
      <c r="M1527" s="143"/>
      <c r="N1527" s="143"/>
      <c r="O1527" s="142"/>
      <c r="P1527" s="142"/>
      <c r="Q1527" s="142"/>
      <c r="R1527" s="138"/>
      <c r="S1527" s="138"/>
      <c r="T1527" s="137"/>
      <c r="U1527" s="6"/>
      <c r="V1527" s="8"/>
      <c r="W1527" s="8"/>
      <c r="X1527" s="60"/>
    </row>
    <row r="1528" spans="1:27" ht="11.25" outlineLevel="4" x14ac:dyDescent="0.2">
      <c r="A1528" s="136"/>
      <c r="B1528" s="137"/>
      <c r="C1528" s="137"/>
      <c r="D1528" s="138"/>
      <c r="E1528" s="144"/>
      <c r="F1528" s="139" t="s">
        <v>1082</v>
      </c>
      <c r="G1528" s="138"/>
      <c r="H1528" s="140">
        <v>3</v>
      </c>
      <c r="I1528" s="141"/>
      <c r="J1528" s="142"/>
      <c r="K1528" s="143"/>
      <c r="L1528" s="143"/>
      <c r="M1528" s="143"/>
      <c r="N1528" s="143"/>
      <c r="O1528" s="142"/>
      <c r="P1528" s="142"/>
      <c r="Q1528" s="142"/>
      <c r="R1528" s="138"/>
      <c r="S1528" s="138"/>
      <c r="T1528" s="137"/>
      <c r="U1528" s="6"/>
      <c r="V1528" s="8"/>
      <c r="W1528" s="8"/>
      <c r="X1528" s="60"/>
    </row>
    <row r="1529" spans="1:27" ht="7.5" customHeight="1" outlineLevel="4" x14ac:dyDescent="0.15">
      <c r="A1529" s="8"/>
      <c r="B1529" s="69"/>
      <c r="C1529" s="69"/>
      <c r="D1529" s="60"/>
      <c r="E1529" s="60"/>
      <c r="F1529" s="103"/>
      <c r="G1529" s="60"/>
      <c r="H1529" s="65"/>
      <c r="I1529" s="104"/>
      <c r="J1529" s="63"/>
      <c r="K1529" s="65"/>
      <c r="L1529" s="65"/>
      <c r="M1529" s="65"/>
      <c r="N1529" s="65"/>
      <c r="O1529" s="63"/>
      <c r="P1529" s="63"/>
      <c r="Q1529" s="63"/>
      <c r="R1529" s="60"/>
      <c r="S1529" s="60"/>
      <c r="T1529" s="69"/>
      <c r="U1529" s="8"/>
      <c r="X1529" s="60"/>
    </row>
    <row r="1530" spans="1:27" ht="22.5" outlineLevel="3" x14ac:dyDescent="0.2">
      <c r="A1530" s="4"/>
      <c r="B1530" s="119"/>
      <c r="C1530" s="120">
        <v>258</v>
      </c>
      <c r="D1530" s="121" t="s">
        <v>212</v>
      </c>
      <c r="E1530" s="122" t="s">
        <v>1083</v>
      </c>
      <c r="F1530" s="123" t="s">
        <v>1084</v>
      </c>
      <c r="G1530" s="121" t="s">
        <v>189</v>
      </c>
      <c r="H1530" s="124">
        <v>1</v>
      </c>
      <c r="I1530" s="125"/>
      <c r="J1530" s="126">
        <f>H1530*I1530</f>
        <v>0</v>
      </c>
      <c r="K1530" s="124">
        <v>1.0999999999999999E-2</v>
      </c>
      <c r="L1530" s="124">
        <f>H1530*K1530</f>
        <v>1.0999999999999999E-2</v>
      </c>
      <c r="M1530" s="124"/>
      <c r="N1530" s="124">
        <f>H1530*M1530</f>
        <v>0</v>
      </c>
      <c r="O1530" s="126">
        <v>21</v>
      </c>
      <c r="P1530" s="126">
        <f>J1530*(O1530/100)</f>
        <v>0</v>
      </c>
      <c r="Q1530" s="126">
        <f>J1530+P1530</f>
        <v>0</v>
      </c>
      <c r="R1530" s="127"/>
      <c r="S1530" s="127" t="s">
        <v>397</v>
      </c>
      <c r="T1530" s="128">
        <v>1</v>
      </c>
      <c r="U1530" s="8"/>
      <c r="V1530" s="8"/>
      <c r="W1530" s="8"/>
      <c r="X1530" s="60"/>
    </row>
    <row r="1531" spans="1:27" ht="9.75" outlineLevel="4" x14ac:dyDescent="0.2">
      <c r="A1531" s="129"/>
      <c r="B1531" s="130"/>
      <c r="C1531" s="130"/>
      <c r="D1531" s="131"/>
      <c r="E1531" s="135" t="s">
        <v>0</v>
      </c>
      <c r="F1531" s="158" t="s">
        <v>54</v>
      </c>
      <c r="G1531" s="158"/>
      <c r="H1531" s="159"/>
      <c r="I1531" s="160"/>
      <c r="J1531" s="161"/>
      <c r="K1531" s="133"/>
      <c r="L1531" s="133"/>
      <c r="M1531" s="133"/>
      <c r="N1531" s="133"/>
      <c r="O1531" s="134"/>
      <c r="P1531" s="134"/>
      <c r="Q1531" s="134"/>
      <c r="R1531" s="131"/>
      <c r="S1531" s="131"/>
      <c r="T1531" s="130"/>
      <c r="U1531" s="6"/>
      <c r="V1531" s="8"/>
      <c r="W1531" s="8"/>
      <c r="X1531" s="132" t="str">
        <f>F1531</f>
        <v>---</v>
      </c>
      <c r="Y1531" s="9"/>
      <c r="AA1531" s="11"/>
    </row>
    <row r="1532" spans="1:27" ht="7.5" customHeight="1" outlineLevel="4" x14ac:dyDescent="0.15">
      <c r="B1532" s="69"/>
      <c r="C1532" s="69"/>
      <c r="D1532" s="60"/>
      <c r="E1532" s="60"/>
      <c r="F1532" s="61"/>
      <c r="G1532" s="60"/>
      <c r="H1532" s="65"/>
      <c r="I1532" s="104"/>
      <c r="J1532" s="63"/>
      <c r="K1532" s="65"/>
      <c r="L1532" s="65"/>
      <c r="M1532" s="65"/>
      <c r="N1532" s="65"/>
      <c r="O1532" s="63"/>
      <c r="P1532" s="63"/>
      <c r="Q1532" s="63"/>
      <c r="R1532" s="60"/>
      <c r="S1532" s="60"/>
      <c r="T1532" s="69"/>
      <c r="U1532" s="8"/>
      <c r="X1532" s="60"/>
    </row>
    <row r="1533" spans="1:27" ht="11.25" outlineLevel="4" x14ac:dyDescent="0.2">
      <c r="A1533" s="136"/>
      <c r="B1533" s="137"/>
      <c r="C1533" s="137"/>
      <c r="D1533" s="138"/>
      <c r="E1533" s="144" t="s">
        <v>1</v>
      </c>
      <c r="F1533" s="139" t="s">
        <v>973</v>
      </c>
      <c r="G1533" s="138"/>
      <c r="H1533" s="140">
        <v>0</v>
      </c>
      <c r="I1533" s="141"/>
      <c r="J1533" s="142"/>
      <c r="K1533" s="143"/>
      <c r="L1533" s="143"/>
      <c r="M1533" s="143"/>
      <c r="N1533" s="143"/>
      <c r="O1533" s="142"/>
      <c r="P1533" s="142"/>
      <c r="Q1533" s="142"/>
      <c r="R1533" s="138"/>
      <c r="S1533" s="138"/>
      <c r="T1533" s="137"/>
      <c r="U1533" s="6"/>
      <c r="V1533" s="8"/>
      <c r="W1533" s="8"/>
      <c r="X1533" s="60"/>
    </row>
    <row r="1534" spans="1:27" ht="11.25" outlineLevel="4" x14ac:dyDescent="0.2">
      <c r="A1534" s="136"/>
      <c r="B1534" s="137"/>
      <c r="C1534" s="137"/>
      <c r="D1534" s="138"/>
      <c r="E1534" s="144"/>
      <c r="F1534" s="139" t="s">
        <v>1085</v>
      </c>
      <c r="G1534" s="138"/>
      <c r="H1534" s="140">
        <v>1</v>
      </c>
      <c r="I1534" s="141"/>
      <c r="J1534" s="142"/>
      <c r="K1534" s="143"/>
      <c r="L1534" s="143"/>
      <c r="M1534" s="143"/>
      <c r="N1534" s="143"/>
      <c r="O1534" s="142"/>
      <c r="P1534" s="142"/>
      <c r="Q1534" s="142"/>
      <c r="R1534" s="138"/>
      <c r="S1534" s="138"/>
      <c r="T1534" s="137"/>
      <c r="U1534" s="6"/>
      <c r="V1534" s="8"/>
      <c r="W1534" s="8"/>
      <c r="X1534" s="60"/>
    </row>
    <row r="1535" spans="1:27" ht="7.5" customHeight="1" outlineLevel="4" x14ac:dyDescent="0.15">
      <c r="A1535" s="8"/>
      <c r="B1535" s="69"/>
      <c r="C1535" s="69"/>
      <c r="D1535" s="60"/>
      <c r="E1535" s="60"/>
      <c r="F1535" s="103"/>
      <c r="G1535" s="60"/>
      <c r="H1535" s="65"/>
      <c r="I1535" s="104"/>
      <c r="J1535" s="63"/>
      <c r="K1535" s="65"/>
      <c r="L1535" s="65"/>
      <c r="M1535" s="65"/>
      <c r="N1535" s="65"/>
      <c r="O1535" s="63"/>
      <c r="P1535" s="63"/>
      <c r="Q1535" s="63"/>
      <c r="R1535" s="60"/>
      <c r="S1535" s="60"/>
      <c r="T1535" s="69"/>
      <c r="U1535" s="8"/>
      <c r="X1535" s="60"/>
    </row>
    <row r="1536" spans="1:27" ht="22.5" outlineLevel="3" x14ac:dyDescent="0.2">
      <c r="A1536" s="4"/>
      <c r="B1536" s="119"/>
      <c r="C1536" s="120">
        <v>259</v>
      </c>
      <c r="D1536" s="121" t="s">
        <v>212</v>
      </c>
      <c r="E1536" s="122" t="s">
        <v>1086</v>
      </c>
      <c r="F1536" s="123" t="s">
        <v>1087</v>
      </c>
      <c r="G1536" s="121" t="s">
        <v>189</v>
      </c>
      <c r="H1536" s="124">
        <v>1</v>
      </c>
      <c r="I1536" s="125"/>
      <c r="J1536" s="126">
        <f>H1536*I1536</f>
        <v>0</v>
      </c>
      <c r="K1536" s="124">
        <v>1.2E-2</v>
      </c>
      <c r="L1536" s="124">
        <f>H1536*K1536</f>
        <v>1.2E-2</v>
      </c>
      <c r="M1536" s="124"/>
      <c r="N1536" s="124">
        <f>H1536*M1536</f>
        <v>0</v>
      </c>
      <c r="O1536" s="126">
        <v>21</v>
      </c>
      <c r="P1536" s="126">
        <f>J1536*(O1536/100)</f>
        <v>0</v>
      </c>
      <c r="Q1536" s="126">
        <f>J1536+P1536</f>
        <v>0</v>
      </c>
      <c r="R1536" s="127"/>
      <c r="S1536" s="127" t="s">
        <v>397</v>
      </c>
      <c r="T1536" s="128">
        <v>1</v>
      </c>
      <c r="U1536" s="8"/>
      <c r="V1536" s="8"/>
      <c r="W1536" s="8"/>
      <c r="X1536" s="60"/>
    </row>
    <row r="1537" spans="1:27" ht="9.75" outlineLevel="4" x14ac:dyDescent="0.2">
      <c r="A1537" s="129"/>
      <c r="B1537" s="130"/>
      <c r="C1537" s="130"/>
      <c r="D1537" s="131"/>
      <c r="E1537" s="135" t="s">
        <v>0</v>
      </c>
      <c r="F1537" s="158" t="s">
        <v>54</v>
      </c>
      <c r="G1537" s="158"/>
      <c r="H1537" s="159"/>
      <c r="I1537" s="160"/>
      <c r="J1537" s="161"/>
      <c r="K1537" s="133"/>
      <c r="L1537" s="133"/>
      <c r="M1537" s="133"/>
      <c r="N1537" s="133"/>
      <c r="O1537" s="134"/>
      <c r="P1537" s="134"/>
      <c r="Q1537" s="134"/>
      <c r="R1537" s="131"/>
      <c r="S1537" s="131"/>
      <c r="T1537" s="130"/>
      <c r="U1537" s="6"/>
      <c r="V1537" s="8"/>
      <c r="W1537" s="8"/>
      <c r="X1537" s="132" t="str">
        <f>F1537</f>
        <v>---</v>
      </c>
      <c r="Y1537" s="9"/>
      <c r="AA1537" s="11"/>
    </row>
    <row r="1538" spans="1:27" ht="7.5" customHeight="1" outlineLevel="4" x14ac:dyDescent="0.15">
      <c r="B1538" s="69"/>
      <c r="C1538" s="69"/>
      <c r="D1538" s="60"/>
      <c r="E1538" s="60"/>
      <c r="F1538" s="61"/>
      <c r="G1538" s="60"/>
      <c r="H1538" s="65"/>
      <c r="I1538" s="104"/>
      <c r="J1538" s="63"/>
      <c r="K1538" s="65"/>
      <c r="L1538" s="65"/>
      <c r="M1538" s="65"/>
      <c r="N1538" s="65"/>
      <c r="O1538" s="63"/>
      <c r="P1538" s="63"/>
      <c r="Q1538" s="63"/>
      <c r="R1538" s="60"/>
      <c r="S1538" s="60"/>
      <c r="T1538" s="69"/>
      <c r="U1538" s="8"/>
      <c r="X1538" s="60"/>
    </row>
    <row r="1539" spans="1:27" ht="11.25" outlineLevel="4" x14ac:dyDescent="0.2">
      <c r="A1539" s="136"/>
      <c r="B1539" s="137"/>
      <c r="C1539" s="137"/>
      <c r="D1539" s="138"/>
      <c r="E1539" s="144" t="s">
        <v>1</v>
      </c>
      <c r="F1539" s="139" t="s">
        <v>973</v>
      </c>
      <c r="G1539" s="138"/>
      <c r="H1539" s="140">
        <v>0</v>
      </c>
      <c r="I1539" s="141"/>
      <c r="J1539" s="142"/>
      <c r="K1539" s="143"/>
      <c r="L1539" s="143"/>
      <c r="M1539" s="143"/>
      <c r="N1539" s="143"/>
      <c r="O1539" s="142"/>
      <c r="P1539" s="142"/>
      <c r="Q1539" s="142"/>
      <c r="R1539" s="138"/>
      <c r="S1539" s="138"/>
      <c r="T1539" s="137"/>
      <c r="U1539" s="6"/>
      <c r="V1539" s="8"/>
      <c r="W1539" s="8"/>
      <c r="X1539" s="60"/>
    </row>
    <row r="1540" spans="1:27" ht="11.25" outlineLevel="4" x14ac:dyDescent="0.2">
      <c r="A1540" s="136"/>
      <c r="B1540" s="137"/>
      <c r="C1540" s="137"/>
      <c r="D1540" s="138"/>
      <c r="E1540" s="144"/>
      <c r="F1540" s="139" t="s">
        <v>1088</v>
      </c>
      <c r="G1540" s="138"/>
      <c r="H1540" s="140">
        <v>1</v>
      </c>
      <c r="I1540" s="141"/>
      <c r="J1540" s="142"/>
      <c r="K1540" s="143"/>
      <c r="L1540" s="143"/>
      <c r="M1540" s="143"/>
      <c r="N1540" s="143"/>
      <c r="O1540" s="142"/>
      <c r="P1540" s="142"/>
      <c r="Q1540" s="142"/>
      <c r="R1540" s="138"/>
      <c r="S1540" s="138"/>
      <c r="T1540" s="137"/>
      <c r="U1540" s="6"/>
      <c r="V1540" s="8"/>
      <c r="W1540" s="8"/>
      <c r="X1540" s="60"/>
    </row>
    <row r="1541" spans="1:27" ht="7.5" customHeight="1" outlineLevel="4" x14ac:dyDescent="0.15">
      <c r="A1541" s="8"/>
      <c r="B1541" s="69"/>
      <c r="C1541" s="69"/>
      <c r="D1541" s="60"/>
      <c r="E1541" s="60"/>
      <c r="F1541" s="103"/>
      <c r="G1541" s="60"/>
      <c r="H1541" s="65"/>
      <c r="I1541" s="104"/>
      <c r="J1541" s="63"/>
      <c r="K1541" s="65"/>
      <c r="L1541" s="65"/>
      <c r="M1541" s="65"/>
      <c r="N1541" s="65"/>
      <c r="O1541" s="63"/>
      <c r="P1541" s="63"/>
      <c r="Q1541" s="63"/>
      <c r="R1541" s="60"/>
      <c r="S1541" s="60"/>
      <c r="T1541" s="69"/>
      <c r="U1541" s="8"/>
      <c r="X1541" s="60"/>
    </row>
    <row r="1542" spans="1:27" ht="11.25" outlineLevel="3" x14ac:dyDescent="0.2">
      <c r="A1542" s="4"/>
      <c r="B1542" s="119"/>
      <c r="C1542" s="120">
        <v>260</v>
      </c>
      <c r="D1542" s="121" t="s">
        <v>148</v>
      </c>
      <c r="E1542" s="122" t="s">
        <v>1089</v>
      </c>
      <c r="F1542" s="123" t="s">
        <v>1090</v>
      </c>
      <c r="G1542" s="121" t="s">
        <v>189</v>
      </c>
      <c r="H1542" s="124">
        <v>30</v>
      </c>
      <c r="I1542" s="125"/>
      <c r="J1542" s="126">
        <f>H1542*I1542</f>
        <v>0</v>
      </c>
      <c r="K1542" s="124">
        <v>1.7000000000000001E-4</v>
      </c>
      <c r="L1542" s="124">
        <f>H1542*K1542</f>
        <v>5.1000000000000004E-3</v>
      </c>
      <c r="M1542" s="124"/>
      <c r="N1542" s="124">
        <f>H1542*M1542</f>
        <v>0</v>
      </c>
      <c r="O1542" s="126">
        <v>21</v>
      </c>
      <c r="P1542" s="126">
        <f>J1542*(O1542/100)</f>
        <v>0</v>
      </c>
      <c r="Q1542" s="126">
        <f>J1542+P1542</f>
        <v>0</v>
      </c>
      <c r="R1542" s="127"/>
      <c r="S1542" s="127" t="s">
        <v>152</v>
      </c>
      <c r="T1542" s="128">
        <v>1</v>
      </c>
      <c r="U1542" s="8"/>
      <c r="V1542" s="8"/>
      <c r="W1542" s="8"/>
      <c r="X1542" s="60"/>
    </row>
    <row r="1543" spans="1:27" ht="9.75" outlineLevel="4" x14ac:dyDescent="0.2">
      <c r="A1543" s="129"/>
      <c r="B1543" s="130"/>
      <c r="C1543" s="130"/>
      <c r="D1543" s="131"/>
      <c r="E1543" s="135" t="s">
        <v>0</v>
      </c>
      <c r="F1543" s="158" t="s">
        <v>1091</v>
      </c>
      <c r="G1543" s="158"/>
      <c r="H1543" s="159"/>
      <c r="I1543" s="160"/>
      <c r="J1543" s="161"/>
      <c r="K1543" s="133"/>
      <c r="L1543" s="133"/>
      <c r="M1543" s="133"/>
      <c r="N1543" s="133"/>
      <c r="O1543" s="134"/>
      <c r="P1543" s="134"/>
      <c r="Q1543" s="134"/>
      <c r="R1543" s="131"/>
      <c r="S1543" s="131"/>
      <c r="T1543" s="130"/>
      <c r="U1543" s="6"/>
      <c r="V1543" s="8"/>
      <c r="W1543" s="8"/>
      <c r="X1543" s="132" t="str">
        <f>F1543</f>
        <v>Kotva chemická s vyvrtáním otvoru do zdiva z děrovaných cihel tmel se síťovým pouzdrem, hloubka 80 mm, velikost M 12</v>
      </c>
      <c r="Y1543" s="9"/>
      <c r="AA1543" s="11"/>
    </row>
    <row r="1544" spans="1:27" ht="7.5" customHeight="1" outlineLevel="4" x14ac:dyDescent="0.15">
      <c r="B1544" s="69"/>
      <c r="C1544" s="69"/>
      <c r="D1544" s="60"/>
      <c r="E1544" s="60"/>
      <c r="F1544" s="61"/>
      <c r="G1544" s="60"/>
      <c r="H1544" s="65"/>
      <c r="I1544" s="104"/>
      <c r="J1544" s="63"/>
      <c r="K1544" s="65"/>
      <c r="L1544" s="65"/>
      <c r="M1544" s="65"/>
      <c r="N1544" s="65"/>
      <c r="O1544" s="63"/>
      <c r="P1544" s="63"/>
      <c r="Q1544" s="63"/>
      <c r="R1544" s="60"/>
      <c r="S1544" s="60"/>
      <c r="T1544" s="69"/>
      <c r="U1544" s="8"/>
      <c r="X1544" s="60"/>
    </row>
    <row r="1545" spans="1:27" ht="11.25" outlineLevel="4" x14ac:dyDescent="0.2">
      <c r="A1545" s="136"/>
      <c r="B1545" s="137"/>
      <c r="C1545" s="137"/>
      <c r="D1545" s="138"/>
      <c r="E1545" s="144" t="s">
        <v>1</v>
      </c>
      <c r="F1545" s="139" t="s">
        <v>973</v>
      </c>
      <c r="G1545" s="138"/>
      <c r="H1545" s="140">
        <v>0</v>
      </c>
      <c r="I1545" s="141"/>
      <c r="J1545" s="142"/>
      <c r="K1545" s="143"/>
      <c r="L1545" s="143"/>
      <c r="M1545" s="143"/>
      <c r="N1545" s="143"/>
      <c r="O1545" s="142"/>
      <c r="P1545" s="142"/>
      <c r="Q1545" s="142"/>
      <c r="R1545" s="138"/>
      <c r="S1545" s="138"/>
      <c r="T1545" s="137"/>
      <c r="U1545" s="6"/>
      <c r="V1545" s="8"/>
      <c r="W1545" s="8"/>
      <c r="X1545" s="60"/>
    </row>
    <row r="1546" spans="1:27" ht="11.25" outlineLevel="4" x14ac:dyDescent="0.2">
      <c r="A1546" s="136"/>
      <c r="B1546" s="137"/>
      <c r="C1546" s="137"/>
      <c r="D1546" s="138"/>
      <c r="E1546" s="144"/>
      <c r="F1546" s="139" t="s">
        <v>1092</v>
      </c>
      <c r="G1546" s="138"/>
      <c r="H1546" s="140">
        <v>18</v>
      </c>
      <c r="I1546" s="141"/>
      <c r="J1546" s="142"/>
      <c r="K1546" s="143"/>
      <c r="L1546" s="143"/>
      <c r="M1546" s="143"/>
      <c r="N1546" s="143"/>
      <c r="O1546" s="142"/>
      <c r="P1546" s="142"/>
      <c r="Q1546" s="142"/>
      <c r="R1546" s="138"/>
      <c r="S1546" s="138"/>
      <c r="T1546" s="137"/>
      <c r="U1546" s="6"/>
      <c r="V1546" s="8"/>
      <c r="W1546" s="8"/>
      <c r="X1546" s="60"/>
    </row>
    <row r="1547" spans="1:27" ht="11.25" outlineLevel="4" x14ac:dyDescent="0.2">
      <c r="A1547" s="136"/>
      <c r="B1547" s="137"/>
      <c r="C1547" s="137"/>
      <c r="D1547" s="138"/>
      <c r="E1547" s="144"/>
      <c r="F1547" s="139" t="s">
        <v>1093</v>
      </c>
      <c r="G1547" s="138"/>
      <c r="H1547" s="140">
        <v>6</v>
      </c>
      <c r="I1547" s="141"/>
      <c r="J1547" s="142"/>
      <c r="K1547" s="143"/>
      <c r="L1547" s="143"/>
      <c r="M1547" s="143"/>
      <c r="N1547" s="143"/>
      <c r="O1547" s="142"/>
      <c r="P1547" s="142"/>
      <c r="Q1547" s="142"/>
      <c r="R1547" s="138"/>
      <c r="S1547" s="138"/>
      <c r="T1547" s="137"/>
      <c r="U1547" s="6"/>
      <c r="V1547" s="8"/>
      <c r="W1547" s="8"/>
      <c r="X1547" s="60"/>
    </row>
    <row r="1548" spans="1:27" ht="11.25" outlineLevel="4" x14ac:dyDescent="0.2">
      <c r="A1548" s="136"/>
      <c r="B1548" s="137"/>
      <c r="C1548" s="137"/>
      <c r="D1548" s="138"/>
      <c r="E1548" s="144"/>
      <c r="F1548" s="139" t="s">
        <v>1094</v>
      </c>
      <c r="G1548" s="138"/>
      <c r="H1548" s="140">
        <v>6</v>
      </c>
      <c r="I1548" s="141"/>
      <c r="J1548" s="142"/>
      <c r="K1548" s="143"/>
      <c r="L1548" s="143"/>
      <c r="M1548" s="143"/>
      <c r="N1548" s="143"/>
      <c r="O1548" s="142"/>
      <c r="P1548" s="142"/>
      <c r="Q1548" s="142"/>
      <c r="R1548" s="138"/>
      <c r="S1548" s="138"/>
      <c r="T1548" s="137"/>
      <c r="U1548" s="6"/>
      <c r="V1548" s="8"/>
      <c r="W1548" s="8"/>
      <c r="X1548" s="60"/>
    </row>
    <row r="1549" spans="1:27" ht="7.5" customHeight="1" outlineLevel="4" x14ac:dyDescent="0.15">
      <c r="A1549" s="8"/>
      <c r="B1549" s="69"/>
      <c r="C1549" s="69"/>
      <c r="D1549" s="60"/>
      <c r="E1549" s="60"/>
      <c r="F1549" s="103"/>
      <c r="G1549" s="60"/>
      <c r="H1549" s="65"/>
      <c r="I1549" s="104"/>
      <c r="J1549" s="63"/>
      <c r="K1549" s="65"/>
      <c r="L1549" s="65"/>
      <c r="M1549" s="65"/>
      <c r="N1549" s="65"/>
      <c r="O1549" s="63"/>
      <c r="P1549" s="63"/>
      <c r="Q1549" s="63"/>
      <c r="R1549" s="60"/>
      <c r="S1549" s="60"/>
      <c r="T1549" s="69"/>
      <c r="U1549" s="8"/>
      <c r="X1549" s="60"/>
    </row>
    <row r="1550" spans="1:27" ht="11.25" outlineLevel="3" x14ac:dyDescent="0.2">
      <c r="A1550" s="4"/>
      <c r="B1550" s="119"/>
      <c r="C1550" s="120">
        <v>261</v>
      </c>
      <c r="D1550" s="121" t="s">
        <v>148</v>
      </c>
      <c r="E1550" s="122" t="s">
        <v>1095</v>
      </c>
      <c r="F1550" s="123" t="s">
        <v>1096</v>
      </c>
      <c r="G1550" s="121" t="s">
        <v>189</v>
      </c>
      <c r="H1550" s="124">
        <v>30</v>
      </c>
      <c r="I1550" s="125"/>
      <c r="J1550" s="126">
        <f>H1550*I1550</f>
        <v>0</v>
      </c>
      <c r="K1550" s="124">
        <v>3.0000000000000001E-5</v>
      </c>
      <c r="L1550" s="124">
        <f>H1550*K1550</f>
        <v>8.9999999999999998E-4</v>
      </c>
      <c r="M1550" s="124"/>
      <c r="N1550" s="124">
        <f>H1550*M1550</f>
        <v>0</v>
      </c>
      <c r="O1550" s="126">
        <v>21</v>
      </c>
      <c r="P1550" s="126">
        <f>J1550*(O1550/100)</f>
        <v>0</v>
      </c>
      <c r="Q1550" s="126">
        <f>J1550+P1550</f>
        <v>0</v>
      </c>
      <c r="R1550" s="127"/>
      <c r="S1550" s="127" t="s">
        <v>152</v>
      </c>
      <c r="T1550" s="128">
        <v>1</v>
      </c>
      <c r="U1550" s="8"/>
      <c r="V1550" s="8"/>
      <c r="W1550" s="8"/>
      <c r="X1550" s="60"/>
    </row>
    <row r="1551" spans="1:27" ht="9.75" outlineLevel="4" x14ac:dyDescent="0.2">
      <c r="A1551" s="129"/>
      <c r="B1551" s="130"/>
      <c r="C1551" s="130"/>
      <c r="D1551" s="131"/>
      <c r="E1551" s="135" t="s">
        <v>0</v>
      </c>
      <c r="F1551" s="158" t="s">
        <v>1097</v>
      </c>
      <c r="G1551" s="158"/>
      <c r="H1551" s="159"/>
      <c r="I1551" s="160"/>
      <c r="J1551" s="161"/>
      <c r="K1551" s="133"/>
      <c r="L1551" s="133"/>
      <c r="M1551" s="133"/>
      <c r="N1551" s="133"/>
      <c r="O1551" s="134"/>
      <c r="P1551" s="134"/>
      <c r="Q1551" s="134"/>
      <c r="R1551" s="131"/>
      <c r="S1551" s="131"/>
      <c r="T1551" s="130"/>
      <c r="U1551" s="6"/>
      <c r="V1551" s="8"/>
      <c r="W1551" s="8"/>
      <c r="X1551" s="132" t="str">
        <f>F1551</f>
        <v>Kotva chemická s vyvrtáním otvoru kotevní šrouby pro chemické kotvy, velikost M 8, délka 110 mm</v>
      </c>
      <c r="Y1551" s="9"/>
      <c r="AA1551" s="11"/>
    </row>
    <row r="1552" spans="1:27" ht="7.5" customHeight="1" outlineLevel="4" x14ac:dyDescent="0.15">
      <c r="B1552" s="69"/>
      <c r="C1552" s="69"/>
      <c r="D1552" s="60"/>
      <c r="E1552" s="60"/>
      <c r="F1552" s="61"/>
      <c r="G1552" s="60"/>
      <c r="H1552" s="65"/>
      <c r="I1552" s="104"/>
      <c r="J1552" s="63"/>
      <c r="K1552" s="65"/>
      <c r="L1552" s="65"/>
      <c r="M1552" s="65"/>
      <c r="N1552" s="65"/>
      <c r="O1552" s="63"/>
      <c r="P1552" s="63"/>
      <c r="Q1552" s="63"/>
      <c r="R1552" s="60"/>
      <c r="S1552" s="60"/>
      <c r="T1552" s="69"/>
      <c r="U1552" s="8"/>
      <c r="X1552" s="60"/>
    </row>
    <row r="1553" spans="1:27" ht="11.25" outlineLevel="3" x14ac:dyDescent="0.2">
      <c r="A1553" s="4"/>
      <c r="B1553" s="119"/>
      <c r="C1553" s="120">
        <v>262</v>
      </c>
      <c r="D1553" s="121" t="s">
        <v>148</v>
      </c>
      <c r="E1553" s="122" t="s">
        <v>1098</v>
      </c>
      <c r="F1553" s="123" t="s">
        <v>1099</v>
      </c>
      <c r="G1553" s="121" t="s">
        <v>363</v>
      </c>
      <c r="H1553" s="124">
        <v>1.2012578089999999</v>
      </c>
      <c r="I1553" s="125"/>
      <c r="J1553" s="126">
        <f>H1553*I1553</f>
        <v>0</v>
      </c>
      <c r="K1553" s="124"/>
      <c r="L1553" s="124">
        <f>H1553*K1553</f>
        <v>0</v>
      </c>
      <c r="M1553" s="124"/>
      <c r="N1553" s="124">
        <f>H1553*M1553</f>
        <v>0</v>
      </c>
      <c r="O1553" s="126">
        <v>21</v>
      </c>
      <c r="P1553" s="126">
        <f>J1553*(O1553/100)</f>
        <v>0</v>
      </c>
      <c r="Q1553" s="126">
        <f>J1553+P1553</f>
        <v>0</v>
      </c>
      <c r="R1553" s="127"/>
      <c r="S1553" s="127" t="s">
        <v>152</v>
      </c>
      <c r="T1553" s="128">
        <v>1</v>
      </c>
      <c r="U1553" s="8"/>
      <c r="V1553" s="8"/>
      <c r="W1553" s="8"/>
      <c r="X1553" s="60"/>
    </row>
    <row r="1554" spans="1:27" ht="9.75" outlineLevel="4" x14ac:dyDescent="0.2">
      <c r="A1554" s="129"/>
      <c r="B1554" s="130"/>
      <c r="C1554" s="130"/>
      <c r="D1554" s="131"/>
      <c r="E1554" s="135" t="s">
        <v>0</v>
      </c>
      <c r="F1554" s="158" t="s">
        <v>1100</v>
      </c>
      <c r="G1554" s="158"/>
      <c r="H1554" s="159"/>
      <c r="I1554" s="160"/>
      <c r="J1554" s="161"/>
      <c r="K1554" s="133"/>
      <c r="L1554" s="133"/>
      <c r="M1554" s="133"/>
      <c r="N1554" s="133"/>
      <c r="O1554" s="134"/>
      <c r="P1554" s="134"/>
      <c r="Q1554" s="134"/>
      <c r="R1554" s="131"/>
      <c r="S1554" s="131"/>
      <c r="T1554" s="130"/>
      <c r="U1554" s="6"/>
      <c r="V1554" s="8"/>
      <c r="W1554" s="8"/>
      <c r="X1554" s="132" t="str">
        <f>F1554</f>
        <v>Přesun hmot pro zámečnické konstrukce stanovený z hmotnosti přesunovaného materiálu vodorovná dopravní vzdálenost do 50 m s omezením mechanizace v objektech výšky do 6 m</v>
      </c>
      <c r="Y1554" s="9"/>
      <c r="AA1554" s="11"/>
    </row>
    <row r="1555" spans="1:27" ht="7.5" customHeight="1" outlineLevel="4" x14ac:dyDescent="0.15">
      <c r="B1555" s="69"/>
      <c r="C1555" s="69"/>
      <c r="D1555" s="60"/>
      <c r="E1555" s="60"/>
      <c r="F1555" s="61"/>
      <c r="G1555" s="60"/>
      <c r="H1555" s="65"/>
      <c r="I1555" s="104"/>
      <c r="J1555" s="63"/>
      <c r="K1555" s="65"/>
      <c r="L1555" s="65"/>
      <c r="M1555" s="65"/>
      <c r="N1555" s="65"/>
      <c r="O1555" s="63"/>
      <c r="P1555" s="63"/>
      <c r="Q1555" s="63"/>
      <c r="R1555" s="60"/>
      <c r="S1555" s="60"/>
      <c r="T1555" s="69"/>
      <c r="U1555" s="8"/>
      <c r="X1555" s="60"/>
    </row>
    <row r="1556" spans="1:27" outlineLevel="3" x14ac:dyDescent="0.15">
      <c r="B1556" s="6"/>
      <c r="C1556" s="6"/>
      <c r="D1556" s="6"/>
      <c r="E1556" s="6"/>
      <c r="F1556" s="6"/>
      <c r="G1556" s="6"/>
      <c r="H1556" s="6"/>
      <c r="I1556" s="8"/>
      <c r="J1556" s="8"/>
      <c r="K1556" s="6"/>
      <c r="L1556" s="6"/>
      <c r="M1556" s="6"/>
      <c r="N1556" s="6"/>
      <c r="O1556" s="6"/>
      <c r="P1556" s="8"/>
      <c r="Q1556" s="8"/>
      <c r="R1556" s="8"/>
      <c r="S1556" s="6"/>
      <c r="T1556" s="6"/>
      <c r="X1556" s="6"/>
    </row>
    <row r="1557" spans="1:27" ht="11.25" outlineLevel="2" x14ac:dyDescent="0.2">
      <c r="A1557" s="96" t="s">
        <v>134</v>
      </c>
      <c r="B1557" s="100">
        <v>3</v>
      </c>
      <c r="C1557" s="113"/>
      <c r="D1557" s="114" t="s">
        <v>147</v>
      </c>
      <c r="E1557" s="114"/>
      <c r="F1557" s="115" t="s">
        <v>104</v>
      </c>
      <c r="G1557" s="114"/>
      <c r="H1557" s="116"/>
      <c r="I1557" s="117"/>
      <c r="J1557" s="98">
        <f>SUBTOTAL(9,J1558:J1577)</f>
        <v>0</v>
      </c>
      <c r="K1557" s="116"/>
      <c r="L1557" s="99">
        <f>SUBTOTAL(9,L1558:L1577)</f>
        <v>0.14204879999999998</v>
      </c>
      <c r="M1557" s="116"/>
      <c r="N1557" s="99">
        <f>SUBTOTAL(9,N1558:N1577)</f>
        <v>0</v>
      </c>
      <c r="O1557" s="118"/>
      <c r="P1557" s="98">
        <f>SUBTOTAL(9,P1558:P1577)</f>
        <v>0</v>
      </c>
      <c r="Q1557" s="98">
        <f>SUBTOTAL(9,Q1558:Q1577)</f>
        <v>0</v>
      </c>
      <c r="R1557" s="114"/>
      <c r="S1557" s="114"/>
      <c r="T1557" s="100">
        <f>SUBTOTAL(9,T1558:T1577)</f>
        <v>4</v>
      </c>
      <c r="U1557" s="6"/>
      <c r="V1557" s="8"/>
      <c r="W1557" s="8"/>
      <c r="X1557" s="60"/>
    </row>
    <row r="1558" spans="1:27" ht="11.25" outlineLevel="3" x14ac:dyDescent="0.2">
      <c r="A1558" s="4"/>
      <c r="B1558" s="119"/>
      <c r="C1558" s="120">
        <v>263</v>
      </c>
      <c r="D1558" s="121" t="s">
        <v>212</v>
      </c>
      <c r="E1558" s="122" t="s">
        <v>460</v>
      </c>
      <c r="F1558" s="123" t="s">
        <v>461</v>
      </c>
      <c r="G1558" s="121" t="s">
        <v>151</v>
      </c>
      <c r="H1558" s="124">
        <v>4.9955999999999996</v>
      </c>
      <c r="I1558" s="125"/>
      <c r="J1558" s="126">
        <f>H1558*I1558</f>
        <v>0</v>
      </c>
      <c r="K1558" s="124">
        <v>2.1999999999999999E-2</v>
      </c>
      <c r="L1558" s="124">
        <f>H1558*K1558</f>
        <v>0.10990319999999998</v>
      </c>
      <c r="M1558" s="124"/>
      <c r="N1558" s="124">
        <f>H1558*M1558</f>
        <v>0</v>
      </c>
      <c r="O1558" s="126">
        <v>21</v>
      </c>
      <c r="P1558" s="126">
        <f>J1558*(O1558/100)</f>
        <v>0</v>
      </c>
      <c r="Q1558" s="126">
        <f>J1558+P1558</f>
        <v>0</v>
      </c>
      <c r="R1558" s="127"/>
      <c r="S1558" s="127" t="s">
        <v>152</v>
      </c>
      <c r="T1558" s="128">
        <v>1</v>
      </c>
      <c r="U1558" s="8"/>
      <c r="V1558" s="8"/>
      <c r="W1558" s="8"/>
      <c r="X1558" s="60"/>
    </row>
    <row r="1559" spans="1:27" ht="9.75" outlineLevel="4" x14ac:dyDescent="0.2">
      <c r="A1559" s="129"/>
      <c r="B1559" s="130"/>
      <c r="C1559" s="130"/>
      <c r="D1559" s="131"/>
      <c r="E1559" s="135" t="s">
        <v>0</v>
      </c>
      <c r="F1559" s="158" t="s">
        <v>54</v>
      </c>
      <c r="G1559" s="158"/>
      <c r="H1559" s="159"/>
      <c r="I1559" s="160"/>
      <c r="J1559" s="161"/>
      <c r="K1559" s="133"/>
      <c r="L1559" s="133"/>
      <c r="M1559" s="133"/>
      <c r="N1559" s="133"/>
      <c r="O1559" s="134"/>
      <c r="P1559" s="134"/>
      <c r="Q1559" s="134"/>
      <c r="R1559" s="131"/>
      <c r="S1559" s="131"/>
      <c r="T1559" s="130"/>
      <c r="U1559" s="6"/>
      <c r="V1559" s="8"/>
      <c r="W1559" s="8"/>
      <c r="X1559" s="132" t="str">
        <f>F1559</f>
        <v>---</v>
      </c>
      <c r="Y1559" s="9"/>
      <c r="AA1559" s="11"/>
    </row>
    <row r="1560" spans="1:27" ht="7.5" customHeight="1" outlineLevel="4" x14ac:dyDescent="0.15">
      <c r="B1560" s="69"/>
      <c r="C1560" s="69"/>
      <c r="D1560" s="60"/>
      <c r="E1560" s="60"/>
      <c r="F1560" s="61"/>
      <c r="G1560" s="60"/>
      <c r="H1560" s="65"/>
      <c r="I1560" s="104"/>
      <c r="J1560" s="63"/>
      <c r="K1560" s="65"/>
      <c r="L1560" s="65"/>
      <c r="M1560" s="65"/>
      <c r="N1560" s="65"/>
      <c r="O1560" s="63"/>
      <c r="P1560" s="63"/>
      <c r="Q1560" s="63"/>
      <c r="R1560" s="60"/>
      <c r="S1560" s="60"/>
      <c r="T1560" s="69"/>
      <c r="U1560" s="8"/>
      <c r="X1560" s="60"/>
    </row>
    <row r="1561" spans="1:27" ht="11.25" outlineLevel="4" x14ac:dyDescent="0.2">
      <c r="A1561" s="136"/>
      <c r="B1561" s="137"/>
      <c r="C1561" s="137"/>
      <c r="D1561" s="138"/>
      <c r="E1561" s="144" t="s">
        <v>1</v>
      </c>
      <c r="F1561" s="139" t="s">
        <v>1101</v>
      </c>
      <c r="G1561" s="138"/>
      <c r="H1561" s="140">
        <v>4.3440000000000003</v>
      </c>
      <c r="I1561" s="141"/>
      <c r="J1561" s="142"/>
      <c r="K1561" s="143"/>
      <c r="L1561" s="143"/>
      <c r="M1561" s="143"/>
      <c r="N1561" s="143"/>
      <c r="O1561" s="142"/>
      <c r="P1561" s="142"/>
      <c r="Q1561" s="142"/>
      <c r="R1561" s="138"/>
      <c r="S1561" s="138"/>
      <c r="T1561" s="137"/>
      <c r="U1561" s="6"/>
      <c r="V1561" s="8"/>
      <c r="W1561" s="8"/>
      <c r="X1561" s="60"/>
    </row>
    <row r="1562" spans="1:27" ht="9.75" outlineLevel="4" x14ac:dyDescent="0.2">
      <c r="A1562" s="129"/>
      <c r="B1562" s="130"/>
      <c r="C1562" s="130"/>
      <c r="D1562" s="131"/>
      <c r="E1562" s="135" t="s">
        <v>24</v>
      </c>
      <c r="F1562" s="147">
        <v>15</v>
      </c>
      <c r="G1562" s="131"/>
      <c r="H1562" s="145">
        <v>0.65160000000000018</v>
      </c>
      <c r="I1562" s="146"/>
      <c r="J1562" s="134"/>
      <c r="K1562" s="133"/>
      <c r="L1562" s="133"/>
      <c r="M1562" s="133"/>
      <c r="N1562" s="133"/>
      <c r="O1562" s="134"/>
      <c r="P1562" s="134"/>
      <c r="Q1562" s="134"/>
      <c r="R1562" s="131"/>
      <c r="S1562" s="131"/>
      <c r="T1562" s="130"/>
      <c r="U1562" s="6"/>
      <c r="V1562" s="8"/>
      <c r="W1562" s="8"/>
      <c r="X1562" s="60"/>
    </row>
    <row r="1563" spans="1:27" ht="7.5" customHeight="1" outlineLevel="4" x14ac:dyDescent="0.15">
      <c r="A1563" s="8"/>
      <c r="B1563" s="69"/>
      <c r="C1563" s="69"/>
      <c r="D1563" s="60"/>
      <c r="E1563" s="60"/>
      <c r="F1563" s="103"/>
      <c r="G1563" s="60"/>
      <c r="H1563" s="65"/>
      <c r="I1563" s="104"/>
      <c r="J1563" s="63"/>
      <c r="K1563" s="65"/>
      <c r="L1563" s="65"/>
      <c r="M1563" s="65"/>
      <c r="N1563" s="65"/>
      <c r="O1563" s="63"/>
      <c r="P1563" s="63"/>
      <c r="Q1563" s="63"/>
      <c r="R1563" s="60"/>
      <c r="S1563" s="60"/>
      <c r="T1563" s="69"/>
      <c r="U1563" s="8"/>
      <c r="X1563" s="60"/>
    </row>
    <row r="1564" spans="1:27" ht="22.5" outlineLevel="3" x14ac:dyDescent="0.2">
      <c r="A1564" s="4"/>
      <c r="B1564" s="119"/>
      <c r="C1564" s="120">
        <v>264</v>
      </c>
      <c r="D1564" s="121" t="s">
        <v>148</v>
      </c>
      <c r="E1564" s="122" t="s">
        <v>477</v>
      </c>
      <c r="F1564" s="123" t="s">
        <v>478</v>
      </c>
      <c r="G1564" s="121" t="s">
        <v>172</v>
      </c>
      <c r="H1564" s="124">
        <v>43.44</v>
      </c>
      <c r="I1564" s="125"/>
      <c r="J1564" s="126">
        <f>H1564*I1564</f>
        <v>0</v>
      </c>
      <c r="K1564" s="124">
        <v>5.8E-4</v>
      </c>
      <c r="L1564" s="124">
        <f>H1564*K1564</f>
        <v>2.5195199999999997E-2</v>
      </c>
      <c r="M1564" s="124"/>
      <c r="N1564" s="124">
        <f>H1564*M1564</f>
        <v>0</v>
      </c>
      <c r="O1564" s="126">
        <v>21</v>
      </c>
      <c r="P1564" s="126">
        <f>J1564*(O1564/100)</f>
        <v>0</v>
      </c>
      <c r="Q1564" s="126">
        <f>J1564+P1564</f>
        <v>0</v>
      </c>
      <c r="R1564" s="127"/>
      <c r="S1564" s="127" t="s">
        <v>152</v>
      </c>
      <c r="T1564" s="128">
        <v>1</v>
      </c>
      <c r="U1564" s="8"/>
      <c r="V1564" s="8"/>
      <c r="W1564" s="8"/>
      <c r="X1564" s="60"/>
    </row>
    <row r="1565" spans="1:27" ht="9.75" outlineLevel="4" x14ac:dyDescent="0.2">
      <c r="A1565" s="129"/>
      <c r="B1565" s="130"/>
      <c r="C1565" s="130"/>
      <c r="D1565" s="131"/>
      <c r="E1565" s="135" t="s">
        <v>0</v>
      </c>
      <c r="F1565" s="158" t="s">
        <v>479</v>
      </c>
      <c r="G1565" s="158"/>
      <c r="H1565" s="159"/>
      <c r="I1565" s="160"/>
      <c r="J1565" s="161"/>
      <c r="K1565" s="133"/>
      <c r="L1565" s="133"/>
      <c r="M1565" s="133"/>
      <c r="N1565" s="133"/>
      <c r="O1565" s="134"/>
      <c r="P1565" s="134"/>
      <c r="Q1565" s="134"/>
      <c r="R1565" s="131"/>
      <c r="S1565" s="131"/>
      <c r="T1565" s="130"/>
      <c r="U1565" s="6"/>
      <c r="V1565" s="8"/>
      <c r="W1565" s="8"/>
      <c r="X1565" s="132" t="str">
        <f>F1565</f>
        <v>Montáž soklů z dlaždic keramických lepených cementovým flexibilním lepidlem rovných, výšky přes 90 do 120 mm</v>
      </c>
      <c r="Y1565" s="9"/>
      <c r="AA1565" s="11"/>
    </row>
    <row r="1566" spans="1:27" ht="7.5" customHeight="1" outlineLevel="4" x14ac:dyDescent="0.15">
      <c r="B1566" s="69"/>
      <c r="C1566" s="69"/>
      <c r="D1566" s="60"/>
      <c r="E1566" s="60"/>
      <c r="F1566" s="61"/>
      <c r="G1566" s="60"/>
      <c r="H1566" s="65"/>
      <c r="I1566" s="104"/>
      <c r="J1566" s="63"/>
      <c r="K1566" s="65"/>
      <c r="L1566" s="65"/>
      <c r="M1566" s="65"/>
      <c r="N1566" s="65"/>
      <c r="O1566" s="63"/>
      <c r="P1566" s="63"/>
      <c r="Q1566" s="63"/>
      <c r="R1566" s="60"/>
      <c r="S1566" s="60"/>
      <c r="T1566" s="69"/>
      <c r="U1566" s="8"/>
      <c r="X1566" s="60"/>
    </row>
    <row r="1567" spans="1:27" ht="11.25" outlineLevel="4" x14ac:dyDescent="0.2">
      <c r="A1567" s="136"/>
      <c r="B1567" s="137"/>
      <c r="C1567" s="137"/>
      <c r="D1567" s="138"/>
      <c r="E1567" s="144" t="s">
        <v>1</v>
      </c>
      <c r="F1567" s="139" t="s">
        <v>623</v>
      </c>
      <c r="G1567" s="138"/>
      <c r="H1567" s="140">
        <v>0</v>
      </c>
      <c r="I1567" s="141"/>
      <c r="J1567" s="142"/>
      <c r="K1567" s="143"/>
      <c r="L1567" s="143"/>
      <c r="M1567" s="143"/>
      <c r="N1567" s="143"/>
      <c r="O1567" s="142"/>
      <c r="P1567" s="142"/>
      <c r="Q1567" s="142"/>
      <c r="R1567" s="138"/>
      <c r="S1567" s="138"/>
      <c r="T1567" s="137"/>
      <c r="U1567" s="6"/>
      <c r="V1567" s="8"/>
      <c r="W1567" s="8"/>
      <c r="X1567" s="60"/>
    </row>
    <row r="1568" spans="1:27" ht="11.25" outlineLevel="4" x14ac:dyDescent="0.2">
      <c r="A1568" s="136"/>
      <c r="B1568" s="137"/>
      <c r="C1568" s="137"/>
      <c r="D1568" s="138"/>
      <c r="E1568" s="144"/>
      <c r="F1568" s="139" t="s">
        <v>1102</v>
      </c>
      <c r="G1568" s="138"/>
      <c r="H1568" s="140">
        <v>17.52</v>
      </c>
      <c r="I1568" s="141"/>
      <c r="J1568" s="142"/>
      <c r="K1568" s="143"/>
      <c r="L1568" s="143"/>
      <c r="M1568" s="143"/>
      <c r="N1568" s="143"/>
      <c r="O1568" s="142"/>
      <c r="P1568" s="142"/>
      <c r="Q1568" s="142"/>
      <c r="R1568" s="138"/>
      <c r="S1568" s="138"/>
      <c r="T1568" s="137"/>
      <c r="U1568" s="6"/>
      <c r="V1568" s="8"/>
      <c r="W1568" s="8"/>
      <c r="X1568" s="60"/>
    </row>
    <row r="1569" spans="1:27" ht="11.25" outlineLevel="4" x14ac:dyDescent="0.2">
      <c r="A1569" s="136"/>
      <c r="B1569" s="137"/>
      <c r="C1569" s="137"/>
      <c r="D1569" s="138"/>
      <c r="E1569" s="144"/>
      <c r="F1569" s="139" t="s">
        <v>1103</v>
      </c>
      <c r="G1569" s="138"/>
      <c r="H1569" s="140">
        <v>25.92</v>
      </c>
      <c r="I1569" s="141"/>
      <c r="J1569" s="142"/>
      <c r="K1569" s="143"/>
      <c r="L1569" s="143"/>
      <c r="M1569" s="143"/>
      <c r="N1569" s="143"/>
      <c r="O1569" s="142"/>
      <c r="P1569" s="142"/>
      <c r="Q1569" s="142"/>
      <c r="R1569" s="138"/>
      <c r="S1569" s="138"/>
      <c r="T1569" s="137"/>
      <c r="U1569" s="6"/>
      <c r="V1569" s="8"/>
      <c r="W1569" s="8"/>
      <c r="X1569" s="60"/>
    </row>
    <row r="1570" spans="1:27" ht="7.5" customHeight="1" outlineLevel="4" x14ac:dyDescent="0.15">
      <c r="A1570" s="8"/>
      <c r="B1570" s="69"/>
      <c r="C1570" s="69"/>
      <c r="D1570" s="60"/>
      <c r="E1570" s="60"/>
      <c r="F1570" s="103"/>
      <c r="G1570" s="60"/>
      <c r="H1570" s="65"/>
      <c r="I1570" s="104"/>
      <c r="J1570" s="63"/>
      <c r="K1570" s="65"/>
      <c r="L1570" s="65"/>
      <c r="M1570" s="65"/>
      <c r="N1570" s="65"/>
      <c r="O1570" s="63"/>
      <c r="P1570" s="63"/>
      <c r="Q1570" s="63"/>
      <c r="R1570" s="60"/>
      <c r="S1570" s="60"/>
      <c r="T1570" s="69"/>
      <c r="U1570" s="8"/>
      <c r="X1570" s="60"/>
    </row>
    <row r="1571" spans="1:27" ht="11.25" outlineLevel="3" x14ac:dyDescent="0.2">
      <c r="A1571" s="4"/>
      <c r="B1571" s="119"/>
      <c r="C1571" s="120">
        <v>265</v>
      </c>
      <c r="D1571" s="121" t="s">
        <v>148</v>
      </c>
      <c r="E1571" s="122" t="s">
        <v>481</v>
      </c>
      <c r="F1571" s="123" t="s">
        <v>482</v>
      </c>
      <c r="G1571" s="121" t="s">
        <v>172</v>
      </c>
      <c r="H1571" s="124">
        <v>43.44</v>
      </c>
      <c r="I1571" s="125"/>
      <c r="J1571" s="126">
        <f>H1571*I1571</f>
        <v>0</v>
      </c>
      <c r="K1571" s="124">
        <v>1.6000000000000001E-4</v>
      </c>
      <c r="L1571" s="124">
        <f>H1571*K1571</f>
        <v>6.9503999999999998E-3</v>
      </c>
      <c r="M1571" s="124"/>
      <c r="N1571" s="124">
        <f>H1571*M1571</f>
        <v>0</v>
      </c>
      <c r="O1571" s="126">
        <v>21</v>
      </c>
      <c r="P1571" s="126">
        <f>J1571*(O1571/100)</f>
        <v>0</v>
      </c>
      <c r="Q1571" s="126">
        <f>J1571+P1571</f>
        <v>0</v>
      </c>
      <c r="R1571" s="127"/>
      <c r="S1571" s="127" t="s">
        <v>152</v>
      </c>
      <c r="T1571" s="128">
        <v>1</v>
      </c>
      <c r="U1571" s="8"/>
      <c r="V1571" s="8"/>
      <c r="W1571" s="8"/>
      <c r="X1571" s="60"/>
    </row>
    <row r="1572" spans="1:27" ht="9.75" outlineLevel="4" x14ac:dyDescent="0.2">
      <c r="A1572" s="129"/>
      <c r="B1572" s="130"/>
      <c r="C1572" s="130"/>
      <c r="D1572" s="131"/>
      <c r="E1572" s="135" t="s">
        <v>0</v>
      </c>
      <c r="F1572" s="158" t="s">
        <v>483</v>
      </c>
      <c r="G1572" s="158"/>
      <c r="H1572" s="159"/>
      <c r="I1572" s="160"/>
      <c r="J1572" s="161"/>
      <c r="K1572" s="133"/>
      <c r="L1572" s="133"/>
      <c r="M1572" s="133"/>
      <c r="N1572" s="133"/>
      <c r="O1572" s="134"/>
      <c r="P1572" s="134"/>
      <c r="Q1572" s="134"/>
      <c r="R1572" s="131"/>
      <c r="S1572" s="131"/>
      <c r="T1572" s="130"/>
      <c r="U1572" s="6"/>
      <c r="V1572" s="8"/>
      <c r="W1572" s="8"/>
      <c r="X1572" s="132" t="str">
        <f>F1572</f>
        <v>Podlahy - dokončovací práce spárování akrylem</v>
      </c>
      <c r="Y1572" s="9"/>
      <c r="AA1572" s="11"/>
    </row>
    <row r="1573" spans="1:27" ht="7.5" customHeight="1" outlineLevel="4" x14ac:dyDescent="0.15">
      <c r="B1573" s="69"/>
      <c r="C1573" s="69"/>
      <c r="D1573" s="60"/>
      <c r="E1573" s="60"/>
      <c r="F1573" s="61"/>
      <c r="G1573" s="60"/>
      <c r="H1573" s="65"/>
      <c r="I1573" s="104"/>
      <c r="J1573" s="63"/>
      <c r="K1573" s="65"/>
      <c r="L1573" s="65"/>
      <c r="M1573" s="65"/>
      <c r="N1573" s="65"/>
      <c r="O1573" s="63"/>
      <c r="P1573" s="63"/>
      <c r="Q1573" s="63"/>
      <c r="R1573" s="60"/>
      <c r="S1573" s="60"/>
      <c r="T1573" s="69"/>
      <c r="U1573" s="8"/>
      <c r="X1573" s="60"/>
    </row>
    <row r="1574" spans="1:27" ht="11.25" outlineLevel="3" x14ac:dyDescent="0.2">
      <c r="A1574" s="4"/>
      <c r="B1574" s="119"/>
      <c r="C1574" s="120">
        <v>266</v>
      </c>
      <c r="D1574" s="121" t="s">
        <v>148</v>
      </c>
      <c r="E1574" s="122" t="s">
        <v>1104</v>
      </c>
      <c r="F1574" s="123" t="s">
        <v>1105</v>
      </c>
      <c r="G1574" s="121" t="s">
        <v>363</v>
      </c>
      <c r="H1574" s="124">
        <v>0.14204879999999998</v>
      </c>
      <c r="I1574" s="125"/>
      <c r="J1574" s="126">
        <f>H1574*I1574</f>
        <v>0</v>
      </c>
      <c r="K1574" s="124"/>
      <c r="L1574" s="124">
        <f>H1574*K1574</f>
        <v>0</v>
      </c>
      <c r="M1574" s="124"/>
      <c r="N1574" s="124">
        <f>H1574*M1574</f>
        <v>0</v>
      </c>
      <c r="O1574" s="126">
        <v>21</v>
      </c>
      <c r="P1574" s="126">
        <f>J1574*(O1574/100)</f>
        <v>0</v>
      </c>
      <c r="Q1574" s="126">
        <f>J1574+P1574</f>
        <v>0</v>
      </c>
      <c r="R1574" s="127"/>
      <c r="S1574" s="127" t="s">
        <v>152</v>
      </c>
      <c r="T1574" s="128">
        <v>1</v>
      </c>
      <c r="U1574" s="8"/>
      <c r="V1574" s="8"/>
      <c r="W1574" s="8"/>
      <c r="X1574" s="60"/>
    </row>
    <row r="1575" spans="1:27" ht="9.75" outlineLevel="4" x14ac:dyDescent="0.2">
      <c r="A1575" s="129"/>
      <c r="B1575" s="130"/>
      <c r="C1575" s="130"/>
      <c r="D1575" s="131"/>
      <c r="E1575" s="135" t="s">
        <v>0</v>
      </c>
      <c r="F1575" s="158" t="s">
        <v>1106</v>
      </c>
      <c r="G1575" s="158"/>
      <c r="H1575" s="159"/>
      <c r="I1575" s="160"/>
      <c r="J1575" s="161"/>
      <c r="K1575" s="133"/>
      <c r="L1575" s="133"/>
      <c r="M1575" s="133"/>
      <c r="N1575" s="133"/>
      <c r="O1575" s="134"/>
      <c r="P1575" s="134"/>
      <c r="Q1575" s="134"/>
      <c r="R1575" s="131"/>
      <c r="S1575" s="131"/>
      <c r="T1575" s="130"/>
      <c r="U1575" s="6"/>
      <c r="V1575" s="8"/>
      <c r="W1575" s="8"/>
      <c r="X1575" s="132" t="str">
        <f>F1575</f>
        <v>Přesun hmot pro podlahy z dlaždic stanovený z hmotnosti přesunovaného materiálu vodorovná dopravní vzdálenost do 50 m s omezením mechanizace v objektech výšky do 6 m</v>
      </c>
      <c r="Y1575" s="9"/>
      <c r="AA1575" s="11"/>
    </row>
    <row r="1576" spans="1:27" ht="7.5" customHeight="1" outlineLevel="4" x14ac:dyDescent="0.15">
      <c r="B1576" s="69"/>
      <c r="C1576" s="69"/>
      <c r="D1576" s="60"/>
      <c r="E1576" s="60"/>
      <c r="F1576" s="61"/>
      <c r="G1576" s="60"/>
      <c r="H1576" s="65"/>
      <c r="I1576" s="104"/>
      <c r="J1576" s="63"/>
      <c r="K1576" s="65"/>
      <c r="L1576" s="65"/>
      <c r="M1576" s="65"/>
      <c r="N1576" s="65"/>
      <c r="O1576" s="63"/>
      <c r="P1576" s="63"/>
      <c r="Q1576" s="63"/>
      <c r="R1576" s="60"/>
      <c r="S1576" s="60"/>
      <c r="T1576" s="69"/>
      <c r="U1576" s="8"/>
      <c r="X1576" s="60"/>
    </row>
    <row r="1577" spans="1:27" outlineLevel="3" x14ac:dyDescent="0.15">
      <c r="B1577" s="6"/>
      <c r="C1577" s="6"/>
      <c r="D1577" s="6"/>
      <c r="E1577" s="6"/>
      <c r="F1577" s="6"/>
      <c r="G1577" s="6"/>
      <c r="H1577" s="6"/>
      <c r="I1577" s="8"/>
      <c r="J1577" s="8"/>
      <c r="K1577" s="6"/>
      <c r="L1577" s="6"/>
      <c r="M1577" s="6"/>
      <c r="N1577" s="6"/>
      <c r="O1577" s="6"/>
      <c r="P1577" s="8"/>
      <c r="Q1577" s="8"/>
      <c r="R1577" s="8"/>
      <c r="S1577" s="6"/>
      <c r="T1577" s="6"/>
      <c r="X1577" s="6"/>
    </row>
    <row r="1578" spans="1:27" ht="11.25" outlineLevel="2" x14ac:dyDescent="0.2">
      <c r="A1578" s="96" t="s">
        <v>135</v>
      </c>
      <c r="B1578" s="100">
        <v>3</v>
      </c>
      <c r="C1578" s="113"/>
      <c r="D1578" s="114" t="s">
        <v>147</v>
      </c>
      <c r="E1578" s="114"/>
      <c r="F1578" s="115" t="s">
        <v>106</v>
      </c>
      <c r="G1578" s="114"/>
      <c r="H1578" s="116"/>
      <c r="I1578" s="117"/>
      <c r="J1578" s="98">
        <f>SUBTOTAL(9,J1579:J1670)</f>
        <v>0</v>
      </c>
      <c r="K1578" s="116"/>
      <c r="L1578" s="99">
        <f>SUBTOTAL(9,L1579:L1670)</f>
        <v>7.4673806900000006</v>
      </c>
      <c r="M1578" s="116"/>
      <c r="N1578" s="99">
        <f>SUBTOTAL(9,N1579:N1670)</f>
        <v>0</v>
      </c>
      <c r="O1578" s="118"/>
      <c r="P1578" s="98">
        <f>SUBTOTAL(9,P1579:P1670)</f>
        <v>0</v>
      </c>
      <c r="Q1578" s="98">
        <f>SUBTOTAL(9,Q1579:Q1670)</f>
        <v>0</v>
      </c>
      <c r="R1578" s="114"/>
      <c r="S1578" s="114"/>
      <c r="T1578" s="100">
        <f>SUBTOTAL(9,T1579:T1670)</f>
        <v>15</v>
      </c>
      <c r="U1578" s="6"/>
      <c r="V1578" s="8"/>
      <c r="W1578" s="8"/>
      <c r="X1578" s="60"/>
    </row>
    <row r="1579" spans="1:27" ht="11.25" outlineLevel="3" x14ac:dyDescent="0.2">
      <c r="A1579" s="4"/>
      <c r="B1579" s="119"/>
      <c r="C1579" s="120">
        <v>267</v>
      </c>
      <c r="D1579" s="121" t="s">
        <v>148</v>
      </c>
      <c r="E1579" s="122" t="s">
        <v>487</v>
      </c>
      <c r="F1579" s="123" t="s">
        <v>488</v>
      </c>
      <c r="G1579" s="121" t="s">
        <v>151</v>
      </c>
      <c r="H1579" s="124">
        <v>216.87</v>
      </c>
      <c r="I1579" s="125"/>
      <c r="J1579" s="126">
        <f>H1579*I1579</f>
        <v>0</v>
      </c>
      <c r="K1579" s="124"/>
      <c r="L1579" s="124">
        <f>H1579*K1579</f>
        <v>0</v>
      </c>
      <c r="M1579" s="124"/>
      <c r="N1579" s="124">
        <f>H1579*M1579</f>
        <v>0</v>
      </c>
      <c r="O1579" s="126">
        <v>21</v>
      </c>
      <c r="P1579" s="126">
        <f>J1579*(O1579/100)</f>
        <v>0</v>
      </c>
      <c r="Q1579" s="126">
        <f>J1579+P1579</f>
        <v>0</v>
      </c>
      <c r="R1579" s="127"/>
      <c r="S1579" s="127" t="s">
        <v>152</v>
      </c>
      <c r="T1579" s="128">
        <v>1</v>
      </c>
      <c r="U1579" s="8"/>
      <c r="V1579" s="8"/>
      <c r="W1579" s="8"/>
      <c r="X1579" s="60"/>
    </row>
    <row r="1580" spans="1:27" ht="9.75" outlineLevel="4" x14ac:dyDescent="0.2">
      <c r="A1580" s="129"/>
      <c r="B1580" s="130"/>
      <c r="C1580" s="130"/>
      <c r="D1580" s="131"/>
      <c r="E1580" s="135" t="s">
        <v>0</v>
      </c>
      <c r="F1580" s="158" t="s">
        <v>489</v>
      </c>
      <c r="G1580" s="158"/>
      <c r="H1580" s="159"/>
      <c r="I1580" s="160"/>
      <c r="J1580" s="161"/>
      <c r="K1580" s="133"/>
      <c r="L1580" s="133"/>
      <c r="M1580" s="133"/>
      <c r="N1580" s="133"/>
      <c r="O1580" s="134"/>
      <c r="P1580" s="134"/>
      <c r="Q1580" s="134"/>
      <c r="R1580" s="131"/>
      <c r="S1580" s="131"/>
      <c r="T1580" s="130"/>
      <c r="U1580" s="6"/>
      <c r="V1580" s="8"/>
      <c r="W1580" s="8"/>
      <c r="X1580" s="132" t="str">
        <f>F1580</f>
        <v>Příprava podkladu povlakových podlah a stěn broušení podlah stávajícího podkladu pro odstranění lepidla (po starých krytinách)</v>
      </c>
      <c r="Y1580" s="9"/>
      <c r="AA1580" s="11"/>
    </row>
    <row r="1581" spans="1:27" ht="7.5" customHeight="1" outlineLevel="4" x14ac:dyDescent="0.15">
      <c r="B1581" s="69"/>
      <c r="C1581" s="69"/>
      <c r="D1581" s="60"/>
      <c r="E1581" s="60"/>
      <c r="F1581" s="61"/>
      <c r="G1581" s="60"/>
      <c r="H1581" s="65"/>
      <c r="I1581" s="104"/>
      <c r="J1581" s="63"/>
      <c r="K1581" s="65"/>
      <c r="L1581" s="65"/>
      <c r="M1581" s="65"/>
      <c r="N1581" s="65"/>
      <c r="O1581" s="63"/>
      <c r="P1581" s="63"/>
      <c r="Q1581" s="63"/>
      <c r="R1581" s="60"/>
      <c r="S1581" s="60"/>
      <c r="T1581" s="69"/>
      <c r="U1581" s="8"/>
      <c r="X1581" s="60"/>
    </row>
    <row r="1582" spans="1:27" ht="11.25" outlineLevel="4" x14ac:dyDescent="0.2">
      <c r="A1582" s="136"/>
      <c r="B1582" s="137"/>
      <c r="C1582" s="137"/>
      <c r="D1582" s="138"/>
      <c r="E1582" s="144" t="s">
        <v>1</v>
      </c>
      <c r="F1582" s="139" t="s">
        <v>623</v>
      </c>
      <c r="G1582" s="138"/>
      <c r="H1582" s="140">
        <v>0</v>
      </c>
      <c r="I1582" s="141"/>
      <c r="J1582" s="142"/>
      <c r="K1582" s="143"/>
      <c r="L1582" s="143"/>
      <c r="M1582" s="143"/>
      <c r="N1582" s="143"/>
      <c r="O1582" s="142"/>
      <c r="P1582" s="142"/>
      <c r="Q1582" s="142"/>
      <c r="R1582" s="138"/>
      <c r="S1582" s="138"/>
      <c r="T1582" s="137"/>
      <c r="U1582" s="6"/>
      <c r="V1582" s="8"/>
      <c r="W1582" s="8"/>
      <c r="X1582" s="60"/>
    </row>
    <row r="1583" spans="1:27" ht="11.25" outlineLevel="4" x14ac:dyDescent="0.2">
      <c r="A1583" s="136"/>
      <c r="B1583" s="137"/>
      <c r="C1583" s="137"/>
      <c r="D1583" s="138"/>
      <c r="E1583" s="144"/>
      <c r="F1583" s="139" t="s">
        <v>823</v>
      </c>
      <c r="G1583" s="138"/>
      <c r="H1583" s="140">
        <v>216.87</v>
      </c>
      <c r="I1583" s="141"/>
      <c r="J1583" s="142"/>
      <c r="K1583" s="143"/>
      <c r="L1583" s="143"/>
      <c r="M1583" s="143"/>
      <c r="N1583" s="143"/>
      <c r="O1583" s="142"/>
      <c r="P1583" s="142"/>
      <c r="Q1583" s="142"/>
      <c r="R1583" s="138"/>
      <c r="S1583" s="138"/>
      <c r="T1583" s="137"/>
      <c r="U1583" s="6"/>
      <c r="V1583" s="8"/>
      <c r="W1583" s="8"/>
      <c r="X1583" s="60"/>
    </row>
    <row r="1584" spans="1:27" ht="7.5" customHeight="1" outlineLevel="4" x14ac:dyDescent="0.15">
      <c r="A1584" s="8"/>
      <c r="B1584" s="69"/>
      <c r="C1584" s="69"/>
      <c r="D1584" s="60"/>
      <c r="E1584" s="60"/>
      <c r="F1584" s="103"/>
      <c r="G1584" s="60"/>
      <c r="H1584" s="65"/>
      <c r="I1584" s="104"/>
      <c r="J1584" s="63"/>
      <c r="K1584" s="65"/>
      <c r="L1584" s="65"/>
      <c r="M1584" s="65"/>
      <c r="N1584" s="65"/>
      <c r="O1584" s="63"/>
      <c r="P1584" s="63"/>
      <c r="Q1584" s="63"/>
      <c r="R1584" s="60"/>
      <c r="S1584" s="60"/>
      <c r="T1584" s="69"/>
      <c r="U1584" s="8"/>
      <c r="X1584" s="60"/>
    </row>
    <row r="1585" spans="1:27" ht="11.25" outlineLevel="3" x14ac:dyDescent="0.2">
      <c r="A1585" s="4"/>
      <c r="B1585" s="119"/>
      <c r="C1585" s="120">
        <v>268</v>
      </c>
      <c r="D1585" s="121" t="s">
        <v>148</v>
      </c>
      <c r="E1585" s="122" t="s">
        <v>491</v>
      </c>
      <c r="F1585" s="123" t="s">
        <v>492</v>
      </c>
      <c r="G1585" s="121" t="s">
        <v>151</v>
      </c>
      <c r="H1585" s="124">
        <v>632.54999999999995</v>
      </c>
      <c r="I1585" s="125"/>
      <c r="J1585" s="126">
        <f>H1585*I1585</f>
        <v>0</v>
      </c>
      <c r="K1585" s="124"/>
      <c r="L1585" s="124">
        <f>H1585*K1585</f>
        <v>0</v>
      </c>
      <c r="M1585" s="124"/>
      <c r="N1585" s="124">
        <f>H1585*M1585</f>
        <v>0</v>
      </c>
      <c r="O1585" s="126">
        <v>21</v>
      </c>
      <c r="P1585" s="126">
        <f>J1585*(O1585/100)</f>
        <v>0</v>
      </c>
      <c r="Q1585" s="126">
        <f>J1585+P1585</f>
        <v>0</v>
      </c>
      <c r="R1585" s="127"/>
      <c r="S1585" s="127" t="s">
        <v>152</v>
      </c>
      <c r="T1585" s="128">
        <v>1</v>
      </c>
      <c r="U1585" s="8"/>
      <c r="V1585" s="8"/>
      <c r="W1585" s="8"/>
      <c r="X1585" s="60"/>
    </row>
    <row r="1586" spans="1:27" ht="9.75" outlineLevel="4" x14ac:dyDescent="0.2">
      <c r="A1586" s="129"/>
      <c r="B1586" s="130"/>
      <c r="C1586" s="130"/>
      <c r="D1586" s="131"/>
      <c r="E1586" s="135" t="s">
        <v>0</v>
      </c>
      <c r="F1586" s="158" t="s">
        <v>493</v>
      </c>
      <c r="G1586" s="158"/>
      <c r="H1586" s="159"/>
      <c r="I1586" s="160"/>
      <c r="J1586" s="161"/>
      <c r="K1586" s="133"/>
      <c r="L1586" s="133"/>
      <c r="M1586" s="133"/>
      <c r="N1586" s="133"/>
      <c r="O1586" s="134"/>
      <c r="P1586" s="134"/>
      <c r="Q1586" s="134"/>
      <c r="R1586" s="131"/>
      <c r="S1586" s="131"/>
      <c r="T1586" s="130"/>
      <c r="U1586" s="6"/>
      <c r="V1586" s="8"/>
      <c r="W1586" s="8"/>
      <c r="X1586" s="132" t="str">
        <f>F1586</f>
        <v>Příprava podkladu povlakových podlah a stěn vysátí podlah</v>
      </c>
      <c r="Y1586" s="9"/>
      <c r="AA1586" s="11"/>
    </row>
    <row r="1587" spans="1:27" ht="7.5" customHeight="1" outlineLevel="4" x14ac:dyDescent="0.15">
      <c r="B1587" s="69"/>
      <c r="C1587" s="69"/>
      <c r="D1587" s="60"/>
      <c r="E1587" s="60"/>
      <c r="F1587" s="61"/>
      <c r="G1587" s="60"/>
      <c r="H1587" s="65"/>
      <c r="I1587" s="104"/>
      <c r="J1587" s="63"/>
      <c r="K1587" s="65"/>
      <c r="L1587" s="65"/>
      <c r="M1587" s="65"/>
      <c r="N1587" s="65"/>
      <c r="O1587" s="63"/>
      <c r="P1587" s="63"/>
      <c r="Q1587" s="63"/>
      <c r="R1587" s="60"/>
      <c r="S1587" s="60"/>
      <c r="T1587" s="69"/>
      <c r="U1587" s="8"/>
      <c r="X1587" s="60"/>
    </row>
    <row r="1588" spans="1:27" ht="11.25" outlineLevel="3" x14ac:dyDescent="0.2">
      <c r="A1588" s="4"/>
      <c r="B1588" s="119"/>
      <c r="C1588" s="120">
        <v>269</v>
      </c>
      <c r="D1588" s="121" t="s">
        <v>148</v>
      </c>
      <c r="E1588" s="122" t="s">
        <v>494</v>
      </c>
      <c r="F1588" s="123" t="s">
        <v>495</v>
      </c>
      <c r="G1588" s="121" t="s">
        <v>151</v>
      </c>
      <c r="H1588" s="124">
        <v>632.54999999999995</v>
      </c>
      <c r="I1588" s="125"/>
      <c r="J1588" s="126">
        <f>H1588*I1588</f>
        <v>0</v>
      </c>
      <c r="K1588" s="124">
        <v>2.0000000000000001E-4</v>
      </c>
      <c r="L1588" s="124">
        <f>H1588*K1588</f>
        <v>0.12650999999999998</v>
      </c>
      <c r="M1588" s="124"/>
      <c r="N1588" s="124">
        <f>H1588*M1588</f>
        <v>0</v>
      </c>
      <c r="O1588" s="126">
        <v>21</v>
      </c>
      <c r="P1588" s="126">
        <f>J1588*(O1588/100)</f>
        <v>0</v>
      </c>
      <c r="Q1588" s="126">
        <f>J1588+P1588</f>
        <v>0</v>
      </c>
      <c r="R1588" s="127"/>
      <c r="S1588" s="127" t="s">
        <v>152</v>
      </c>
      <c r="T1588" s="128">
        <v>1</v>
      </c>
      <c r="U1588" s="8"/>
      <c r="V1588" s="8"/>
      <c r="W1588" s="8"/>
      <c r="X1588" s="60"/>
    </row>
    <row r="1589" spans="1:27" ht="9.75" outlineLevel="4" x14ac:dyDescent="0.2">
      <c r="A1589" s="129"/>
      <c r="B1589" s="130"/>
      <c r="C1589" s="130"/>
      <c r="D1589" s="131"/>
      <c r="E1589" s="135" t="s">
        <v>0</v>
      </c>
      <c r="F1589" s="158" t="s">
        <v>496</v>
      </c>
      <c r="G1589" s="158"/>
      <c r="H1589" s="159"/>
      <c r="I1589" s="160"/>
      <c r="J1589" s="161"/>
      <c r="K1589" s="133"/>
      <c r="L1589" s="133"/>
      <c r="M1589" s="133"/>
      <c r="N1589" s="133"/>
      <c r="O1589" s="134"/>
      <c r="P1589" s="134"/>
      <c r="Q1589" s="134"/>
      <c r="R1589" s="131"/>
      <c r="S1589" s="131"/>
      <c r="T1589" s="130"/>
      <c r="U1589" s="6"/>
      <c r="V1589" s="8"/>
      <c r="W1589" s="8"/>
      <c r="X1589" s="132" t="str">
        <f>F1589</f>
        <v>Příprava podkladu povlakových podlah a stěn penetrace neředěná podlah</v>
      </c>
      <c r="Y1589" s="9"/>
      <c r="AA1589" s="11"/>
    </row>
    <row r="1590" spans="1:27" ht="7.5" customHeight="1" outlineLevel="4" x14ac:dyDescent="0.15">
      <c r="B1590" s="69"/>
      <c r="C1590" s="69"/>
      <c r="D1590" s="60"/>
      <c r="E1590" s="60"/>
      <c r="F1590" s="61"/>
      <c r="G1590" s="60"/>
      <c r="H1590" s="65"/>
      <c r="I1590" s="104"/>
      <c r="J1590" s="63"/>
      <c r="K1590" s="65"/>
      <c r="L1590" s="65"/>
      <c r="M1590" s="65"/>
      <c r="N1590" s="65"/>
      <c r="O1590" s="63"/>
      <c r="P1590" s="63"/>
      <c r="Q1590" s="63"/>
      <c r="R1590" s="60"/>
      <c r="S1590" s="60"/>
      <c r="T1590" s="69"/>
      <c r="U1590" s="8"/>
      <c r="X1590" s="60"/>
    </row>
    <row r="1591" spans="1:27" ht="22.5" outlineLevel="3" x14ac:dyDescent="0.2">
      <c r="A1591" s="4"/>
      <c r="B1591" s="119"/>
      <c r="C1591" s="120">
        <v>270</v>
      </c>
      <c r="D1591" s="121" t="s">
        <v>148</v>
      </c>
      <c r="E1591" s="122" t="s">
        <v>497</v>
      </c>
      <c r="F1591" s="123" t="s">
        <v>498</v>
      </c>
      <c r="G1591" s="121" t="s">
        <v>151</v>
      </c>
      <c r="H1591" s="124">
        <v>632.55000000000018</v>
      </c>
      <c r="I1591" s="125"/>
      <c r="J1591" s="126">
        <f>H1591*I1591</f>
        <v>0</v>
      </c>
      <c r="K1591" s="124">
        <v>7.5799999999999999E-3</v>
      </c>
      <c r="L1591" s="124">
        <f>H1591*K1591</f>
        <v>4.7947290000000011</v>
      </c>
      <c r="M1591" s="124"/>
      <c r="N1591" s="124">
        <f>H1591*M1591</f>
        <v>0</v>
      </c>
      <c r="O1591" s="126">
        <v>21</v>
      </c>
      <c r="P1591" s="126">
        <f>J1591*(O1591/100)</f>
        <v>0</v>
      </c>
      <c r="Q1591" s="126">
        <f>J1591+P1591</f>
        <v>0</v>
      </c>
      <c r="R1591" s="127"/>
      <c r="S1591" s="127" t="s">
        <v>152</v>
      </c>
      <c r="T1591" s="128">
        <v>1</v>
      </c>
      <c r="U1591" s="8"/>
      <c r="V1591" s="8"/>
      <c r="W1591" s="8"/>
      <c r="X1591" s="60"/>
    </row>
    <row r="1592" spans="1:27" ht="9.75" outlineLevel="4" x14ac:dyDescent="0.2">
      <c r="A1592" s="129"/>
      <c r="B1592" s="130"/>
      <c r="C1592" s="130"/>
      <c r="D1592" s="131"/>
      <c r="E1592" s="135" t="s">
        <v>0</v>
      </c>
      <c r="F1592" s="158" t="s">
        <v>499</v>
      </c>
      <c r="G1592" s="158"/>
      <c r="H1592" s="159"/>
      <c r="I1592" s="160"/>
      <c r="J1592" s="161"/>
      <c r="K1592" s="133"/>
      <c r="L1592" s="133"/>
      <c r="M1592" s="133"/>
      <c r="N1592" s="133"/>
      <c r="O1592" s="134"/>
      <c r="P1592" s="134"/>
      <c r="Q1592" s="134"/>
      <c r="R1592" s="131"/>
      <c r="S1592" s="131"/>
      <c r="T1592" s="130"/>
      <c r="U1592" s="6"/>
      <c r="V1592" s="8"/>
      <c r="W1592" s="8"/>
      <c r="X1592" s="132" t="str">
        <f>F1592</f>
        <v>Příprava podkladu povlakových podlah a stěn vyrovnání samonivelační stěrkou podlah min.pevnosti 20 MPa, tloušťky přes 3 do 5 mm</v>
      </c>
      <c r="Y1592" s="9"/>
      <c r="AA1592" s="11"/>
    </row>
    <row r="1593" spans="1:27" ht="7.5" customHeight="1" outlineLevel="4" x14ac:dyDescent="0.15">
      <c r="B1593" s="69"/>
      <c r="C1593" s="69"/>
      <c r="D1593" s="60"/>
      <c r="E1593" s="60"/>
      <c r="F1593" s="61"/>
      <c r="G1593" s="60"/>
      <c r="H1593" s="65"/>
      <c r="I1593" s="104"/>
      <c r="J1593" s="63"/>
      <c r="K1593" s="65"/>
      <c r="L1593" s="65"/>
      <c r="M1593" s="65"/>
      <c r="N1593" s="65"/>
      <c r="O1593" s="63"/>
      <c r="P1593" s="63"/>
      <c r="Q1593" s="63"/>
      <c r="R1593" s="60"/>
      <c r="S1593" s="60"/>
      <c r="T1593" s="69"/>
      <c r="U1593" s="8"/>
      <c r="X1593" s="60"/>
    </row>
    <row r="1594" spans="1:27" ht="11.25" outlineLevel="4" x14ac:dyDescent="0.2">
      <c r="A1594" s="136"/>
      <c r="B1594" s="137"/>
      <c r="C1594" s="137"/>
      <c r="D1594" s="138"/>
      <c r="E1594" s="144" t="s">
        <v>1</v>
      </c>
      <c r="F1594" s="139" t="s">
        <v>623</v>
      </c>
      <c r="G1594" s="138"/>
      <c r="H1594" s="140">
        <v>0</v>
      </c>
      <c r="I1594" s="141"/>
      <c r="J1594" s="142"/>
      <c r="K1594" s="143"/>
      <c r="L1594" s="143"/>
      <c r="M1594" s="143"/>
      <c r="N1594" s="143"/>
      <c r="O1594" s="142"/>
      <c r="P1594" s="142"/>
      <c r="Q1594" s="142"/>
      <c r="R1594" s="138"/>
      <c r="S1594" s="138"/>
      <c r="T1594" s="137"/>
      <c r="U1594" s="6"/>
      <c r="V1594" s="8"/>
      <c r="W1594" s="8"/>
      <c r="X1594" s="60"/>
    </row>
    <row r="1595" spans="1:27" ht="11.25" outlineLevel="4" x14ac:dyDescent="0.2">
      <c r="A1595" s="136"/>
      <c r="B1595" s="137"/>
      <c r="C1595" s="137"/>
      <c r="D1595" s="138"/>
      <c r="E1595" s="144"/>
      <c r="F1595" s="139" t="s">
        <v>823</v>
      </c>
      <c r="G1595" s="138"/>
      <c r="H1595" s="140">
        <v>216.87</v>
      </c>
      <c r="I1595" s="141"/>
      <c r="J1595" s="142"/>
      <c r="K1595" s="143"/>
      <c r="L1595" s="143"/>
      <c r="M1595" s="143"/>
      <c r="N1595" s="143"/>
      <c r="O1595" s="142"/>
      <c r="P1595" s="142"/>
      <c r="Q1595" s="142"/>
      <c r="R1595" s="138"/>
      <c r="S1595" s="138"/>
      <c r="T1595" s="137"/>
      <c r="U1595" s="6"/>
      <c r="V1595" s="8"/>
      <c r="W1595" s="8"/>
      <c r="X1595" s="60"/>
    </row>
    <row r="1596" spans="1:27" ht="11.25" outlineLevel="4" x14ac:dyDescent="0.2">
      <c r="A1596" s="136"/>
      <c r="B1596" s="137"/>
      <c r="C1596" s="137"/>
      <c r="D1596" s="138"/>
      <c r="E1596" s="144"/>
      <c r="F1596" s="139" t="s">
        <v>767</v>
      </c>
      <c r="G1596" s="138"/>
      <c r="H1596" s="140">
        <v>382.08</v>
      </c>
      <c r="I1596" s="141"/>
      <c r="J1596" s="142"/>
      <c r="K1596" s="143"/>
      <c r="L1596" s="143"/>
      <c r="M1596" s="143"/>
      <c r="N1596" s="143"/>
      <c r="O1596" s="142"/>
      <c r="P1596" s="142"/>
      <c r="Q1596" s="142"/>
      <c r="R1596" s="138"/>
      <c r="S1596" s="138"/>
      <c r="T1596" s="137"/>
      <c r="U1596" s="6"/>
      <c r="V1596" s="8"/>
      <c r="W1596" s="8"/>
      <c r="X1596" s="60"/>
    </row>
    <row r="1597" spans="1:27" ht="11.25" outlineLevel="4" x14ac:dyDescent="0.2">
      <c r="A1597" s="136"/>
      <c r="B1597" s="137"/>
      <c r="C1597" s="137"/>
      <c r="D1597" s="138"/>
      <c r="E1597" s="144"/>
      <c r="F1597" s="139" t="s">
        <v>768</v>
      </c>
      <c r="G1597" s="138"/>
      <c r="H1597" s="140">
        <v>33.6</v>
      </c>
      <c r="I1597" s="141"/>
      <c r="J1597" s="142"/>
      <c r="K1597" s="143"/>
      <c r="L1597" s="143"/>
      <c r="M1597" s="143"/>
      <c r="N1597" s="143"/>
      <c r="O1597" s="142"/>
      <c r="P1597" s="142"/>
      <c r="Q1597" s="142"/>
      <c r="R1597" s="138"/>
      <c r="S1597" s="138"/>
      <c r="T1597" s="137"/>
      <c r="U1597" s="6"/>
      <c r="V1597" s="8"/>
      <c r="W1597" s="8"/>
      <c r="X1597" s="60"/>
    </row>
    <row r="1598" spans="1:27" ht="7.5" customHeight="1" outlineLevel="4" x14ac:dyDescent="0.15">
      <c r="A1598" s="8"/>
      <c r="B1598" s="69"/>
      <c r="C1598" s="69"/>
      <c r="D1598" s="60"/>
      <c r="E1598" s="60"/>
      <c r="F1598" s="103"/>
      <c r="G1598" s="60"/>
      <c r="H1598" s="65"/>
      <c r="I1598" s="104"/>
      <c r="J1598" s="63"/>
      <c r="K1598" s="65"/>
      <c r="L1598" s="65"/>
      <c r="M1598" s="65"/>
      <c r="N1598" s="65"/>
      <c r="O1598" s="63"/>
      <c r="P1598" s="63"/>
      <c r="Q1598" s="63"/>
      <c r="R1598" s="60"/>
      <c r="S1598" s="60"/>
      <c r="T1598" s="69"/>
      <c r="U1598" s="8"/>
      <c r="X1598" s="60"/>
    </row>
    <row r="1599" spans="1:27" ht="11.25" outlineLevel="3" x14ac:dyDescent="0.2">
      <c r="A1599" s="4"/>
      <c r="B1599" s="119"/>
      <c r="C1599" s="120">
        <v>271</v>
      </c>
      <c r="D1599" s="121" t="s">
        <v>148</v>
      </c>
      <c r="E1599" s="122" t="s">
        <v>494</v>
      </c>
      <c r="F1599" s="123" t="s">
        <v>495</v>
      </c>
      <c r="G1599" s="121" t="s">
        <v>151</v>
      </c>
      <c r="H1599" s="124">
        <v>2.78</v>
      </c>
      <c r="I1599" s="125"/>
      <c r="J1599" s="126">
        <f>H1599*I1599</f>
        <v>0</v>
      </c>
      <c r="K1599" s="124">
        <v>2.0000000000000001E-4</v>
      </c>
      <c r="L1599" s="124">
        <f>H1599*K1599</f>
        <v>5.5599999999999996E-4</v>
      </c>
      <c r="M1599" s="124"/>
      <c r="N1599" s="124">
        <f>H1599*M1599</f>
        <v>0</v>
      </c>
      <c r="O1599" s="126">
        <v>21</v>
      </c>
      <c r="P1599" s="126">
        <f>J1599*(O1599/100)</f>
        <v>0</v>
      </c>
      <c r="Q1599" s="126">
        <f>J1599+P1599</f>
        <v>0</v>
      </c>
      <c r="R1599" s="127"/>
      <c r="S1599" s="127" t="s">
        <v>152</v>
      </c>
      <c r="T1599" s="128">
        <v>1</v>
      </c>
      <c r="U1599" s="8"/>
      <c r="V1599" s="8"/>
      <c r="W1599" s="8"/>
      <c r="X1599" s="60"/>
    </row>
    <row r="1600" spans="1:27" ht="9.75" outlineLevel="4" x14ac:dyDescent="0.2">
      <c r="A1600" s="129"/>
      <c r="B1600" s="130"/>
      <c r="C1600" s="130"/>
      <c r="D1600" s="131"/>
      <c r="E1600" s="135" t="s">
        <v>0</v>
      </c>
      <c r="F1600" s="158" t="s">
        <v>496</v>
      </c>
      <c r="G1600" s="158"/>
      <c r="H1600" s="159"/>
      <c r="I1600" s="160"/>
      <c r="J1600" s="161"/>
      <c r="K1600" s="133"/>
      <c r="L1600" s="133"/>
      <c r="M1600" s="133"/>
      <c r="N1600" s="133"/>
      <c r="O1600" s="134"/>
      <c r="P1600" s="134"/>
      <c r="Q1600" s="134"/>
      <c r="R1600" s="131"/>
      <c r="S1600" s="131"/>
      <c r="T1600" s="130"/>
      <c r="U1600" s="6"/>
      <c r="V1600" s="8"/>
      <c r="W1600" s="8"/>
      <c r="X1600" s="132" t="str">
        <f>F1600</f>
        <v>Příprava podkladu povlakových podlah a stěn penetrace neředěná podlah</v>
      </c>
      <c r="Y1600" s="9"/>
      <c r="AA1600" s="11"/>
    </row>
    <row r="1601" spans="1:27" ht="7.5" customHeight="1" outlineLevel="4" x14ac:dyDescent="0.15">
      <c r="B1601" s="69"/>
      <c r="C1601" s="69"/>
      <c r="D1601" s="60"/>
      <c r="E1601" s="60"/>
      <c r="F1601" s="61"/>
      <c r="G1601" s="60"/>
      <c r="H1601" s="65"/>
      <c r="I1601" s="104"/>
      <c r="J1601" s="63"/>
      <c r="K1601" s="65"/>
      <c r="L1601" s="65"/>
      <c r="M1601" s="65"/>
      <c r="N1601" s="65"/>
      <c r="O1601" s="63"/>
      <c r="P1601" s="63"/>
      <c r="Q1601" s="63"/>
      <c r="R1601" s="60"/>
      <c r="S1601" s="60"/>
      <c r="T1601" s="69"/>
      <c r="U1601" s="8"/>
      <c r="X1601" s="60"/>
    </row>
    <row r="1602" spans="1:27" ht="11.25" outlineLevel="3" x14ac:dyDescent="0.2">
      <c r="A1602" s="4"/>
      <c r="B1602" s="119"/>
      <c r="C1602" s="120">
        <v>272</v>
      </c>
      <c r="D1602" s="121" t="s">
        <v>148</v>
      </c>
      <c r="E1602" s="122" t="s">
        <v>500</v>
      </c>
      <c r="F1602" s="123" t="s">
        <v>501</v>
      </c>
      <c r="G1602" s="121" t="s">
        <v>151</v>
      </c>
      <c r="H1602" s="124">
        <v>68.87</v>
      </c>
      <c r="I1602" s="125"/>
      <c r="J1602" s="126">
        <f>H1602*I1602</f>
        <v>0</v>
      </c>
      <c r="K1602" s="124">
        <v>2.9999999999999997E-4</v>
      </c>
      <c r="L1602" s="124">
        <f>H1602*K1602</f>
        <v>2.0660999999999999E-2</v>
      </c>
      <c r="M1602" s="124"/>
      <c r="N1602" s="124">
        <f>H1602*M1602</f>
        <v>0</v>
      </c>
      <c r="O1602" s="126">
        <v>21</v>
      </c>
      <c r="P1602" s="126">
        <f>J1602*(O1602/100)</f>
        <v>0</v>
      </c>
      <c r="Q1602" s="126">
        <f>J1602+P1602</f>
        <v>0</v>
      </c>
      <c r="R1602" s="127"/>
      <c r="S1602" s="127" t="s">
        <v>152</v>
      </c>
      <c r="T1602" s="128">
        <v>1</v>
      </c>
      <c r="U1602" s="8"/>
      <c r="V1602" s="8"/>
      <c r="W1602" s="8"/>
      <c r="X1602" s="60"/>
    </row>
    <row r="1603" spans="1:27" ht="9.75" outlineLevel="4" x14ac:dyDescent="0.2">
      <c r="A1603" s="129"/>
      <c r="B1603" s="130"/>
      <c r="C1603" s="130"/>
      <c r="D1603" s="131"/>
      <c r="E1603" s="135" t="s">
        <v>0</v>
      </c>
      <c r="F1603" s="158" t="s">
        <v>502</v>
      </c>
      <c r="G1603" s="158"/>
      <c r="H1603" s="159"/>
      <c r="I1603" s="160"/>
      <c r="J1603" s="161"/>
      <c r="K1603" s="133"/>
      <c r="L1603" s="133"/>
      <c r="M1603" s="133"/>
      <c r="N1603" s="133"/>
      <c r="O1603" s="134"/>
      <c r="P1603" s="134"/>
      <c r="Q1603" s="134"/>
      <c r="R1603" s="131"/>
      <c r="S1603" s="131"/>
      <c r="T1603" s="130"/>
      <c r="U1603" s="6"/>
      <c r="V1603" s="8"/>
      <c r="W1603" s="8"/>
      <c r="X1603" s="132" t="str">
        <f>F1603</f>
        <v>Montáž podlahovin ze sametového vinylu lepením pásů vzorovaných</v>
      </c>
      <c r="Y1603" s="9"/>
      <c r="AA1603" s="11"/>
    </row>
    <row r="1604" spans="1:27" ht="7.5" customHeight="1" outlineLevel="4" x14ac:dyDescent="0.15">
      <c r="B1604" s="69"/>
      <c r="C1604" s="69"/>
      <c r="D1604" s="60"/>
      <c r="E1604" s="60"/>
      <c r="F1604" s="61"/>
      <c r="G1604" s="60"/>
      <c r="H1604" s="65"/>
      <c r="I1604" s="104"/>
      <c r="J1604" s="63"/>
      <c r="K1604" s="65"/>
      <c r="L1604" s="65"/>
      <c r="M1604" s="65"/>
      <c r="N1604" s="65"/>
      <c r="O1604" s="63"/>
      <c r="P1604" s="63"/>
      <c r="Q1604" s="63"/>
      <c r="R1604" s="60"/>
      <c r="S1604" s="60"/>
      <c r="T1604" s="69"/>
      <c r="U1604" s="8"/>
      <c r="X1604" s="60"/>
    </row>
    <row r="1605" spans="1:27" ht="11.25" outlineLevel="4" x14ac:dyDescent="0.2">
      <c r="A1605" s="136"/>
      <c r="B1605" s="137"/>
      <c r="C1605" s="137"/>
      <c r="D1605" s="138"/>
      <c r="E1605" s="144" t="s">
        <v>1</v>
      </c>
      <c r="F1605" s="139" t="s">
        <v>623</v>
      </c>
      <c r="G1605" s="138"/>
      <c r="H1605" s="140">
        <v>0</v>
      </c>
      <c r="I1605" s="141"/>
      <c r="J1605" s="142"/>
      <c r="K1605" s="143"/>
      <c r="L1605" s="143"/>
      <c r="M1605" s="143"/>
      <c r="N1605" s="143"/>
      <c r="O1605" s="142"/>
      <c r="P1605" s="142"/>
      <c r="Q1605" s="142"/>
      <c r="R1605" s="138"/>
      <c r="S1605" s="138"/>
      <c r="T1605" s="137"/>
      <c r="U1605" s="6"/>
      <c r="V1605" s="8"/>
      <c r="W1605" s="8"/>
      <c r="X1605" s="60"/>
    </row>
    <row r="1606" spans="1:27" ht="11.25" outlineLevel="4" x14ac:dyDescent="0.2">
      <c r="A1606" s="136"/>
      <c r="B1606" s="137"/>
      <c r="C1606" s="137"/>
      <c r="D1606" s="138"/>
      <c r="E1606" s="144"/>
      <c r="F1606" s="139" t="s">
        <v>1107</v>
      </c>
      <c r="G1606" s="138"/>
      <c r="H1606" s="140">
        <v>68.87</v>
      </c>
      <c r="I1606" s="141"/>
      <c r="J1606" s="142"/>
      <c r="K1606" s="143"/>
      <c r="L1606" s="143"/>
      <c r="M1606" s="143"/>
      <c r="N1606" s="143"/>
      <c r="O1606" s="142"/>
      <c r="P1606" s="142"/>
      <c r="Q1606" s="142"/>
      <c r="R1606" s="138"/>
      <c r="S1606" s="138"/>
      <c r="T1606" s="137"/>
      <c r="U1606" s="6"/>
      <c r="V1606" s="8"/>
      <c r="W1606" s="8"/>
      <c r="X1606" s="60"/>
    </row>
    <row r="1607" spans="1:27" ht="7.5" customHeight="1" outlineLevel="4" x14ac:dyDescent="0.15">
      <c r="A1607" s="8"/>
      <c r="B1607" s="69"/>
      <c r="C1607" s="69"/>
      <c r="D1607" s="60"/>
      <c r="E1607" s="60"/>
      <c r="F1607" s="103"/>
      <c r="G1607" s="60"/>
      <c r="H1607" s="65"/>
      <c r="I1607" s="104"/>
      <c r="J1607" s="63"/>
      <c r="K1607" s="65"/>
      <c r="L1607" s="65"/>
      <c r="M1607" s="65"/>
      <c r="N1607" s="65"/>
      <c r="O1607" s="63"/>
      <c r="P1607" s="63"/>
      <c r="Q1607" s="63"/>
      <c r="R1607" s="60"/>
      <c r="S1607" s="60"/>
      <c r="T1607" s="69"/>
      <c r="U1607" s="8"/>
      <c r="X1607" s="60"/>
    </row>
    <row r="1608" spans="1:27" ht="22.5" outlineLevel="3" x14ac:dyDescent="0.2">
      <c r="A1608" s="4"/>
      <c r="B1608" s="119"/>
      <c r="C1608" s="120">
        <v>273</v>
      </c>
      <c r="D1608" s="121" t="s">
        <v>212</v>
      </c>
      <c r="E1608" s="122" t="s">
        <v>503</v>
      </c>
      <c r="F1608" s="123" t="s">
        <v>504</v>
      </c>
      <c r="G1608" s="121" t="s">
        <v>151</v>
      </c>
      <c r="H1608" s="124">
        <v>79.664200000000022</v>
      </c>
      <c r="I1608" s="125"/>
      <c r="J1608" s="126">
        <f>H1608*I1608</f>
        <v>0</v>
      </c>
      <c r="K1608" s="124">
        <v>2.5600000000000002E-3</v>
      </c>
      <c r="L1608" s="124">
        <f>H1608*K1608</f>
        <v>0.20394035200000007</v>
      </c>
      <c r="M1608" s="124"/>
      <c r="N1608" s="124">
        <f>H1608*M1608</f>
        <v>0</v>
      </c>
      <c r="O1608" s="126">
        <v>21</v>
      </c>
      <c r="P1608" s="126">
        <f>J1608*(O1608/100)</f>
        <v>0</v>
      </c>
      <c r="Q1608" s="126">
        <f>J1608+P1608</f>
        <v>0</v>
      </c>
      <c r="R1608" s="127"/>
      <c r="S1608" s="127" t="s">
        <v>152</v>
      </c>
      <c r="T1608" s="128">
        <v>1</v>
      </c>
      <c r="U1608" s="8"/>
      <c r="V1608" s="8"/>
      <c r="W1608" s="8"/>
      <c r="X1608" s="60"/>
    </row>
    <row r="1609" spans="1:27" ht="9.75" outlineLevel="4" x14ac:dyDescent="0.2">
      <c r="A1609" s="129"/>
      <c r="B1609" s="130"/>
      <c r="C1609" s="130"/>
      <c r="D1609" s="131"/>
      <c r="E1609" s="135" t="s">
        <v>0</v>
      </c>
      <c r="F1609" s="158" t="s">
        <v>54</v>
      </c>
      <c r="G1609" s="158"/>
      <c r="H1609" s="159"/>
      <c r="I1609" s="160"/>
      <c r="J1609" s="161"/>
      <c r="K1609" s="133"/>
      <c r="L1609" s="133"/>
      <c r="M1609" s="133"/>
      <c r="N1609" s="133"/>
      <c r="O1609" s="134"/>
      <c r="P1609" s="134"/>
      <c r="Q1609" s="134"/>
      <c r="R1609" s="131"/>
      <c r="S1609" s="131"/>
      <c r="T1609" s="130"/>
      <c r="U1609" s="6"/>
      <c r="V1609" s="8"/>
      <c r="W1609" s="8"/>
      <c r="X1609" s="132" t="str">
        <f>F1609</f>
        <v>---</v>
      </c>
      <c r="Y1609" s="9"/>
      <c r="AA1609" s="11"/>
    </row>
    <row r="1610" spans="1:27" ht="7.5" customHeight="1" outlineLevel="4" x14ac:dyDescent="0.15">
      <c r="B1610" s="69"/>
      <c r="C1610" s="69"/>
      <c r="D1610" s="60"/>
      <c r="E1610" s="60"/>
      <c r="F1610" s="61"/>
      <c r="G1610" s="60"/>
      <c r="H1610" s="65"/>
      <c r="I1610" s="104"/>
      <c r="J1610" s="63"/>
      <c r="K1610" s="65"/>
      <c r="L1610" s="65"/>
      <c r="M1610" s="65"/>
      <c r="N1610" s="65"/>
      <c r="O1610" s="63"/>
      <c r="P1610" s="63"/>
      <c r="Q1610" s="63"/>
      <c r="R1610" s="60"/>
      <c r="S1610" s="60"/>
      <c r="T1610" s="69"/>
      <c r="U1610" s="8"/>
      <c r="X1610" s="60"/>
    </row>
    <row r="1611" spans="1:27" ht="11.25" outlineLevel="4" x14ac:dyDescent="0.2">
      <c r="A1611" s="136"/>
      <c r="B1611" s="137"/>
      <c r="C1611" s="137"/>
      <c r="D1611" s="138"/>
      <c r="E1611" s="144" t="s">
        <v>1</v>
      </c>
      <c r="F1611" s="139" t="s">
        <v>623</v>
      </c>
      <c r="G1611" s="138"/>
      <c r="H1611" s="140">
        <v>0</v>
      </c>
      <c r="I1611" s="141"/>
      <c r="J1611" s="142"/>
      <c r="K1611" s="143"/>
      <c r="L1611" s="143"/>
      <c r="M1611" s="143"/>
      <c r="N1611" s="143"/>
      <c r="O1611" s="142"/>
      <c r="P1611" s="142"/>
      <c r="Q1611" s="142"/>
      <c r="R1611" s="138"/>
      <c r="S1611" s="138"/>
      <c r="T1611" s="137"/>
      <c r="U1611" s="6"/>
      <c r="V1611" s="8"/>
      <c r="W1611" s="8"/>
      <c r="X1611" s="60"/>
    </row>
    <row r="1612" spans="1:27" ht="11.25" outlineLevel="4" x14ac:dyDescent="0.2">
      <c r="A1612" s="136"/>
      <c r="B1612" s="137"/>
      <c r="C1612" s="137"/>
      <c r="D1612" s="138"/>
      <c r="E1612" s="144"/>
      <c r="F1612" s="139" t="s">
        <v>1107</v>
      </c>
      <c r="G1612" s="138"/>
      <c r="H1612" s="140">
        <v>68.87</v>
      </c>
      <c r="I1612" s="141"/>
      <c r="J1612" s="142"/>
      <c r="K1612" s="143"/>
      <c r="L1612" s="143"/>
      <c r="M1612" s="143"/>
      <c r="N1612" s="143"/>
      <c r="O1612" s="142"/>
      <c r="P1612" s="142"/>
      <c r="Q1612" s="142"/>
      <c r="R1612" s="138"/>
      <c r="S1612" s="138"/>
      <c r="T1612" s="137"/>
      <c r="U1612" s="6"/>
      <c r="V1612" s="8"/>
      <c r="W1612" s="8"/>
      <c r="X1612" s="60"/>
    </row>
    <row r="1613" spans="1:27" ht="11.25" outlineLevel="4" x14ac:dyDescent="0.2">
      <c r="A1613" s="136"/>
      <c r="B1613" s="137"/>
      <c r="C1613" s="137"/>
      <c r="D1613" s="138"/>
      <c r="E1613" s="144"/>
      <c r="F1613" s="139" t="s">
        <v>1108</v>
      </c>
      <c r="G1613" s="138"/>
      <c r="H1613" s="140">
        <v>3.5520000000000005</v>
      </c>
      <c r="I1613" s="141"/>
      <c r="J1613" s="142"/>
      <c r="K1613" s="143"/>
      <c r="L1613" s="143"/>
      <c r="M1613" s="143"/>
      <c r="N1613" s="143"/>
      <c r="O1613" s="142"/>
      <c r="P1613" s="142"/>
      <c r="Q1613" s="142"/>
      <c r="R1613" s="138"/>
      <c r="S1613" s="138"/>
      <c r="T1613" s="137"/>
      <c r="U1613" s="6"/>
      <c r="V1613" s="8"/>
      <c r="W1613" s="8"/>
      <c r="X1613" s="60"/>
    </row>
    <row r="1614" spans="1:27" ht="9.75" outlineLevel="4" x14ac:dyDescent="0.2">
      <c r="A1614" s="129"/>
      <c r="B1614" s="130"/>
      <c r="C1614" s="130"/>
      <c r="D1614" s="131"/>
      <c r="E1614" s="135" t="s">
        <v>24</v>
      </c>
      <c r="F1614" s="147">
        <v>10</v>
      </c>
      <c r="G1614" s="131"/>
      <c r="H1614" s="145">
        <v>7.2422000000000013</v>
      </c>
      <c r="I1614" s="146"/>
      <c r="J1614" s="134"/>
      <c r="K1614" s="133"/>
      <c r="L1614" s="133"/>
      <c r="M1614" s="133"/>
      <c r="N1614" s="133"/>
      <c r="O1614" s="134"/>
      <c r="P1614" s="134"/>
      <c r="Q1614" s="134"/>
      <c r="R1614" s="131"/>
      <c r="S1614" s="131"/>
      <c r="T1614" s="130"/>
      <c r="U1614" s="6"/>
      <c r="V1614" s="8"/>
      <c r="W1614" s="8"/>
      <c r="X1614" s="60"/>
    </row>
    <row r="1615" spans="1:27" ht="7.5" customHeight="1" outlineLevel="4" x14ac:dyDescent="0.15">
      <c r="A1615" s="8"/>
      <c r="B1615" s="69"/>
      <c r="C1615" s="69"/>
      <c r="D1615" s="60"/>
      <c r="E1615" s="60"/>
      <c r="F1615" s="103"/>
      <c r="G1615" s="60"/>
      <c r="H1615" s="65"/>
      <c r="I1615" s="104"/>
      <c r="J1615" s="63"/>
      <c r="K1615" s="65"/>
      <c r="L1615" s="65"/>
      <c r="M1615" s="65"/>
      <c r="N1615" s="65"/>
      <c r="O1615" s="63"/>
      <c r="P1615" s="63"/>
      <c r="Q1615" s="63"/>
      <c r="R1615" s="60"/>
      <c r="S1615" s="60"/>
      <c r="T1615" s="69"/>
      <c r="U1615" s="8"/>
      <c r="X1615" s="60"/>
    </row>
    <row r="1616" spans="1:27" ht="11.25" outlineLevel="3" x14ac:dyDescent="0.2">
      <c r="A1616" s="4"/>
      <c r="B1616" s="119"/>
      <c r="C1616" s="120">
        <v>274</v>
      </c>
      <c r="D1616" s="121" t="s">
        <v>148</v>
      </c>
      <c r="E1616" s="122" t="s">
        <v>1109</v>
      </c>
      <c r="F1616" s="123" t="s">
        <v>1110</v>
      </c>
      <c r="G1616" s="121" t="s">
        <v>151</v>
      </c>
      <c r="H1616" s="124">
        <v>563.67999999999995</v>
      </c>
      <c r="I1616" s="125"/>
      <c r="J1616" s="126">
        <f>H1616*I1616</f>
        <v>0</v>
      </c>
      <c r="K1616" s="124">
        <v>2.9999999999999997E-4</v>
      </c>
      <c r="L1616" s="124">
        <f>H1616*K1616</f>
        <v>0.16910399999999998</v>
      </c>
      <c r="M1616" s="124"/>
      <c r="N1616" s="124">
        <f>H1616*M1616</f>
        <v>0</v>
      </c>
      <c r="O1616" s="126">
        <v>21</v>
      </c>
      <c r="P1616" s="126">
        <f>J1616*(O1616/100)</f>
        <v>0</v>
      </c>
      <c r="Q1616" s="126">
        <f>J1616+P1616</f>
        <v>0</v>
      </c>
      <c r="R1616" s="127"/>
      <c r="S1616" s="127" t="s">
        <v>152</v>
      </c>
      <c r="T1616" s="128">
        <v>1</v>
      </c>
      <c r="U1616" s="8"/>
      <c r="V1616" s="8"/>
      <c r="W1616" s="8"/>
      <c r="X1616" s="60"/>
    </row>
    <row r="1617" spans="1:27" ht="9.75" outlineLevel="4" x14ac:dyDescent="0.2">
      <c r="A1617" s="129"/>
      <c r="B1617" s="130"/>
      <c r="C1617" s="130"/>
      <c r="D1617" s="131"/>
      <c r="E1617" s="135" t="s">
        <v>0</v>
      </c>
      <c r="F1617" s="158" t="s">
        <v>1111</v>
      </c>
      <c r="G1617" s="158"/>
      <c r="H1617" s="159"/>
      <c r="I1617" s="160"/>
      <c r="J1617" s="161"/>
      <c r="K1617" s="133"/>
      <c r="L1617" s="133"/>
      <c r="M1617" s="133"/>
      <c r="N1617" s="133"/>
      <c r="O1617" s="134"/>
      <c r="P1617" s="134"/>
      <c r="Q1617" s="134"/>
      <c r="R1617" s="131"/>
      <c r="S1617" s="131"/>
      <c r="T1617" s="130"/>
      <c r="U1617" s="6"/>
      <c r="V1617" s="8"/>
      <c r="W1617" s="8"/>
      <c r="X1617" s="132" t="str">
        <f>F1617</f>
        <v>Montáž podlahovin ze sametového vinylu lepením pásů hladkých (bez vzoru)</v>
      </c>
      <c r="Y1617" s="9"/>
      <c r="AA1617" s="11"/>
    </row>
    <row r="1618" spans="1:27" ht="7.5" customHeight="1" outlineLevel="4" x14ac:dyDescent="0.15">
      <c r="B1618" s="69"/>
      <c r="C1618" s="69"/>
      <c r="D1618" s="60"/>
      <c r="E1618" s="60"/>
      <c r="F1618" s="61"/>
      <c r="G1618" s="60"/>
      <c r="H1618" s="65"/>
      <c r="I1618" s="104"/>
      <c r="J1618" s="63"/>
      <c r="K1618" s="65"/>
      <c r="L1618" s="65"/>
      <c r="M1618" s="65"/>
      <c r="N1618" s="65"/>
      <c r="O1618" s="63"/>
      <c r="P1618" s="63"/>
      <c r="Q1618" s="63"/>
      <c r="R1618" s="60"/>
      <c r="S1618" s="60"/>
      <c r="T1618" s="69"/>
      <c r="U1618" s="8"/>
      <c r="X1618" s="60"/>
    </row>
    <row r="1619" spans="1:27" ht="11.25" outlineLevel="4" x14ac:dyDescent="0.2">
      <c r="A1619" s="136"/>
      <c r="B1619" s="137"/>
      <c r="C1619" s="137"/>
      <c r="D1619" s="138"/>
      <c r="E1619" s="144" t="s">
        <v>1</v>
      </c>
      <c r="F1619" s="139" t="s">
        <v>623</v>
      </c>
      <c r="G1619" s="138"/>
      <c r="H1619" s="140">
        <v>0</v>
      </c>
      <c r="I1619" s="141"/>
      <c r="J1619" s="142"/>
      <c r="K1619" s="143"/>
      <c r="L1619" s="143"/>
      <c r="M1619" s="143"/>
      <c r="N1619" s="143"/>
      <c r="O1619" s="142"/>
      <c r="P1619" s="142"/>
      <c r="Q1619" s="142"/>
      <c r="R1619" s="138"/>
      <c r="S1619" s="138"/>
      <c r="T1619" s="137"/>
      <c r="U1619" s="6"/>
      <c r="V1619" s="8"/>
      <c r="W1619" s="8"/>
      <c r="X1619" s="60"/>
    </row>
    <row r="1620" spans="1:27" ht="11.25" outlineLevel="4" x14ac:dyDescent="0.2">
      <c r="A1620" s="136"/>
      <c r="B1620" s="137"/>
      <c r="C1620" s="137"/>
      <c r="D1620" s="138"/>
      <c r="E1620" s="144"/>
      <c r="F1620" s="139" t="s">
        <v>1112</v>
      </c>
      <c r="G1620" s="138"/>
      <c r="H1620" s="140">
        <v>148</v>
      </c>
      <c r="I1620" s="141"/>
      <c r="J1620" s="142"/>
      <c r="K1620" s="143"/>
      <c r="L1620" s="143"/>
      <c r="M1620" s="143"/>
      <c r="N1620" s="143"/>
      <c r="O1620" s="142"/>
      <c r="P1620" s="142"/>
      <c r="Q1620" s="142"/>
      <c r="R1620" s="138"/>
      <c r="S1620" s="138"/>
      <c r="T1620" s="137"/>
      <c r="U1620" s="6"/>
      <c r="V1620" s="8"/>
      <c r="W1620" s="8"/>
      <c r="X1620" s="60"/>
    </row>
    <row r="1621" spans="1:27" ht="11.25" outlineLevel="4" x14ac:dyDescent="0.2">
      <c r="A1621" s="136"/>
      <c r="B1621" s="137"/>
      <c r="C1621" s="137"/>
      <c r="D1621" s="138"/>
      <c r="E1621" s="144"/>
      <c r="F1621" s="139" t="s">
        <v>767</v>
      </c>
      <c r="G1621" s="138"/>
      <c r="H1621" s="140">
        <v>382.08</v>
      </c>
      <c r="I1621" s="141"/>
      <c r="J1621" s="142"/>
      <c r="K1621" s="143"/>
      <c r="L1621" s="143"/>
      <c r="M1621" s="143"/>
      <c r="N1621" s="143"/>
      <c r="O1621" s="142"/>
      <c r="P1621" s="142"/>
      <c r="Q1621" s="142"/>
      <c r="R1621" s="138"/>
      <c r="S1621" s="138"/>
      <c r="T1621" s="137"/>
      <c r="U1621" s="6"/>
      <c r="V1621" s="8"/>
      <c r="W1621" s="8"/>
      <c r="X1621" s="60"/>
    </row>
    <row r="1622" spans="1:27" ht="11.25" outlineLevel="4" x14ac:dyDescent="0.2">
      <c r="A1622" s="136"/>
      <c r="B1622" s="137"/>
      <c r="C1622" s="137"/>
      <c r="D1622" s="138"/>
      <c r="E1622" s="144"/>
      <c r="F1622" s="139" t="s">
        <v>768</v>
      </c>
      <c r="G1622" s="138"/>
      <c r="H1622" s="140">
        <v>33.6</v>
      </c>
      <c r="I1622" s="141"/>
      <c r="J1622" s="142"/>
      <c r="K1622" s="143"/>
      <c r="L1622" s="143"/>
      <c r="M1622" s="143"/>
      <c r="N1622" s="143"/>
      <c r="O1622" s="142"/>
      <c r="P1622" s="142"/>
      <c r="Q1622" s="142"/>
      <c r="R1622" s="138"/>
      <c r="S1622" s="138"/>
      <c r="T1622" s="137"/>
      <c r="U1622" s="6"/>
      <c r="V1622" s="8"/>
      <c r="W1622" s="8"/>
      <c r="X1622" s="60"/>
    </row>
    <row r="1623" spans="1:27" ht="7.5" customHeight="1" outlineLevel="4" x14ac:dyDescent="0.15">
      <c r="A1623" s="8"/>
      <c r="B1623" s="69"/>
      <c r="C1623" s="69"/>
      <c r="D1623" s="60"/>
      <c r="E1623" s="60"/>
      <c r="F1623" s="103"/>
      <c r="G1623" s="60"/>
      <c r="H1623" s="65"/>
      <c r="I1623" s="104"/>
      <c r="J1623" s="63"/>
      <c r="K1623" s="65"/>
      <c r="L1623" s="65"/>
      <c r="M1623" s="65"/>
      <c r="N1623" s="65"/>
      <c r="O1623" s="63"/>
      <c r="P1623" s="63"/>
      <c r="Q1623" s="63"/>
      <c r="R1623" s="60"/>
      <c r="S1623" s="60"/>
      <c r="T1623" s="69"/>
      <c r="U1623" s="8"/>
      <c r="X1623" s="60"/>
    </row>
    <row r="1624" spans="1:27" ht="22.5" outlineLevel="3" x14ac:dyDescent="0.2">
      <c r="A1624" s="4"/>
      <c r="B1624" s="119"/>
      <c r="C1624" s="120">
        <v>275</v>
      </c>
      <c r="D1624" s="121" t="s">
        <v>212</v>
      </c>
      <c r="E1624" s="122" t="s">
        <v>1113</v>
      </c>
      <c r="F1624" s="123" t="s">
        <v>1114</v>
      </c>
      <c r="G1624" s="121" t="s">
        <v>151</v>
      </c>
      <c r="H1624" s="124">
        <v>651.66090000000008</v>
      </c>
      <c r="I1624" s="125"/>
      <c r="J1624" s="126">
        <f>H1624*I1624</f>
        <v>0</v>
      </c>
      <c r="K1624" s="124">
        <v>2.5799999999999998E-3</v>
      </c>
      <c r="L1624" s="124">
        <f>H1624*K1624</f>
        <v>1.681285122</v>
      </c>
      <c r="M1624" s="124"/>
      <c r="N1624" s="124">
        <f>H1624*M1624</f>
        <v>0</v>
      </c>
      <c r="O1624" s="126">
        <v>21</v>
      </c>
      <c r="P1624" s="126">
        <f>J1624*(O1624/100)</f>
        <v>0</v>
      </c>
      <c r="Q1624" s="126">
        <f>J1624+P1624</f>
        <v>0</v>
      </c>
      <c r="R1624" s="127"/>
      <c r="S1624" s="127" t="s">
        <v>152</v>
      </c>
      <c r="T1624" s="128">
        <v>1</v>
      </c>
      <c r="U1624" s="8"/>
      <c r="V1624" s="8"/>
      <c r="W1624" s="8"/>
      <c r="X1624" s="60"/>
    </row>
    <row r="1625" spans="1:27" ht="9.75" outlineLevel="4" x14ac:dyDescent="0.2">
      <c r="A1625" s="129"/>
      <c r="B1625" s="130"/>
      <c r="C1625" s="130"/>
      <c r="D1625" s="131"/>
      <c r="E1625" s="135" t="s">
        <v>0</v>
      </c>
      <c r="F1625" s="158" t="s">
        <v>54</v>
      </c>
      <c r="G1625" s="158"/>
      <c r="H1625" s="159"/>
      <c r="I1625" s="160"/>
      <c r="J1625" s="161"/>
      <c r="K1625" s="133"/>
      <c r="L1625" s="133"/>
      <c r="M1625" s="133"/>
      <c r="N1625" s="133"/>
      <c r="O1625" s="134"/>
      <c r="P1625" s="134"/>
      <c r="Q1625" s="134"/>
      <c r="R1625" s="131"/>
      <c r="S1625" s="131"/>
      <c r="T1625" s="130"/>
      <c r="U1625" s="6"/>
      <c r="V1625" s="8"/>
      <c r="W1625" s="8"/>
      <c r="X1625" s="132" t="str">
        <f>F1625</f>
        <v>---</v>
      </c>
      <c r="Y1625" s="9"/>
      <c r="AA1625" s="11"/>
    </row>
    <row r="1626" spans="1:27" ht="7.5" customHeight="1" outlineLevel="4" x14ac:dyDescent="0.15">
      <c r="B1626" s="69"/>
      <c r="C1626" s="69"/>
      <c r="D1626" s="60"/>
      <c r="E1626" s="60"/>
      <c r="F1626" s="61"/>
      <c r="G1626" s="60"/>
      <c r="H1626" s="65"/>
      <c r="I1626" s="104"/>
      <c r="J1626" s="63"/>
      <c r="K1626" s="65"/>
      <c r="L1626" s="65"/>
      <c r="M1626" s="65"/>
      <c r="N1626" s="65"/>
      <c r="O1626" s="63"/>
      <c r="P1626" s="63"/>
      <c r="Q1626" s="63"/>
      <c r="R1626" s="60"/>
      <c r="S1626" s="60"/>
      <c r="T1626" s="69"/>
      <c r="U1626" s="8"/>
      <c r="X1626" s="60"/>
    </row>
    <row r="1627" spans="1:27" ht="11.25" outlineLevel="4" x14ac:dyDescent="0.2">
      <c r="A1627" s="136"/>
      <c r="B1627" s="137"/>
      <c r="C1627" s="137"/>
      <c r="D1627" s="138"/>
      <c r="E1627" s="144" t="s">
        <v>1</v>
      </c>
      <c r="F1627" s="139" t="s">
        <v>623</v>
      </c>
      <c r="G1627" s="138"/>
      <c r="H1627" s="140">
        <v>0</v>
      </c>
      <c r="I1627" s="141"/>
      <c r="J1627" s="142"/>
      <c r="K1627" s="143"/>
      <c r="L1627" s="143"/>
      <c r="M1627" s="143"/>
      <c r="N1627" s="143"/>
      <c r="O1627" s="142"/>
      <c r="P1627" s="142"/>
      <c r="Q1627" s="142"/>
      <c r="R1627" s="138"/>
      <c r="S1627" s="138"/>
      <c r="T1627" s="137"/>
      <c r="U1627" s="6"/>
      <c r="V1627" s="8"/>
      <c r="W1627" s="8"/>
      <c r="X1627" s="60"/>
    </row>
    <row r="1628" spans="1:27" ht="11.25" outlineLevel="4" x14ac:dyDescent="0.2">
      <c r="A1628" s="136"/>
      <c r="B1628" s="137"/>
      <c r="C1628" s="137"/>
      <c r="D1628" s="138"/>
      <c r="E1628" s="144"/>
      <c r="F1628" s="139" t="s">
        <v>1112</v>
      </c>
      <c r="G1628" s="138"/>
      <c r="H1628" s="140">
        <v>148</v>
      </c>
      <c r="I1628" s="141"/>
      <c r="J1628" s="142"/>
      <c r="K1628" s="143"/>
      <c r="L1628" s="143"/>
      <c r="M1628" s="143"/>
      <c r="N1628" s="143"/>
      <c r="O1628" s="142"/>
      <c r="P1628" s="142"/>
      <c r="Q1628" s="142"/>
      <c r="R1628" s="138"/>
      <c r="S1628" s="138"/>
      <c r="T1628" s="137"/>
      <c r="U1628" s="6"/>
      <c r="V1628" s="8"/>
      <c r="W1628" s="8"/>
      <c r="X1628" s="60"/>
    </row>
    <row r="1629" spans="1:27" ht="11.25" outlineLevel="4" x14ac:dyDescent="0.2">
      <c r="A1629" s="136"/>
      <c r="B1629" s="137"/>
      <c r="C1629" s="137"/>
      <c r="D1629" s="138"/>
      <c r="E1629" s="144"/>
      <c r="F1629" s="139" t="s">
        <v>767</v>
      </c>
      <c r="G1629" s="138"/>
      <c r="H1629" s="140">
        <v>382.08</v>
      </c>
      <c r="I1629" s="141"/>
      <c r="J1629" s="142"/>
      <c r="K1629" s="143"/>
      <c r="L1629" s="143"/>
      <c r="M1629" s="143"/>
      <c r="N1629" s="143"/>
      <c r="O1629" s="142"/>
      <c r="P1629" s="142"/>
      <c r="Q1629" s="142"/>
      <c r="R1629" s="138"/>
      <c r="S1629" s="138"/>
      <c r="T1629" s="137"/>
      <c r="U1629" s="6"/>
      <c r="V1629" s="8"/>
      <c r="W1629" s="8"/>
      <c r="X1629" s="60"/>
    </row>
    <row r="1630" spans="1:27" ht="11.25" outlineLevel="4" x14ac:dyDescent="0.2">
      <c r="A1630" s="136"/>
      <c r="B1630" s="137"/>
      <c r="C1630" s="137"/>
      <c r="D1630" s="138"/>
      <c r="E1630" s="144"/>
      <c r="F1630" s="139" t="s">
        <v>768</v>
      </c>
      <c r="G1630" s="138"/>
      <c r="H1630" s="140">
        <v>33.6</v>
      </c>
      <c r="I1630" s="141"/>
      <c r="J1630" s="142"/>
      <c r="K1630" s="143"/>
      <c r="L1630" s="143"/>
      <c r="M1630" s="143"/>
      <c r="N1630" s="143"/>
      <c r="O1630" s="142"/>
      <c r="P1630" s="142"/>
      <c r="Q1630" s="142"/>
      <c r="R1630" s="138"/>
      <c r="S1630" s="138"/>
      <c r="T1630" s="137"/>
      <c r="U1630" s="6"/>
      <c r="V1630" s="8"/>
      <c r="W1630" s="8"/>
      <c r="X1630" s="60"/>
    </row>
    <row r="1631" spans="1:27" ht="11.25" outlineLevel="4" x14ac:dyDescent="0.2">
      <c r="A1631" s="136"/>
      <c r="B1631" s="137"/>
      <c r="C1631" s="137"/>
      <c r="D1631" s="138"/>
      <c r="E1631" s="144"/>
      <c r="F1631" s="139" t="s">
        <v>233</v>
      </c>
      <c r="G1631" s="138"/>
      <c r="H1631" s="140">
        <v>563.67999999999995</v>
      </c>
      <c r="I1631" s="141"/>
      <c r="J1631" s="142"/>
      <c r="K1631" s="143"/>
      <c r="L1631" s="143"/>
      <c r="M1631" s="143"/>
      <c r="N1631" s="143"/>
      <c r="O1631" s="142"/>
      <c r="P1631" s="142"/>
      <c r="Q1631" s="142"/>
      <c r="R1631" s="138"/>
      <c r="S1631" s="138"/>
      <c r="T1631" s="137"/>
      <c r="U1631" s="6"/>
      <c r="V1631" s="8"/>
      <c r="W1631" s="8"/>
      <c r="X1631" s="60"/>
    </row>
    <row r="1632" spans="1:27" ht="11.25" outlineLevel="4" x14ac:dyDescent="0.2">
      <c r="A1632" s="136"/>
      <c r="B1632" s="137"/>
      <c r="C1632" s="137"/>
      <c r="D1632" s="138"/>
      <c r="E1632" s="144"/>
      <c r="F1632" s="139" t="s">
        <v>1115</v>
      </c>
      <c r="G1632" s="138"/>
      <c r="H1632" s="140">
        <v>28.739000000000001</v>
      </c>
      <c r="I1632" s="141"/>
      <c r="J1632" s="142"/>
      <c r="K1632" s="143"/>
      <c r="L1632" s="143"/>
      <c r="M1632" s="143"/>
      <c r="N1632" s="143"/>
      <c r="O1632" s="142"/>
      <c r="P1632" s="142"/>
      <c r="Q1632" s="142"/>
      <c r="R1632" s="138"/>
      <c r="S1632" s="138"/>
      <c r="T1632" s="137"/>
      <c r="U1632" s="6"/>
      <c r="V1632" s="8"/>
      <c r="W1632" s="8"/>
      <c r="X1632" s="60"/>
    </row>
    <row r="1633" spans="1:27" ht="9.75" outlineLevel="4" x14ac:dyDescent="0.2">
      <c r="A1633" s="129"/>
      <c r="B1633" s="130"/>
      <c r="C1633" s="130"/>
      <c r="D1633" s="131"/>
      <c r="E1633" s="135" t="s">
        <v>24</v>
      </c>
      <c r="F1633" s="147">
        <v>10</v>
      </c>
      <c r="G1633" s="131"/>
      <c r="H1633" s="145">
        <v>59.241900000000001</v>
      </c>
      <c r="I1633" s="146"/>
      <c r="J1633" s="134"/>
      <c r="K1633" s="133"/>
      <c r="L1633" s="133"/>
      <c r="M1633" s="133"/>
      <c r="N1633" s="133"/>
      <c r="O1633" s="134"/>
      <c r="P1633" s="134"/>
      <c r="Q1633" s="134"/>
      <c r="R1633" s="131"/>
      <c r="S1633" s="131"/>
      <c r="T1633" s="130"/>
      <c r="U1633" s="6"/>
      <c r="V1633" s="8"/>
      <c r="W1633" s="8"/>
      <c r="X1633" s="60"/>
    </row>
    <row r="1634" spans="1:27" ht="7.5" customHeight="1" outlineLevel="4" x14ac:dyDescent="0.15">
      <c r="A1634" s="8"/>
      <c r="B1634" s="69"/>
      <c r="C1634" s="69"/>
      <c r="D1634" s="60"/>
      <c r="E1634" s="60"/>
      <c r="F1634" s="103"/>
      <c r="G1634" s="60"/>
      <c r="H1634" s="65"/>
      <c r="I1634" s="104"/>
      <c r="J1634" s="63"/>
      <c r="K1634" s="65"/>
      <c r="L1634" s="65"/>
      <c r="M1634" s="65"/>
      <c r="N1634" s="65"/>
      <c r="O1634" s="63"/>
      <c r="P1634" s="63"/>
      <c r="Q1634" s="63"/>
      <c r="R1634" s="60"/>
      <c r="S1634" s="60"/>
      <c r="T1634" s="69"/>
      <c r="U1634" s="8"/>
      <c r="X1634" s="60"/>
    </row>
    <row r="1635" spans="1:27" ht="11.25" outlineLevel="3" x14ac:dyDescent="0.2">
      <c r="A1635" s="4"/>
      <c r="B1635" s="119"/>
      <c r="C1635" s="120">
        <v>276</v>
      </c>
      <c r="D1635" s="121" t="s">
        <v>148</v>
      </c>
      <c r="E1635" s="122" t="s">
        <v>1116</v>
      </c>
      <c r="F1635" s="123" t="s">
        <v>1117</v>
      </c>
      <c r="G1635" s="121" t="s">
        <v>151</v>
      </c>
      <c r="H1635" s="124">
        <v>119.91</v>
      </c>
      <c r="I1635" s="125"/>
      <c r="J1635" s="126">
        <f>H1635*I1635</f>
        <v>0</v>
      </c>
      <c r="K1635" s="124"/>
      <c r="L1635" s="124">
        <f>H1635*K1635</f>
        <v>0</v>
      </c>
      <c r="M1635" s="124"/>
      <c r="N1635" s="124">
        <f>H1635*M1635</f>
        <v>0</v>
      </c>
      <c r="O1635" s="126">
        <v>21</v>
      </c>
      <c r="P1635" s="126">
        <f>J1635*(O1635/100)</f>
        <v>0</v>
      </c>
      <c r="Q1635" s="126">
        <f>J1635+P1635</f>
        <v>0</v>
      </c>
      <c r="R1635" s="127"/>
      <c r="S1635" s="127" t="s">
        <v>152</v>
      </c>
      <c r="T1635" s="128">
        <v>1</v>
      </c>
      <c r="U1635" s="8"/>
      <c r="V1635" s="8"/>
      <c r="W1635" s="8"/>
      <c r="X1635" s="60"/>
    </row>
    <row r="1636" spans="1:27" ht="9.75" outlineLevel="4" x14ac:dyDescent="0.2">
      <c r="A1636" s="129"/>
      <c r="B1636" s="130"/>
      <c r="C1636" s="130"/>
      <c r="D1636" s="131"/>
      <c r="E1636" s="135" t="s">
        <v>0</v>
      </c>
      <c r="F1636" s="158" t="s">
        <v>1118</v>
      </c>
      <c r="G1636" s="158"/>
      <c r="H1636" s="159"/>
      <c r="I1636" s="160"/>
      <c r="J1636" s="161"/>
      <c r="K1636" s="133"/>
      <c r="L1636" s="133"/>
      <c r="M1636" s="133"/>
      <c r="N1636" s="133"/>
      <c r="O1636" s="134"/>
      <c r="P1636" s="134"/>
      <c r="Q1636" s="134"/>
      <c r="R1636" s="131"/>
      <c r="S1636" s="131"/>
      <c r="T1636" s="130"/>
      <c r="U1636" s="6"/>
      <c r="V1636" s="8"/>
      <c r="W1636" s="8"/>
      <c r="X1636" s="132" t="str">
        <f>F1636</f>
        <v>Montáž textilních podlahovin volným položením s podlepením spojů páskou pásů</v>
      </c>
      <c r="Y1636" s="9"/>
      <c r="AA1636" s="11"/>
    </row>
    <row r="1637" spans="1:27" ht="7.5" customHeight="1" outlineLevel="4" x14ac:dyDescent="0.15">
      <c r="B1637" s="69"/>
      <c r="C1637" s="69"/>
      <c r="D1637" s="60"/>
      <c r="E1637" s="60"/>
      <c r="F1637" s="61"/>
      <c r="G1637" s="60"/>
      <c r="H1637" s="65"/>
      <c r="I1637" s="104"/>
      <c r="J1637" s="63"/>
      <c r="K1637" s="65"/>
      <c r="L1637" s="65"/>
      <c r="M1637" s="65"/>
      <c r="N1637" s="65"/>
      <c r="O1637" s="63"/>
      <c r="P1637" s="63"/>
      <c r="Q1637" s="63"/>
      <c r="R1637" s="60"/>
      <c r="S1637" s="60"/>
      <c r="T1637" s="69"/>
      <c r="U1637" s="8"/>
      <c r="X1637" s="60"/>
    </row>
    <row r="1638" spans="1:27" ht="11.25" outlineLevel="3" x14ac:dyDescent="0.2">
      <c r="A1638" s="4"/>
      <c r="B1638" s="119"/>
      <c r="C1638" s="120">
        <v>277</v>
      </c>
      <c r="D1638" s="121" t="s">
        <v>212</v>
      </c>
      <c r="E1638" s="122" t="s">
        <v>1119</v>
      </c>
      <c r="F1638" s="123" t="s">
        <v>1120</v>
      </c>
      <c r="G1638" s="121" t="s">
        <v>151</v>
      </c>
      <c r="H1638" s="124">
        <v>119.91</v>
      </c>
      <c r="I1638" s="125"/>
      <c r="J1638" s="126">
        <f>H1638*I1638</f>
        <v>0</v>
      </c>
      <c r="K1638" s="124">
        <v>2.8E-3</v>
      </c>
      <c r="L1638" s="124">
        <f>H1638*K1638</f>
        <v>0.33574799999999999</v>
      </c>
      <c r="M1638" s="124"/>
      <c r="N1638" s="124">
        <f>H1638*M1638</f>
        <v>0</v>
      </c>
      <c r="O1638" s="126">
        <v>21</v>
      </c>
      <c r="P1638" s="126">
        <f>J1638*(O1638/100)</f>
        <v>0</v>
      </c>
      <c r="Q1638" s="126">
        <f>J1638+P1638</f>
        <v>0</v>
      </c>
      <c r="R1638" s="127"/>
      <c r="S1638" s="127" t="s">
        <v>397</v>
      </c>
      <c r="T1638" s="128">
        <v>1</v>
      </c>
      <c r="U1638" s="8"/>
      <c r="V1638" s="8"/>
      <c r="W1638" s="8"/>
      <c r="X1638" s="60"/>
    </row>
    <row r="1639" spans="1:27" ht="9.75" outlineLevel="4" x14ac:dyDescent="0.2">
      <c r="A1639" s="129"/>
      <c r="B1639" s="130"/>
      <c r="C1639" s="130"/>
      <c r="D1639" s="131"/>
      <c r="E1639" s="135" t="s">
        <v>0</v>
      </c>
      <c r="F1639" s="158" t="s">
        <v>54</v>
      </c>
      <c r="G1639" s="158"/>
      <c r="H1639" s="159"/>
      <c r="I1639" s="160"/>
      <c r="J1639" s="161"/>
      <c r="K1639" s="133"/>
      <c r="L1639" s="133"/>
      <c r="M1639" s="133"/>
      <c r="N1639" s="133"/>
      <c r="O1639" s="134"/>
      <c r="P1639" s="134"/>
      <c r="Q1639" s="134"/>
      <c r="R1639" s="131"/>
      <c r="S1639" s="131"/>
      <c r="T1639" s="130"/>
      <c r="U1639" s="6"/>
      <c r="V1639" s="8"/>
      <c r="W1639" s="8"/>
      <c r="X1639" s="132" t="str">
        <f>F1639</f>
        <v>---</v>
      </c>
      <c r="Y1639" s="9"/>
      <c r="AA1639" s="11"/>
    </row>
    <row r="1640" spans="1:27" ht="7.5" customHeight="1" outlineLevel="4" x14ac:dyDescent="0.15">
      <c r="B1640" s="69"/>
      <c r="C1640" s="69"/>
      <c r="D1640" s="60"/>
      <c r="E1640" s="60"/>
      <c r="F1640" s="61"/>
      <c r="G1640" s="60"/>
      <c r="H1640" s="65"/>
      <c r="I1640" s="104"/>
      <c r="J1640" s="63"/>
      <c r="K1640" s="65"/>
      <c r="L1640" s="65"/>
      <c r="M1640" s="65"/>
      <c r="N1640" s="65"/>
      <c r="O1640" s="63"/>
      <c r="P1640" s="63"/>
      <c r="Q1640" s="63"/>
      <c r="R1640" s="60"/>
      <c r="S1640" s="60"/>
      <c r="T1640" s="69"/>
      <c r="U1640" s="8"/>
      <c r="X1640" s="60"/>
    </row>
    <row r="1641" spans="1:27" ht="11.25" outlineLevel="4" x14ac:dyDescent="0.2">
      <c r="A1641" s="136"/>
      <c r="B1641" s="137"/>
      <c r="C1641" s="137"/>
      <c r="D1641" s="138"/>
      <c r="E1641" s="144" t="s">
        <v>1</v>
      </c>
      <c r="F1641" s="139" t="s">
        <v>623</v>
      </c>
      <c r="G1641" s="138"/>
      <c r="H1641" s="140">
        <v>0</v>
      </c>
      <c r="I1641" s="141"/>
      <c r="J1641" s="142"/>
      <c r="K1641" s="143"/>
      <c r="L1641" s="143"/>
      <c r="M1641" s="143"/>
      <c r="N1641" s="143"/>
      <c r="O1641" s="142"/>
      <c r="P1641" s="142"/>
      <c r="Q1641" s="142"/>
      <c r="R1641" s="138"/>
      <c r="S1641" s="138"/>
      <c r="T1641" s="137"/>
      <c r="U1641" s="6"/>
      <c r="V1641" s="8"/>
      <c r="W1641" s="8"/>
      <c r="X1641" s="60"/>
    </row>
    <row r="1642" spans="1:27" ht="11.25" outlineLevel="4" x14ac:dyDescent="0.2">
      <c r="A1642" s="136"/>
      <c r="B1642" s="137"/>
      <c r="C1642" s="137"/>
      <c r="D1642" s="138"/>
      <c r="E1642" s="144"/>
      <c r="F1642" s="139" t="s">
        <v>1121</v>
      </c>
      <c r="G1642" s="138"/>
      <c r="H1642" s="140">
        <v>86.31</v>
      </c>
      <c r="I1642" s="141"/>
      <c r="J1642" s="142"/>
      <c r="K1642" s="143"/>
      <c r="L1642" s="143"/>
      <c r="M1642" s="143"/>
      <c r="N1642" s="143"/>
      <c r="O1642" s="142"/>
      <c r="P1642" s="142"/>
      <c r="Q1642" s="142"/>
      <c r="R1642" s="138"/>
      <c r="S1642" s="138"/>
      <c r="T1642" s="137"/>
      <c r="U1642" s="6"/>
      <c r="V1642" s="8"/>
      <c r="W1642" s="8"/>
      <c r="X1642" s="60"/>
    </row>
    <row r="1643" spans="1:27" ht="11.25" outlineLevel="4" x14ac:dyDescent="0.2">
      <c r="A1643" s="136"/>
      <c r="B1643" s="137"/>
      <c r="C1643" s="137"/>
      <c r="D1643" s="138"/>
      <c r="E1643" s="144"/>
      <c r="F1643" s="139" t="s">
        <v>768</v>
      </c>
      <c r="G1643" s="138"/>
      <c r="H1643" s="140">
        <v>33.6</v>
      </c>
      <c r="I1643" s="141"/>
      <c r="J1643" s="142"/>
      <c r="K1643" s="143"/>
      <c r="L1643" s="143"/>
      <c r="M1643" s="143"/>
      <c r="N1643" s="143"/>
      <c r="O1643" s="142"/>
      <c r="P1643" s="142"/>
      <c r="Q1643" s="142"/>
      <c r="R1643" s="138"/>
      <c r="S1643" s="138"/>
      <c r="T1643" s="137"/>
      <c r="U1643" s="6"/>
      <c r="V1643" s="8"/>
      <c r="W1643" s="8"/>
      <c r="X1643" s="60"/>
    </row>
    <row r="1644" spans="1:27" ht="7.5" customHeight="1" outlineLevel="4" x14ac:dyDescent="0.15">
      <c r="A1644" s="8"/>
      <c r="B1644" s="69"/>
      <c r="C1644" s="69"/>
      <c r="D1644" s="60"/>
      <c r="E1644" s="60"/>
      <c r="F1644" s="103"/>
      <c r="G1644" s="60"/>
      <c r="H1644" s="65"/>
      <c r="I1644" s="104"/>
      <c r="J1644" s="63"/>
      <c r="K1644" s="65"/>
      <c r="L1644" s="65"/>
      <c r="M1644" s="65"/>
      <c r="N1644" s="65"/>
      <c r="O1644" s="63"/>
      <c r="P1644" s="63"/>
      <c r="Q1644" s="63"/>
      <c r="R1644" s="60"/>
      <c r="S1644" s="60"/>
      <c r="T1644" s="69"/>
      <c r="U1644" s="8"/>
      <c r="X1644" s="60"/>
    </row>
    <row r="1645" spans="1:27" ht="11.25" outlineLevel="3" x14ac:dyDescent="0.2">
      <c r="A1645" s="4"/>
      <c r="B1645" s="119"/>
      <c r="C1645" s="120">
        <v>278</v>
      </c>
      <c r="D1645" s="121" t="s">
        <v>148</v>
      </c>
      <c r="E1645" s="122" t="s">
        <v>506</v>
      </c>
      <c r="F1645" s="123" t="s">
        <v>507</v>
      </c>
      <c r="G1645" s="121" t="s">
        <v>172</v>
      </c>
      <c r="H1645" s="124">
        <v>322.91000000000003</v>
      </c>
      <c r="I1645" s="125"/>
      <c r="J1645" s="126">
        <f>H1645*I1645</f>
        <v>0</v>
      </c>
      <c r="K1645" s="124">
        <v>3.0000000000000001E-5</v>
      </c>
      <c r="L1645" s="124">
        <f>H1645*K1645</f>
        <v>9.6873000000000011E-3</v>
      </c>
      <c r="M1645" s="124"/>
      <c r="N1645" s="124">
        <f>H1645*M1645</f>
        <v>0</v>
      </c>
      <c r="O1645" s="126">
        <v>21</v>
      </c>
      <c r="P1645" s="126">
        <f>J1645*(O1645/100)</f>
        <v>0</v>
      </c>
      <c r="Q1645" s="126">
        <f>J1645+P1645</f>
        <v>0</v>
      </c>
      <c r="R1645" s="127"/>
      <c r="S1645" s="127" t="s">
        <v>152</v>
      </c>
      <c r="T1645" s="128">
        <v>1</v>
      </c>
      <c r="U1645" s="8"/>
      <c r="V1645" s="8"/>
      <c r="W1645" s="8"/>
      <c r="X1645" s="60"/>
    </row>
    <row r="1646" spans="1:27" ht="9.75" outlineLevel="4" x14ac:dyDescent="0.2">
      <c r="A1646" s="129"/>
      <c r="B1646" s="130"/>
      <c r="C1646" s="130"/>
      <c r="D1646" s="131"/>
      <c r="E1646" s="135" t="s">
        <v>0</v>
      </c>
      <c r="F1646" s="158" t="s">
        <v>508</v>
      </c>
      <c r="G1646" s="158"/>
      <c r="H1646" s="159"/>
      <c r="I1646" s="160"/>
      <c r="J1646" s="161"/>
      <c r="K1646" s="133"/>
      <c r="L1646" s="133"/>
      <c r="M1646" s="133"/>
      <c r="N1646" s="133"/>
      <c r="O1646" s="134"/>
      <c r="P1646" s="134"/>
      <c r="Q1646" s="134"/>
      <c r="R1646" s="131"/>
      <c r="S1646" s="131"/>
      <c r="T1646" s="130"/>
      <c r="U1646" s="6"/>
      <c r="V1646" s="8"/>
      <c r="W1646" s="8"/>
      <c r="X1646" s="132" t="str">
        <f>F1646</f>
        <v>Montáž soklíků lepením obvodových, výšky přes 80 do 100 mm</v>
      </c>
      <c r="Y1646" s="9"/>
      <c r="AA1646" s="11"/>
    </row>
    <row r="1647" spans="1:27" ht="7.5" customHeight="1" outlineLevel="4" x14ac:dyDescent="0.15">
      <c r="B1647" s="69"/>
      <c r="C1647" s="69"/>
      <c r="D1647" s="60"/>
      <c r="E1647" s="60"/>
      <c r="F1647" s="61"/>
      <c r="G1647" s="60"/>
      <c r="H1647" s="65"/>
      <c r="I1647" s="104"/>
      <c r="J1647" s="63"/>
      <c r="K1647" s="65"/>
      <c r="L1647" s="65"/>
      <c r="M1647" s="65"/>
      <c r="N1647" s="65"/>
      <c r="O1647" s="63"/>
      <c r="P1647" s="63"/>
      <c r="Q1647" s="63"/>
      <c r="R1647" s="60"/>
      <c r="S1647" s="60"/>
      <c r="T1647" s="69"/>
      <c r="U1647" s="8"/>
      <c r="X1647" s="60"/>
    </row>
    <row r="1648" spans="1:27" ht="11.25" outlineLevel="4" x14ac:dyDescent="0.2">
      <c r="A1648" s="136"/>
      <c r="B1648" s="137"/>
      <c r="C1648" s="137"/>
      <c r="D1648" s="138"/>
      <c r="E1648" s="144" t="s">
        <v>1</v>
      </c>
      <c r="F1648" s="139" t="s">
        <v>623</v>
      </c>
      <c r="G1648" s="138"/>
      <c r="H1648" s="140">
        <v>0</v>
      </c>
      <c r="I1648" s="141"/>
      <c r="J1648" s="142"/>
      <c r="K1648" s="143"/>
      <c r="L1648" s="143"/>
      <c r="M1648" s="143"/>
      <c r="N1648" s="143"/>
      <c r="O1648" s="142"/>
      <c r="P1648" s="142"/>
      <c r="Q1648" s="142"/>
      <c r="R1648" s="138"/>
      <c r="S1648" s="138"/>
      <c r="T1648" s="137"/>
      <c r="U1648" s="6"/>
      <c r="V1648" s="8"/>
      <c r="W1648" s="8"/>
      <c r="X1648" s="60"/>
    </row>
    <row r="1649" spans="1:27" ht="11.25" outlineLevel="4" x14ac:dyDescent="0.2">
      <c r="A1649" s="136"/>
      <c r="B1649" s="137"/>
      <c r="C1649" s="137"/>
      <c r="D1649" s="138"/>
      <c r="E1649" s="144"/>
      <c r="F1649" s="139" t="s">
        <v>824</v>
      </c>
      <c r="G1649" s="138"/>
      <c r="H1649" s="140">
        <v>35.520000000000003</v>
      </c>
      <c r="I1649" s="141"/>
      <c r="J1649" s="142"/>
      <c r="K1649" s="143"/>
      <c r="L1649" s="143"/>
      <c r="M1649" s="143"/>
      <c r="N1649" s="143"/>
      <c r="O1649" s="142"/>
      <c r="P1649" s="142"/>
      <c r="Q1649" s="142"/>
      <c r="R1649" s="138"/>
      <c r="S1649" s="138"/>
      <c r="T1649" s="137"/>
      <c r="U1649" s="6"/>
      <c r="V1649" s="8"/>
      <c r="W1649" s="8"/>
      <c r="X1649" s="60"/>
    </row>
    <row r="1650" spans="1:27" ht="11.25" outlineLevel="4" x14ac:dyDescent="0.2">
      <c r="A1650" s="136"/>
      <c r="B1650" s="137"/>
      <c r="C1650" s="137"/>
      <c r="D1650" s="138"/>
      <c r="E1650" s="144"/>
      <c r="F1650" s="139" t="s">
        <v>233</v>
      </c>
      <c r="G1650" s="138"/>
      <c r="H1650" s="140">
        <v>35.520000000000003</v>
      </c>
      <c r="I1650" s="141"/>
      <c r="J1650" s="142"/>
      <c r="K1650" s="143"/>
      <c r="L1650" s="143"/>
      <c r="M1650" s="143"/>
      <c r="N1650" s="143"/>
      <c r="O1650" s="142"/>
      <c r="P1650" s="142"/>
      <c r="Q1650" s="142"/>
      <c r="R1650" s="138"/>
      <c r="S1650" s="138"/>
      <c r="T1650" s="137"/>
      <c r="U1650" s="6"/>
      <c r="V1650" s="8"/>
      <c r="W1650" s="8"/>
      <c r="X1650" s="60"/>
    </row>
    <row r="1651" spans="1:27" ht="11.25" outlineLevel="4" x14ac:dyDescent="0.2">
      <c r="A1651" s="136"/>
      <c r="B1651" s="137"/>
      <c r="C1651" s="137"/>
      <c r="D1651" s="138"/>
      <c r="E1651" s="144"/>
      <c r="F1651" s="139" t="s">
        <v>1122</v>
      </c>
      <c r="G1651" s="138"/>
      <c r="H1651" s="140">
        <v>30.7</v>
      </c>
      <c r="I1651" s="141"/>
      <c r="J1651" s="142"/>
      <c r="K1651" s="143"/>
      <c r="L1651" s="143"/>
      <c r="M1651" s="143"/>
      <c r="N1651" s="143"/>
      <c r="O1651" s="142"/>
      <c r="P1651" s="142"/>
      <c r="Q1651" s="142"/>
      <c r="R1651" s="138"/>
      <c r="S1651" s="138"/>
      <c r="T1651" s="137"/>
      <c r="U1651" s="6"/>
      <c r="V1651" s="8"/>
      <c r="W1651" s="8"/>
      <c r="X1651" s="60"/>
    </row>
    <row r="1652" spans="1:27" ht="11.25" outlineLevel="4" x14ac:dyDescent="0.2">
      <c r="A1652" s="136"/>
      <c r="B1652" s="137"/>
      <c r="C1652" s="137"/>
      <c r="D1652" s="138"/>
      <c r="E1652" s="144"/>
      <c r="F1652" s="139" t="s">
        <v>826</v>
      </c>
      <c r="G1652" s="138"/>
      <c r="H1652" s="140">
        <v>46.8</v>
      </c>
      <c r="I1652" s="141"/>
      <c r="J1652" s="142"/>
      <c r="K1652" s="143"/>
      <c r="L1652" s="143"/>
      <c r="M1652" s="143"/>
      <c r="N1652" s="143"/>
      <c r="O1652" s="142"/>
      <c r="P1652" s="142"/>
      <c r="Q1652" s="142"/>
      <c r="R1652" s="138"/>
      <c r="S1652" s="138"/>
      <c r="T1652" s="137"/>
      <c r="U1652" s="6"/>
      <c r="V1652" s="8"/>
      <c r="W1652" s="8"/>
      <c r="X1652" s="60"/>
    </row>
    <row r="1653" spans="1:27" ht="11.25" outlineLevel="4" x14ac:dyDescent="0.2">
      <c r="A1653" s="136"/>
      <c r="B1653" s="137"/>
      <c r="C1653" s="137"/>
      <c r="D1653" s="138"/>
      <c r="E1653" s="144"/>
      <c r="F1653" s="139" t="s">
        <v>827</v>
      </c>
      <c r="G1653" s="138"/>
      <c r="H1653" s="140">
        <v>43.68</v>
      </c>
      <c r="I1653" s="141"/>
      <c r="J1653" s="142"/>
      <c r="K1653" s="143"/>
      <c r="L1653" s="143"/>
      <c r="M1653" s="143"/>
      <c r="N1653" s="143"/>
      <c r="O1653" s="142"/>
      <c r="P1653" s="142"/>
      <c r="Q1653" s="142"/>
      <c r="R1653" s="138"/>
      <c r="S1653" s="138"/>
      <c r="T1653" s="137"/>
      <c r="U1653" s="6"/>
      <c r="V1653" s="8"/>
      <c r="W1653" s="8"/>
      <c r="X1653" s="60"/>
    </row>
    <row r="1654" spans="1:27" ht="11.25" outlineLevel="4" x14ac:dyDescent="0.2">
      <c r="A1654" s="136"/>
      <c r="B1654" s="137"/>
      <c r="C1654" s="137"/>
      <c r="D1654" s="138"/>
      <c r="E1654" s="144"/>
      <c r="F1654" s="139" t="s">
        <v>829</v>
      </c>
      <c r="G1654" s="138"/>
      <c r="H1654" s="140">
        <v>24.52</v>
      </c>
      <c r="I1654" s="141"/>
      <c r="J1654" s="142"/>
      <c r="K1654" s="143"/>
      <c r="L1654" s="143"/>
      <c r="M1654" s="143"/>
      <c r="N1654" s="143"/>
      <c r="O1654" s="142"/>
      <c r="P1654" s="142"/>
      <c r="Q1654" s="142"/>
      <c r="R1654" s="138"/>
      <c r="S1654" s="138"/>
      <c r="T1654" s="137"/>
      <c r="U1654" s="6"/>
      <c r="V1654" s="8"/>
      <c r="W1654" s="8"/>
      <c r="X1654" s="60"/>
    </row>
    <row r="1655" spans="1:27" ht="11.25" outlineLevel="4" x14ac:dyDescent="0.2">
      <c r="A1655" s="136"/>
      <c r="B1655" s="137"/>
      <c r="C1655" s="137"/>
      <c r="D1655" s="138"/>
      <c r="E1655" s="144"/>
      <c r="F1655" s="139" t="s">
        <v>1123</v>
      </c>
      <c r="G1655" s="138"/>
      <c r="H1655" s="140">
        <v>80.890000000000015</v>
      </c>
      <c r="I1655" s="141"/>
      <c r="J1655" s="142"/>
      <c r="K1655" s="143"/>
      <c r="L1655" s="143"/>
      <c r="M1655" s="143"/>
      <c r="N1655" s="143"/>
      <c r="O1655" s="142"/>
      <c r="P1655" s="142"/>
      <c r="Q1655" s="142"/>
      <c r="R1655" s="138"/>
      <c r="S1655" s="138"/>
      <c r="T1655" s="137"/>
      <c r="U1655" s="6"/>
      <c r="V1655" s="8"/>
      <c r="W1655" s="8"/>
      <c r="X1655" s="60"/>
    </row>
    <row r="1656" spans="1:27" ht="11.25" outlineLevel="4" x14ac:dyDescent="0.2">
      <c r="A1656" s="136"/>
      <c r="B1656" s="137"/>
      <c r="C1656" s="137"/>
      <c r="D1656" s="138"/>
      <c r="E1656" s="144"/>
      <c r="F1656" s="139" t="s">
        <v>1124</v>
      </c>
      <c r="G1656" s="138"/>
      <c r="H1656" s="140">
        <v>60.8</v>
      </c>
      <c r="I1656" s="141"/>
      <c r="J1656" s="142"/>
      <c r="K1656" s="143"/>
      <c r="L1656" s="143"/>
      <c r="M1656" s="143"/>
      <c r="N1656" s="143"/>
      <c r="O1656" s="142"/>
      <c r="P1656" s="142"/>
      <c r="Q1656" s="142"/>
      <c r="R1656" s="138"/>
      <c r="S1656" s="138"/>
      <c r="T1656" s="137"/>
      <c r="U1656" s="6"/>
      <c r="V1656" s="8"/>
      <c r="W1656" s="8"/>
      <c r="X1656" s="60"/>
    </row>
    <row r="1657" spans="1:27" ht="11.25" outlineLevel="4" x14ac:dyDescent="0.2">
      <c r="A1657" s="136"/>
      <c r="B1657" s="137"/>
      <c r="C1657" s="137"/>
      <c r="D1657" s="138"/>
      <c r="E1657" s="144"/>
      <c r="F1657" s="139" t="s">
        <v>233</v>
      </c>
      <c r="G1657" s="138"/>
      <c r="H1657" s="140">
        <v>287.39000000000004</v>
      </c>
      <c r="I1657" s="141"/>
      <c r="J1657" s="142"/>
      <c r="K1657" s="143"/>
      <c r="L1657" s="143"/>
      <c r="M1657" s="143"/>
      <c r="N1657" s="143"/>
      <c r="O1657" s="142"/>
      <c r="P1657" s="142"/>
      <c r="Q1657" s="142"/>
      <c r="R1657" s="138"/>
      <c r="S1657" s="138"/>
      <c r="T1657" s="137"/>
      <c r="U1657" s="6"/>
      <c r="V1657" s="8"/>
      <c r="W1657" s="8"/>
      <c r="X1657" s="60"/>
    </row>
    <row r="1658" spans="1:27" ht="7.5" customHeight="1" outlineLevel="4" x14ac:dyDescent="0.15">
      <c r="A1658" s="8"/>
      <c r="B1658" s="69"/>
      <c r="C1658" s="69"/>
      <c r="D1658" s="60"/>
      <c r="E1658" s="60"/>
      <c r="F1658" s="103"/>
      <c r="G1658" s="60"/>
      <c r="H1658" s="65"/>
      <c r="I1658" s="104"/>
      <c r="J1658" s="63"/>
      <c r="K1658" s="65"/>
      <c r="L1658" s="65"/>
      <c r="M1658" s="65"/>
      <c r="N1658" s="65"/>
      <c r="O1658" s="63"/>
      <c r="P1658" s="63"/>
      <c r="Q1658" s="63"/>
      <c r="R1658" s="60"/>
      <c r="S1658" s="60"/>
      <c r="T1658" s="69"/>
      <c r="U1658" s="8"/>
      <c r="X1658" s="60"/>
    </row>
    <row r="1659" spans="1:27" ht="11.25" outlineLevel="3" x14ac:dyDescent="0.2">
      <c r="A1659" s="4"/>
      <c r="B1659" s="119"/>
      <c r="C1659" s="120">
        <v>279</v>
      </c>
      <c r="D1659" s="121" t="s">
        <v>148</v>
      </c>
      <c r="E1659" s="122" t="s">
        <v>510</v>
      </c>
      <c r="F1659" s="123" t="s">
        <v>511</v>
      </c>
      <c r="G1659" s="121" t="s">
        <v>172</v>
      </c>
      <c r="H1659" s="124">
        <v>322.91000000000003</v>
      </c>
      <c r="I1659" s="125"/>
      <c r="J1659" s="126">
        <f>H1659*I1659</f>
        <v>0</v>
      </c>
      <c r="K1659" s="124"/>
      <c r="L1659" s="124">
        <f>H1659*K1659</f>
        <v>0</v>
      </c>
      <c r="M1659" s="124"/>
      <c r="N1659" s="124">
        <f>H1659*M1659</f>
        <v>0</v>
      </c>
      <c r="O1659" s="126">
        <v>21</v>
      </c>
      <c r="P1659" s="126">
        <f>J1659*(O1659/100)</f>
        <v>0</v>
      </c>
      <c r="Q1659" s="126">
        <f>J1659+P1659</f>
        <v>0</v>
      </c>
      <c r="R1659" s="127"/>
      <c r="S1659" s="127" t="s">
        <v>152</v>
      </c>
      <c r="T1659" s="128">
        <v>1</v>
      </c>
      <c r="U1659" s="8"/>
      <c r="V1659" s="8"/>
      <c r="W1659" s="8"/>
      <c r="X1659" s="60"/>
    </row>
    <row r="1660" spans="1:27" ht="9.75" outlineLevel="4" x14ac:dyDescent="0.2">
      <c r="A1660" s="129"/>
      <c r="B1660" s="130"/>
      <c r="C1660" s="130"/>
      <c r="D1660" s="131"/>
      <c r="E1660" s="135" t="s">
        <v>0</v>
      </c>
      <c r="F1660" s="158" t="s">
        <v>512</v>
      </c>
      <c r="G1660" s="158"/>
      <c r="H1660" s="159"/>
      <c r="I1660" s="160"/>
      <c r="J1660" s="161"/>
      <c r="K1660" s="133"/>
      <c r="L1660" s="133"/>
      <c r="M1660" s="133"/>
      <c r="N1660" s="133"/>
      <c r="O1660" s="134"/>
      <c r="P1660" s="134"/>
      <c r="Q1660" s="134"/>
      <c r="R1660" s="131"/>
      <c r="S1660" s="131"/>
      <c r="T1660" s="130"/>
      <c r="U1660" s="6"/>
      <c r="V1660" s="8"/>
      <c r="W1660" s="8"/>
      <c r="X1660" s="132" t="str">
        <f>F1660</f>
        <v>Montáž lišt vložení pásků z podlahoviny do lišt včetně nařezání</v>
      </c>
      <c r="Y1660" s="9"/>
      <c r="AA1660" s="11"/>
    </row>
    <row r="1661" spans="1:27" ht="7.5" customHeight="1" outlineLevel="4" x14ac:dyDescent="0.15">
      <c r="B1661" s="69"/>
      <c r="C1661" s="69"/>
      <c r="D1661" s="60"/>
      <c r="E1661" s="60"/>
      <c r="F1661" s="61"/>
      <c r="G1661" s="60"/>
      <c r="H1661" s="65"/>
      <c r="I1661" s="104"/>
      <c r="J1661" s="63"/>
      <c r="K1661" s="65"/>
      <c r="L1661" s="65"/>
      <c r="M1661" s="65"/>
      <c r="N1661" s="65"/>
      <c r="O1661" s="63"/>
      <c r="P1661" s="63"/>
      <c r="Q1661" s="63"/>
      <c r="R1661" s="60"/>
      <c r="S1661" s="60"/>
      <c r="T1661" s="69"/>
      <c r="U1661" s="8"/>
      <c r="X1661" s="60"/>
    </row>
    <row r="1662" spans="1:27" ht="11.25" outlineLevel="3" x14ac:dyDescent="0.2">
      <c r="A1662" s="4"/>
      <c r="B1662" s="119"/>
      <c r="C1662" s="120">
        <v>280</v>
      </c>
      <c r="D1662" s="121" t="s">
        <v>212</v>
      </c>
      <c r="E1662" s="122" t="s">
        <v>513</v>
      </c>
      <c r="F1662" s="123" t="s">
        <v>514</v>
      </c>
      <c r="G1662" s="121" t="s">
        <v>172</v>
      </c>
      <c r="H1662" s="124">
        <v>329.36820000000006</v>
      </c>
      <c r="I1662" s="125"/>
      <c r="J1662" s="126">
        <f>H1662*I1662</f>
        <v>0</v>
      </c>
      <c r="K1662" s="124">
        <v>3.8000000000000002E-4</v>
      </c>
      <c r="L1662" s="124">
        <f>H1662*K1662</f>
        <v>0.12515991600000004</v>
      </c>
      <c r="M1662" s="124"/>
      <c r="N1662" s="124">
        <f>H1662*M1662</f>
        <v>0</v>
      </c>
      <c r="O1662" s="126">
        <v>21</v>
      </c>
      <c r="P1662" s="126">
        <f>J1662*(O1662/100)</f>
        <v>0</v>
      </c>
      <c r="Q1662" s="126">
        <f>J1662+P1662</f>
        <v>0</v>
      </c>
      <c r="R1662" s="127"/>
      <c r="S1662" s="127" t="s">
        <v>152</v>
      </c>
      <c r="T1662" s="128">
        <v>1</v>
      </c>
      <c r="U1662" s="8"/>
      <c r="V1662" s="8"/>
      <c r="W1662" s="8"/>
      <c r="X1662" s="60"/>
    </row>
    <row r="1663" spans="1:27" ht="9.75" outlineLevel="4" x14ac:dyDescent="0.2">
      <c r="A1663" s="129"/>
      <c r="B1663" s="130"/>
      <c r="C1663" s="130"/>
      <c r="D1663" s="131"/>
      <c r="E1663" s="135" t="s">
        <v>0</v>
      </c>
      <c r="F1663" s="158" t="s">
        <v>54</v>
      </c>
      <c r="G1663" s="158"/>
      <c r="H1663" s="159"/>
      <c r="I1663" s="160"/>
      <c r="J1663" s="161"/>
      <c r="K1663" s="133"/>
      <c r="L1663" s="133"/>
      <c r="M1663" s="133"/>
      <c r="N1663" s="133"/>
      <c r="O1663" s="134"/>
      <c r="P1663" s="134"/>
      <c r="Q1663" s="134"/>
      <c r="R1663" s="131"/>
      <c r="S1663" s="131"/>
      <c r="T1663" s="130"/>
      <c r="U1663" s="6"/>
      <c r="V1663" s="8"/>
      <c r="W1663" s="8"/>
      <c r="X1663" s="132" t="str">
        <f>F1663</f>
        <v>---</v>
      </c>
      <c r="Y1663" s="9"/>
      <c r="AA1663" s="11"/>
    </row>
    <row r="1664" spans="1:27" ht="7.5" customHeight="1" outlineLevel="4" x14ac:dyDescent="0.15">
      <c r="B1664" s="69"/>
      <c r="C1664" s="69"/>
      <c r="D1664" s="60"/>
      <c r="E1664" s="60"/>
      <c r="F1664" s="61"/>
      <c r="G1664" s="60"/>
      <c r="H1664" s="65"/>
      <c r="I1664" s="104"/>
      <c r="J1664" s="63"/>
      <c r="K1664" s="65"/>
      <c r="L1664" s="65"/>
      <c r="M1664" s="65"/>
      <c r="N1664" s="65"/>
      <c r="O1664" s="63"/>
      <c r="P1664" s="63"/>
      <c r="Q1664" s="63"/>
      <c r="R1664" s="60"/>
      <c r="S1664" s="60"/>
      <c r="T1664" s="69"/>
      <c r="U1664" s="8"/>
      <c r="X1664" s="60"/>
    </row>
    <row r="1665" spans="1:27" ht="9.75" outlineLevel="4" x14ac:dyDescent="0.2">
      <c r="A1665" s="129"/>
      <c r="B1665" s="130"/>
      <c r="C1665" s="130"/>
      <c r="D1665" s="131"/>
      <c r="E1665" s="135" t="s">
        <v>24</v>
      </c>
      <c r="F1665" s="147">
        <v>2</v>
      </c>
      <c r="G1665" s="131"/>
      <c r="H1665" s="145">
        <v>6.4581999999999997</v>
      </c>
      <c r="I1665" s="146"/>
      <c r="J1665" s="134"/>
      <c r="K1665" s="133"/>
      <c r="L1665" s="133"/>
      <c r="M1665" s="133"/>
      <c r="N1665" s="133"/>
      <c r="O1665" s="134"/>
      <c r="P1665" s="134"/>
      <c r="Q1665" s="134"/>
      <c r="R1665" s="131"/>
      <c r="S1665" s="131"/>
      <c r="T1665" s="130"/>
      <c r="U1665" s="6"/>
      <c r="V1665" s="8"/>
      <c r="W1665" s="8"/>
      <c r="X1665" s="60"/>
    </row>
    <row r="1666" spans="1:27" ht="7.5" customHeight="1" outlineLevel="4" x14ac:dyDescent="0.15">
      <c r="A1666" s="8"/>
      <c r="B1666" s="69"/>
      <c r="C1666" s="69"/>
      <c r="D1666" s="60"/>
      <c r="E1666" s="60"/>
      <c r="F1666" s="103"/>
      <c r="G1666" s="60"/>
      <c r="H1666" s="65"/>
      <c r="I1666" s="104"/>
      <c r="J1666" s="63"/>
      <c r="K1666" s="65"/>
      <c r="L1666" s="65"/>
      <c r="M1666" s="65"/>
      <c r="N1666" s="65"/>
      <c r="O1666" s="63"/>
      <c r="P1666" s="63"/>
      <c r="Q1666" s="63"/>
      <c r="R1666" s="60"/>
      <c r="S1666" s="60"/>
      <c r="T1666" s="69"/>
      <c r="U1666" s="8"/>
      <c r="X1666" s="60"/>
    </row>
    <row r="1667" spans="1:27" ht="11.25" outlineLevel="3" x14ac:dyDescent="0.2">
      <c r="A1667" s="4"/>
      <c r="B1667" s="119"/>
      <c r="C1667" s="120">
        <v>281</v>
      </c>
      <c r="D1667" s="121" t="s">
        <v>148</v>
      </c>
      <c r="E1667" s="122" t="s">
        <v>1125</v>
      </c>
      <c r="F1667" s="123" t="s">
        <v>1126</v>
      </c>
      <c r="G1667" s="121" t="s">
        <v>363</v>
      </c>
      <c r="H1667" s="124">
        <v>7.4673806899999997</v>
      </c>
      <c r="I1667" s="125"/>
      <c r="J1667" s="126">
        <f>H1667*I1667</f>
        <v>0</v>
      </c>
      <c r="K1667" s="124"/>
      <c r="L1667" s="124">
        <f>H1667*K1667</f>
        <v>0</v>
      </c>
      <c r="M1667" s="124"/>
      <c r="N1667" s="124">
        <f>H1667*M1667</f>
        <v>0</v>
      </c>
      <c r="O1667" s="126">
        <v>21</v>
      </c>
      <c r="P1667" s="126">
        <f>J1667*(O1667/100)</f>
        <v>0</v>
      </c>
      <c r="Q1667" s="126">
        <f>J1667+P1667</f>
        <v>0</v>
      </c>
      <c r="R1667" s="127"/>
      <c r="S1667" s="127" t="s">
        <v>152</v>
      </c>
      <c r="T1667" s="128">
        <v>1</v>
      </c>
      <c r="U1667" s="8"/>
      <c r="V1667" s="8"/>
      <c r="W1667" s="8"/>
      <c r="X1667" s="60"/>
    </row>
    <row r="1668" spans="1:27" ht="9.75" outlineLevel="4" x14ac:dyDescent="0.2">
      <c r="A1668" s="129"/>
      <c r="B1668" s="130"/>
      <c r="C1668" s="130"/>
      <c r="D1668" s="131"/>
      <c r="E1668" s="135" t="s">
        <v>0</v>
      </c>
      <c r="F1668" s="158" t="s">
        <v>1127</v>
      </c>
      <c r="G1668" s="158"/>
      <c r="H1668" s="159"/>
      <c r="I1668" s="160"/>
      <c r="J1668" s="161"/>
      <c r="K1668" s="133"/>
      <c r="L1668" s="133"/>
      <c r="M1668" s="133"/>
      <c r="N1668" s="133"/>
      <c r="O1668" s="134"/>
      <c r="P1668" s="134"/>
      <c r="Q1668" s="134"/>
      <c r="R1668" s="131"/>
      <c r="S1668" s="131"/>
      <c r="T1668" s="130"/>
      <c r="U1668" s="6"/>
      <c r="V1668" s="8"/>
      <c r="W1668" s="8"/>
      <c r="X1668" s="132" t="str">
        <f>F1668</f>
        <v>Přesun hmot pro podlahy povlakové stanovený z hmotnosti přesunovaného materiálu vodorovná dopravní vzdálenost do 50 m s omezením mechanizace v objektech výšky do 6 m</v>
      </c>
      <c r="Y1668" s="9"/>
      <c r="AA1668" s="11"/>
    </row>
    <row r="1669" spans="1:27" ht="7.5" customHeight="1" outlineLevel="4" x14ac:dyDescent="0.15">
      <c r="B1669" s="69"/>
      <c r="C1669" s="69"/>
      <c r="D1669" s="60"/>
      <c r="E1669" s="60"/>
      <c r="F1669" s="61"/>
      <c r="G1669" s="60"/>
      <c r="H1669" s="65"/>
      <c r="I1669" s="104"/>
      <c r="J1669" s="63"/>
      <c r="K1669" s="65"/>
      <c r="L1669" s="65"/>
      <c r="M1669" s="65"/>
      <c r="N1669" s="65"/>
      <c r="O1669" s="63"/>
      <c r="P1669" s="63"/>
      <c r="Q1669" s="63"/>
      <c r="R1669" s="60"/>
      <c r="S1669" s="60"/>
      <c r="T1669" s="69"/>
      <c r="U1669" s="8"/>
      <c r="X1669" s="60"/>
    </row>
    <row r="1670" spans="1:27" outlineLevel="3" x14ac:dyDescent="0.15">
      <c r="B1670" s="6"/>
      <c r="C1670" s="6"/>
      <c r="D1670" s="6"/>
      <c r="E1670" s="6"/>
      <c r="F1670" s="6"/>
      <c r="G1670" s="6"/>
      <c r="H1670" s="6"/>
      <c r="I1670" s="8"/>
      <c r="J1670" s="8"/>
      <c r="K1670" s="6"/>
      <c r="L1670" s="6"/>
      <c r="M1670" s="6"/>
      <c r="N1670" s="6"/>
      <c r="O1670" s="6"/>
      <c r="P1670" s="8"/>
      <c r="Q1670" s="8"/>
      <c r="R1670" s="8"/>
      <c r="S1670" s="6"/>
      <c r="T1670" s="6"/>
      <c r="X1670" s="6"/>
    </row>
    <row r="1671" spans="1:27" ht="11.25" outlineLevel="2" x14ac:dyDescent="0.2">
      <c r="A1671" s="96" t="s">
        <v>136</v>
      </c>
      <c r="B1671" s="100">
        <v>3</v>
      </c>
      <c r="C1671" s="113"/>
      <c r="D1671" s="114" t="s">
        <v>147</v>
      </c>
      <c r="E1671" s="114"/>
      <c r="F1671" s="115" t="s">
        <v>108</v>
      </c>
      <c r="G1671" s="114"/>
      <c r="H1671" s="116"/>
      <c r="I1671" s="117"/>
      <c r="J1671" s="98">
        <f>SUBTOTAL(9,J1672:J1730)</f>
        <v>0</v>
      </c>
      <c r="K1671" s="116"/>
      <c r="L1671" s="99">
        <f>SUBTOTAL(9,L1672:L1730)</f>
        <v>0.54432599999999987</v>
      </c>
      <c r="M1671" s="116"/>
      <c r="N1671" s="99">
        <f>SUBTOTAL(9,N1672:N1730)</f>
        <v>0</v>
      </c>
      <c r="O1671" s="118"/>
      <c r="P1671" s="98">
        <f>SUBTOTAL(9,P1672:P1730)</f>
        <v>0</v>
      </c>
      <c r="Q1671" s="98">
        <f>SUBTOTAL(9,Q1672:Q1730)</f>
        <v>0</v>
      </c>
      <c r="R1671" s="114"/>
      <c r="S1671" s="114"/>
      <c r="T1671" s="100">
        <f>SUBTOTAL(9,T1672:T1730)</f>
        <v>12</v>
      </c>
      <c r="U1671" s="6"/>
      <c r="V1671" s="8"/>
      <c r="W1671" s="8"/>
      <c r="X1671" s="60"/>
    </row>
    <row r="1672" spans="1:27" ht="11.25" outlineLevel="3" x14ac:dyDescent="0.2">
      <c r="A1672" s="4"/>
      <c r="B1672" s="119"/>
      <c r="C1672" s="120">
        <v>282</v>
      </c>
      <c r="D1672" s="121" t="s">
        <v>148</v>
      </c>
      <c r="E1672" s="122" t="s">
        <v>518</v>
      </c>
      <c r="F1672" s="123" t="s">
        <v>519</v>
      </c>
      <c r="G1672" s="121" t="s">
        <v>151</v>
      </c>
      <c r="H1672" s="124">
        <v>2.5499999999999998</v>
      </c>
      <c r="I1672" s="125"/>
      <c r="J1672" s="126">
        <f>H1672*I1672</f>
        <v>0</v>
      </c>
      <c r="K1672" s="124">
        <v>2.9999999999999997E-4</v>
      </c>
      <c r="L1672" s="124">
        <f>H1672*K1672</f>
        <v>7.6499999999999984E-4</v>
      </c>
      <c r="M1672" s="124"/>
      <c r="N1672" s="124">
        <f>H1672*M1672</f>
        <v>0</v>
      </c>
      <c r="O1672" s="126">
        <v>21</v>
      </c>
      <c r="P1672" s="126">
        <f>J1672*(O1672/100)</f>
        <v>0</v>
      </c>
      <c r="Q1672" s="126">
        <f>J1672+P1672</f>
        <v>0</v>
      </c>
      <c r="R1672" s="127"/>
      <c r="S1672" s="127" t="s">
        <v>152</v>
      </c>
      <c r="T1672" s="128">
        <v>1</v>
      </c>
      <c r="U1672" s="8"/>
      <c r="V1672" s="8"/>
      <c r="W1672" s="8"/>
      <c r="X1672" s="60"/>
    </row>
    <row r="1673" spans="1:27" ht="9.75" outlineLevel="4" x14ac:dyDescent="0.2">
      <c r="A1673" s="129"/>
      <c r="B1673" s="130"/>
      <c r="C1673" s="130"/>
      <c r="D1673" s="131"/>
      <c r="E1673" s="135" t="s">
        <v>0</v>
      </c>
      <c r="F1673" s="158" t="s">
        <v>520</v>
      </c>
      <c r="G1673" s="158"/>
      <c r="H1673" s="159"/>
      <c r="I1673" s="160"/>
      <c r="J1673" s="161"/>
      <c r="K1673" s="133"/>
      <c r="L1673" s="133"/>
      <c r="M1673" s="133"/>
      <c r="N1673" s="133"/>
      <c r="O1673" s="134"/>
      <c r="P1673" s="134"/>
      <c r="Q1673" s="134"/>
      <c r="R1673" s="131"/>
      <c r="S1673" s="131"/>
      <c r="T1673" s="130"/>
      <c r="U1673" s="6"/>
      <c r="V1673" s="8"/>
      <c r="W1673" s="8"/>
      <c r="X1673" s="132" t="str">
        <f>F1673</f>
        <v>Příprava podkladu před provedením obkladu nátěr penetrační na stěnu</v>
      </c>
      <c r="Y1673" s="9"/>
      <c r="AA1673" s="11"/>
    </row>
    <row r="1674" spans="1:27" ht="7.5" customHeight="1" outlineLevel="4" x14ac:dyDescent="0.15">
      <c r="B1674" s="69"/>
      <c r="C1674" s="69"/>
      <c r="D1674" s="60"/>
      <c r="E1674" s="60"/>
      <c r="F1674" s="61"/>
      <c r="G1674" s="60"/>
      <c r="H1674" s="65"/>
      <c r="I1674" s="104"/>
      <c r="J1674" s="63"/>
      <c r="K1674" s="65"/>
      <c r="L1674" s="65"/>
      <c r="M1674" s="65"/>
      <c r="N1674" s="65"/>
      <c r="O1674" s="63"/>
      <c r="P1674" s="63"/>
      <c r="Q1674" s="63"/>
      <c r="R1674" s="60"/>
      <c r="S1674" s="60"/>
      <c r="T1674" s="69"/>
      <c r="U1674" s="8"/>
      <c r="X1674" s="60"/>
    </row>
    <row r="1675" spans="1:27" ht="11.25" outlineLevel="3" x14ac:dyDescent="0.2">
      <c r="A1675" s="4"/>
      <c r="B1675" s="119"/>
      <c r="C1675" s="120">
        <v>283</v>
      </c>
      <c r="D1675" s="121" t="s">
        <v>148</v>
      </c>
      <c r="E1675" s="122" t="s">
        <v>538</v>
      </c>
      <c r="F1675" s="123" t="s">
        <v>539</v>
      </c>
      <c r="G1675" s="121" t="s">
        <v>151</v>
      </c>
      <c r="H1675" s="124">
        <v>2.5500000000000003</v>
      </c>
      <c r="I1675" s="125"/>
      <c r="J1675" s="126">
        <f>H1675*I1675</f>
        <v>0</v>
      </c>
      <c r="K1675" s="124">
        <v>9.0900000000000009E-3</v>
      </c>
      <c r="L1675" s="124">
        <f>H1675*K1675</f>
        <v>2.3179500000000006E-2</v>
      </c>
      <c r="M1675" s="124"/>
      <c r="N1675" s="124">
        <f>H1675*M1675</f>
        <v>0</v>
      </c>
      <c r="O1675" s="126">
        <v>21</v>
      </c>
      <c r="P1675" s="126">
        <f>J1675*(O1675/100)</f>
        <v>0</v>
      </c>
      <c r="Q1675" s="126">
        <f>J1675+P1675</f>
        <v>0</v>
      </c>
      <c r="R1675" s="127"/>
      <c r="S1675" s="127" t="s">
        <v>152</v>
      </c>
      <c r="T1675" s="128">
        <v>1</v>
      </c>
      <c r="U1675" s="8"/>
      <c r="V1675" s="8"/>
      <c r="W1675" s="8"/>
      <c r="X1675" s="60"/>
    </row>
    <row r="1676" spans="1:27" ht="9.75" outlineLevel="4" x14ac:dyDescent="0.2">
      <c r="A1676" s="129"/>
      <c r="B1676" s="130"/>
      <c r="C1676" s="130"/>
      <c r="D1676" s="131"/>
      <c r="E1676" s="135" t="s">
        <v>0</v>
      </c>
      <c r="F1676" s="158" t="s">
        <v>540</v>
      </c>
      <c r="G1676" s="158"/>
      <c r="H1676" s="159"/>
      <c r="I1676" s="160"/>
      <c r="J1676" s="161"/>
      <c r="K1676" s="133"/>
      <c r="L1676" s="133"/>
      <c r="M1676" s="133"/>
      <c r="N1676" s="133"/>
      <c r="O1676" s="134"/>
      <c r="P1676" s="134"/>
      <c r="Q1676" s="134"/>
      <c r="R1676" s="131"/>
      <c r="S1676" s="131"/>
      <c r="T1676" s="130"/>
      <c r="U1676" s="6"/>
      <c r="V1676" s="8"/>
      <c r="W1676" s="8"/>
      <c r="X1676" s="132" t="str">
        <f>F1676</f>
        <v>Montáž keramických obkladů stěn lepených cementovým flexibilním lepidlem hladkých přes 4 do 6 ks/m2</v>
      </c>
      <c r="Y1676" s="9"/>
      <c r="AA1676" s="11"/>
    </row>
    <row r="1677" spans="1:27" ht="7.5" customHeight="1" outlineLevel="4" x14ac:dyDescent="0.15">
      <c r="B1677" s="69"/>
      <c r="C1677" s="69"/>
      <c r="D1677" s="60"/>
      <c r="E1677" s="60"/>
      <c r="F1677" s="61"/>
      <c r="G1677" s="60"/>
      <c r="H1677" s="65"/>
      <c r="I1677" s="104"/>
      <c r="J1677" s="63"/>
      <c r="K1677" s="65"/>
      <c r="L1677" s="65"/>
      <c r="M1677" s="65"/>
      <c r="N1677" s="65"/>
      <c r="O1677" s="63"/>
      <c r="P1677" s="63"/>
      <c r="Q1677" s="63"/>
      <c r="R1677" s="60"/>
      <c r="S1677" s="60"/>
      <c r="T1677" s="69"/>
      <c r="U1677" s="8"/>
      <c r="X1677" s="60"/>
    </row>
    <row r="1678" spans="1:27" ht="11.25" outlineLevel="4" x14ac:dyDescent="0.2">
      <c r="A1678" s="136"/>
      <c r="B1678" s="137"/>
      <c r="C1678" s="137"/>
      <c r="D1678" s="138"/>
      <c r="E1678" s="144" t="s">
        <v>1</v>
      </c>
      <c r="F1678" s="139" t="s">
        <v>623</v>
      </c>
      <c r="G1678" s="138"/>
      <c r="H1678" s="140">
        <v>0</v>
      </c>
      <c r="I1678" s="141"/>
      <c r="J1678" s="142"/>
      <c r="K1678" s="143"/>
      <c r="L1678" s="143"/>
      <c r="M1678" s="143"/>
      <c r="N1678" s="143"/>
      <c r="O1678" s="142"/>
      <c r="P1678" s="142"/>
      <c r="Q1678" s="142"/>
      <c r="R1678" s="138"/>
      <c r="S1678" s="138"/>
      <c r="T1678" s="137"/>
      <c r="U1678" s="6"/>
      <c r="V1678" s="8"/>
      <c r="W1678" s="8"/>
      <c r="X1678" s="60"/>
    </row>
    <row r="1679" spans="1:27" ht="11.25" outlineLevel="4" x14ac:dyDescent="0.2">
      <c r="A1679" s="136"/>
      <c r="B1679" s="137"/>
      <c r="C1679" s="137"/>
      <c r="D1679" s="138"/>
      <c r="E1679" s="144"/>
      <c r="F1679" s="139" t="s">
        <v>1128</v>
      </c>
      <c r="G1679" s="138"/>
      <c r="H1679" s="140">
        <v>2.5500000000000003</v>
      </c>
      <c r="I1679" s="141"/>
      <c r="J1679" s="142"/>
      <c r="K1679" s="143"/>
      <c r="L1679" s="143"/>
      <c r="M1679" s="143"/>
      <c r="N1679" s="143"/>
      <c r="O1679" s="142"/>
      <c r="P1679" s="142"/>
      <c r="Q1679" s="142"/>
      <c r="R1679" s="138"/>
      <c r="S1679" s="138"/>
      <c r="T1679" s="137"/>
      <c r="U1679" s="6"/>
      <c r="V1679" s="8"/>
      <c r="W1679" s="8"/>
      <c r="X1679" s="60"/>
    </row>
    <row r="1680" spans="1:27" ht="7.5" customHeight="1" outlineLevel="4" x14ac:dyDescent="0.15">
      <c r="A1680" s="8"/>
      <c r="B1680" s="69"/>
      <c r="C1680" s="69"/>
      <c r="D1680" s="60"/>
      <c r="E1680" s="60"/>
      <c r="F1680" s="103"/>
      <c r="G1680" s="60"/>
      <c r="H1680" s="65"/>
      <c r="I1680" s="104"/>
      <c r="J1680" s="63"/>
      <c r="K1680" s="65"/>
      <c r="L1680" s="65"/>
      <c r="M1680" s="65"/>
      <c r="N1680" s="65"/>
      <c r="O1680" s="63"/>
      <c r="P1680" s="63"/>
      <c r="Q1680" s="63"/>
      <c r="R1680" s="60"/>
      <c r="S1680" s="60"/>
      <c r="T1680" s="69"/>
      <c r="U1680" s="8"/>
      <c r="X1680" s="60"/>
    </row>
    <row r="1681" spans="1:27" ht="22.5" outlineLevel="3" x14ac:dyDescent="0.2">
      <c r="A1681" s="4"/>
      <c r="B1681" s="119"/>
      <c r="C1681" s="120">
        <v>284</v>
      </c>
      <c r="D1681" s="121" t="s">
        <v>148</v>
      </c>
      <c r="E1681" s="122" t="s">
        <v>545</v>
      </c>
      <c r="F1681" s="123" t="s">
        <v>546</v>
      </c>
      <c r="G1681" s="121" t="s">
        <v>151</v>
      </c>
      <c r="H1681" s="124">
        <v>2.5499999999999998</v>
      </c>
      <c r="I1681" s="125"/>
      <c r="J1681" s="126">
        <f>H1681*I1681</f>
        <v>0</v>
      </c>
      <c r="K1681" s="124"/>
      <c r="L1681" s="124">
        <f>H1681*K1681</f>
        <v>0</v>
      </c>
      <c r="M1681" s="124"/>
      <c r="N1681" s="124">
        <f>H1681*M1681</f>
        <v>0</v>
      </c>
      <c r="O1681" s="126">
        <v>21</v>
      </c>
      <c r="P1681" s="126">
        <f>J1681*(O1681/100)</f>
        <v>0</v>
      </c>
      <c r="Q1681" s="126">
        <f>J1681+P1681</f>
        <v>0</v>
      </c>
      <c r="R1681" s="127"/>
      <c r="S1681" s="127" t="s">
        <v>152</v>
      </c>
      <c r="T1681" s="128">
        <v>1</v>
      </c>
      <c r="U1681" s="8"/>
      <c r="V1681" s="8"/>
      <c r="W1681" s="8"/>
      <c r="X1681" s="60"/>
    </row>
    <row r="1682" spans="1:27" ht="9.75" outlineLevel="4" x14ac:dyDescent="0.2">
      <c r="A1682" s="129"/>
      <c r="B1682" s="130"/>
      <c r="C1682" s="130"/>
      <c r="D1682" s="131"/>
      <c r="E1682" s="135" t="s">
        <v>0</v>
      </c>
      <c r="F1682" s="158" t="s">
        <v>547</v>
      </c>
      <c r="G1682" s="158"/>
      <c r="H1682" s="159"/>
      <c r="I1682" s="160"/>
      <c r="J1682" s="161"/>
      <c r="K1682" s="133"/>
      <c r="L1682" s="133"/>
      <c r="M1682" s="133"/>
      <c r="N1682" s="133"/>
      <c r="O1682" s="134"/>
      <c r="P1682" s="134"/>
      <c r="Q1682" s="134"/>
      <c r="R1682" s="131"/>
      <c r="S1682" s="131"/>
      <c r="T1682" s="130"/>
      <c r="U1682" s="6"/>
      <c r="V1682" s="8"/>
      <c r="W1682" s="8"/>
      <c r="X1682" s="132" t="str">
        <f>F1682</f>
        <v>Montáž keramických obkladů stěn lepených cementovým flexibilním lepidlem Příplatek k cenám za plochu do 10 m2 jednotlivě</v>
      </c>
      <c r="Y1682" s="9"/>
      <c r="AA1682" s="11"/>
    </row>
    <row r="1683" spans="1:27" ht="7.5" customHeight="1" outlineLevel="4" x14ac:dyDescent="0.15">
      <c r="B1683" s="69"/>
      <c r="C1683" s="69"/>
      <c r="D1683" s="60"/>
      <c r="E1683" s="60"/>
      <c r="F1683" s="61"/>
      <c r="G1683" s="60"/>
      <c r="H1683" s="65"/>
      <c r="I1683" s="104"/>
      <c r="J1683" s="63"/>
      <c r="K1683" s="65"/>
      <c r="L1683" s="65"/>
      <c r="M1683" s="65"/>
      <c r="N1683" s="65"/>
      <c r="O1683" s="63"/>
      <c r="P1683" s="63"/>
      <c r="Q1683" s="63"/>
      <c r="R1683" s="60"/>
      <c r="S1683" s="60"/>
      <c r="T1683" s="69"/>
      <c r="U1683" s="8"/>
      <c r="X1683" s="60"/>
    </row>
    <row r="1684" spans="1:27" ht="11.25" outlineLevel="3" x14ac:dyDescent="0.2">
      <c r="A1684" s="4"/>
      <c r="B1684" s="119"/>
      <c r="C1684" s="120">
        <v>285</v>
      </c>
      <c r="D1684" s="121" t="s">
        <v>212</v>
      </c>
      <c r="E1684" s="122" t="s">
        <v>548</v>
      </c>
      <c r="F1684" s="123" t="s">
        <v>549</v>
      </c>
      <c r="G1684" s="121" t="s">
        <v>151</v>
      </c>
      <c r="H1684" s="124">
        <v>2.8050000000000002</v>
      </c>
      <c r="I1684" s="125"/>
      <c r="J1684" s="126">
        <f>H1684*I1684</f>
        <v>0</v>
      </c>
      <c r="K1684" s="124">
        <v>1.9E-2</v>
      </c>
      <c r="L1684" s="124">
        <f>H1684*K1684</f>
        <v>5.3295000000000002E-2</v>
      </c>
      <c r="M1684" s="124"/>
      <c r="N1684" s="124">
        <f>H1684*M1684</f>
        <v>0</v>
      </c>
      <c r="O1684" s="126">
        <v>21</v>
      </c>
      <c r="P1684" s="126">
        <f>J1684*(O1684/100)</f>
        <v>0</v>
      </c>
      <c r="Q1684" s="126">
        <f>J1684+P1684</f>
        <v>0</v>
      </c>
      <c r="R1684" s="127"/>
      <c r="S1684" s="127" t="s">
        <v>152</v>
      </c>
      <c r="T1684" s="128">
        <v>1</v>
      </c>
      <c r="U1684" s="8"/>
      <c r="V1684" s="8"/>
      <c r="W1684" s="8"/>
      <c r="X1684" s="60"/>
    </row>
    <row r="1685" spans="1:27" ht="9.75" outlineLevel="4" x14ac:dyDescent="0.2">
      <c r="A1685" s="129"/>
      <c r="B1685" s="130"/>
      <c r="C1685" s="130"/>
      <c r="D1685" s="131"/>
      <c r="E1685" s="135" t="s">
        <v>0</v>
      </c>
      <c r="F1685" s="158" t="s">
        <v>54</v>
      </c>
      <c r="G1685" s="158"/>
      <c r="H1685" s="159"/>
      <c r="I1685" s="160"/>
      <c r="J1685" s="161"/>
      <c r="K1685" s="133"/>
      <c r="L1685" s="133"/>
      <c r="M1685" s="133"/>
      <c r="N1685" s="133"/>
      <c r="O1685" s="134"/>
      <c r="P1685" s="134"/>
      <c r="Q1685" s="134"/>
      <c r="R1685" s="131"/>
      <c r="S1685" s="131"/>
      <c r="T1685" s="130"/>
      <c r="U1685" s="6"/>
      <c r="V1685" s="8"/>
      <c r="W1685" s="8"/>
      <c r="X1685" s="132" t="str">
        <f>F1685</f>
        <v>---</v>
      </c>
      <c r="Y1685" s="9"/>
      <c r="AA1685" s="11"/>
    </row>
    <row r="1686" spans="1:27" ht="7.5" customHeight="1" outlineLevel="4" x14ac:dyDescent="0.15">
      <c r="B1686" s="69"/>
      <c r="C1686" s="69"/>
      <c r="D1686" s="60"/>
      <c r="E1686" s="60"/>
      <c r="F1686" s="61"/>
      <c r="G1686" s="60"/>
      <c r="H1686" s="65"/>
      <c r="I1686" s="104"/>
      <c r="J1686" s="63"/>
      <c r="K1686" s="65"/>
      <c r="L1686" s="65"/>
      <c r="M1686" s="65"/>
      <c r="N1686" s="65"/>
      <c r="O1686" s="63"/>
      <c r="P1686" s="63"/>
      <c r="Q1686" s="63"/>
      <c r="R1686" s="60"/>
      <c r="S1686" s="60"/>
      <c r="T1686" s="69"/>
      <c r="U1686" s="8"/>
      <c r="X1686" s="60"/>
    </row>
    <row r="1687" spans="1:27" ht="9.75" outlineLevel="4" x14ac:dyDescent="0.2">
      <c r="A1687" s="129"/>
      <c r="B1687" s="130"/>
      <c r="C1687" s="130"/>
      <c r="D1687" s="131"/>
      <c r="E1687" s="135" t="s">
        <v>24</v>
      </c>
      <c r="F1687" s="147">
        <v>10</v>
      </c>
      <c r="G1687" s="131"/>
      <c r="H1687" s="145">
        <v>0.255</v>
      </c>
      <c r="I1687" s="146"/>
      <c r="J1687" s="134"/>
      <c r="K1687" s="133"/>
      <c r="L1687" s="133"/>
      <c r="M1687" s="133"/>
      <c r="N1687" s="133"/>
      <c r="O1687" s="134"/>
      <c r="P1687" s="134"/>
      <c r="Q1687" s="134"/>
      <c r="R1687" s="131"/>
      <c r="S1687" s="131"/>
      <c r="T1687" s="130"/>
      <c r="U1687" s="6"/>
      <c r="V1687" s="8"/>
      <c r="W1687" s="8"/>
      <c r="X1687" s="60"/>
    </row>
    <row r="1688" spans="1:27" ht="7.5" customHeight="1" outlineLevel="4" x14ac:dyDescent="0.15">
      <c r="A1688" s="8"/>
      <c r="B1688" s="69"/>
      <c r="C1688" s="69"/>
      <c r="D1688" s="60"/>
      <c r="E1688" s="60"/>
      <c r="F1688" s="103"/>
      <c r="G1688" s="60"/>
      <c r="H1688" s="65"/>
      <c r="I1688" s="104"/>
      <c r="J1688" s="63"/>
      <c r="K1688" s="65"/>
      <c r="L1688" s="65"/>
      <c r="M1688" s="65"/>
      <c r="N1688" s="65"/>
      <c r="O1688" s="63"/>
      <c r="P1688" s="63"/>
      <c r="Q1688" s="63"/>
      <c r="R1688" s="60"/>
      <c r="S1688" s="60"/>
      <c r="T1688" s="69"/>
      <c r="U1688" s="8"/>
      <c r="X1688" s="60"/>
    </row>
    <row r="1689" spans="1:27" ht="11.25" outlineLevel="3" x14ac:dyDescent="0.2">
      <c r="A1689" s="4"/>
      <c r="B1689" s="119"/>
      <c r="C1689" s="120">
        <v>286</v>
      </c>
      <c r="D1689" s="121" t="s">
        <v>148</v>
      </c>
      <c r="E1689" s="122" t="s">
        <v>559</v>
      </c>
      <c r="F1689" s="123" t="s">
        <v>560</v>
      </c>
      <c r="G1689" s="121" t="s">
        <v>172</v>
      </c>
      <c r="H1689" s="124">
        <v>4.7</v>
      </c>
      <c r="I1689" s="125"/>
      <c r="J1689" s="126">
        <f>H1689*I1689</f>
        <v>0</v>
      </c>
      <c r="K1689" s="124">
        <v>1.8000000000000001E-4</v>
      </c>
      <c r="L1689" s="124">
        <f>H1689*K1689</f>
        <v>8.4600000000000007E-4</v>
      </c>
      <c r="M1689" s="124"/>
      <c r="N1689" s="124">
        <f>H1689*M1689</f>
        <v>0</v>
      </c>
      <c r="O1689" s="126">
        <v>21</v>
      </c>
      <c r="P1689" s="126">
        <f>J1689*(O1689/100)</f>
        <v>0</v>
      </c>
      <c r="Q1689" s="126">
        <f>J1689+P1689</f>
        <v>0</v>
      </c>
      <c r="R1689" s="127"/>
      <c r="S1689" s="127" t="s">
        <v>152</v>
      </c>
      <c r="T1689" s="128">
        <v>1</v>
      </c>
      <c r="U1689" s="8"/>
      <c r="V1689" s="8"/>
      <c r="W1689" s="8"/>
      <c r="X1689" s="60"/>
    </row>
    <row r="1690" spans="1:27" ht="9.75" outlineLevel="4" x14ac:dyDescent="0.2">
      <c r="A1690" s="129"/>
      <c r="B1690" s="130"/>
      <c r="C1690" s="130"/>
      <c r="D1690" s="131"/>
      <c r="E1690" s="135" t="s">
        <v>0</v>
      </c>
      <c r="F1690" s="158" t="s">
        <v>561</v>
      </c>
      <c r="G1690" s="158"/>
      <c r="H1690" s="159"/>
      <c r="I1690" s="160"/>
      <c r="J1690" s="161"/>
      <c r="K1690" s="133"/>
      <c r="L1690" s="133"/>
      <c r="M1690" s="133"/>
      <c r="N1690" s="133"/>
      <c r="O1690" s="134"/>
      <c r="P1690" s="134"/>
      <c r="Q1690" s="134"/>
      <c r="R1690" s="131"/>
      <c r="S1690" s="131"/>
      <c r="T1690" s="130"/>
      <c r="U1690" s="6"/>
      <c r="V1690" s="8"/>
      <c r="W1690" s="8"/>
      <c r="X1690" s="132" t="str">
        <f>F1690</f>
        <v>Obklad - dokončující práce montáž profilu lepeného flexibilním cementovým lepidlem ukončovacího</v>
      </c>
      <c r="Y1690" s="9"/>
      <c r="AA1690" s="11"/>
    </row>
    <row r="1691" spans="1:27" ht="7.5" customHeight="1" outlineLevel="4" x14ac:dyDescent="0.15">
      <c r="B1691" s="69"/>
      <c r="C1691" s="69"/>
      <c r="D1691" s="60"/>
      <c r="E1691" s="60"/>
      <c r="F1691" s="61"/>
      <c r="G1691" s="60"/>
      <c r="H1691" s="65"/>
      <c r="I1691" s="104"/>
      <c r="J1691" s="63"/>
      <c r="K1691" s="65"/>
      <c r="L1691" s="65"/>
      <c r="M1691" s="65"/>
      <c r="N1691" s="65"/>
      <c r="O1691" s="63"/>
      <c r="P1691" s="63"/>
      <c r="Q1691" s="63"/>
      <c r="R1691" s="60"/>
      <c r="S1691" s="60"/>
      <c r="T1691" s="69"/>
      <c r="U1691" s="8"/>
      <c r="X1691" s="60"/>
    </row>
    <row r="1692" spans="1:27" ht="11.25" outlineLevel="4" x14ac:dyDescent="0.2">
      <c r="A1692" s="136"/>
      <c r="B1692" s="137"/>
      <c r="C1692" s="137"/>
      <c r="D1692" s="138"/>
      <c r="E1692" s="144" t="s">
        <v>1</v>
      </c>
      <c r="F1692" s="139" t="s">
        <v>623</v>
      </c>
      <c r="G1692" s="138"/>
      <c r="H1692" s="140">
        <v>0</v>
      </c>
      <c r="I1692" s="141"/>
      <c r="J1692" s="142"/>
      <c r="K1692" s="143"/>
      <c r="L1692" s="143"/>
      <c r="M1692" s="143"/>
      <c r="N1692" s="143"/>
      <c r="O1692" s="142"/>
      <c r="P1692" s="142"/>
      <c r="Q1692" s="142"/>
      <c r="R1692" s="138"/>
      <c r="S1692" s="138"/>
      <c r="T1692" s="137"/>
      <c r="U1692" s="6"/>
      <c r="V1692" s="8"/>
      <c r="W1692" s="8"/>
      <c r="X1692" s="60"/>
    </row>
    <row r="1693" spans="1:27" ht="11.25" outlineLevel="4" x14ac:dyDescent="0.2">
      <c r="A1693" s="136"/>
      <c r="B1693" s="137"/>
      <c r="C1693" s="137"/>
      <c r="D1693" s="138"/>
      <c r="E1693" s="144"/>
      <c r="F1693" s="139" t="s">
        <v>1129</v>
      </c>
      <c r="G1693" s="138"/>
      <c r="H1693" s="140">
        <v>4.7</v>
      </c>
      <c r="I1693" s="141"/>
      <c r="J1693" s="142"/>
      <c r="K1693" s="143"/>
      <c r="L1693" s="143"/>
      <c r="M1693" s="143"/>
      <c r="N1693" s="143"/>
      <c r="O1693" s="142"/>
      <c r="P1693" s="142"/>
      <c r="Q1693" s="142"/>
      <c r="R1693" s="138"/>
      <c r="S1693" s="138"/>
      <c r="T1693" s="137"/>
      <c r="U1693" s="6"/>
      <c r="V1693" s="8"/>
      <c r="W1693" s="8"/>
      <c r="X1693" s="60"/>
    </row>
    <row r="1694" spans="1:27" ht="7.5" customHeight="1" outlineLevel="4" x14ac:dyDescent="0.15">
      <c r="A1694" s="8"/>
      <c r="B1694" s="69"/>
      <c r="C1694" s="69"/>
      <c r="D1694" s="60"/>
      <c r="E1694" s="60"/>
      <c r="F1694" s="103"/>
      <c r="G1694" s="60"/>
      <c r="H1694" s="65"/>
      <c r="I1694" s="104"/>
      <c r="J1694" s="63"/>
      <c r="K1694" s="65"/>
      <c r="L1694" s="65"/>
      <c r="M1694" s="65"/>
      <c r="N1694" s="65"/>
      <c r="O1694" s="63"/>
      <c r="P1694" s="63"/>
      <c r="Q1694" s="63"/>
      <c r="R1694" s="60"/>
      <c r="S1694" s="60"/>
      <c r="T1694" s="69"/>
      <c r="U1694" s="8"/>
      <c r="X1694" s="60"/>
    </row>
    <row r="1695" spans="1:27" ht="11.25" outlineLevel="3" x14ac:dyDescent="0.2">
      <c r="A1695" s="4"/>
      <c r="B1695" s="119"/>
      <c r="C1695" s="120">
        <v>287</v>
      </c>
      <c r="D1695" s="121" t="s">
        <v>212</v>
      </c>
      <c r="E1695" s="122" t="s">
        <v>557</v>
      </c>
      <c r="F1695" s="123" t="s">
        <v>558</v>
      </c>
      <c r="G1695" s="121" t="s">
        <v>172</v>
      </c>
      <c r="H1695" s="124">
        <v>4.9350000000000005</v>
      </c>
      <c r="I1695" s="125"/>
      <c r="J1695" s="126">
        <f>H1695*I1695</f>
        <v>0</v>
      </c>
      <c r="K1695" s="124">
        <v>2.9999999999999997E-4</v>
      </c>
      <c r="L1695" s="124">
        <f>H1695*K1695</f>
        <v>1.4805E-3</v>
      </c>
      <c r="M1695" s="124"/>
      <c r="N1695" s="124">
        <f>H1695*M1695</f>
        <v>0</v>
      </c>
      <c r="O1695" s="126">
        <v>21</v>
      </c>
      <c r="P1695" s="126">
        <f>J1695*(O1695/100)</f>
        <v>0</v>
      </c>
      <c r="Q1695" s="126">
        <f>J1695+P1695</f>
        <v>0</v>
      </c>
      <c r="R1695" s="127"/>
      <c r="S1695" s="127" t="s">
        <v>152</v>
      </c>
      <c r="T1695" s="128">
        <v>1</v>
      </c>
      <c r="U1695" s="8"/>
      <c r="V1695" s="8"/>
      <c r="W1695" s="8"/>
      <c r="X1695" s="60"/>
    </row>
    <row r="1696" spans="1:27" ht="9.75" outlineLevel="4" x14ac:dyDescent="0.2">
      <c r="A1696" s="129"/>
      <c r="B1696" s="130"/>
      <c r="C1696" s="130"/>
      <c r="D1696" s="131"/>
      <c r="E1696" s="135" t="s">
        <v>0</v>
      </c>
      <c r="F1696" s="158" t="s">
        <v>54</v>
      </c>
      <c r="G1696" s="158"/>
      <c r="H1696" s="159"/>
      <c r="I1696" s="160"/>
      <c r="J1696" s="161"/>
      <c r="K1696" s="133"/>
      <c r="L1696" s="133"/>
      <c r="M1696" s="133"/>
      <c r="N1696" s="133"/>
      <c r="O1696" s="134"/>
      <c r="P1696" s="134"/>
      <c r="Q1696" s="134"/>
      <c r="R1696" s="131"/>
      <c r="S1696" s="131"/>
      <c r="T1696" s="130"/>
      <c r="U1696" s="6"/>
      <c r="V1696" s="8"/>
      <c r="W1696" s="8"/>
      <c r="X1696" s="132" t="str">
        <f>F1696</f>
        <v>---</v>
      </c>
      <c r="Y1696" s="9"/>
      <c r="AA1696" s="11"/>
    </row>
    <row r="1697" spans="1:27" ht="7.5" customHeight="1" outlineLevel="4" x14ac:dyDescent="0.15">
      <c r="B1697" s="69"/>
      <c r="C1697" s="69"/>
      <c r="D1697" s="60"/>
      <c r="E1697" s="60"/>
      <c r="F1697" s="61"/>
      <c r="G1697" s="60"/>
      <c r="H1697" s="65"/>
      <c r="I1697" s="104"/>
      <c r="J1697" s="63"/>
      <c r="K1697" s="65"/>
      <c r="L1697" s="65"/>
      <c r="M1697" s="65"/>
      <c r="N1697" s="65"/>
      <c r="O1697" s="63"/>
      <c r="P1697" s="63"/>
      <c r="Q1697" s="63"/>
      <c r="R1697" s="60"/>
      <c r="S1697" s="60"/>
      <c r="T1697" s="69"/>
      <c r="U1697" s="8"/>
      <c r="X1697" s="60"/>
    </row>
    <row r="1698" spans="1:27" ht="9.75" outlineLevel="4" x14ac:dyDescent="0.2">
      <c r="A1698" s="129"/>
      <c r="B1698" s="130"/>
      <c r="C1698" s="130"/>
      <c r="D1698" s="131"/>
      <c r="E1698" s="135" t="s">
        <v>24</v>
      </c>
      <c r="F1698" s="147">
        <v>5</v>
      </c>
      <c r="G1698" s="131"/>
      <c r="H1698" s="145">
        <v>0.23499999999999999</v>
      </c>
      <c r="I1698" s="146"/>
      <c r="J1698" s="134"/>
      <c r="K1698" s="133"/>
      <c r="L1698" s="133"/>
      <c r="M1698" s="133"/>
      <c r="N1698" s="133"/>
      <c r="O1698" s="134"/>
      <c r="P1698" s="134"/>
      <c r="Q1698" s="134"/>
      <c r="R1698" s="131"/>
      <c r="S1698" s="131"/>
      <c r="T1698" s="130"/>
      <c r="U1698" s="6"/>
      <c r="V1698" s="8"/>
      <c r="W1698" s="8"/>
      <c r="X1698" s="60"/>
    </row>
    <row r="1699" spans="1:27" ht="7.5" customHeight="1" outlineLevel="4" x14ac:dyDescent="0.15">
      <c r="A1699" s="8"/>
      <c r="B1699" s="69"/>
      <c r="C1699" s="69"/>
      <c r="D1699" s="60"/>
      <c r="E1699" s="60"/>
      <c r="F1699" s="103"/>
      <c r="G1699" s="60"/>
      <c r="H1699" s="65"/>
      <c r="I1699" s="104"/>
      <c r="J1699" s="63"/>
      <c r="K1699" s="65"/>
      <c r="L1699" s="65"/>
      <c r="M1699" s="65"/>
      <c r="N1699" s="65"/>
      <c r="O1699" s="63"/>
      <c r="P1699" s="63"/>
      <c r="Q1699" s="63"/>
      <c r="R1699" s="60"/>
      <c r="S1699" s="60"/>
      <c r="T1699" s="69"/>
      <c r="U1699" s="8"/>
      <c r="X1699" s="60"/>
    </row>
    <row r="1700" spans="1:27" ht="22.5" outlineLevel="3" x14ac:dyDescent="0.2">
      <c r="A1700" s="4"/>
      <c r="B1700" s="119"/>
      <c r="C1700" s="120">
        <v>288</v>
      </c>
      <c r="D1700" s="121" t="s">
        <v>148</v>
      </c>
      <c r="E1700" s="122" t="s">
        <v>1130</v>
      </c>
      <c r="F1700" s="123" t="s">
        <v>1131</v>
      </c>
      <c r="G1700" s="121" t="s">
        <v>151</v>
      </c>
      <c r="H1700" s="124">
        <v>16</v>
      </c>
      <c r="I1700" s="125"/>
      <c r="J1700" s="126">
        <f>H1700*I1700</f>
        <v>0</v>
      </c>
      <c r="K1700" s="124">
        <v>5.7600000000000004E-3</v>
      </c>
      <c r="L1700" s="124">
        <f>H1700*K1700</f>
        <v>9.2160000000000006E-2</v>
      </c>
      <c r="M1700" s="124"/>
      <c r="N1700" s="124">
        <f>H1700*M1700</f>
        <v>0</v>
      </c>
      <c r="O1700" s="126">
        <v>21</v>
      </c>
      <c r="P1700" s="126">
        <f>J1700*(O1700/100)</f>
        <v>0</v>
      </c>
      <c r="Q1700" s="126">
        <f>J1700+P1700</f>
        <v>0</v>
      </c>
      <c r="R1700" s="127"/>
      <c r="S1700" s="127" t="s">
        <v>152</v>
      </c>
      <c r="T1700" s="128">
        <v>1</v>
      </c>
      <c r="U1700" s="8"/>
      <c r="V1700" s="8"/>
      <c r="W1700" s="8"/>
      <c r="X1700" s="60"/>
    </row>
    <row r="1701" spans="1:27" ht="9.75" outlineLevel="4" x14ac:dyDescent="0.2">
      <c r="A1701" s="129"/>
      <c r="B1701" s="130"/>
      <c r="C1701" s="130"/>
      <c r="D1701" s="131"/>
      <c r="E1701" s="135" t="s">
        <v>0</v>
      </c>
      <c r="F1701" s="158" t="s">
        <v>1132</v>
      </c>
      <c r="G1701" s="158"/>
      <c r="H1701" s="159"/>
      <c r="I1701" s="160"/>
      <c r="J1701" s="161"/>
      <c r="K1701" s="133"/>
      <c r="L1701" s="133"/>
      <c r="M1701" s="133"/>
      <c r="N1701" s="133"/>
      <c r="O1701" s="134"/>
      <c r="P1701" s="134"/>
      <c r="Q1701" s="134"/>
      <c r="R1701" s="131"/>
      <c r="S1701" s="131"/>
      <c r="T1701" s="130"/>
      <c r="U1701" s="6"/>
      <c r="V1701" s="8"/>
      <c r="W1701" s="8"/>
      <c r="X1701" s="132" t="str">
        <f>F1701</f>
        <v>Montáž keramických obkladů stěn z mozaiky nebo dekoru lepených na síti lepené cementovým flexibilním lepidlem, základní prvek přes 200 do 400 ks/m2</v>
      </c>
      <c r="Y1701" s="9"/>
      <c r="AA1701" s="11"/>
    </row>
    <row r="1702" spans="1:27" ht="7.5" customHeight="1" outlineLevel="4" x14ac:dyDescent="0.15">
      <c r="B1702" s="69"/>
      <c r="C1702" s="69"/>
      <c r="D1702" s="60"/>
      <c r="E1702" s="60"/>
      <c r="F1702" s="61"/>
      <c r="G1702" s="60"/>
      <c r="H1702" s="65"/>
      <c r="I1702" s="104"/>
      <c r="J1702" s="63"/>
      <c r="K1702" s="65"/>
      <c r="L1702" s="65"/>
      <c r="M1702" s="65"/>
      <c r="N1702" s="65"/>
      <c r="O1702" s="63"/>
      <c r="P1702" s="63"/>
      <c r="Q1702" s="63"/>
      <c r="R1702" s="60"/>
      <c r="S1702" s="60"/>
      <c r="T1702" s="69"/>
      <c r="U1702" s="8"/>
      <c r="X1702" s="60"/>
    </row>
    <row r="1703" spans="1:27" ht="11.25" outlineLevel="4" x14ac:dyDescent="0.2">
      <c r="A1703" s="136"/>
      <c r="B1703" s="137"/>
      <c r="C1703" s="137"/>
      <c r="D1703" s="138"/>
      <c r="E1703" s="144" t="s">
        <v>1</v>
      </c>
      <c r="F1703" s="139" t="s">
        <v>623</v>
      </c>
      <c r="G1703" s="138"/>
      <c r="H1703" s="140">
        <v>0</v>
      </c>
      <c r="I1703" s="141"/>
      <c r="J1703" s="142"/>
      <c r="K1703" s="143"/>
      <c r="L1703" s="143"/>
      <c r="M1703" s="143"/>
      <c r="N1703" s="143"/>
      <c r="O1703" s="142"/>
      <c r="P1703" s="142"/>
      <c r="Q1703" s="142"/>
      <c r="R1703" s="138"/>
      <c r="S1703" s="138"/>
      <c r="T1703" s="137"/>
      <c r="U1703" s="6"/>
      <c r="V1703" s="8"/>
      <c r="W1703" s="8"/>
      <c r="X1703" s="60"/>
    </row>
    <row r="1704" spans="1:27" ht="11.25" outlineLevel="4" x14ac:dyDescent="0.2">
      <c r="A1704" s="136"/>
      <c r="B1704" s="137"/>
      <c r="C1704" s="137"/>
      <c r="D1704" s="138"/>
      <c r="E1704" s="144"/>
      <c r="F1704" s="139" t="s">
        <v>733</v>
      </c>
      <c r="G1704" s="138"/>
      <c r="H1704" s="140">
        <v>6.4</v>
      </c>
      <c r="I1704" s="141"/>
      <c r="J1704" s="142"/>
      <c r="K1704" s="143"/>
      <c r="L1704" s="143"/>
      <c r="M1704" s="143"/>
      <c r="N1704" s="143"/>
      <c r="O1704" s="142"/>
      <c r="P1704" s="142"/>
      <c r="Q1704" s="142"/>
      <c r="R1704" s="138"/>
      <c r="S1704" s="138"/>
      <c r="T1704" s="137"/>
      <c r="U1704" s="6"/>
      <c r="V1704" s="8"/>
      <c r="W1704" s="8"/>
      <c r="X1704" s="60"/>
    </row>
    <row r="1705" spans="1:27" ht="11.25" outlineLevel="4" x14ac:dyDescent="0.2">
      <c r="A1705" s="136"/>
      <c r="B1705" s="137"/>
      <c r="C1705" s="137"/>
      <c r="D1705" s="138"/>
      <c r="E1705" s="144"/>
      <c r="F1705" s="139" t="s">
        <v>734</v>
      </c>
      <c r="G1705" s="138"/>
      <c r="H1705" s="140">
        <v>3.2</v>
      </c>
      <c r="I1705" s="141"/>
      <c r="J1705" s="142"/>
      <c r="K1705" s="143"/>
      <c r="L1705" s="143"/>
      <c r="M1705" s="143"/>
      <c r="N1705" s="143"/>
      <c r="O1705" s="142"/>
      <c r="P1705" s="142"/>
      <c r="Q1705" s="142"/>
      <c r="R1705" s="138"/>
      <c r="S1705" s="138"/>
      <c r="T1705" s="137"/>
      <c r="U1705" s="6"/>
      <c r="V1705" s="8"/>
      <c r="W1705" s="8"/>
      <c r="X1705" s="60"/>
    </row>
    <row r="1706" spans="1:27" ht="11.25" outlineLevel="4" x14ac:dyDescent="0.2">
      <c r="A1706" s="136"/>
      <c r="B1706" s="137"/>
      <c r="C1706" s="137"/>
      <c r="D1706" s="138"/>
      <c r="E1706" s="144"/>
      <c r="F1706" s="139" t="s">
        <v>735</v>
      </c>
      <c r="G1706" s="138"/>
      <c r="H1706" s="140">
        <v>6.4</v>
      </c>
      <c r="I1706" s="141"/>
      <c r="J1706" s="142"/>
      <c r="K1706" s="143"/>
      <c r="L1706" s="143"/>
      <c r="M1706" s="143"/>
      <c r="N1706" s="143"/>
      <c r="O1706" s="142"/>
      <c r="P1706" s="142"/>
      <c r="Q1706" s="142"/>
      <c r="R1706" s="138"/>
      <c r="S1706" s="138"/>
      <c r="T1706" s="137"/>
      <c r="U1706" s="6"/>
      <c r="V1706" s="8"/>
      <c r="W1706" s="8"/>
      <c r="X1706" s="60"/>
    </row>
    <row r="1707" spans="1:27" ht="7.5" customHeight="1" outlineLevel="4" x14ac:dyDescent="0.15">
      <c r="A1707" s="8"/>
      <c r="B1707" s="69"/>
      <c r="C1707" s="69"/>
      <c r="D1707" s="60"/>
      <c r="E1707" s="60"/>
      <c r="F1707" s="103"/>
      <c r="G1707" s="60"/>
      <c r="H1707" s="65"/>
      <c r="I1707" s="104"/>
      <c r="J1707" s="63"/>
      <c r="K1707" s="65"/>
      <c r="L1707" s="65"/>
      <c r="M1707" s="65"/>
      <c r="N1707" s="65"/>
      <c r="O1707" s="63"/>
      <c r="P1707" s="63"/>
      <c r="Q1707" s="63"/>
      <c r="R1707" s="60"/>
      <c r="S1707" s="60"/>
      <c r="T1707" s="69"/>
      <c r="U1707" s="8"/>
      <c r="X1707" s="60"/>
    </row>
    <row r="1708" spans="1:27" ht="22.5" outlineLevel="3" x14ac:dyDescent="0.2">
      <c r="A1708" s="4"/>
      <c r="B1708" s="119"/>
      <c r="C1708" s="120">
        <v>289</v>
      </c>
      <c r="D1708" s="121" t="s">
        <v>212</v>
      </c>
      <c r="E1708" s="122" t="s">
        <v>1133</v>
      </c>
      <c r="F1708" s="123" t="s">
        <v>1134</v>
      </c>
      <c r="G1708" s="121" t="s">
        <v>151</v>
      </c>
      <c r="H1708" s="124">
        <v>16</v>
      </c>
      <c r="I1708" s="125"/>
      <c r="J1708" s="126">
        <f>H1708*I1708</f>
        <v>0</v>
      </c>
      <c r="K1708" s="124">
        <v>2.1999999999999999E-2</v>
      </c>
      <c r="L1708" s="124">
        <f>H1708*K1708</f>
        <v>0.35199999999999998</v>
      </c>
      <c r="M1708" s="124"/>
      <c r="N1708" s="124">
        <f>H1708*M1708</f>
        <v>0</v>
      </c>
      <c r="O1708" s="126">
        <v>21</v>
      </c>
      <c r="P1708" s="126">
        <f>J1708*(O1708/100)</f>
        <v>0</v>
      </c>
      <c r="Q1708" s="126">
        <f>J1708+P1708</f>
        <v>0</v>
      </c>
      <c r="R1708" s="127"/>
      <c r="S1708" s="127" t="s">
        <v>152</v>
      </c>
      <c r="T1708" s="128">
        <v>1</v>
      </c>
      <c r="U1708" s="8"/>
      <c r="V1708" s="8"/>
      <c r="W1708" s="8"/>
      <c r="X1708" s="60"/>
    </row>
    <row r="1709" spans="1:27" ht="9.75" outlineLevel="4" x14ac:dyDescent="0.2">
      <c r="A1709" s="129"/>
      <c r="B1709" s="130"/>
      <c r="C1709" s="130"/>
      <c r="D1709" s="131"/>
      <c r="E1709" s="135" t="s">
        <v>0</v>
      </c>
      <c r="F1709" s="158" t="s">
        <v>54</v>
      </c>
      <c r="G1709" s="158"/>
      <c r="H1709" s="159"/>
      <c r="I1709" s="160"/>
      <c r="J1709" s="161"/>
      <c r="K1709" s="133"/>
      <c r="L1709" s="133"/>
      <c r="M1709" s="133"/>
      <c r="N1709" s="133"/>
      <c r="O1709" s="134"/>
      <c r="P1709" s="134"/>
      <c r="Q1709" s="134"/>
      <c r="R1709" s="131"/>
      <c r="S1709" s="131"/>
      <c r="T1709" s="130"/>
      <c r="U1709" s="6"/>
      <c r="V1709" s="8"/>
      <c r="W1709" s="8"/>
      <c r="X1709" s="132" t="str">
        <f>F1709</f>
        <v>---</v>
      </c>
      <c r="Y1709" s="9"/>
      <c r="AA1709" s="11"/>
    </row>
    <row r="1710" spans="1:27" ht="7.5" customHeight="1" outlineLevel="4" x14ac:dyDescent="0.15">
      <c r="B1710" s="69"/>
      <c r="C1710" s="69"/>
      <c r="D1710" s="60"/>
      <c r="E1710" s="60"/>
      <c r="F1710" s="61"/>
      <c r="G1710" s="60"/>
      <c r="H1710" s="65"/>
      <c r="I1710" s="104"/>
      <c r="J1710" s="63"/>
      <c r="K1710" s="65"/>
      <c r="L1710" s="65"/>
      <c r="M1710" s="65"/>
      <c r="N1710" s="65"/>
      <c r="O1710" s="63"/>
      <c r="P1710" s="63"/>
      <c r="Q1710" s="63"/>
      <c r="R1710" s="60"/>
      <c r="S1710" s="60"/>
      <c r="T1710" s="69"/>
      <c r="U1710" s="8"/>
      <c r="X1710" s="60"/>
    </row>
    <row r="1711" spans="1:27" ht="11.25" outlineLevel="3" x14ac:dyDescent="0.2">
      <c r="A1711" s="4"/>
      <c r="B1711" s="119"/>
      <c r="C1711" s="120">
        <v>290</v>
      </c>
      <c r="D1711" s="121" t="s">
        <v>148</v>
      </c>
      <c r="E1711" s="122" t="s">
        <v>1135</v>
      </c>
      <c r="F1711" s="123" t="s">
        <v>1136</v>
      </c>
      <c r="G1711" s="121" t="s">
        <v>151</v>
      </c>
      <c r="H1711" s="124">
        <v>16</v>
      </c>
      <c r="I1711" s="125"/>
      <c r="J1711" s="126">
        <f>H1711*I1711</f>
        <v>0</v>
      </c>
      <c r="K1711" s="124"/>
      <c r="L1711" s="124">
        <f>H1711*K1711</f>
        <v>0</v>
      </c>
      <c r="M1711" s="124"/>
      <c r="N1711" s="124">
        <f>H1711*M1711</f>
        <v>0</v>
      </c>
      <c r="O1711" s="126">
        <v>21</v>
      </c>
      <c r="P1711" s="126">
        <f>J1711*(O1711/100)</f>
        <v>0</v>
      </c>
      <c r="Q1711" s="126">
        <f>J1711+P1711</f>
        <v>0</v>
      </c>
      <c r="R1711" s="127"/>
      <c r="S1711" s="127" t="s">
        <v>152</v>
      </c>
      <c r="T1711" s="128">
        <v>1</v>
      </c>
      <c r="U1711" s="8"/>
      <c r="V1711" s="8"/>
      <c r="W1711" s="8"/>
      <c r="X1711" s="60"/>
    </row>
    <row r="1712" spans="1:27" ht="9.75" outlineLevel="4" x14ac:dyDescent="0.2">
      <c r="A1712" s="129"/>
      <c r="B1712" s="130"/>
      <c r="C1712" s="130"/>
      <c r="D1712" s="131"/>
      <c r="E1712" s="135" t="s">
        <v>0</v>
      </c>
      <c r="F1712" s="158" t="s">
        <v>1137</v>
      </c>
      <c r="G1712" s="158"/>
      <c r="H1712" s="159"/>
      <c r="I1712" s="160"/>
      <c r="J1712" s="161"/>
      <c r="K1712" s="133"/>
      <c r="L1712" s="133"/>
      <c r="M1712" s="133"/>
      <c r="N1712" s="133"/>
      <c r="O1712" s="134"/>
      <c r="P1712" s="134"/>
      <c r="Q1712" s="134"/>
      <c r="R1712" s="131"/>
      <c r="S1712" s="131"/>
      <c r="T1712" s="130"/>
      <c r="U1712" s="6"/>
      <c r="V1712" s="8"/>
      <c r="W1712" s="8"/>
      <c r="X1712" s="132" t="str">
        <f>F1712</f>
        <v>Montáž keramických obkladů stěn z mozaiky nebo dekoru lepených na síti Příplatek k cenám za plochu do 10 m2 jednotlivě</v>
      </c>
      <c r="Y1712" s="9"/>
      <c r="AA1712" s="11"/>
    </row>
    <row r="1713" spans="1:27" ht="7.5" customHeight="1" outlineLevel="4" x14ac:dyDescent="0.15">
      <c r="B1713" s="69"/>
      <c r="C1713" s="69"/>
      <c r="D1713" s="60"/>
      <c r="E1713" s="60"/>
      <c r="F1713" s="61"/>
      <c r="G1713" s="60"/>
      <c r="H1713" s="65"/>
      <c r="I1713" s="104"/>
      <c r="J1713" s="63"/>
      <c r="K1713" s="65"/>
      <c r="L1713" s="65"/>
      <c r="M1713" s="65"/>
      <c r="N1713" s="65"/>
      <c r="O1713" s="63"/>
      <c r="P1713" s="63"/>
      <c r="Q1713" s="63"/>
      <c r="R1713" s="60"/>
      <c r="S1713" s="60"/>
      <c r="T1713" s="69"/>
      <c r="U1713" s="8"/>
      <c r="X1713" s="60"/>
    </row>
    <row r="1714" spans="1:27" ht="11.25" outlineLevel="3" x14ac:dyDescent="0.2">
      <c r="A1714" s="4"/>
      <c r="B1714" s="119"/>
      <c r="C1714" s="120">
        <v>291</v>
      </c>
      <c r="D1714" s="121" t="s">
        <v>148</v>
      </c>
      <c r="E1714" s="122" t="s">
        <v>550</v>
      </c>
      <c r="F1714" s="123" t="s">
        <v>551</v>
      </c>
      <c r="G1714" s="121" t="s">
        <v>172</v>
      </c>
      <c r="H1714" s="124">
        <v>40</v>
      </c>
      <c r="I1714" s="125"/>
      <c r="J1714" s="126">
        <f>H1714*I1714</f>
        <v>0</v>
      </c>
      <c r="K1714" s="124">
        <v>2.0000000000000001E-4</v>
      </c>
      <c r="L1714" s="124">
        <f>H1714*K1714</f>
        <v>8.0000000000000002E-3</v>
      </c>
      <c r="M1714" s="124"/>
      <c r="N1714" s="124">
        <f>H1714*M1714</f>
        <v>0</v>
      </c>
      <c r="O1714" s="126">
        <v>21</v>
      </c>
      <c r="P1714" s="126">
        <f>J1714*(O1714/100)</f>
        <v>0</v>
      </c>
      <c r="Q1714" s="126">
        <f>J1714+P1714</f>
        <v>0</v>
      </c>
      <c r="R1714" s="127"/>
      <c r="S1714" s="127" t="s">
        <v>152</v>
      </c>
      <c r="T1714" s="128">
        <v>1</v>
      </c>
      <c r="U1714" s="8"/>
      <c r="V1714" s="8"/>
      <c r="W1714" s="8"/>
      <c r="X1714" s="60"/>
    </row>
    <row r="1715" spans="1:27" ht="9.75" outlineLevel="4" x14ac:dyDescent="0.2">
      <c r="A1715" s="129"/>
      <c r="B1715" s="130"/>
      <c r="C1715" s="130"/>
      <c r="D1715" s="131"/>
      <c r="E1715" s="135" t="s">
        <v>0</v>
      </c>
      <c r="F1715" s="158" t="s">
        <v>552</v>
      </c>
      <c r="G1715" s="158"/>
      <c r="H1715" s="159"/>
      <c r="I1715" s="160"/>
      <c r="J1715" s="161"/>
      <c r="K1715" s="133"/>
      <c r="L1715" s="133"/>
      <c r="M1715" s="133"/>
      <c r="N1715" s="133"/>
      <c r="O1715" s="134"/>
      <c r="P1715" s="134"/>
      <c r="Q1715" s="134"/>
      <c r="R1715" s="131"/>
      <c r="S1715" s="131"/>
      <c r="T1715" s="130"/>
      <c r="U1715" s="6"/>
      <c r="V1715" s="8"/>
      <c r="W1715" s="8"/>
      <c r="X1715" s="132" t="str">
        <f>F1715</f>
        <v>Obklad - dokončující práce montáž profilu lepeného flexibilním cementovým lepidlem rohového</v>
      </c>
      <c r="Y1715" s="9"/>
      <c r="AA1715" s="11"/>
    </row>
    <row r="1716" spans="1:27" ht="7.5" customHeight="1" outlineLevel="4" x14ac:dyDescent="0.15">
      <c r="B1716" s="69"/>
      <c r="C1716" s="69"/>
      <c r="D1716" s="60"/>
      <c r="E1716" s="60"/>
      <c r="F1716" s="61"/>
      <c r="G1716" s="60"/>
      <c r="H1716" s="65"/>
      <c r="I1716" s="104"/>
      <c r="J1716" s="63"/>
      <c r="K1716" s="65"/>
      <c r="L1716" s="65"/>
      <c r="M1716" s="65"/>
      <c r="N1716" s="65"/>
      <c r="O1716" s="63"/>
      <c r="P1716" s="63"/>
      <c r="Q1716" s="63"/>
      <c r="R1716" s="60"/>
      <c r="S1716" s="60"/>
      <c r="T1716" s="69"/>
      <c r="U1716" s="8"/>
      <c r="X1716" s="60"/>
    </row>
    <row r="1717" spans="1:27" ht="11.25" outlineLevel="4" x14ac:dyDescent="0.2">
      <c r="A1717" s="136"/>
      <c r="B1717" s="137"/>
      <c r="C1717" s="137"/>
      <c r="D1717" s="138"/>
      <c r="E1717" s="144" t="s">
        <v>1</v>
      </c>
      <c r="F1717" s="139" t="s">
        <v>623</v>
      </c>
      <c r="G1717" s="138"/>
      <c r="H1717" s="140">
        <v>0</v>
      </c>
      <c r="I1717" s="141"/>
      <c r="J1717" s="142"/>
      <c r="K1717" s="143"/>
      <c r="L1717" s="143"/>
      <c r="M1717" s="143"/>
      <c r="N1717" s="143"/>
      <c r="O1717" s="142"/>
      <c r="P1717" s="142"/>
      <c r="Q1717" s="142"/>
      <c r="R1717" s="138"/>
      <c r="S1717" s="138"/>
      <c r="T1717" s="137"/>
      <c r="U1717" s="6"/>
      <c r="V1717" s="8"/>
      <c r="W1717" s="8"/>
      <c r="X1717" s="60"/>
    </row>
    <row r="1718" spans="1:27" ht="11.25" outlineLevel="4" x14ac:dyDescent="0.2">
      <c r="A1718" s="136"/>
      <c r="B1718" s="137"/>
      <c r="C1718" s="137"/>
      <c r="D1718" s="138"/>
      <c r="E1718" s="144"/>
      <c r="F1718" s="139" t="s">
        <v>1138</v>
      </c>
      <c r="G1718" s="138"/>
      <c r="H1718" s="140">
        <v>16</v>
      </c>
      <c r="I1718" s="141"/>
      <c r="J1718" s="142"/>
      <c r="K1718" s="143"/>
      <c r="L1718" s="143"/>
      <c r="M1718" s="143"/>
      <c r="N1718" s="143"/>
      <c r="O1718" s="142"/>
      <c r="P1718" s="142"/>
      <c r="Q1718" s="142"/>
      <c r="R1718" s="138"/>
      <c r="S1718" s="138"/>
      <c r="T1718" s="137"/>
      <c r="U1718" s="6"/>
      <c r="V1718" s="8"/>
      <c r="W1718" s="8"/>
      <c r="X1718" s="60"/>
    </row>
    <row r="1719" spans="1:27" ht="11.25" outlineLevel="4" x14ac:dyDescent="0.2">
      <c r="A1719" s="136"/>
      <c r="B1719" s="137"/>
      <c r="C1719" s="137"/>
      <c r="D1719" s="138"/>
      <c r="E1719" s="144"/>
      <c r="F1719" s="139" t="s">
        <v>1139</v>
      </c>
      <c r="G1719" s="138"/>
      <c r="H1719" s="140">
        <v>8</v>
      </c>
      <c r="I1719" s="141"/>
      <c r="J1719" s="142"/>
      <c r="K1719" s="143"/>
      <c r="L1719" s="143"/>
      <c r="M1719" s="143"/>
      <c r="N1719" s="143"/>
      <c r="O1719" s="142"/>
      <c r="P1719" s="142"/>
      <c r="Q1719" s="142"/>
      <c r="R1719" s="138"/>
      <c r="S1719" s="138"/>
      <c r="T1719" s="137"/>
      <c r="U1719" s="6"/>
      <c r="V1719" s="8"/>
      <c r="W1719" s="8"/>
      <c r="X1719" s="60"/>
    </row>
    <row r="1720" spans="1:27" ht="11.25" outlineLevel="4" x14ac:dyDescent="0.2">
      <c r="A1720" s="136"/>
      <c r="B1720" s="137"/>
      <c r="C1720" s="137"/>
      <c r="D1720" s="138"/>
      <c r="E1720" s="144"/>
      <c r="F1720" s="139" t="s">
        <v>1140</v>
      </c>
      <c r="G1720" s="138"/>
      <c r="H1720" s="140">
        <v>16</v>
      </c>
      <c r="I1720" s="141"/>
      <c r="J1720" s="142"/>
      <c r="K1720" s="143"/>
      <c r="L1720" s="143"/>
      <c r="M1720" s="143"/>
      <c r="N1720" s="143"/>
      <c r="O1720" s="142"/>
      <c r="P1720" s="142"/>
      <c r="Q1720" s="142"/>
      <c r="R1720" s="138"/>
      <c r="S1720" s="138"/>
      <c r="T1720" s="137"/>
      <c r="U1720" s="6"/>
      <c r="V1720" s="8"/>
      <c r="W1720" s="8"/>
      <c r="X1720" s="60"/>
    </row>
    <row r="1721" spans="1:27" ht="7.5" customHeight="1" outlineLevel="4" x14ac:dyDescent="0.15">
      <c r="A1721" s="8"/>
      <c r="B1721" s="69"/>
      <c r="C1721" s="69"/>
      <c r="D1721" s="60"/>
      <c r="E1721" s="60"/>
      <c r="F1721" s="103"/>
      <c r="G1721" s="60"/>
      <c r="H1721" s="65"/>
      <c r="I1721" s="104"/>
      <c r="J1721" s="63"/>
      <c r="K1721" s="65"/>
      <c r="L1721" s="65"/>
      <c r="M1721" s="65"/>
      <c r="N1721" s="65"/>
      <c r="O1721" s="63"/>
      <c r="P1721" s="63"/>
      <c r="Q1721" s="63"/>
      <c r="R1721" s="60"/>
      <c r="S1721" s="60"/>
      <c r="T1721" s="69"/>
      <c r="U1721" s="8"/>
      <c r="X1721" s="60"/>
    </row>
    <row r="1722" spans="1:27" ht="11.25" outlineLevel="3" x14ac:dyDescent="0.2">
      <c r="A1722" s="4"/>
      <c r="B1722" s="119"/>
      <c r="C1722" s="120">
        <v>292</v>
      </c>
      <c r="D1722" s="121" t="s">
        <v>212</v>
      </c>
      <c r="E1722" s="122" t="s">
        <v>557</v>
      </c>
      <c r="F1722" s="123" t="s">
        <v>558</v>
      </c>
      <c r="G1722" s="121" t="s">
        <v>172</v>
      </c>
      <c r="H1722" s="124">
        <v>42</v>
      </c>
      <c r="I1722" s="125"/>
      <c r="J1722" s="126">
        <f>H1722*I1722</f>
        <v>0</v>
      </c>
      <c r="K1722" s="124">
        <v>2.9999999999999997E-4</v>
      </c>
      <c r="L1722" s="124">
        <f>H1722*K1722</f>
        <v>1.2599999999999998E-2</v>
      </c>
      <c r="M1722" s="124"/>
      <c r="N1722" s="124">
        <f>H1722*M1722</f>
        <v>0</v>
      </c>
      <c r="O1722" s="126">
        <v>21</v>
      </c>
      <c r="P1722" s="126">
        <f>J1722*(O1722/100)</f>
        <v>0</v>
      </c>
      <c r="Q1722" s="126">
        <f>J1722+P1722</f>
        <v>0</v>
      </c>
      <c r="R1722" s="127"/>
      <c r="S1722" s="127" t="s">
        <v>152</v>
      </c>
      <c r="T1722" s="128">
        <v>1</v>
      </c>
      <c r="U1722" s="8"/>
      <c r="V1722" s="8"/>
      <c r="W1722" s="8"/>
      <c r="X1722" s="60"/>
    </row>
    <row r="1723" spans="1:27" ht="9.75" outlineLevel="4" x14ac:dyDescent="0.2">
      <c r="A1723" s="129"/>
      <c r="B1723" s="130"/>
      <c r="C1723" s="130"/>
      <c r="D1723" s="131"/>
      <c r="E1723" s="135" t="s">
        <v>0</v>
      </c>
      <c r="F1723" s="158" t="s">
        <v>54</v>
      </c>
      <c r="G1723" s="158"/>
      <c r="H1723" s="159"/>
      <c r="I1723" s="160"/>
      <c r="J1723" s="161"/>
      <c r="K1723" s="133"/>
      <c r="L1723" s="133"/>
      <c r="M1723" s="133"/>
      <c r="N1723" s="133"/>
      <c r="O1723" s="134"/>
      <c r="P1723" s="134"/>
      <c r="Q1723" s="134"/>
      <c r="R1723" s="131"/>
      <c r="S1723" s="131"/>
      <c r="T1723" s="130"/>
      <c r="U1723" s="6"/>
      <c r="V1723" s="8"/>
      <c r="W1723" s="8"/>
      <c r="X1723" s="132" t="str">
        <f>F1723</f>
        <v>---</v>
      </c>
      <c r="Y1723" s="9"/>
      <c r="AA1723" s="11"/>
    </row>
    <row r="1724" spans="1:27" ht="7.5" customHeight="1" outlineLevel="4" x14ac:dyDescent="0.15">
      <c r="B1724" s="69"/>
      <c r="C1724" s="69"/>
      <c r="D1724" s="60"/>
      <c r="E1724" s="60"/>
      <c r="F1724" s="61"/>
      <c r="G1724" s="60"/>
      <c r="H1724" s="65"/>
      <c r="I1724" s="104"/>
      <c r="J1724" s="63"/>
      <c r="K1724" s="65"/>
      <c r="L1724" s="65"/>
      <c r="M1724" s="65"/>
      <c r="N1724" s="65"/>
      <c r="O1724" s="63"/>
      <c r="P1724" s="63"/>
      <c r="Q1724" s="63"/>
      <c r="R1724" s="60"/>
      <c r="S1724" s="60"/>
      <c r="T1724" s="69"/>
      <c r="U1724" s="8"/>
      <c r="X1724" s="60"/>
    </row>
    <row r="1725" spans="1:27" ht="9.75" outlineLevel="4" x14ac:dyDescent="0.2">
      <c r="A1725" s="129"/>
      <c r="B1725" s="130"/>
      <c r="C1725" s="130"/>
      <c r="D1725" s="131"/>
      <c r="E1725" s="135" t="s">
        <v>24</v>
      </c>
      <c r="F1725" s="147">
        <v>5</v>
      </c>
      <c r="G1725" s="131"/>
      <c r="H1725" s="145">
        <v>2</v>
      </c>
      <c r="I1725" s="146"/>
      <c r="J1725" s="134"/>
      <c r="K1725" s="133"/>
      <c r="L1725" s="133"/>
      <c r="M1725" s="133"/>
      <c r="N1725" s="133"/>
      <c r="O1725" s="134"/>
      <c r="P1725" s="134"/>
      <c r="Q1725" s="134"/>
      <c r="R1725" s="131"/>
      <c r="S1725" s="131"/>
      <c r="T1725" s="130"/>
      <c r="U1725" s="6"/>
      <c r="V1725" s="8"/>
      <c r="W1725" s="8"/>
      <c r="X1725" s="60"/>
    </row>
    <row r="1726" spans="1:27" ht="7.5" customHeight="1" outlineLevel="4" x14ac:dyDescent="0.15">
      <c r="A1726" s="8"/>
      <c r="B1726" s="69"/>
      <c r="C1726" s="69"/>
      <c r="D1726" s="60"/>
      <c r="E1726" s="60"/>
      <c r="F1726" s="103"/>
      <c r="G1726" s="60"/>
      <c r="H1726" s="65"/>
      <c r="I1726" s="104"/>
      <c r="J1726" s="63"/>
      <c r="K1726" s="65"/>
      <c r="L1726" s="65"/>
      <c r="M1726" s="65"/>
      <c r="N1726" s="65"/>
      <c r="O1726" s="63"/>
      <c r="P1726" s="63"/>
      <c r="Q1726" s="63"/>
      <c r="R1726" s="60"/>
      <c r="S1726" s="60"/>
      <c r="T1726" s="69"/>
      <c r="U1726" s="8"/>
      <c r="X1726" s="60"/>
    </row>
    <row r="1727" spans="1:27" ht="11.25" outlineLevel="3" x14ac:dyDescent="0.2">
      <c r="A1727" s="4"/>
      <c r="B1727" s="119"/>
      <c r="C1727" s="120">
        <v>293</v>
      </c>
      <c r="D1727" s="121" t="s">
        <v>148</v>
      </c>
      <c r="E1727" s="122" t="s">
        <v>1141</v>
      </c>
      <c r="F1727" s="123" t="s">
        <v>1142</v>
      </c>
      <c r="G1727" s="121" t="s">
        <v>363</v>
      </c>
      <c r="H1727" s="124">
        <v>0.54432599999999998</v>
      </c>
      <c r="I1727" s="125"/>
      <c r="J1727" s="126">
        <f>H1727*I1727</f>
        <v>0</v>
      </c>
      <c r="K1727" s="124"/>
      <c r="L1727" s="124">
        <f>H1727*K1727</f>
        <v>0</v>
      </c>
      <c r="M1727" s="124"/>
      <c r="N1727" s="124">
        <f>H1727*M1727</f>
        <v>0</v>
      </c>
      <c r="O1727" s="126">
        <v>21</v>
      </c>
      <c r="P1727" s="126">
        <f>J1727*(O1727/100)</f>
        <v>0</v>
      </c>
      <c r="Q1727" s="126">
        <f>J1727+P1727</f>
        <v>0</v>
      </c>
      <c r="R1727" s="127"/>
      <c r="S1727" s="127" t="s">
        <v>152</v>
      </c>
      <c r="T1727" s="128">
        <v>1</v>
      </c>
      <c r="U1727" s="8"/>
      <c r="V1727" s="8"/>
      <c r="W1727" s="8"/>
      <c r="X1727" s="60"/>
    </row>
    <row r="1728" spans="1:27" ht="9.75" outlineLevel="4" x14ac:dyDescent="0.2">
      <c r="A1728" s="129"/>
      <c r="B1728" s="130"/>
      <c r="C1728" s="130"/>
      <c r="D1728" s="131"/>
      <c r="E1728" s="135" t="s">
        <v>0</v>
      </c>
      <c r="F1728" s="158" t="s">
        <v>1143</v>
      </c>
      <c r="G1728" s="158"/>
      <c r="H1728" s="159"/>
      <c r="I1728" s="160"/>
      <c r="J1728" s="161"/>
      <c r="K1728" s="133"/>
      <c r="L1728" s="133"/>
      <c r="M1728" s="133"/>
      <c r="N1728" s="133"/>
      <c r="O1728" s="134"/>
      <c r="P1728" s="134"/>
      <c r="Q1728" s="134"/>
      <c r="R1728" s="131"/>
      <c r="S1728" s="131"/>
      <c r="T1728" s="130"/>
      <c r="U1728" s="6"/>
      <c r="V1728" s="8"/>
      <c r="W1728" s="8"/>
      <c r="X1728" s="132" t="str">
        <f>F1728</f>
        <v>Přesun hmot pro obklady keramické stanovený z hmotnosti přesunovaného materiálu vodorovná dopravní vzdálenost do 50 m s omezením mechanizace v objektech výšky do 6 m</v>
      </c>
      <c r="Y1728" s="9"/>
      <c r="AA1728" s="11"/>
    </row>
    <row r="1729" spans="1:27" ht="7.5" customHeight="1" outlineLevel="4" x14ac:dyDescent="0.15">
      <c r="B1729" s="69"/>
      <c r="C1729" s="69"/>
      <c r="D1729" s="60"/>
      <c r="E1729" s="60"/>
      <c r="F1729" s="61"/>
      <c r="G1729" s="60"/>
      <c r="H1729" s="65"/>
      <c r="I1729" s="104"/>
      <c r="J1729" s="63"/>
      <c r="K1729" s="65"/>
      <c r="L1729" s="65"/>
      <c r="M1729" s="65"/>
      <c r="N1729" s="65"/>
      <c r="O1729" s="63"/>
      <c r="P1729" s="63"/>
      <c r="Q1729" s="63"/>
      <c r="R1729" s="60"/>
      <c r="S1729" s="60"/>
      <c r="T1729" s="69"/>
      <c r="U1729" s="8"/>
      <c r="X1729" s="60"/>
    </row>
    <row r="1730" spans="1:27" outlineLevel="3" x14ac:dyDescent="0.15">
      <c r="B1730" s="6"/>
      <c r="C1730" s="6"/>
      <c r="D1730" s="6"/>
      <c r="E1730" s="6"/>
      <c r="F1730" s="6"/>
      <c r="G1730" s="6"/>
      <c r="H1730" s="6"/>
      <c r="I1730" s="8"/>
      <c r="J1730" s="8"/>
      <c r="K1730" s="6"/>
      <c r="L1730" s="6"/>
      <c r="M1730" s="6"/>
      <c r="N1730" s="6"/>
      <c r="O1730" s="6"/>
      <c r="P1730" s="8"/>
      <c r="Q1730" s="8"/>
      <c r="R1730" s="8"/>
      <c r="S1730" s="6"/>
      <c r="T1730" s="6"/>
      <c r="X1730" s="6"/>
    </row>
    <row r="1731" spans="1:27" ht="11.25" outlineLevel="2" x14ac:dyDescent="0.2">
      <c r="A1731" s="96" t="s">
        <v>137</v>
      </c>
      <c r="B1731" s="100">
        <v>3</v>
      </c>
      <c r="C1731" s="113"/>
      <c r="D1731" s="114" t="s">
        <v>147</v>
      </c>
      <c r="E1731" s="114"/>
      <c r="F1731" s="115" t="s">
        <v>110</v>
      </c>
      <c r="G1731" s="114"/>
      <c r="H1731" s="116"/>
      <c r="I1731" s="117"/>
      <c r="J1731" s="98">
        <f>SUBTOTAL(9,J1732:J1779)</f>
        <v>0</v>
      </c>
      <c r="K1731" s="116"/>
      <c r="L1731" s="99">
        <f>SUBTOTAL(9,L1732:L1779)</f>
        <v>3.6863919600000003E-2</v>
      </c>
      <c r="M1731" s="116"/>
      <c r="N1731" s="99">
        <f>SUBTOTAL(9,N1732:N1779)</f>
        <v>0</v>
      </c>
      <c r="O1731" s="118"/>
      <c r="P1731" s="98">
        <f>SUBTOTAL(9,P1732:P1779)</f>
        <v>0</v>
      </c>
      <c r="Q1731" s="98">
        <f>SUBTOTAL(9,Q1732:Q1779)</f>
        <v>0</v>
      </c>
      <c r="R1731" s="114"/>
      <c r="S1731" s="114"/>
      <c r="T1731" s="100">
        <f>SUBTOTAL(9,T1732:T1779)</f>
        <v>5</v>
      </c>
      <c r="U1731" s="6"/>
      <c r="V1731" s="8"/>
      <c r="W1731" s="8"/>
      <c r="X1731" s="60"/>
    </row>
    <row r="1732" spans="1:27" ht="11.25" outlineLevel="3" x14ac:dyDescent="0.2">
      <c r="A1732" s="4"/>
      <c r="B1732" s="119"/>
      <c r="C1732" s="120">
        <v>294</v>
      </c>
      <c r="D1732" s="121" t="s">
        <v>148</v>
      </c>
      <c r="E1732" s="122" t="s">
        <v>565</v>
      </c>
      <c r="F1732" s="123" t="s">
        <v>566</v>
      </c>
      <c r="G1732" s="121" t="s">
        <v>151</v>
      </c>
      <c r="H1732" s="124">
        <v>51.095999999999997</v>
      </c>
      <c r="I1732" s="125"/>
      <c r="J1732" s="126">
        <f>H1732*I1732</f>
        <v>0</v>
      </c>
      <c r="K1732" s="124">
        <v>8.0000000000000007E-5</v>
      </c>
      <c r="L1732" s="124">
        <f>H1732*K1732</f>
        <v>4.0876799999999998E-3</v>
      </c>
      <c r="M1732" s="124"/>
      <c r="N1732" s="124">
        <f>H1732*M1732</f>
        <v>0</v>
      </c>
      <c r="O1732" s="126">
        <v>21</v>
      </c>
      <c r="P1732" s="126">
        <f>J1732*(O1732/100)</f>
        <v>0</v>
      </c>
      <c r="Q1732" s="126">
        <f>J1732+P1732</f>
        <v>0</v>
      </c>
      <c r="R1732" s="127"/>
      <c r="S1732" s="127" t="s">
        <v>152</v>
      </c>
      <c r="T1732" s="128">
        <v>1</v>
      </c>
      <c r="U1732" s="8"/>
      <c r="V1732" s="8"/>
      <c r="W1732" s="8"/>
      <c r="X1732" s="60"/>
    </row>
    <row r="1733" spans="1:27" ht="9.75" outlineLevel="4" x14ac:dyDescent="0.2">
      <c r="A1733" s="129"/>
      <c r="B1733" s="130"/>
      <c r="C1733" s="130"/>
      <c r="D1733" s="131"/>
      <c r="E1733" s="135" t="s">
        <v>0</v>
      </c>
      <c r="F1733" s="158" t="s">
        <v>567</v>
      </c>
      <c r="G1733" s="158"/>
      <c r="H1733" s="159"/>
      <c r="I1733" s="160"/>
      <c r="J1733" s="161"/>
      <c r="K1733" s="133"/>
      <c r="L1733" s="133"/>
      <c r="M1733" s="133"/>
      <c r="N1733" s="133"/>
      <c r="O1733" s="134"/>
      <c r="P1733" s="134"/>
      <c r="Q1733" s="134"/>
      <c r="R1733" s="131"/>
      <c r="S1733" s="131"/>
      <c r="T1733" s="130"/>
      <c r="U1733" s="6"/>
      <c r="V1733" s="8"/>
      <c r="W1733" s="8"/>
      <c r="X1733" s="132" t="str">
        <f>F1733</f>
        <v>Příprava podkladu zámečnických konstrukcí před provedením nátěru odmaštění odmašťovačem vodou ředitelným</v>
      </c>
      <c r="Y1733" s="9"/>
      <c r="AA1733" s="11"/>
    </row>
    <row r="1734" spans="1:27" ht="7.5" customHeight="1" outlineLevel="4" x14ac:dyDescent="0.15">
      <c r="B1734" s="69"/>
      <c r="C1734" s="69"/>
      <c r="D1734" s="60"/>
      <c r="E1734" s="60"/>
      <c r="F1734" s="61"/>
      <c r="G1734" s="60"/>
      <c r="H1734" s="65"/>
      <c r="I1734" s="104"/>
      <c r="J1734" s="63"/>
      <c r="K1734" s="65"/>
      <c r="L1734" s="65"/>
      <c r="M1734" s="65"/>
      <c r="N1734" s="65"/>
      <c r="O1734" s="63"/>
      <c r="P1734" s="63"/>
      <c r="Q1734" s="63"/>
      <c r="R1734" s="60"/>
      <c r="S1734" s="60"/>
      <c r="T1734" s="69"/>
      <c r="U1734" s="8"/>
      <c r="X1734" s="60"/>
    </row>
    <row r="1735" spans="1:27" ht="11.25" outlineLevel="3" x14ac:dyDescent="0.2">
      <c r="A1735" s="4"/>
      <c r="B1735" s="119"/>
      <c r="C1735" s="120">
        <v>295</v>
      </c>
      <c r="D1735" s="121" t="s">
        <v>148</v>
      </c>
      <c r="E1735" s="122" t="s">
        <v>568</v>
      </c>
      <c r="F1735" s="123" t="s">
        <v>569</v>
      </c>
      <c r="G1735" s="121" t="s">
        <v>151</v>
      </c>
      <c r="H1735" s="124">
        <v>51.095880000000001</v>
      </c>
      <c r="I1735" s="125"/>
      <c r="J1735" s="126">
        <f>H1735*I1735</f>
        <v>0</v>
      </c>
      <c r="K1735" s="124">
        <v>1.7000000000000001E-4</v>
      </c>
      <c r="L1735" s="124">
        <f>H1735*K1735</f>
        <v>8.6862996000000008E-3</v>
      </c>
      <c r="M1735" s="124"/>
      <c r="N1735" s="124">
        <f>H1735*M1735</f>
        <v>0</v>
      </c>
      <c r="O1735" s="126">
        <v>21</v>
      </c>
      <c r="P1735" s="126">
        <f>J1735*(O1735/100)</f>
        <v>0</v>
      </c>
      <c r="Q1735" s="126">
        <f>J1735+P1735</f>
        <v>0</v>
      </c>
      <c r="R1735" s="127"/>
      <c r="S1735" s="127" t="s">
        <v>152</v>
      </c>
      <c r="T1735" s="128">
        <v>1</v>
      </c>
      <c r="U1735" s="8"/>
      <c r="V1735" s="8"/>
      <c r="W1735" s="8"/>
      <c r="X1735" s="60"/>
    </row>
    <row r="1736" spans="1:27" ht="9.75" outlineLevel="4" x14ac:dyDescent="0.2">
      <c r="A1736" s="129"/>
      <c r="B1736" s="130"/>
      <c r="C1736" s="130"/>
      <c r="D1736" s="131"/>
      <c r="E1736" s="135" t="s">
        <v>0</v>
      </c>
      <c r="F1736" s="158" t="s">
        <v>570</v>
      </c>
      <c r="G1736" s="158"/>
      <c r="H1736" s="159"/>
      <c r="I1736" s="160"/>
      <c r="J1736" s="161"/>
      <c r="K1736" s="133"/>
      <c r="L1736" s="133"/>
      <c r="M1736" s="133"/>
      <c r="N1736" s="133"/>
      <c r="O1736" s="134"/>
      <c r="P1736" s="134"/>
      <c r="Q1736" s="134"/>
      <c r="R1736" s="131"/>
      <c r="S1736" s="131"/>
      <c r="T1736" s="130"/>
      <c r="U1736" s="6"/>
      <c r="V1736" s="8"/>
      <c r="W1736" s="8"/>
      <c r="X1736" s="132" t="str">
        <f>F1736</f>
        <v>Základní antikorozní nátěr zámečnických konstrukcí jednonásobný syntetický standardní</v>
      </c>
      <c r="Y1736" s="9"/>
      <c r="AA1736" s="11"/>
    </row>
    <row r="1737" spans="1:27" ht="7.5" customHeight="1" outlineLevel="4" x14ac:dyDescent="0.15">
      <c r="B1737" s="69"/>
      <c r="C1737" s="69"/>
      <c r="D1737" s="60"/>
      <c r="E1737" s="60"/>
      <c r="F1737" s="61"/>
      <c r="G1737" s="60"/>
      <c r="H1737" s="65"/>
      <c r="I1737" s="104"/>
      <c r="J1737" s="63"/>
      <c r="K1737" s="65"/>
      <c r="L1737" s="65"/>
      <c r="M1737" s="65"/>
      <c r="N1737" s="65"/>
      <c r="O1737" s="63"/>
      <c r="P1737" s="63"/>
      <c r="Q1737" s="63"/>
      <c r="R1737" s="60"/>
      <c r="S1737" s="60"/>
      <c r="T1737" s="69"/>
      <c r="U1737" s="8"/>
      <c r="X1737" s="60"/>
    </row>
    <row r="1738" spans="1:27" ht="11.25" outlineLevel="4" x14ac:dyDescent="0.2">
      <c r="A1738" s="136"/>
      <c r="B1738" s="137"/>
      <c r="C1738" s="137"/>
      <c r="D1738" s="138"/>
      <c r="E1738" s="144" t="s">
        <v>1</v>
      </c>
      <c r="F1738" s="139" t="s">
        <v>616</v>
      </c>
      <c r="G1738" s="138"/>
      <c r="H1738" s="140">
        <v>0</v>
      </c>
      <c r="I1738" s="141"/>
      <c r="J1738" s="142"/>
      <c r="K1738" s="143"/>
      <c r="L1738" s="143"/>
      <c r="M1738" s="143"/>
      <c r="N1738" s="143"/>
      <c r="O1738" s="142"/>
      <c r="P1738" s="142"/>
      <c r="Q1738" s="142"/>
      <c r="R1738" s="138"/>
      <c r="S1738" s="138"/>
      <c r="T1738" s="137"/>
      <c r="U1738" s="6"/>
      <c r="V1738" s="8"/>
      <c r="W1738" s="8"/>
      <c r="X1738" s="60"/>
    </row>
    <row r="1739" spans="1:27" ht="11.25" outlineLevel="4" x14ac:dyDescent="0.2">
      <c r="A1739" s="136"/>
      <c r="B1739" s="137"/>
      <c r="C1739" s="137"/>
      <c r="D1739" s="138"/>
      <c r="E1739" s="144"/>
      <c r="F1739" s="139" t="s">
        <v>1144</v>
      </c>
      <c r="G1739" s="138"/>
      <c r="H1739" s="140">
        <v>1.73316</v>
      </c>
      <c r="I1739" s="141"/>
      <c r="J1739" s="142"/>
      <c r="K1739" s="143"/>
      <c r="L1739" s="143"/>
      <c r="M1739" s="143"/>
      <c r="N1739" s="143"/>
      <c r="O1739" s="142"/>
      <c r="P1739" s="142"/>
      <c r="Q1739" s="142"/>
      <c r="R1739" s="138"/>
      <c r="S1739" s="138"/>
      <c r="T1739" s="137"/>
      <c r="U1739" s="6"/>
      <c r="V1739" s="8"/>
      <c r="W1739" s="8"/>
      <c r="X1739" s="60"/>
    </row>
    <row r="1740" spans="1:27" ht="11.25" outlineLevel="4" x14ac:dyDescent="0.2">
      <c r="A1740" s="136"/>
      <c r="B1740" s="137"/>
      <c r="C1740" s="137"/>
      <c r="D1740" s="138"/>
      <c r="E1740" s="144"/>
      <c r="F1740" s="139" t="s">
        <v>1145</v>
      </c>
      <c r="G1740" s="138"/>
      <c r="H1740" s="140">
        <v>5.6000000000000008E-2</v>
      </c>
      <c r="I1740" s="141"/>
      <c r="J1740" s="142"/>
      <c r="K1740" s="143"/>
      <c r="L1740" s="143"/>
      <c r="M1740" s="143"/>
      <c r="N1740" s="143"/>
      <c r="O1740" s="142"/>
      <c r="P1740" s="142"/>
      <c r="Q1740" s="142"/>
      <c r="R1740" s="138"/>
      <c r="S1740" s="138"/>
      <c r="T1740" s="137"/>
      <c r="U1740" s="6"/>
      <c r="V1740" s="8"/>
      <c r="W1740" s="8"/>
      <c r="X1740" s="60"/>
    </row>
    <row r="1741" spans="1:27" ht="11.25" outlineLevel="4" x14ac:dyDescent="0.2">
      <c r="A1741" s="136"/>
      <c r="B1741" s="137"/>
      <c r="C1741" s="137"/>
      <c r="D1741" s="138"/>
      <c r="E1741" s="144"/>
      <c r="F1741" s="139" t="s">
        <v>917</v>
      </c>
      <c r="G1741" s="138"/>
      <c r="H1741" s="140">
        <v>0</v>
      </c>
      <c r="I1741" s="141"/>
      <c r="J1741" s="142"/>
      <c r="K1741" s="143"/>
      <c r="L1741" s="143"/>
      <c r="M1741" s="143"/>
      <c r="N1741" s="143"/>
      <c r="O1741" s="142"/>
      <c r="P1741" s="142"/>
      <c r="Q1741" s="142"/>
      <c r="R1741" s="138"/>
      <c r="S1741" s="138"/>
      <c r="T1741" s="137"/>
      <c r="U1741" s="6"/>
      <c r="V1741" s="8"/>
      <c r="W1741" s="8"/>
      <c r="X1741" s="60"/>
    </row>
    <row r="1742" spans="1:27" ht="11.25" outlineLevel="4" x14ac:dyDescent="0.2">
      <c r="A1742" s="136"/>
      <c r="B1742" s="137"/>
      <c r="C1742" s="137"/>
      <c r="D1742" s="138"/>
      <c r="E1742" s="144"/>
      <c r="F1742" s="139" t="s">
        <v>1048</v>
      </c>
      <c r="G1742" s="138"/>
      <c r="H1742" s="140">
        <v>0</v>
      </c>
      <c r="I1742" s="141"/>
      <c r="J1742" s="142"/>
      <c r="K1742" s="143"/>
      <c r="L1742" s="143"/>
      <c r="M1742" s="143"/>
      <c r="N1742" s="143"/>
      <c r="O1742" s="142"/>
      <c r="P1742" s="142"/>
      <c r="Q1742" s="142"/>
      <c r="R1742" s="138"/>
      <c r="S1742" s="138"/>
      <c r="T1742" s="137"/>
      <c r="U1742" s="6"/>
      <c r="V1742" s="8"/>
      <c r="W1742" s="8"/>
      <c r="X1742" s="60"/>
    </row>
    <row r="1743" spans="1:27" ht="11.25" outlineLevel="4" x14ac:dyDescent="0.2">
      <c r="A1743" s="136"/>
      <c r="B1743" s="137"/>
      <c r="C1743" s="137"/>
      <c r="D1743" s="138"/>
      <c r="E1743" s="144"/>
      <c r="F1743" s="139" t="s">
        <v>1146</v>
      </c>
      <c r="G1743" s="138"/>
      <c r="H1743" s="140">
        <v>33.508800000000001</v>
      </c>
      <c r="I1743" s="141"/>
      <c r="J1743" s="142"/>
      <c r="K1743" s="143"/>
      <c r="L1743" s="143"/>
      <c r="M1743" s="143"/>
      <c r="N1743" s="143"/>
      <c r="O1743" s="142"/>
      <c r="P1743" s="142"/>
      <c r="Q1743" s="142"/>
      <c r="R1743" s="138"/>
      <c r="S1743" s="138"/>
      <c r="T1743" s="137"/>
      <c r="U1743" s="6"/>
      <c r="V1743" s="8"/>
      <c r="W1743" s="8"/>
      <c r="X1743" s="60"/>
    </row>
    <row r="1744" spans="1:27" ht="11.25" outlineLevel="4" x14ac:dyDescent="0.2">
      <c r="A1744" s="136"/>
      <c r="B1744" s="137"/>
      <c r="C1744" s="137"/>
      <c r="D1744" s="138"/>
      <c r="E1744" s="144"/>
      <c r="F1744" s="139" t="s">
        <v>1147</v>
      </c>
      <c r="G1744" s="138"/>
      <c r="H1744" s="140">
        <v>0.43120000000000003</v>
      </c>
      <c r="I1744" s="141"/>
      <c r="J1744" s="142"/>
      <c r="K1744" s="143"/>
      <c r="L1744" s="143"/>
      <c r="M1744" s="143"/>
      <c r="N1744" s="143"/>
      <c r="O1744" s="142"/>
      <c r="P1744" s="142"/>
      <c r="Q1744" s="142"/>
      <c r="R1744" s="138"/>
      <c r="S1744" s="138"/>
      <c r="T1744" s="137"/>
      <c r="U1744" s="6"/>
      <c r="V1744" s="8"/>
      <c r="W1744" s="8"/>
      <c r="X1744" s="60"/>
    </row>
    <row r="1745" spans="1:27" ht="11.25" outlineLevel="4" x14ac:dyDescent="0.2">
      <c r="A1745" s="136"/>
      <c r="B1745" s="137"/>
      <c r="C1745" s="137"/>
      <c r="D1745" s="138"/>
      <c r="E1745" s="144"/>
      <c r="F1745" s="139" t="s">
        <v>1148</v>
      </c>
      <c r="G1745" s="138"/>
      <c r="H1745" s="140">
        <v>4.835</v>
      </c>
      <c r="I1745" s="141"/>
      <c r="J1745" s="142"/>
      <c r="K1745" s="143"/>
      <c r="L1745" s="143"/>
      <c r="M1745" s="143"/>
      <c r="N1745" s="143"/>
      <c r="O1745" s="142"/>
      <c r="P1745" s="142"/>
      <c r="Q1745" s="142"/>
      <c r="R1745" s="138"/>
      <c r="S1745" s="138"/>
      <c r="T1745" s="137"/>
      <c r="U1745" s="6"/>
      <c r="V1745" s="8"/>
      <c r="W1745" s="8"/>
      <c r="X1745" s="60"/>
    </row>
    <row r="1746" spans="1:27" ht="11.25" outlineLevel="4" x14ac:dyDescent="0.2">
      <c r="A1746" s="136"/>
      <c r="B1746" s="137"/>
      <c r="C1746" s="137"/>
      <c r="D1746" s="138"/>
      <c r="E1746" s="144"/>
      <c r="F1746" s="139" t="s">
        <v>1149</v>
      </c>
      <c r="G1746" s="138"/>
      <c r="H1746" s="140">
        <v>1.42272</v>
      </c>
      <c r="I1746" s="141"/>
      <c r="J1746" s="142"/>
      <c r="K1746" s="143"/>
      <c r="L1746" s="143"/>
      <c r="M1746" s="143"/>
      <c r="N1746" s="143"/>
      <c r="O1746" s="142"/>
      <c r="P1746" s="142"/>
      <c r="Q1746" s="142"/>
      <c r="R1746" s="138"/>
      <c r="S1746" s="138"/>
      <c r="T1746" s="137"/>
      <c r="U1746" s="6"/>
      <c r="V1746" s="8"/>
      <c r="W1746" s="8"/>
      <c r="X1746" s="60"/>
    </row>
    <row r="1747" spans="1:27" ht="11.25" outlineLevel="4" x14ac:dyDescent="0.2">
      <c r="A1747" s="136"/>
      <c r="B1747" s="137"/>
      <c r="C1747" s="137"/>
      <c r="D1747" s="138"/>
      <c r="E1747" s="144"/>
      <c r="F1747" s="139" t="s">
        <v>1150</v>
      </c>
      <c r="G1747" s="138"/>
      <c r="H1747" s="140">
        <v>0.19140000000000004</v>
      </c>
      <c r="I1747" s="141"/>
      <c r="J1747" s="142"/>
      <c r="K1747" s="143"/>
      <c r="L1747" s="143"/>
      <c r="M1747" s="143"/>
      <c r="N1747" s="143"/>
      <c r="O1747" s="142"/>
      <c r="P1747" s="142"/>
      <c r="Q1747" s="142"/>
      <c r="R1747" s="138"/>
      <c r="S1747" s="138"/>
      <c r="T1747" s="137"/>
      <c r="U1747" s="6"/>
      <c r="V1747" s="8"/>
      <c r="W1747" s="8"/>
      <c r="X1747" s="60"/>
    </row>
    <row r="1748" spans="1:27" ht="11.25" outlineLevel="4" x14ac:dyDescent="0.2">
      <c r="A1748" s="136"/>
      <c r="B1748" s="137"/>
      <c r="C1748" s="137"/>
      <c r="D1748" s="138"/>
      <c r="E1748" s="144"/>
      <c r="F1748" s="139" t="s">
        <v>1151</v>
      </c>
      <c r="G1748" s="138"/>
      <c r="H1748" s="140">
        <v>1.4336000000000002</v>
      </c>
      <c r="I1748" s="141"/>
      <c r="J1748" s="142"/>
      <c r="K1748" s="143"/>
      <c r="L1748" s="143"/>
      <c r="M1748" s="143"/>
      <c r="N1748" s="143"/>
      <c r="O1748" s="142"/>
      <c r="P1748" s="142"/>
      <c r="Q1748" s="142"/>
      <c r="R1748" s="138"/>
      <c r="S1748" s="138"/>
      <c r="T1748" s="137"/>
      <c r="U1748" s="6"/>
      <c r="V1748" s="8"/>
      <c r="W1748" s="8"/>
      <c r="X1748" s="60"/>
    </row>
    <row r="1749" spans="1:27" ht="11.25" outlineLevel="4" x14ac:dyDescent="0.2">
      <c r="A1749" s="136"/>
      <c r="B1749" s="137"/>
      <c r="C1749" s="137"/>
      <c r="D1749" s="138"/>
      <c r="E1749" s="144"/>
      <c r="F1749" s="139" t="s">
        <v>233</v>
      </c>
      <c r="G1749" s="138"/>
      <c r="H1749" s="140">
        <v>43.611879999999999</v>
      </c>
      <c r="I1749" s="141"/>
      <c r="J1749" s="142"/>
      <c r="K1749" s="143"/>
      <c r="L1749" s="143"/>
      <c r="M1749" s="143"/>
      <c r="N1749" s="143"/>
      <c r="O1749" s="142"/>
      <c r="P1749" s="142"/>
      <c r="Q1749" s="142"/>
      <c r="R1749" s="138"/>
      <c r="S1749" s="138"/>
      <c r="T1749" s="137"/>
      <c r="U1749" s="6"/>
      <c r="V1749" s="8"/>
      <c r="W1749" s="8"/>
      <c r="X1749" s="60"/>
    </row>
    <row r="1750" spans="1:27" ht="11.25" outlineLevel="4" x14ac:dyDescent="0.2">
      <c r="A1750" s="136"/>
      <c r="B1750" s="137"/>
      <c r="C1750" s="137"/>
      <c r="D1750" s="138"/>
      <c r="E1750" s="144"/>
      <c r="F1750" s="139" t="s">
        <v>1152</v>
      </c>
      <c r="G1750" s="138"/>
      <c r="H1750" s="140">
        <v>7.484</v>
      </c>
      <c r="I1750" s="141"/>
      <c r="J1750" s="142"/>
      <c r="K1750" s="143"/>
      <c r="L1750" s="143"/>
      <c r="M1750" s="143"/>
      <c r="N1750" s="143"/>
      <c r="O1750" s="142"/>
      <c r="P1750" s="142"/>
      <c r="Q1750" s="142"/>
      <c r="R1750" s="138"/>
      <c r="S1750" s="138"/>
      <c r="T1750" s="137"/>
      <c r="U1750" s="6"/>
      <c r="V1750" s="8"/>
      <c r="W1750" s="8"/>
      <c r="X1750" s="60"/>
    </row>
    <row r="1751" spans="1:27" ht="7.5" customHeight="1" outlineLevel="4" x14ac:dyDescent="0.15">
      <c r="A1751" s="8"/>
      <c r="B1751" s="69"/>
      <c r="C1751" s="69"/>
      <c r="D1751" s="60"/>
      <c r="E1751" s="60"/>
      <c r="F1751" s="103"/>
      <c r="G1751" s="60"/>
      <c r="H1751" s="65"/>
      <c r="I1751" s="104"/>
      <c r="J1751" s="63"/>
      <c r="K1751" s="65"/>
      <c r="L1751" s="65"/>
      <c r="M1751" s="65"/>
      <c r="N1751" s="65"/>
      <c r="O1751" s="63"/>
      <c r="P1751" s="63"/>
      <c r="Q1751" s="63"/>
      <c r="R1751" s="60"/>
      <c r="S1751" s="60"/>
      <c r="T1751" s="69"/>
      <c r="U1751" s="8"/>
      <c r="X1751" s="60"/>
    </row>
    <row r="1752" spans="1:27" ht="11.25" outlineLevel="3" x14ac:dyDescent="0.2">
      <c r="A1752" s="4"/>
      <c r="B1752" s="119"/>
      <c r="C1752" s="120">
        <v>296</v>
      </c>
      <c r="D1752" s="121" t="s">
        <v>148</v>
      </c>
      <c r="E1752" s="122" t="s">
        <v>571</v>
      </c>
      <c r="F1752" s="123" t="s">
        <v>572</v>
      </c>
      <c r="G1752" s="121" t="s">
        <v>151</v>
      </c>
      <c r="H1752" s="124">
        <v>7.484</v>
      </c>
      <c r="I1752" s="125"/>
      <c r="J1752" s="126">
        <f>H1752*I1752</f>
        <v>0</v>
      </c>
      <c r="K1752" s="124">
        <v>1.2E-4</v>
      </c>
      <c r="L1752" s="124">
        <f>H1752*K1752</f>
        <v>8.9807999999999999E-4</v>
      </c>
      <c r="M1752" s="124"/>
      <c r="N1752" s="124">
        <f>H1752*M1752</f>
        <v>0</v>
      </c>
      <c r="O1752" s="126">
        <v>21</v>
      </c>
      <c r="P1752" s="126">
        <f>J1752*(O1752/100)</f>
        <v>0</v>
      </c>
      <c r="Q1752" s="126">
        <f>J1752+P1752</f>
        <v>0</v>
      </c>
      <c r="R1752" s="127"/>
      <c r="S1752" s="127" t="s">
        <v>152</v>
      </c>
      <c r="T1752" s="128">
        <v>1</v>
      </c>
      <c r="U1752" s="8"/>
      <c r="V1752" s="8"/>
      <c r="W1752" s="8"/>
      <c r="X1752" s="60"/>
    </row>
    <row r="1753" spans="1:27" ht="9.75" outlineLevel="4" x14ac:dyDescent="0.2">
      <c r="A1753" s="129"/>
      <c r="B1753" s="130"/>
      <c r="C1753" s="130"/>
      <c r="D1753" s="131"/>
      <c r="E1753" s="135" t="s">
        <v>0</v>
      </c>
      <c r="F1753" s="158" t="s">
        <v>573</v>
      </c>
      <c r="G1753" s="158"/>
      <c r="H1753" s="159"/>
      <c r="I1753" s="160"/>
      <c r="J1753" s="161"/>
      <c r="K1753" s="133"/>
      <c r="L1753" s="133"/>
      <c r="M1753" s="133"/>
      <c r="N1753" s="133"/>
      <c r="O1753" s="134"/>
      <c r="P1753" s="134"/>
      <c r="Q1753" s="134"/>
      <c r="R1753" s="131"/>
      <c r="S1753" s="131"/>
      <c r="T1753" s="130"/>
      <c r="U1753" s="6"/>
      <c r="V1753" s="8"/>
      <c r="W1753" s="8"/>
      <c r="X1753" s="132" t="str">
        <f>F1753</f>
        <v>Mezinátěr zámečnických konstrukcí jednonásobný syntetický standardní</v>
      </c>
      <c r="Y1753" s="9"/>
      <c r="AA1753" s="11"/>
    </row>
    <row r="1754" spans="1:27" ht="7.5" customHeight="1" outlineLevel="4" x14ac:dyDescent="0.15">
      <c r="B1754" s="69"/>
      <c r="C1754" s="69"/>
      <c r="D1754" s="60"/>
      <c r="E1754" s="60"/>
      <c r="F1754" s="61"/>
      <c r="G1754" s="60"/>
      <c r="H1754" s="65"/>
      <c r="I1754" s="104"/>
      <c r="J1754" s="63"/>
      <c r="K1754" s="65"/>
      <c r="L1754" s="65"/>
      <c r="M1754" s="65"/>
      <c r="N1754" s="65"/>
      <c r="O1754" s="63"/>
      <c r="P1754" s="63"/>
      <c r="Q1754" s="63"/>
      <c r="R1754" s="60"/>
      <c r="S1754" s="60"/>
      <c r="T1754" s="69"/>
      <c r="U1754" s="8"/>
      <c r="X1754" s="60"/>
    </row>
    <row r="1755" spans="1:27" ht="11.25" outlineLevel="3" x14ac:dyDescent="0.2">
      <c r="A1755" s="4"/>
      <c r="B1755" s="119"/>
      <c r="C1755" s="120">
        <v>297</v>
      </c>
      <c r="D1755" s="121" t="s">
        <v>148</v>
      </c>
      <c r="E1755" s="122" t="s">
        <v>574</v>
      </c>
      <c r="F1755" s="123" t="s">
        <v>575</v>
      </c>
      <c r="G1755" s="121" t="s">
        <v>151</v>
      </c>
      <c r="H1755" s="124">
        <v>7.4840000000000009</v>
      </c>
      <c r="I1755" s="125"/>
      <c r="J1755" s="126">
        <f>H1755*I1755</f>
        <v>0</v>
      </c>
      <c r="K1755" s="124">
        <v>1.2E-4</v>
      </c>
      <c r="L1755" s="124">
        <f>H1755*K1755</f>
        <v>8.980800000000001E-4</v>
      </c>
      <c r="M1755" s="124"/>
      <c r="N1755" s="124">
        <f>H1755*M1755</f>
        <v>0</v>
      </c>
      <c r="O1755" s="126">
        <v>21</v>
      </c>
      <c r="P1755" s="126">
        <f>J1755*(O1755/100)</f>
        <v>0</v>
      </c>
      <c r="Q1755" s="126">
        <f>J1755+P1755</f>
        <v>0</v>
      </c>
      <c r="R1755" s="127"/>
      <c r="S1755" s="127" t="s">
        <v>152</v>
      </c>
      <c r="T1755" s="128">
        <v>1</v>
      </c>
      <c r="U1755" s="8"/>
      <c r="V1755" s="8"/>
      <c r="W1755" s="8"/>
      <c r="X1755" s="60"/>
    </row>
    <row r="1756" spans="1:27" ht="9.75" outlineLevel="4" x14ac:dyDescent="0.2">
      <c r="A1756" s="129"/>
      <c r="B1756" s="130"/>
      <c r="C1756" s="130"/>
      <c r="D1756" s="131"/>
      <c r="E1756" s="135" t="s">
        <v>0</v>
      </c>
      <c r="F1756" s="158" t="s">
        <v>576</v>
      </c>
      <c r="G1756" s="158"/>
      <c r="H1756" s="159"/>
      <c r="I1756" s="160"/>
      <c r="J1756" s="161"/>
      <c r="K1756" s="133"/>
      <c r="L1756" s="133"/>
      <c r="M1756" s="133"/>
      <c r="N1756" s="133"/>
      <c r="O1756" s="134"/>
      <c r="P1756" s="134"/>
      <c r="Q1756" s="134"/>
      <c r="R1756" s="131"/>
      <c r="S1756" s="131"/>
      <c r="T1756" s="130"/>
      <c r="U1756" s="6"/>
      <c r="V1756" s="8"/>
      <c r="W1756" s="8"/>
      <c r="X1756" s="132" t="str">
        <f>F1756</f>
        <v>Krycí nátěr (email) zámečnických konstrukcí jednonásobný syntetický standardní</v>
      </c>
      <c r="Y1756" s="9"/>
      <c r="AA1756" s="11"/>
    </row>
    <row r="1757" spans="1:27" ht="7.5" customHeight="1" outlineLevel="4" x14ac:dyDescent="0.15">
      <c r="B1757" s="69"/>
      <c r="C1757" s="69"/>
      <c r="D1757" s="60"/>
      <c r="E1757" s="60"/>
      <c r="F1757" s="61"/>
      <c r="G1757" s="60"/>
      <c r="H1757" s="65"/>
      <c r="I1757" s="104"/>
      <c r="J1757" s="63"/>
      <c r="K1757" s="65"/>
      <c r="L1757" s="65"/>
      <c r="M1757" s="65"/>
      <c r="N1757" s="65"/>
      <c r="O1757" s="63"/>
      <c r="P1757" s="63"/>
      <c r="Q1757" s="63"/>
      <c r="R1757" s="60"/>
      <c r="S1757" s="60"/>
      <c r="T1757" s="69"/>
      <c r="U1757" s="8"/>
      <c r="X1757" s="60"/>
    </row>
    <row r="1758" spans="1:27" ht="11.25" outlineLevel="4" x14ac:dyDescent="0.2">
      <c r="A1758" s="136"/>
      <c r="B1758" s="137"/>
      <c r="C1758" s="137"/>
      <c r="D1758" s="138"/>
      <c r="E1758" s="144" t="s">
        <v>1</v>
      </c>
      <c r="F1758" s="139" t="s">
        <v>718</v>
      </c>
      <c r="G1758" s="138"/>
      <c r="H1758" s="140">
        <v>0</v>
      </c>
      <c r="I1758" s="141"/>
      <c r="J1758" s="142"/>
      <c r="K1758" s="143"/>
      <c r="L1758" s="143"/>
      <c r="M1758" s="143"/>
      <c r="N1758" s="143"/>
      <c r="O1758" s="142"/>
      <c r="P1758" s="142"/>
      <c r="Q1758" s="142"/>
      <c r="R1758" s="138"/>
      <c r="S1758" s="138"/>
      <c r="T1758" s="137"/>
      <c r="U1758" s="6"/>
      <c r="V1758" s="8"/>
      <c r="W1758" s="8"/>
      <c r="X1758" s="60"/>
    </row>
    <row r="1759" spans="1:27" ht="11.25" outlineLevel="4" x14ac:dyDescent="0.2">
      <c r="A1759" s="136"/>
      <c r="B1759" s="137"/>
      <c r="C1759" s="137"/>
      <c r="D1759" s="138"/>
      <c r="E1759" s="144"/>
      <c r="F1759" s="139" t="s">
        <v>1153</v>
      </c>
      <c r="G1759" s="138"/>
      <c r="H1759" s="140">
        <v>0.98000000000000009</v>
      </c>
      <c r="I1759" s="141"/>
      <c r="J1759" s="142"/>
      <c r="K1759" s="143"/>
      <c r="L1759" s="143"/>
      <c r="M1759" s="143"/>
      <c r="N1759" s="143"/>
      <c r="O1759" s="142"/>
      <c r="P1759" s="142"/>
      <c r="Q1759" s="142"/>
      <c r="R1759" s="138"/>
      <c r="S1759" s="138"/>
      <c r="T1759" s="137"/>
      <c r="U1759" s="6"/>
      <c r="V1759" s="8"/>
      <c r="W1759" s="8"/>
      <c r="X1759" s="60"/>
    </row>
    <row r="1760" spans="1:27" ht="11.25" outlineLevel="4" x14ac:dyDescent="0.2">
      <c r="A1760" s="136"/>
      <c r="B1760" s="137"/>
      <c r="C1760" s="137"/>
      <c r="D1760" s="138"/>
      <c r="E1760" s="144"/>
      <c r="F1760" s="139" t="s">
        <v>1154</v>
      </c>
      <c r="G1760" s="138"/>
      <c r="H1760" s="140">
        <v>2.4500000000000002</v>
      </c>
      <c r="I1760" s="141"/>
      <c r="J1760" s="142"/>
      <c r="K1760" s="143"/>
      <c r="L1760" s="143"/>
      <c r="M1760" s="143"/>
      <c r="N1760" s="143"/>
      <c r="O1760" s="142"/>
      <c r="P1760" s="142"/>
      <c r="Q1760" s="142"/>
      <c r="R1760" s="138"/>
      <c r="S1760" s="138"/>
      <c r="T1760" s="137"/>
      <c r="U1760" s="6"/>
      <c r="V1760" s="8"/>
      <c r="W1760" s="8"/>
      <c r="X1760" s="60"/>
    </row>
    <row r="1761" spans="1:27" ht="11.25" outlineLevel="4" x14ac:dyDescent="0.2">
      <c r="A1761" s="136"/>
      <c r="B1761" s="137"/>
      <c r="C1761" s="137"/>
      <c r="D1761" s="138"/>
      <c r="E1761" s="144"/>
      <c r="F1761" s="139" t="s">
        <v>1155</v>
      </c>
      <c r="G1761" s="138"/>
      <c r="H1761" s="140">
        <v>1.3720000000000003</v>
      </c>
      <c r="I1761" s="141"/>
      <c r="J1761" s="142"/>
      <c r="K1761" s="143"/>
      <c r="L1761" s="143"/>
      <c r="M1761" s="143"/>
      <c r="N1761" s="143"/>
      <c r="O1761" s="142"/>
      <c r="P1761" s="142"/>
      <c r="Q1761" s="142"/>
      <c r="R1761" s="138"/>
      <c r="S1761" s="138"/>
      <c r="T1761" s="137"/>
      <c r="U1761" s="6"/>
      <c r="V1761" s="8"/>
      <c r="W1761" s="8"/>
      <c r="X1761" s="60"/>
    </row>
    <row r="1762" spans="1:27" ht="11.25" outlineLevel="4" x14ac:dyDescent="0.2">
      <c r="A1762" s="136"/>
      <c r="B1762" s="137"/>
      <c r="C1762" s="137"/>
      <c r="D1762" s="138"/>
      <c r="E1762" s="144"/>
      <c r="F1762" s="139" t="s">
        <v>973</v>
      </c>
      <c r="G1762" s="138"/>
      <c r="H1762" s="140">
        <v>0</v>
      </c>
      <c r="I1762" s="141"/>
      <c r="J1762" s="142"/>
      <c r="K1762" s="143"/>
      <c r="L1762" s="143"/>
      <c r="M1762" s="143"/>
      <c r="N1762" s="143"/>
      <c r="O1762" s="142"/>
      <c r="P1762" s="142"/>
      <c r="Q1762" s="142"/>
      <c r="R1762" s="138"/>
      <c r="S1762" s="138"/>
      <c r="T1762" s="137"/>
      <c r="U1762" s="6"/>
      <c r="V1762" s="8"/>
      <c r="W1762" s="8"/>
      <c r="X1762" s="60"/>
    </row>
    <row r="1763" spans="1:27" ht="11.25" outlineLevel="4" x14ac:dyDescent="0.2">
      <c r="A1763" s="136"/>
      <c r="B1763" s="137"/>
      <c r="C1763" s="137"/>
      <c r="D1763" s="138"/>
      <c r="E1763" s="144"/>
      <c r="F1763" s="139" t="s">
        <v>1156</v>
      </c>
      <c r="G1763" s="138"/>
      <c r="H1763" s="140">
        <v>1.2744</v>
      </c>
      <c r="I1763" s="141"/>
      <c r="J1763" s="142"/>
      <c r="K1763" s="143"/>
      <c r="L1763" s="143"/>
      <c r="M1763" s="143"/>
      <c r="N1763" s="143"/>
      <c r="O1763" s="142"/>
      <c r="P1763" s="142"/>
      <c r="Q1763" s="142"/>
      <c r="R1763" s="138"/>
      <c r="S1763" s="138"/>
      <c r="T1763" s="137"/>
      <c r="U1763" s="6"/>
      <c r="V1763" s="8"/>
      <c r="W1763" s="8"/>
      <c r="X1763" s="60"/>
    </row>
    <row r="1764" spans="1:27" ht="11.25" outlineLevel="4" x14ac:dyDescent="0.2">
      <c r="A1764" s="136"/>
      <c r="B1764" s="137"/>
      <c r="C1764" s="137"/>
      <c r="D1764" s="138"/>
      <c r="E1764" s="144"/>
      <c r="F1764" s="139" t="s">
        <v>1157</v>
      </c>
      <c r="G1764" s="138"/>
      <c r="H1764" s="140">
        <v>0.28800000000000003</v>
      </c>
      <c r="I1764" s="141"/>
      <c r="J1764" s="142"/>
      <c r="K1764" s="143"/>
      <c r="L1764" s="143"/>
      <c r="M1764" s="143"/>
      <c r="N1764" s="143"/>
      <c r="O1764" s="142"/>
      <c r="P1764" s="142"/>
      <c r="Q1764" s="142"/>
      <c r="R1764" s="138"/>
      <c r="S1764" s="138"/>
      <c r="T1764" s="137"/>
      <c r="U1764" s="6"/>
      <c r="V1764" s="8"/>
      <c r="W1764" s="8"/>
      <c r="X1764" s="60"/>
    </row>
    <row r="1765" spans="1:27" ht="11.25" outlineLevel="4" x14ac:dyDescent="0.2">
      <c r="A1765" s="136"/>
      <c r="B1765" s="137"/>
      <c r="C1765" s="137"/>
      <c r="D1765" s="138"/>
      <c r="E1765" s="144"/>
      <c r="F1765" s="139" t="s">
        <v>1158</v>
      </c>
      <c r="G1765" s="138"/>
      <c r="H1765" s="140">
        <v>0.42480000000000001</v>
      </c>
      <c r="I1765" s="141"/>
      <c r="J1765" s="142"/>
      <c r="K1765" s="143"/>
      <c r="L1765" s="143"/>
      <c r="M1765" s="143"/>
      <c r="N1765" s="143"/>
      <c r="O1765" s="142"/>
      <c r="P1765" s="142"/>
      <c r="Q1765" s="142"/>
      <c r="R1765" s="138"/>
      <c r="S1765" s="138"/>
      <c r="T1765" s="137"/>
      <c r="U1765" s="6"/>
      <c r="V1765" s="8"/>
      <c r="W1765" s="8"/>
      <c r="X1765" s="60"/>
    </row>
    <row r="1766" spans="1:27" ht="11.25" outlineLevel="4" x14ac:dyDescent="0.2">
      <c r="A1766" s="136"/>
      <c r="B1766" s="137"/>
      <c r="C1766" s="137"/>
      <c r="D1766" s="138"/>
      <c r="E1766" s="144"/>
      <c r="F1766" s="139" t="s">
        <v>1159</v>
      </c>
      <c r="G1766" s="138"/>
      <c r="H1766" s="140">
        <v>9.6000000000000016E-2</v>
      </c>
      <c r="I1766" s="141"/>
      <c r="J1766" s="142"/>
      <c r="K1766" s="143"/>
      <c r="L1766" s="143"/>
      <c r="M1766" s="143"/>
      <c r="N1766" s="143"/>
      <c r="O1766" s="142"/>
      <c r="P1766" s="142"/>
      <c r="Q1766" s="142"/>
      <c r="R1766" s="138"/>
      <c r="S1766" s="138"/>
      <c r="T1766" s="137"/>
      <c r="U1766" s="6"/>
      <c r="V1766" s="8"/>
      <c r="W1766" s="8"/>
      <c r="X1766" s="60"/>
    </row>
    <row r="1767" spans="1:27" ht="11.25" outlineLevel="4" x14ac:dyDescent="0.2">
      <c r="A1767" s="136"/>
      <c r="B1767" s="137"/>
      <c r="C1767" s="137"/>
      <c r="D1767" s="138"/>
      <c r="E1767" s="144"/>
      <c r="F1767" s="139" t="s">
        <v>1160</v>
      </c>
      <c r="G1767" s="138"/>
      <c r="H1767" s="140">
        <v>0.50279999999999991</v>
      </c>
      <c r="I1767" s="141"/>
      <c r="J1767" s="142"/>
      <c r="K1767" s="143"/>
      <c r="L1767" s="143"/>
      <c r="M1767" s="143"/>
      <c r="N1767" s="143"/>
      <c r="O1767" s="142"/>
      <c r="P1767" s="142"/>
      <c r="Q1767" s="142"/>
      <c r="R1767" s="138"/>
      <c r="S1767" s="138"/>
      <c r="T1767" s="137"/>
      <c r="U1767" s="6"/>
      <c r="V1767" s="8"/>
      <c r="W1767" s="8"/>
      <c r="X1767" s="60"/>
    </row>
    <row r="1768" spans="1:27" ht="11.25" outlineLevel="4" x14ac:dyDescent="0.2">
      <c r="A1768" s="136"/>
      <c r="B1768" s="137"/>
      <c r="C1768" s="137"/>
      <c r="D1768" s="138"/>
      <c r="E1768" s="144"/>
      <c r="F1768" s="139" t="s">
        <v>1161</v>
      </c>
      <c r="G1768" s="138"/>
      <c r="H1768" s="140">
        <v>9.6000000000000016E-2</v>
      </c>
      <c r="I1768" s="141"/>
      <c r="J1768" s="142"/>
      <c r="K1768" s="143"/>
      <c r="L1768" s="143"/>
      <c r="M1768" s="143"/>
      <c r="N1768" s="143"/>
      <c r="O1768" s="142"/>
      <c r="P1768" s="142"/>
      <c r="Q1768" s="142"/>
      <c r="R1768" s="138"/>
      <c r="S1768" s="138"/>
      <c r="T1768" s="137"/>
      <c r="U1768" s="6"/>
      <c r="V1768" s="8"/>
      <c r="W1768" s="8"/>
      <c r="X1768" s="60"/>
    </row>
    <row r="1769" spans="1:27" ht="11.25" outlineLevel="4" x14ac:dyDescent="0.2">
      <c r="A1769" s="136"/>
      <c r="B1769" s="137"/>
      <c r="C1769" s="137"/>
      <c r="D1769" s="138"/>
      <c r="E1769" s="144"/>
      <c r="F1769" s="139" t="s">
        <v>233</v>
      </c>
      <c r="G1769" s="138"/>
      <c r="H1769" s="140">
        <v>7.4840000000000009</v>
      </c>
      <c r="I1769" s="141"/>
      <c r="J1769" s="142"/>
      <c r="K1769" s="143"/>
      <c r="L1769" s="143"/>
      <c r="M1769" s="143"/>
      <c r="N1769" s="143"/>
      <c r="O1769" s="142"/>
      <c r="P1769" s="142"/>
      <c r="Q1769" s="142"/>
      <c r="R1769" s="138"/>
      <c r="S1769" s="138"/>
      <c r="T1769" s="137"/>
      <c r="U1769" s="6"/>
      <c r="V1769" s="8"/>
      <c r="W1769" s="8"/>
      <c r="X1769" s="60"/>
    </row>
    <row r="1770" spans="1:27" ht="7.5" customHeight="1" outlineLevel="4" x14ac:dyDescent="0.15">
      <c r="A1770" s="8"/>
      <c r="B1770" s="69"/>
      <c r="C1770" s="69"/>
      <c r="D1770" s="60"/>
      <c r="E1770" s="60"/>
      <c r="F1770" s="103"/>
      <c r="G1770" s="60"/>
      <c r="H1770" s="65"/>
      <c r="I1770" s="104"/>
      <c r="J1770" s="63"/>
      <c r="K1770" s="65"/>
      <c r="L1770" s="65"/>
      <c r="M1770" s="65"/>
      <c r="N1770" s="65"/>
      <c r="O1770" s="63"/>
      <c r="P1770" s="63"/>
      <c r="Q1770" s="63"/>
      <c r="R1770" s="60"/>
      <c r="S1770" s="60"/>
      <c r="T1770" s="69"/>
      <c r="U1770" s="8"/>
      <c r="X1770" s="60"/>
    </row>
    <row r="1771" spans="1:27" ht="11.25" outlineLevel="3" x14ac:dyDescent="0.2">
      <c r="A1771" s="4"/>
      <c r="B1771" s="119"/>
      <c r="C1771" s="120">
        <v>298</v>
      </c>
      <c r="D1771" s="121" t="s">
        <v>148</v>
      </c>
      <c r="E1771" s="122" t="s">
        <v>1162</v>
      </c>
      <c r="F1771" s="123" t="s">
        <v>1163</v>
      </c>
      <c r="G1771" s="121" t="s">
        <v>151</v>
      </c>
      <c r="H1771" s="124">
        <v>25.923000000000002</v>
      </c>
      <c r="I1771" s="125"/>
      <c r="J1771" s="126">
        <f>H1771*I1771</f>
        <v>0</v>
      </c>
      <c r="K1771" s="124">
        <v>8.5999999999999998E-4</v>
      </c>
      <c r="L1771" s="124">
        <f>H1771*K1771</f>
        <v>2.2293780000000003E-2</v>
      </c>
      <c r="M1771" s="124"/>
      <c r="N1771" s="124">
        <f>H1771*M1771</f>
        <v>0</v>
      </c>
      <c r="O1771" s="126">
        <v>21</v>
      </c>
      <c r="P1771" s="126">
        <f>J1771*(O1771/100)</f>
        <v>0</v>
      </c>
      <c r="Q1771" s="126">
        <f>J1771+P1771</f>
        <v>0</v>
      </c>
      <c r="R1771" s="127"/>
      <c r="S1771" s="127" t="s">
        <v>152</v>
      </c>
      <c r="T1771" s="128">
        <v>1</v>
      </c>
      <c r="U1771" s="8"/>
      <c r="V1771" s="8"/>
      <c r="W1771" s="8"/>
      <c r="X1771" s="60"/>
    </row>
    <row r="1772" spans="1:27" ht="9.75" outlineLevel="4" x14ac:dyDescent="0.2">
      <c r="A1772" s="129"/>
      <c r="B1772" s="130"/>
      <c r="C1772" s="130"/>
      <c r="D1772" s="131"/>
      <c r="E1772" s="135" t="s">
        <v>0</v>
      </c>
      <c r="F1772" s="158" t="s">
        <v>1164</v>
      </c>
      <c r="G1772" s="158"/>
      <c r="H1772" s="159"/>
      <c r="I1772" s="160"/>
      <c r="J1772" s="161"/>
      <c r="K1772" s="133"/>
      <c r="L1772" s="133"/>
      <c r="M1772" s="133"/>
      <c r="N1772" s="133"/>
      <c r="O1772" s="134"/>
      <c r="P1772" s="134"/>
      <c r="Q1772" s="134"/>
      <c r="R1772" s="131"/>
      <c r="S1772" s="131"/>
      <c r="T1772" s="130"/>
      <c r="U1772" s="6"/>
      <c r="V1772" s="8"/>
      <c r="W1772" s="8"/>
      <c r="X1772" s="132" t="str">
        <f>F1772</f>
        <v>Provedení komaxitového stříkání ocelových konstrukcí, tloušťky 100 μm, třídy III</v>
      </c>
      <c r="Y1772" s="9"/>
      <c r="AA1772" s="11"/>
    </row>
    <row r="1773" spans="1:27" ht="7.5" customHeight="1" outlineLevel="4" x14ac:dyDescent="0.15">
      <c r="B1773" s="69"/>
      <c r="C1773" s="69"/>
      <c r="D1773" s="60"/>
      <c r="E1773" s="60"/>
      <c r="F1773" s="61"/>
      <c r="G1773" s="60"/>
      <c r="H1773" s="65"/>
      <c r="I1773" s="104"/>
      <c r="J1773" s="63"/>
      <c r="K1773" s="65"/>
      <c r="L1773" s="65"/>
      <c r="M1773" s="65"/>
      <c r="N1773" s="65"/>
      <c r="O1773" s="63"/>
      <c r="P1773" s="63"/>
      <c r="Q1773" s="63"/>
      <c r="R1773" s="60"/>
      <c r="S1773" s="60"/>
      <c r="T1773" s="69"/>
      <c r="U1773" s="8"/>
      <c r="X1773" s="60"/>
    </row>
    <row r="1774" spans="1:27" ht="11.25" outlineLevel="4" x14ac:dyDescent="0.2">
      <c r="A1774" s="136"/>
      <c r="B1774" s="137"/>
      <c r="C1774" s="137"/>
      <c r="D1774" s="138"/>
      <c r="E1774" s="144" t="s">
        <v>1</v>
      </c>
      <c r="F1774" s="139" t="s">
        <v>1048</v>
      </c>
      <c r="G1774" s="138"/>
      <c r="H1774" s="140">
        <v>0</v>
      </c>
      <c r="I1774" s="141"/>
      <c r="J1774" s="142"/>
      <c r="K1774" s="143"/>
      <c r="L1774" s="143"/>
      <c r="M1774" s="143"/>
      <c r="N1774" s="143"/>
      <c r="O1774" s="142"/>
      <c r="P1774" s="142"/>
      <c r="Q1774" s="142"/>
      <c r="R1774" s="138"/>
      <c r="S1774" s="138"/>
      <c r="T1774" s="137"/>
      <c r="U1774" s="6"/>
      <c r="V1774" s="8"/>
      <c r="W1774" s="8"/>
      <c r="X1774" s="60"/>
    </row>
    <row r="1775" spans="1:27" ht="11.25" outlineLevel="4" x14ac:dyDescent="0.2">
      <c r="A1775" s="136"/>
      <c r="B1775" s="137"/>
      <c r="C1775" s="137"/>
      <c r="D1775" s="138"/>
      <c r="E1775" s="144"/>
      <c r="F1775" s="139" t="s">
        <v>1165</v>
      </c>
      <c r="G1775" s="138"/>
      <c r="H1775" s="140">
        <v>20.6568</v>
      </c>
      <c r="I1775" s="141"/>
      <c r="J1775" s="142"/>
      <c r="K1775" s="143"/>
      <c r="L1775" s="143"/>
      <c r="M1775" s="143"/>
      <c r="N1775" s="143"/>
      <c r="O1775" s="142"/>
      <c r="P1775" s="142"/>
      <c r="Q1775" s="142"/>
      <c r="R1775" s="138"/>
      <c r="S1775" s="138"/>
      <c r="T1775" s="137"/>
      <c r="U1775" s="6"/>
      <c r="V1775" s="8"/>
      <c r="W1775" s="8"/>
      <c r="X1775" s="60"/>
    </row>
    <row r="1776" spans="1:27" ht="11.25" outlineLevel="4" x14ac:dyDescent="0.2">
      <c r="A1776" s="136"/>
      <c r="B1776" s="137"/>
      <c r="C1776" s="137"/>
      <c r="D1776" s="138"/>
      <c r="E1776" s="144"/>
      <c r="F1776" s="139" t="s">
        <v>1147</v>
      </c>
      <c r="G1776" s="138"/>
      <c r="H1776" s="140">
        <v>0.43120000000000003</v>
      </c>
      <c r="I1776" s="141"/>
      <c r="J1776" s="142"/>
      <c r="K1776" s="143"/>
      <c r="L1776" s="143"/>
      <c r="M1776" s="143"/>
      <c r="N1776" s="143"/>
      <c r="O1776" s="142"/>
      <c r="P1776" s="142"/>
      <c r="Q1776" s="142"/>
      <c r="R1776" s="138"/>
      <c r="S1776" s="138"/>
      <c r="T1776" s="137"/>
      <c r="U1776" s="6"/>
      <c r="V1776" s="8"/>
      <c r="W1776" s="8"/>
      <c r="X1776" s="60"/>
    </row>
    <row r="1777" spans="1:27" ht="11.25" outlineLevel="4" x14ac:dyDescent="0.2">
      <c r="A1777" s="136"/>
      <c r="B1777" s="137"/>
      <c r="C1777" s="137"/>
      <c r="D1777" s="138"/>
      <c r="E1777" s="144"/>
      <c r="F1777" s="139" t="s">
        <v>1148</v>
      </c>
      <c r="G1777" s="138"/>
      <c r="H1777" s="140">
        <v>4.835</v>
      </c>
      <c r="I1777" s="141"/>
      <c r="J1777" s="142"/>
      <c r="K1777" s="143"/>
      <c r="L1777" s="143"/>
      <c r="M1777" s="143"/>
      <c r="N1777" s="143"/>
      <c r="O1777" s="142"/>
      <c r="P1777" s="142"/>
      <c r="Q1777" s="142"/>
      <c r="R1777" s="138"/>
      <c r="S1777" s="138"/>
      <c r="T1777" s="137"/>
      <c r="U1777" s="6"/>
      <c r="V1777" s="8"/>
      <c r="W1777" s="8"/>
      <c r="X1777" s="60"/>
    </row>
    <row r="1778" spans="1:27" ht="7.5" customHeight="1" outlineLevel="4" x14ac:dyDescent="0.15">
      <c r="A1778" s="8"/>
      <c r="B1778" s="69"/>
      <c r="C1778" s="69"/>
      <c r="D1778" s="60"/>
      <c r="E1778" s="60"/>
      <c r="F1778" s="103"/>
      <c r="G1778" s="60"/>
      <c r="H1778" s="65"/>
      <c r="I1778" s="104"/>
      <c r="J1778" s="63"/>
      <c r="K1778" s="65"/>
      <c r="L1778" s="65"/>
      <c r="M1778" s="65"/>
      <c r="N1778" s="65"/>
      <c r="O1778" s="63"/>
      <c r="P1778" s="63"/>
      <c r="Q1778" s="63"/>
      <c r="R1778" s="60"/>
      <c r="S1778" s="60"/>
      <c r="T1778" s="69"/>
      <c r="U1778" s="8"/>
      <c r="X1778" s="60"/>
    </row>
    <row r="1779" spans="1:27" outlineLevel="3" x14ac:dyDescent="0.15">
      <c r="B1779" s="6"/>
      <c r="C1779" s="6"/>
      <c r="D1779" s="6"/>
      <c r="E1779" s="6"/>
      <c r="F1779" s="6"/>
      <c r="G1779" s="6"/>
      <c r="H1779" s="6"/>
      <c r="I1779" s="8"/>
      <c r="J1779" s="8"/>
      <c r="K1779" s="6"/>
      <c r="L1779" s="6"/>
      <c r="M1779" s="6"/>
      <c r="N1779" s="6"/>
      <c r="O1779" s="6"/>
      <c r="P1779" s="8"/>
      <c r="Q1779" s="8"/>
      <c r="R1779" s="8"/>
      <c r="S1779" s="6"/>
      <c r="T1779" s="6"/>
      <c r="X1779" s="6"/>
    </row>
    <row r="1780" spans="1:27" ht="11.25" outlineLevel="2" x14ac:dyDescent="0.2">
      <c r="A1780" s="96" t="s">
        <v>138</v>
      </c>
      <c r="B1780" s="100">
        <v>3</v>
      </c>
      <c r="C1780" s="113"/>
      <c r="D1780" s="114" t="s">
        <v>147</v>
      </c>
      <c r="E1780" s="114"/>
      <c r="F1780" s="115" t="s">
        <v>112</v>
      </c>
      <c r="G1780" s="114"/>
      <c r="H1780" s="116"/>
      <c r="I1780" s="117"/>
      <c r="J1780" s="98">
        <f>SUBTOTAL(9,J1781:J1830)</f>
        <v>0</v>
      </c>
      <c r="K1780" s="116"/>
      <c r="L1780" s="99">
        <f>SUBTOTAL(9,L1781:L1830)</f>
        <v>1.0095039299999999</v>
      </c>
      <c r="M1780" s="116"/>
      <c r="N1780" s="99">
        <f>SUBTOTAL(9,N1781:N1830)</f>
        <v>0.17190602099999999</v>
      </c>
      <c r="O1780" s="118"/>
      <c r="P1780" s="98">
        <f>SUBTOTAL(9,P1781:P1830)</f>
        <v>0</v>
      </c>
      <c r="Q1780" s="98">
        <f>SUBTOTAL(9,Q1781:Q1830)</f>
        <v>0</v>
      </c>
      <c r="R1780" s="114"/>
      <c r="S1780" s="114"/>
      <c r="T1780" s="100">
        <f>SUBTOTAL(9,T1781:T1830)</f>
        <v>8</v>
      </c>
      <c r="U1780" s="6"/>
      <c r="V1780" s="8"/>
      <c r="W1780" s="8"/>
      <c r="X1780" s="60"/>
    </row>
    <row r="1781" spans="1:27" ht="11.25" outlineLevel="3" x14ac:dyDescent="0.2">
      <c r="A1781" s="4"/>
      <c r="B1781" s="119"/>
      <c r="C1781" s="120">
        <v>299</v>
      </c>
      <c r="D1781" s="121" t="s">
        <v>148</v>
      </c>
      <c r="E1781" s="122" t="s">
        <v>580</v>
      </c>
      <c r="F1781" s="123" t="s">
        <v>581</v>
      </c>
      <c r="G1781" s="121" t="s">
        <v>151</v>
      </c>
      <c r="H1781" s="124">
        <v>670.39</v>
      </c>
      <c r="I1781" s="125"/>
      <c r="J1781" s="126">
        <f>H1781*I1781</f>
        <v>0</v>
      </c>
      <c r="K1781" s="124"/>
      <c r="L1781" s="124">
        <f>H1781*K1781</f>
        <v>0</v>
      </c>
      <c r="M1781" s="124">
        <v>3.0000000000000001E-5</v>
      </c>
      <c r="N1781" s="124">
        <f>H1781*M1781</f>
        <v>2.01117E-2</v>
      </c>
      <c r="O1781" s="126">
        <v>21</v>
      </c>
      <c r="P1781" s="126">
        <f>J1781*(O1781/100)</f>
        <v>0</v>
      </c>
      <c r="Q1781" s="126">
        <f>J1781+P1781</f>
        <v>0</v>
      </c>
      <c r="R1781" s="127"/>
      <c r="S1781" s="127" t="s">
        <v>152</v>
      </c>
      <c r="T1781" s="128">
        <v>1</v>
      </c>
      <c r="U1781" s="8"/>
      <c r="V1781" s="8"/>
      <c r="W1781" s="8"/>
      <c r="X1781" s="60"/>
    </row>
    <row r="1782" spans="1:27" ht="9.75" outlineLevel="4" x14ac:dyDescent="0.2">
      <c r="A1782" s="129"/>
      <c r="B1782" s="130"/>
      <c r="C1782" s="130"/>
      <c r="D1782" s="131"/>
      <c r="E1782" s="135" t="s">
        <v>0</v>
      </c>
      <c r="F1782" s="158" t="s">
        <v>582</v>
      </c>
      <c r="G1782" s="158"/>
      <c r="H1782" s="159"/>
      <c r="I1782" s="160"/>
      <c r="J1782" s="161"/>
      <c r="K1782" s="133"/>
      <c r="L1782" s="133"/>
      <c r="M1782" s="133"/>
      <c r="N1782" s="133"/>
      <c r="O1782" s="134"/>
      <c r="P1782" s="134"/>
      <c r="Q1782" s="134"/>
      <c r="R1782" s="131"/>
      <c r="S1782" s="131"/>
      <c r="T1782" s="130"/>
      <c r="U1782" s="6"/>
      <c r="V1782" s="8"/>
      <c r="W1782" s="8"/>
      <c r="X1782" s="132" t="str">
        <f>F1782</f>
        <v>Zakrytí nemalovaných ploch (materiál ve specifikaci) včetně pozdějšího odkrytí podlah</v>
      </c>
      <c r="Y1782" s="9"/>
      <c r="AA1782" s="11"/>
    </row>
    <row r="1783" spans="1:27" ht="7.5" customHeight="1" outlineLevel="4" x14ac:dyDescent="0.15">
      <c r="B1783" s="69"/>
      <c r="C1783" s="69"/>
      <c r="D1783" s="60"/>
      <c r="E1783" s="60"/>
      <c r="F1783" s="61"/>
      <c r="G1783" s="60"/>
      <c r="H1783" s="65"/>
      <c r="I1783" s="104"/>
      <c r="J1783" s="63"/>
      <c r="K1783" s="65"/>
      <c r="L1783" s="65"/>
      <c r="M1783" s="65"/>
      <c r="N1783" s="65"/>
      <c r="O1783" s="63"/>
      <c r="P1783" s="63"/>
      <c r="Q1783" s="63"/>
      <c r="R1783" s="60"/>
      <c r="S1783" s="60"/>
      <c r="T1783" s="69"/>
      <c r="U1783" s="8"/>
      <c r="X1783" s="60"/>
    </row>
    <row r="1784" spans="1:27" ht="11.25" outlineLevel="4" x14ac:dyDescent="0.2">
      <c r="A1784" s="136"/>
      <c r="B1784" s="137"/>
      <c r="C1784" s="137"/>
      <c r="D1784" s="138"/>
      <c r="E1784" s="144" t="s">
        <v>1</v>
      </c>
      <c r="F1784" s="139" t="s">
        <v>623</v>
      </c>
      <c r="G1784" s="138"/>
      <c r="H1784" s="140">
        <v>0</v>
      </c>
      <c r="I1784" s="141"/>
      <c r="J1784" s="142"/>
      <c r="K1784" s="143"/>
      <c r="L1784" s="143"/>
      <c r="M1784" s="143"/>
      <c r="N1784" s="143"/>
      <c r="O1784" s="142"/>
      <c r="P1784" s="142"/>
      <c r="Q1784" s="142"/>
      <c r="R1784" s="138"/>
      <c r="S1784" s="138"/>
      <c r="T1784" s="137"/>
      <c r="U1784" s="6"/>
      <c r="V1784" s="8"/>
      <c r="W1784" s="8"/>
      <c r="X1784" s="60"/>
    </row>
    <row r="1785" spans="1:27" ht="11.25" outlineLevel="4" x14ac:dyDescent="0.2">
      <c r="A1785" s="136"/>
      <c r="B1785" s="137"/>
      <c r="C1785" s="137"/>
      <c r="D1785" s="138"/>
      <c r="E1785" s="144"/>
      <c r="F1785" s="139" t="s">
        <v>830</v>
      </c>
      <c r="G1785" s="138"/>
      <c r="H1785" s="140">
        <v>15.919999999999996</v>
      </c>
      <c r="I1785" s="141"/>
      <c r="J1785" s="142"/>
      <c r="K1785" s="143"/>
      <c r="L1785" s="143"/>
      <c r="M1785" s="143"/>
      <c r="N1785" s="143"/>
      <c r="O1785" s="142"/>
      <c r="P1785" s="142"/>
      <c r="Q1785" s="142"/>
      <c r="R1785" s="138"/>
      <c r="S1785" s="138"/>
      <c r="T1785" s="137"/>
      <c r="U1785" s="6"/>
      <c r="V1785" s="8"/>
      <c r="W1785" s="8"/>
      <c r="X1785" s="60"/>
    </row>
    <row r="1786" spans="1:27" ht="11.25" outlineLevel="4" x14ac:dyDescent="0.2">
      <c r="A1786" s="136"/>
      <c r="B1786" s="137"/>
      <c r="C1786" s="137"/>
      <c r="D1786" s="138"/>
      <c r="E1786" s="144"/>
      <c r="F1786" s="139" t="s">
        <v>768</v>
      </c>
      <c r="G1786" s="138"/>
      <c r="H1786" s="140">
        <v>33.6</v>
      </c>
      <c r="I1786" s="141"/>
      <c r="J1786" s="142"/>
      <c r="K1786" s="143"/>
      <c r="L1786" s="143"/>
      <c r="M1786" s="143"/>
      <c r="N1786" s="143"/>
      <c r="O1786" s="142"/>
      <c r="P1786" s="142"/>
      <c r="Q1786" s="142"/>
      <c r="R1786" s="138"/>
      <c r="S1786" s="138"/>
      <c r="T1786" s="137"/>
      <c r="U1786" s="6"/>
      <c r="V1786" s="8"/>
      <c r="W1786" s="8"/>
      <c r="X1786" s="60"/>
    </row>
    <row r="1787" spans="1:27" ht="11.25" outlineLevel="4" x14ac:dyDescent="0.2">
      <c r="A1787" s="136"/>
      <c r="B1787" s="137"/>
      <c r="C1787" s="137"/>
      <c r="D1787" s="138"/>
      <c r="E1787" s="144"/>
      <c r="F1787" s="139" t="s">
        <v>831</v>
      </c>
      <c r="G1787" s="138"/>
      <c r="H1787" s="140">
        <v>21.92</v>
      </c>
      <c r="I1787" s="141"/>
      <c r="J1787" s="142"/>
      <c r="K1787" s="143"/>
      <c r="L1787" s="143"/>
      <c r="M1787" s="143"/>
      <c r="N1787" s="143"/>
      <c r="O1787" s="142"/>
      <c r="P1787" s="142"/>
      <c r="Q1787" s="142"/>
      <c r="R1787" s="138"/>
      <c r="S1787" s="138"/>
      <c r="T1787" s="137"/>
      <c r="U1787" s="6"/>
      <c r="V1787" s="8"/>
      <c r="W1787" s="8"/>
      <c r="X1787" s="60"/>
    </row>
    <row r="1788" spans="1:27" ht="11.25" outlineLevel="4" x14ac:dyDescent="0.2">
      <c r="A1788" s="136"/>
      <c r="B1788" s="137"/>
      <c r="C1788" s="137"/>
      <c r="D1788" s="138"/>
      <c r="E1788" s="144"/>
      <c r="F1788" s="139" t="s">
        <v>767</v>
      </c>
      <c r="G1788" s="138"/>
      <c r="H1788" s="140">
        <v>382.08</v>
      </c>
      <c r="I1788" s="141"/>
      <c r="J1788" s="142"/>
      <c r="K1788" s="143"/>
      <c r="L1788" s="143"/>
      <c r="M1788" s="143"/>
      <c r="N1788" s="143"/>
      <c r="O1788" s="142"/>
      <c r="P1788" s="142"/>
      <c r="Q1788" s="142"/>
      <c r="R1788" s="138"/>
      <c r="S1788" s="138"/>
      <c r="T1788" s="137"/>
      <c r="U1788" s="6"/>
      <c r="V1788" s="8"/>
      <c r="W1788" s="8"/>
      <c r="X1788" s="60"/>
    </row>
    <row r="1789" spans="1:27" ht="11.25" outlineLevel="4" x14ac:dyDescent="0.2">
      <c r="A1789" s="136"/>
      <c r="B1789" s="137"/>
      <c r="C1789" s="137"/>
      <c r="D1789" s="138"/>
      <c r="E1789" s="144"/>
      <c r="F1789" s="139" t="s">
        <v>823</v>
      </c>
      <c r="G1789" s="138"/>
      <c r="H1789" s="140">
        <v>216.87</v>
      </c>
      <c r="I1789" s="141"/>
      <c r="J1789" s="142"/>
      <c r="K1789" s="143"/>
      <c r="L1789" s="143"/>
      <c r="M1789" s="143"/>
      <c r="N1789" s="143"/>
      <c r="O1789" s="142"/>
      <c r="P1789" s="142"/>
      <c r="Q1789" s="142"/>
      <c r="R1789" s="138"/>
      <c r="S1789" s="138"/>
      <c r="T1789" s="137"/>
      <c r="U1789" s="6"/>
      <c r="V1789" s="8"/>
      <c r="W1789" s="8"/>
      <c r="X1789" s="60"/>
    </row>
    <row r="1790" spans="1:27" ht="7.5" customHeight="1" outlineLevel="4" x14ac:dyDescent="0.15">
      <c r="A1790" s="8"/>
      <c r="B1790" s="69"/>
      <c r="C1790" s="69"/>
      <c r="D1790" s="60"/>
      <c r="E1790" s="60"/>
      <c r="F1790" s="103"/>
      <c r="G1790" s="60"/>
      <c r="H1790" s="65"/>
      <c r="I1790" s="104"/>
      <c r="J1790" s="63"/>
      <c r="K1790" s="65"/>
      <c r="L1790" s="65"/>
      <c r="M1790" s="65"/>
      <c r="N1790" s="65"/>
      <c r="O1790" s="63"/>
      <c r="P1790" s="63"/>
      <c r="Q1790" s="63"/>
      <c r="R1790" s="60"/>
      <c r="S1790" s="60"/>
      <c r="T1790" s="69"/>
      <c r="U1790" s="8"/>
      <c r="X1790" s="60"/>
    </row>
    <row r="1791" spans="1:27" ht="11.25" outlineLevel="3" x14ac:dyDescent="0.2">
      <c r="A1791" s="4"/>
      <c r="B1791" s="119"/>
      <c r="C1791" s="120">
        <v>300</v>
      </c>
      <c r="D1791" s="121" t="s">
        <v>212</v>
      </c>
      <c r="E1791" s="122" t="s">
        <v>583</v>
      </c>
      <c r="F1791" s="123" t="s">
        <v>584</v>
      </c>
      <c r="G1791" s="121" t="s">
        <v>151</v>
      </c>
      <c r="H1791" s="124">
        <v>703.90949999999998</v>
      </c>
      <c r="I1791" s="125"/>
      <c r="J1791" s="126">
        <f>H1791*I1791</f>
        <v>0</v>
      </c>
      <c r="K1791" s="124">
        <v>2.0000000000000002E-5</v>
      </c>
      <c r="L1791" s="124">
        <f>H1791*K1791</f>
        <v>1.4078190000000001E-2</v>
      </c>
      <c r="M1791" s="124"/>
      <c r="N1791" s="124">
        <f>H1791*M1791</f>
        <v>0</v>
      </c>
      <c r="O1791" s="126">
        <v>21</v>
      </c>
      <c r="P1791" s="126">
        <f>J1791*(O1791/100)</f>
        <v>0</v>
      </c>
      <c r="Q1791" s="126">
        <f>J1791+P1791</f>
        <v>0</v>
      </c>
      <c r="R1791" s="127"/>
      <c r="S1791" s="127" t="s">
        <v>152</v>
      </c>
      <c r="T1791" s="128">
        <v>1</v>
      </c>
      <c r="U1791" s="8"/>
      <c r="V1791" s="8"/>
      <c r="W1791" s="8"/>
      <c r="X1791" s="60"/>
    </row>
    <row r="1792" spans="1:27" ht="9.75" outlineLevel="4" x14ac:dyDescent="0.2">
      <c r="A1792" s="129"/>
      <c r="B1792" s="130"/>
      <c r="C1792" s="130"/>
      <c r="D1792" s="131"/>
      <c r="E1792" s="135" t="s">
        <v>0</v>
      </c>
      <c r="F1792" s="158" t="s">
        <v>54</v>
      </c>
      <c r="G1792" s="158"/>
      <c r="H1792" s="159"/>
      <c r="I1792" s="160"/>
      <c r="J1792" s="161"/>
      <c r="K1792" s="133"/>
      <c r="L1792" s="133"/>
      <c r="M1792" s="133"/>
      <c r="N1792" s="133"/>
      <c r="O1792" s="134"/>
      <c r="P1792" s="134"/>
      <c r="Q1792" s="134"/>
      <c r="R1792" s="131"/>
      <c r="S1792" s="131"/>
      <c r="T1792" s="130"/>
      <c r="U1792" s="6"/>
      <c r="V1792" s="8"/>
      <c r="W1792" s="8"/>
      <c r="X1792" s="132" t="str">
        <f>F1792</f>
        <v>---</v>
      </c>
      <c r="Y1792" s="9"/>
      <c r="AA1792" s="11"/>
    </row>
    <row r="1793" spans="1:27" ht="7.5" customHeight="1" outlineLevel="4" x14ac:dyDescent="0.15">
      <c r="B1793" s="69"/>
      <c r="C1793" s="69"/>
      <c r="D1793" s="60"/>
      <c r="E1793" s="60"/>
      <c r="F1793" s="61"/>
      <c r="G1793" s="60"/>
      <c r="H1793" s="65"/>
      <c r="I1793" s="104"/>
      <c r="J1793" s="63"/>
      <c r="K1793" s="65"/>
      <c r="L1793" s="65"/>
      <c r="M1793" s="65"/>
      <c r="N1793" s="65"/>
      <c r="O1793" s="63"/>
      <c r="P1793" s="63"/>
      <c r="Q1793" s="63"/>
      <c r="R1793" s="60"/>
      <c r="S1793" s="60"/>
      <c r="T1793" s="69"/>
      <c r="U1793" s="8"/>
      <c r="X1793" s="60"/>
    </row>
    <row r="1794" spans="1:27" ht="9.75" outlineLevel="4" x14ac:dyDescent="0.2">
      <c r="A1794" s="129"/>
      <c r="B1794" s="130"/>
      <c r="C1794" s="130"/>
      <c r="D1794" s="131"/>
      <c r="E1794" s="135" t="s">
        <v>24</v>
      </c>
      <c r="F1794" s="147">
        <v>5</v>
      </c>
      <c r="G1794" s="131"/>
      <c r="H1794" s="145">
        <v>33.519500000000001</v>
      </c>
      <c r="I1794" s="146"/>
      <c r="J1794" s="134"/>
      <c r="K1794" s="133"/>
      <c r="L1794" s="133"/>
      <c r="M1794" s="133"/>
      <c r="N1794" s="133"/>
      <c r="O1794" s="134"/>
      <c r="P1794" s="134"/>
      <c r="Q1794" s="134"/>
      <c r="R1794" s="131"/>
      <c r="S1794" s="131"/>
      <c r="T1794" s="130"/>
      <c r="U1794" s="6"/>
      <c r="V1794" s="8"/>
      <c r="W1794" s="8"/>
      <c r="X1794" s="60"/>
    </row>
    <row r="1795" spans="1:27" ht="7.5" customHeight="1" outlineLevel="4" x14ac:dyDescent="0.15">
      <c r="A1795" s="8"/>
      <c r="B1795" s="69"/>
      <c r="C1795" s="69"/>
      <c r="D1795" s="60"/>
      <c r="E1795" s="60"/>
      <c r="F1795" s="103"/>
      <c r="G1795" s="60"/>
      <c r="H1795" s="65"/>
      <c r="I1795" s="104"/>
      <c r="J1795" s="63"/>
      <c r="K1795" s="65"/>
      <c r="L1795" s="65"/>
      <c r="M1795" s="65"/>
      <c r="N1795" s="65"/>
      <c r="O1795" s="63"/>
      <c r="P1795" s="63"/>
      <c r="Q1795" s="63"/>
      <c r="R1795" s="60"/>
      <c r="S1795" s="60"/>
      <c r="T1795" s="69"/>
      <c r="U1795" s="8"/>
      <c r="X1795" s="60"/>
    </row>
    <row r="1796" spans="1:27" ht="11.25" outlineLevel="3" x14ac:dyDescent="0.2">
      <c r="A1796" s="4"/>
      <c r="B1796" s="119"/>
      <c r="C1796" s="120">
        <v>301</v>
      </c>
      <c r="D1796" s="121" t="s">
        <v>148</v>
      </c>
      <c r="E1796" s="122" t="s">
        <v>585</v>
      </c>
      <c r="F1796" s="123" t="s">
        <v>586</v>
      </c>
      <c r="G1796" s="121" t="s">
        <v>151</v>
      </c>
      <c r="H1796" s="124">
        <v>489.65909999999997</v>
      </c>
      <c r="I1796" s="125"/>
      <c r="J1796" s="126">
        <f>H1796*I1796</f>
        <v>0</v>
      </c>
      <c r="K1796" s="124">
        <v>1E-3</v>
      </c>
      <c r="L1796" s="124">
        <f>H1796*K1796</f>
        <v>0.48965909999999996</v>
      </c>
      <c r="M1796" s="124">
        <v>3.1E-4</v>
      </c>
      <c r="N1796" s="124">
        <f>H1796*M1796</f>
        <v>0.15179432099999998</v>
      </c>
      <c r="O1796" s="126">
        <v>21</v>
      </c>
      <c r="P1796" s="126">
        <f>J1796*(O1796/100)</f>
        <v>0</v>
      </c>
      <c r="Q1796" s="126">
        <f>J1796+P1796</f>
        <v>0</v>
      </c>
      <c r="R1796" s="127"/>
      <c r="S1796" s="127" t="s">
        <v>152</v>
      </c>
      <c r="T1796" s="128">
        <v>1</v>
      </c>
      <c r="U1796" s="8"/>
      <c r="V1796" s="8"/>
      <c r="W1796" s="8"/>
      <c r="X1796" s="60"/>
    </row>
    <row r="1797" spans="1:27" ht="9.75" outlineLevel="4" x14ac:dyDescent="0.2">
      <c r="A1797" s="129"/>
      <c r="B1797" s="130"/>
      <c r="C1797" s="130"/>
      <c r="D1797" s="131"/>
      <c r="E1797" s="135" t="s">
        <v>0</v>
      </c>
      <c r="F1797" s="158" t="s">
        <v>587</v>
      </c>
      <c r="G1797" s="158"/>
      <c r="H1797" s="159"/>
      <c r="I1797" s="160"/>
      <c r="J1797" s="161"/>
      <c r="K1797" s="133"/>
      <c r="L1797" s="133"/>
      <c r="M1797" s="133"/>
      <c r="N1797" s="133"/>
      <c r="O1797" s="134"/>
      <c r="P1797" s="134"/>
      <c r="Q1797" s="134"/>
      <c r="R1797" s="131"/>
      <c r="S1797" s="131"/>
      <c r="T1797" s="130"/>
      <c r="U1797" s="6"/>
      <c r="V1797" s="8"/>
      <c r="W1797" s="8"/>
      <c r="X1797" s="132" t="str">
        <f>F1797</f>
        <v>Oškrabání malby v místnostech výšky do 3,80 m</v>
      </c>
      <c r="Y1797" s="9"/>
      <c r="AA1797" s="11"/>
    </row>
    <row r="1798" spans="1:27" ht="7.5" customHeight="1" outlineLevel="4" x14ac:dyDescent="0.15">
      <c r="B1798" s="69"/>
      <c r="C1798" s="69"/>
      <c r="D1798" s="60"/>
      <c r="E1798" s="60"/>
      <c r="F1798" s="61"/>
      <c r="G1798" s="60"/>
      <c r="H1798" s="65"/>
      <c r="I1798" s="104"/>
      <c r="J1798" s="63"/>
      <c r="K1798" s="65"/>
      <c r="L1798" s="65"/>
      <c r="M1798" s="65"/>
      <c r="N1798" s="65"/>
      <c r="O1798" s="63"/>
      <c r="P1798" s="63"/>
      <c r="Q1798" s="63"/>
      <c r="R1798" s="60"/>
      <c r="S1798" s="60"/>
      <c r="T1798" s="69"/>
      <c r="U1798" s="8"/>
      <c r="X1798" s="60"/>
    </row>
    <row r="1799" spans="1:27" ht="11.25" outlineLevel="4" x14ac:dyDescent="0.2">
      <c r="A1799" s="136"/>
      <c r="B1799" s="137"/>
      <c r="C1799" s="137"/>
      <c r="D1799" s="138"/>
      <c r="E1799" s="144" t="s">
        <v>1</v>
      </c>
      <c r="F1799" s="139" t="s">
        <v>1166</v>
      </c>
      <c r="G1799" s="138"/>
      <c r="H1799" s="140">
        <v>26.168099999999999</v>
      </c>
      <c r="I1799" s="141"/>
      <c r="J1799" s="142"/>
      <c r="K1799" s="143"/>
      <c r="L1799" s="143"/>
      <c r="M1799" s="143"/>
      <c r="N1799" s="143"/>
      <c r="O1799" s="142"/>
      <c r="P1799" s="142"/>
      <c r="Q1799" s="142"/>
      <c r="R1799" s="138"/>
      <c r="S1799" s="138"/>
      <c r="T1799" s="137"/>
      <c r="U1799" s="6"/>
      <c r="V1799" s="8"/>
      <c r="W1799" s="8"/>
      <c r="X1799" s="60"/>
    </row>
    <row r="1800" spans="1:27" ht="11.25" outlineLevel="4" x14ac:dyDescent="0.2">
      <c r="A1800" s="136"/>
      <c r="B1800" s="137"/>
      <c r="C1800" s="137"/>
      <c r="D1800" s="138"/>
      <c r="E1800" s="144"/>
      <c r="F1800" s="139" t="s">
        <v>1167</v>
      </c>
      <c r="G1800" s="138"/>
      <c r="H1800" s="140">
        <v>463.49099999999999</v>
      </c>
      <c r="I1800" s="141"/>
      <c r="J1800" s="142"/>
      <c r="K1800" s="143"/>
      <c r="L1800" s="143"/>
      <c r="M1800" s="143"/>
      <c r="N1800" s="143"/>
      <c r="O1800" s="142"/>
      <c r="P1800" s="142"/>
      <c r="Q1800" s="142"/>
      <c r="R1800" s="138"/>
      <c r="S1800" s="138"/>
      <c r="T1800" s="137"/>
      <c r="U1800" s="6"/>
      <c r="V1800" s="8"/>
      <c r="W1800" s="8"/>
      <c r="X1800" s="60"/>
    </row>
    <row r="1801" spans="1:27" ht="7.5" customHeight="1" outlineLevel="4" x14ac:dyDescent="0.15">
      <c r="A1801" s="8"/>
      <c r="B1801" s="69"/>
      <c r="C1801" s="69"/>
      <c r="D1801" s="60"/>
      <c r="E1801" s="60"/>
      <c r="F1801" s="103"/>
      <c r="G1801" s="60"/>
      <c r="H1801" s="65"/>
      <c r="I1801" s="104"/>
      <c r="J1801" s="63"/>
      <c r="K1801" s="65"/>
      <c r="L1801" s="65"/>
      <c r="M1801" s="65"/>
      <c r="N1801" s="65"/>
      <c r="O1801" s="63"/>
      <c r="P1801" s="63"/>
      <c r="Q1801" s="63"/>
      <c r="R1801" s="60"/>
      <c r="S1801" s="60"/>
      <c r="T1801" s="69"/>
      <c r="U1801" s="8"/>
      <c r="X1801" s="60"/>
    </row>
    <row r="1802" spans="1:27" ht="11.25" outlineLevel="3" x14ac:dyDescent="0.2">
      <c r="A1802" s="4"/>
      <c r="B1802" s="119"/>
      <c r="C1802" s="120">
        <v>302</v>
      </c>
      <c r="D1802" s="121" t="s">
        <v>148</v>
      </c>
      <c r="E1802" s="122" t="s">
        <v>590</v>
      </c>
      <c r="F1802" s="123" t="s">
        <v>591</v>
      </c>
      <c r="G1802" s="121" t="s">
        <v>151</v>
      </c>
      <c r="H1802" s="124">
        <v>489.65899999999999</v>
      </c>
      <c r="I1802" s="125"/>
      <c r="J1802" s="126">
        <f>H1802*I1802</f>
        <v>0</v>
      </c>
      <c r="K1802" s="124"/>
      <c r="L1802" s="124">
        <f>H1802*K1802</f>
        <v>0</v>
      </c>
      <c r="M1802" s="124"/>
      <c r="N1802" s="124">
        <f>H1802*M1802</f>
        <v>0</v>
      </c>
      <c r="O1802" s="126">
        <v>21</v>
      </c>
      <c r="P1802" s="126">
        <f>J1802*(O1802/100)</f>
        <v>0</v>
      </c>
      <c r="Q1802" s="126">
        <f>J1802+P1802</f>
        <v>0</v>
      </c>
      <c r="R1802" s="127"/>
      <c r="S1802" s="127" t="s">
        <v>152</v>
      </c>
      <c r="T1802" s="128">
        <v>1</v>
      </c>
      <c r="U1802" s="8"/>
      <c r="V1802" s="8"/>
      <c r="W1802" s="8"/>
      <c r="X1802" s="60"/>
    </row>
    <row r="1803" spans="1:27" ht="9.75" outlineLevel="4" x14ac:dyDescent="0.2">
      <c r="A1803" s="129"/>
      <c r="B1803" s="130"/>
      <c r="C1803" s="130"/>
      <c r="D1803" s="131"/>
      <c r="E1803" s="135" t="s">
        <v>0</v>
      </c>
      <c r="F1803" s="158" t="s">
        <v>592</v>
      </c>
      <c r="G1803" s="158"/>
      <c r="H1803" s="159"/>
      <c r="I1803" s="160"/>
      <c r="J1803" s="161"/>
      <c r="K1803" s="133"/>
      <c r="L1803" s="133"/>
      <c r="M1803" s="133"/>
      <c r="N1803" s="133"/>
      <c r="O1803" s="134"/>
      <c r="P1803" s="134"/>
      <c r="Q1803" s="134"/>
      <c r="R1803" s="131"/>
      <c r="S1803" s="131"/>
      <c r="T1803" s="130"/>
      <c r="U1803" s="6"/>
      <c r="V1803" s="8"/>
      <c r="W1803" s="8"/>
      <c r="X1803" s="132" t="str">
        <f>F1803</f>
        <v>Rozmývání podkladu po oškrabání malby v místnostech výšky do 3,80 m</v>
      </c>
      <c r="Y1803" s="9"/>
      <c r="AA1803" s="11"/>
    </row>
    <row r="1804" spans="1:27" ht="7.5" customHeight="1" outlineLevel="4" x14ac:dyDescent="0.15">
      <c r="B1804" s="69"/>
      <c r="C1804" s="69"/>
      <c r="D1804" s="60"/>
      <c r="E1804" s="60"/>
      <c r="F1804" s="61"/>
      <c r="G1804" s="60"/>
      <c r="H1804" s="65"/>
      <c r="I1804" s="104"/>
      <c r="J1804" s="63"/>
      <c r="K1804" s="65"/>
      <c r="L1804" s="65"/>
      <c r="M1804" s="65"/>
      <c r="N1804" s="65"/>
      <c r="O1804" s="63"/>
      <c r="P1804" s="63"/>
      <c r="Q1804" s="63"/>
      <c r="R1804" s="60"/>
      <c r="S1804" s="60"/>
      <c r="T1804" s="69"/>
      <c r="U1804" s="8"/>
      <c r="X1804" s="60"/>
    </row>
    <row r="1805" spans="1:27" ht="11.25" outlineLevel="3" x14ac:dyDescent="0.2">
      <c r="A1805" s="4"/>
      <c r="B1805" s="119"/>
      <c r="C1805" s="120">
        <v>303</v>
      </c>
      <c r="D1805" s="121" t="s">
        <v>148</v>
      </c>
      <c r="E1805" s="122" t="s">
        <v>593</v>
      </c>
      <c r="F1805" s="123" t="s">
        <v>594</v>
      </c>
      <c r="G1805" s="121" t="s">
        <v>151</v>
      </c>
      <c r="H1805" s="124">
        <v>699.51300000000003</v>
      </c>
      <c r="I1805" s="125"/>
      <c r="J1805" s="126">
        <f>H1805*I1805</f>
        <v>0</v>
      </c>
      <c r="K1805" s="124">
        <v>2.0000000000000001E-4</v>
      </c>
      <c r="L1805" s="124">
        <f>H1805*K1805</f>
        <v>0.13990260000000002</v>
      </c>
      <c r="M1805" s="124"/>
      <c r="N1805" s="124">
        <f>H1805*M1805</f>
        <v>0</v>
      </c>
      <c r="O1805" s="126">
        <v>21</v>
      </c>
      <c r="P1805" s="126">
        <f>J1805*(O1805/100)</f>
        <v>0</v>
      </c>
      <c r="Q1805" s="126">
        <f>J1805+P1805</f>
        <v>0</v>
      </c>
      <c r="R1805" s="127"/>
      <c r="S1805" s="127" t="s">
        <v>152</v>
      </c>
      <c r="T1805" s="128">
        <v>1</v>
      </c>
      <c r="U1805" s="8"/>
      <c r="V1805" s="8"/>
      <c r="W1805" s="8"/>
      <c r="X1805" s="60"/>
    </row>
    <row r="1806" spans="1:27" ht="9.75" outlineLevel="4" x14ac:dyDescent="0.2">
      <c r="A1806" s="129"/>
      <c r="B1806" s="130"/>
      <c r="C1806" s="130"/>
      <c r="D1806" s="131"/>
      <c r="E1806" s="135" t="s">
        <v>0</v>
      </c>
      <c r="F1806" s="158" t="s">
        <v>595</v>
      </c>
      <c r="G1806" s="158"/>
      <c r="H1806" s="159"/>
      <c r="I1806" s="160"/>
      <c r="J1806" s="161"/>
      <c r="K1806" s="133"/>
      <c r="L1806" s="133"/>
      <c r="M1806" s="133"/>
      <c r="N1806" s="133"/>
      <c r="O1806" s="134"/>
      <c r="P1806" s="134"/>
      <c r="Q1806" s="134"/>
      <c r="R1806" s="131"/>
      <c r="S1806" s="131"/>
      <c r="T1806" s="130"/>
      <c r="U1806" s="6"/>
      <c r="V1806" s="8"/>
      <c r="W1806" s="8"/>
      <c r="X1806" s="132" t="str">
        <f>F1806</f>
        <v>Penetrace podkladu jednonásobná hloubková akrylátová bezbarvá v místnostech výšky do 3,80 m</v>
      </c>
      <c r="Y1806" s="9"/>
      <c r="AA1806" s="11"/>
    </row>
    <row r="1807" spans="1:27" ht="7.5" customHeight="1" outlineLevel="4" x14ac:dyDescent="0.15">
      <c r="B1807" s="69"/>
      <c r="C1807" s="69"/>
      <c r="D1807" s="60"/>
      <c r="E1807" s="60"/>
      <c r="F1807" s="61"/>
      <c r="G1807" s="60"/>
      <c r="H1807" s="65"/>
      <c r="I1807" s="104"/>
      <c r="J1807" s="63"/>
      <c r="K1807" s="65"/>
      <c r="L1807" s="65"/>
      <c r="M1807" s="65"/>
      <c r="N1807" s="65"/>
      <c r="O1807" s="63"/>
      <c r="P1807" s="63"/>
      <c r="Q1807" s="63"/>
      <c r="R1807" s="60"/>
      <c r="S1807" s="60"/>
      <c r="T1807" s="69"/>
      <c r="U1807" s="8"/>
      <c r="X1807" s="60"/>
    </row>
    <row r="1808" spans="1:27" ht="11.25" outlineLevel="4" x14ac:dyDescent="0.2">
      <c r="A1808" s="136"/>
      <c r="B1808" s="137"/>
      <c r="C1808" s="137"/>
      <c r="D1808" s="138"/>
      <c r="E1808" s="144" t="s">
        <v>1</v>
      </c>
      <c r="F1808" s="139" t="s">
        <v>851</v>
      </c>
      <c r="G1808" s="138"/>
      <c r="H1808" s="140">
        <v>37.383000000000003</v>
      </c>
      <c r="I1808" s="141"/>
      <c r="J1808" s="142"/>
      <c r="K1808" s="143"/>
      <c r="L1808" s="143"/>
      <c r="M1808" s="143"/>
      <c r="N1808" s="143"/>
      <c r="O1808" s="142"/>
      <c r="P1808" s="142"/>
      <c r="Q1808" s="142"/>
      <c r="R1808" s="138"/>
      <c r="S1808" s="138"/>
      <c r="T1808" s="137"/>
      <c r="U1808" s="6"/>
      <c r="V1808" s="8"/>
      <c r="W1808" s="8"/>
      <c r="X1808" s="60"/>
    </row>
    <row r="1809" spans="1:27" ht="11.25" outlineLevel="4" x14ac:dyDescent="0.2">
      <c r="A1809" s="136"/>
      <c r="B1809" s="137"/>
      <c r="C1809" s="137"/>
      <c r="D1809" s="138"/>
      <c r="E1809" s="144"/>
      <c r="F1809" s="139" t="s">
        <v>852</v>
      </c>
      <c r="G1809" s="138"/>
      <c r="H1809" s="140">
        <v>662.13</v>
      </c>
      <c r="I1809" s="141"/>
      <c r="J1809" s="142"/>
      <c r="K1809" s="143"/>
      <c r="L1809" s="143"/>
      <c r="M1809" s="143"/>
      <c r="N1809" s="143"/>
      <c r="O1809" s="142"/>
      <c r="P1809" s="142"/>
      <c r="Q1809" s="142"/>
      <c r="R1809" s="138"/>
      <c r="S1809" s="138"/>
      <c r="T1809" s="137"/>
      <c r="U1809" s="6"/>
      <c r="V1809" s="8"/>
      <c r="W1809" s="8"/>
      <c r="X1809" s="60"/>
    </row>
    <row r="1810" spans="1:27" ht="7.5" customHeight="1" outlineLevel="4" x14ac:dyDescent="0.15">
      <c r="A1810" s="8"/>
      <c r="B1810" s="69"/>
      <c r="C1810" s="69"/>
      <c r="D1810" s="60"/>
      <c r="E1810" s="60"/>
      <c r="F1810" s="103"/>
      <c r="G1810" s="60"/>
      <c r="H1810" s="65"/>
      <c r="I1810" s="104"/>
      <c r="J1810" s="63"/>
      <c r="K1810" s="65"/>
      <c r="L1810" s="65"/>
      <c r="M1810" s="65"/>
      <c r="N1810" s="65"/>
      <c r="O1810" s="63"/>
      <c r="P1810" s="63"/>
      <c r="Q1810" s="63"/>
      <c r="R1810" s="60"/>
      <c r="S1810" s="60"/>
      <c r="T1810" s="69"/>
      <c r="U1810" s="8"/>
      <c r="X1810" s="60"/>
    </row>
    <row r="1811" spans="1:27" ht="11.25" outlineLevel="3" x14ac:dyDescent="0.2">
      <c r="A1811" s="4"/>
      <c r="B1811" s="119"/>
      <c r="C1811" s="120">
        <v>304</v>
      </c>
      <c r="D1811" s="121" t="s">
        <v>148</v>
      </c>
      <c r="E1811" s="122" t="s">
        <v>598</v>
      </c>
      <c r="F1811" s="123" t="s">
        <v>599</v>
      </c>
      <c r="G1811" s="121" t="s">
        <v>151</v>
      </c>
      <c r="H1811" s="124">
        <v>315.31400000000002</v>
      </c>
      <c r="I1811" s="125"/>
      <c r="J1811" s="126">
        <f>H1811*I1811</f>
        <v>0</v>
      </c>
      <c r="K1811" s="124">
        <v>2.1000000000000001E-4</v>
      </c>
      <c r="L1811" s="124">
        <f>H1811*K1811</f>
        <v>6.6215940000000001E-2</v>
      </c>
      <c r="M1811" s="124"/>
      <c r="N1811" s="124">
        <f>H1811*M1811</f>
        <v>0</v>
      </c>
      <c r="O1811" s="126">
        <v>21</v>
      </c>
      <c r="P1811" s="126">
        <f>J1811*(O1811/100)</f>
        <v>0</v>
      </c>
      <c r="Q1811" s="126">
        <f>J1811+P1811</f>
        <v>0</v>
      </c>
      <c r="R1811" s="127"/>
      <c r="S1811" s="127" t="s">
        <v>152</v>
      </c>
      <c r="T1811" s="128">
        <v>1</v>
      </c>
      <c r="U1811" s="8"/>
      <c r="V1811" s="8"/>
      <c r="W1811" s="8"/>
      <c r="X1811" s="60"/>
    </row>
    <row r="1812" spans="1:27" ht="9.75" outlineLevel="4" x14ac:dyDescent="0.2">
      <c r="A1812" s="129"/>
      <c r="B1812" s="130"/>
      <c r="C1812" s="130"/>
      <c r="D1812" s="131"/>
      <c r="E1812" s="135" t="s">
        <v>0</v>
      </c>
      <c r="F1812" s="158" t="s">
        <v>600</v>
      </c>
      <c r="G1812" s="158"/>
      <c r="H1812" s="159"/>
      <c r="I1812" s="160"/>
      <c r="J1812" s="161"/>
      <c r="K1812" s="133"/>
      <c r="L1812" s="133"/>
      <c r="M1812" s="133"/>
      <c r="N1812" s="133"/>
      <c r="O1812" s="134"/>
      <c r="P1812" s="134"/>
      <c r="Q1812" s="134"/>
      <c r="R1812" s="131"/>
      <c r="S1812" s="131"/>
      <c r="T1812" s="130"/>
      <c r="U1812" s="6"/>
      <c r="V1812" s="8"/>
      <c r="W1812" s="8"/>
      <c r="X1812" s="132" t="str">
        <f>F1812</f>
        <v>Penetrace podkladu jednonásobná základní akrylátová bezbarvá v místnostech výšky do 3,80 m</v>
      </c>
      <c r="Y1812" s="9"/>
      <c r="AA1812" s="11"/>
    </row>
    <row r="1813" spans="1:27" ht="7.5" customHeight="1" outlineLevel="4" x14ac:dyDescent="0.15">
      <c r="B1813" s="69"/>
      <c r="C1813" s="69"/>
      <c r="D1813" s="60"/>
      <c r="E1813" s="60"/>
      <c r="F1813" s="61"/>
      <c r="G1813" s="60"/>
      <c r="H1813" s="65"/>
      <c r="I1813" s="104"/>
      <c r="J1813" s="63"/>
      <c r="K1813" s="65"/>
      <c r="L1813" s="65"/>
      <c r="M1813" s="65"/>
      <c r="N1813" s="65"/>
      <c r="O1813" s="63"/>
      <c r="P1813" s="63"/>
      <c r="Q1813" s="63"/>
      <c r="R1813" s="60"/>
      <c r="S1813" s="60"/>
      <c r="T1813" s="69"/>
      <c r="U1813" s="8"/>
      <c r="X1813" s="60"/>
    </row>
    <row r="1814" spans="1:27" ht="11.25" outlineLevel="4" x14ac:dyDescent="0.2">
      <c r="A1814" s="136"/>
      <c r="B1814" s="137"/>
      <c r="C1814" s="137"/>
      <c r="D1814" s="138"/>
      <c r="E1814" s="144" t="s">
        <v>1</v>
      </c>
      <c r="F1814" s="139" t="s">
        <v>1168</v>
      </c>
      <c r="G1814" s="138"/>
      <c r="H1814" s="140">
        <v>143.13900000000001</v>
      </c>
      <c r="I1814" s="141"/>
      <c r="J1814" s="142"/>
      <c r="K1814" s="143"/>
      <c r="L1814" s="143"/>
      <c r="M1814" s="143"/>
      <c r="N1814" s="143"/>
      <c r="O1814" s="142"/>
      <c r="P1814" s="142"/>
      <c r="Q1814" s="142"/>
      <c r="R1814" s="138"/>
      <c r="S1814" s="138"/>
      <c r="T1814" s="137"/>
      <c r="U1814" s="6"/>
      <c r="V1814" s="8"/>
      <c r="W1814" s="8"/>
      <c r="X1814" s="60"/>
    </row>
    <row r="1815" spans="1:27" ht="11.25" outlineLevel="4" x14ac:dyDescent="0.2">
      <c r="A1815" s="136"/>
      <c r="B1815" s="137"/>
      <c r="C1815" s="137"/>
      <c r="D1815" s="138"/>
      <c r="E1815" s="144"/>
      <c r="F1815" s="139" t="s">
        <v>1169</v>
      </c>
      <c r="G1815" s="138"/>
      <c r="H1815" s="140">
        <v>42.542999999999999</v>
      </c>
      <c r="I1815" s="141"/>
      <c r="J1815" s="142"/>
      <c r="K1815" s="143"/>
      <c r="L1815" s="143"/>
      <c r="M1815" s="143"/>
      <c r="N1815" s="143"/>
      <c r="O1815" s="142"/>
      <c r="P1815" s="142"/>
      <c r="Q1815" s="142"/>
      <c r="R1815" s="138"/>
      <c r="S1815" s="138"/>
      <c r="T1815" s="137"/>
      <c r="U1815" s="6"/>
      <c r="V1815" s="8"/>
      <c r="W1815" s="8"/>
      <c r="X1815" s="60"/>
    </row>
    <row r="1816" spans="1:27" ht="11.25" outlineLevel="4" x14ac:dyDescent="0.2">
      <c r="A1816" s="136"/>
      <c r="B1816" s="137"/>
      <c r="C1816" s="137"/>
      <c r="D1816" s="138"/>
      <c r="E1816" s="144"/>
      <c r="F1816" s="139" t="s">
        <v>1170</v>
      </c>
      <c r="G1816" s="138"/>
      <c r="H1816" s="140">
        <v>129.63200000000001</v>
      </c>
      <c r="I1816" s="141"/>
      <c r="J1816" s="142"/>
      <c r="K1816" s="143"/>
      <c r="L1816" s="143"/>
      <c r="M1816" s="143"/>
      <c r="N1816" s="143"/>
      <c r="O1816" s="142"/>
      <c r="P1816" s="142"/>
      <c r="Q1816" s="142"/>
      <c r="R1816" s="138"/>
      <c r="S1816" s="138"/>
      <c r="T1816" s="137"/>
      <c r="U1816" s="6"/>
      <c r="V1816" s="8"/>
      <c r="W1816" s="8"/>
      <c r="X1816" s="60"/>
    </row>
    <row r="1817" spans="1:27" ht="7.5" customHeight="1" outlineLevel="4" x14ac:dyDescent="0.15">
      <c r="A1817" s="8"/>
      <c r="B1817" s="69"/>
      <c r="C1817" s="69"/>
      <c r="D1817" s="60"/>
      <c r="E1817" s="60"/>
      <c r="F1817" s="103"/>
      <c r="G1817" s="60"/>
      <c r="H1817" s="65"/>
      <c r="I1817" s="104"/>
      <c r="J1817" s="63"/>
      <c r="K1817" s="65"/>
      <c r="L1817" s="65"/>
      <c r="M1817" s="65"/>
      <c r="N1817" s="65"/>
      <c r="O1817" s="63"/>
      <c r="P1817" s="63"/>
      <c r="Q1817" s="63"/>
      <c r="R1817" s="60"/>
      <c r="S1817" s="60"/>
      <c r="T1817" s="69"/>
      <c r="U1817" s="8"/>
      <c r="X1817" s="60"/>
    </row>
    <row r="1818" spans="1:27" ht="11.25" outlineLevel="3" x14ac:dyDescent="0.2">
      <c r="A1818" s="4"/>
      <c r="B1818" s="119"/>
      <c r="C1818" s="120">
        <v>305</v>
      </c>
      <c r="D1818" s="121" t="s">
        <v>148</v>
      </c>
      <c r="E1818" s="122" t="s">
        <v>1171</v>
      </c>
      <c r="F1818" s="123" t="s">
        <v>1172</v>
      </c>
      <c r="G1818" s="121" t="s">
        <v>151</v>
      </c>
      <c r="H1818" s="124">
        <v>998.827</v>
      </c>
      <c r="I1818" s="125"/>
      <c r="J1818" s="126">
        <f>H1818*I1818</f>
        <v>0</v>
      </c>
      <c r="K1818" s="124">
        <v>2.9E-4</v>
      </c>
      <c r="L1818" s="124">
        <f>H1818*K1818</f>
        <v>0.28965983000000001</v>
      </c>
      <c r="M1818" s="124"/>
      <c r="N1818" s="124">
        <f>H1818*M1818</f>
        <v>0</v>
      </c>
      <c r="O1818" s="126">
        <v>21</v>
      </c>
      <c r="P1818" s="126">
        <f>J1818*(O1818/100)</f>
        <v>0</v>
      </c>
      <c r="Q1818" s="126">
        <f>J1818+P1818</f>
        <v>0</v>
      </c>
      <c r="R1818" s="127"/>
      <c r="S1818" s="127" t="s">
        <v>152</v>
      </c>
      <c r="T1818" s="128">
        <v>1</v>
      </c>
      <c r="U1818" s="8"/>
      <c r="V1818" s="8"/>
      <c r="W1818" s="8"/>
      <c r="X1818" s="60"/>
    </row>
    <row r="1819" spans="1:27" ht="9.75" outlineLevel="4" x14ac:dyDescent="0.2">
      <c r="A1819" s="129"/>
      <c r="B1819" s="130"/>
      <c r="C1819" s="130"/>
      <c r="D1819" s="131"/>
      <c r="E1819" s="135" t="s">
        <v>0</v>
      </c>
      <c r="F1819" s="158" t="s">
        <v>1173</v>
      </c>
      <c r="G1819" s="158"/>
      <c r="H1819" s="159"/>
      <c r="I1819" s="160"/>
      <c r="J1819" s="161"/>
      <c r="K1819" s="133"/>
      <c r="L1819" s="133"/>
      <c r="M1819" s="133"/>
      <c r="N1819" s="133"/>
      <c r="O1819" s="134"/>
      <c r="P1819" s="134"/>
      <c r="Q1819" s="134"/>
      <c r="R1819" s="131"/>
      <c r="S1819" s="131"/>
      <c r="T1819" s="130"/>
      <c r="U1819" s="6"/>
      <c r="V1819" s="8"/>
      <c r="W1819" s="8"/>
      <c r="X1819" s="132" t="str">
        <f>F1819</f>
        <v>Malby z malířských směsí otěruvzdorných za sucha dvojnásobné, bílé za sucha otěruvzdorné dobře v místnostech výšky do 3,80 m</v>
      </c>
      <c r="Y1819" s="9"/>
      <c r="AA1819" s="11"/>
    </row>
    <row r="1820" spans="1:27" ht="7.5" customHeight="1" outlineLevel="4" x14ac:dyDescent="0.15">
      <c r="B1820" s="69"/>
      <c r="C1820" s="69"/>
      <c r="D1820" s="60"/>
      <c r="E1820" s="60"/>
      <c r="F1820" s="61"/>
      <c r="G1820" s="60"/>
      <c r="H1820" s="65"/>
      <c r="I1820" s="104"/>
      <c r="J1820" s="63"/>
      <c r="K1820" s="65"/>
      <c r="L1820" s="65"/>
      <c r="M1820" s="65"/>
      <c r="N1820" s="65"/>
      <c r="O1820" s="63"/>
      <c r="P1820" s="63"/>
      <c r="Q1820" s="63"/>
      <c r="R1820" s="60"/>
      <c r="S1820" s="60"/>
      <c r="T1820" s="69"/>
      <c r="U1820" s="8"/>
      <c r="X1820" s="60"/>
    </row>
    <row r="1821" spans="1:27" ht="11.25" outlineLevel="4" x14ac:dyDescent="0.2">
      <c r="A1821" s="136"/>
      <c r="B1821" s="137"/>
      <c r="C1821" s="137"/>
      <c r="D1821" s="138"/>
      <c r="E1821" s="144" t="s">
        <v>1</v>
      </c>
      <c r="F1821" s="139" t="s">
        <v>1174</v>
      </c>
      <c r="G1821" s="138"/>
      <c r="H1821" s="140">
        <v>127.139</v>
      </c>
      <c r="I1821" s="141"/>
      <c r="J1821" s="142"/>
      <c r="K1821" s="143"/>
      <c r="L1821" s="143"/>
      <c r="M1821" s="143"/>
      <c r="N1821" s="143"/>
      <c r="O1821" s="142"/>
      <c r="P1821" s="142"/>
      <c r="Q1821" s="142"/>
      <c r="R1821" s="138"/>
      <c r="S1821" s="138"/>
      <c r="T1821" s="137"/>
      <c r="U1821" s="6"/>
      <c r="V1821" s="8"/>
      <c r="W1821" s="8"/>
      <c r="X1821" s="60"/>
    </row>
    <row r="1822" spans="1:27" ht="11.25" outlineLevel="4" x14ac:dyDescent="0.2">
      <c r="A1822" s="136"/>
      <c r="B1822" s="137"/>
      <c r="C1822" s="137"/>
      <c r="D1822" s="138"/>
      <c r="E1822" s="144"/>
      <c r="F1822" s="139" t="s">
        <v>1169</v>
      </c>
      <c r="G1822" s="138"/>
      <c r="H1822" s="140">
        <v>42.542999999999999</v>
      </c>
      <c r="I1822" s="141"/>
      <c r="J1822" s="142"/>
      <c r="K1822" s="143"/>
      <c r="L1822" s="143"/>
      <c r="M1822" s="143"/>
      <c r="N1822" s="143"/>
      <c r="O1822" s="142"/>
      <c r="P1822" s="142"/>
      <c r="Q1822" s="142"/>
      <c r="R1822" s="138"/>
      <c r="S1822" s="138"/>
      <c r="T1822" s="137"/>
      <c r="U1822" s="6"/>
      <c r="V1822" s="8"/>
      <c r="W1822" s="8"/>
      <c r="X1822" s="60"/>
    </row>
    <row r="1823" spans="1:27" ht="11.25" outlineLevel="4" x14ac:dyDescent="0.2">
      <c r="A1823" s="136"/>
      <c r="B1823" s="137"/>
      <c r="C1823" s="137"/>
      <c r="D1823" s="138"/>
      <c r="E1823" s="144"/>
      <c r="F1823" s="139" t="s">
        <v>1170</v>
      </c>
      <c r="G1823" s="138"/>
      <c r="H1823" s="140">
        <v>129.63200000000001</v>
      </c>
      <c r="I1823" s="141"/>
      <c r="J1823" s="142"/>
      <c r="K1823" s="143"/>
      <c r="L1823" s="143"/>
      <c r="M1823" s="143"/>
      <c r="N1823" s="143"/>
      <c r="O1823" s="142"/>
      <c r="P1823" s="142"/>
      <c r="Q1823" s="142"/>
      <c r="R1823" s="138"/>
      <c r="S1823" s="138"/>
      <c r="T1823" s="137"/>
      <c r="U1823" s="6"/>
      <c r="V1823" s="8"/>
      <c r="W1823" s="8"/>
      <c r="X1823" s="60"/>
    </row>
    <row r="1824" spans="1:27" ht="11.25" outlineLevel="4" x14ac:dyDescent="0.2">
      <c r="A1824" s="136"/>
      <c r="B1824" s="137"/>
      <c r="C1824" s="137"/>
      <c r="D1824" s="138"/>
      <c r="E1824" s="144"/>
      <c r="F1824" s="139" t="s">
        <v>851</v>
      </c>
      <c r="G1824" s="138"/>
      <c r="H1824" s="140">
        <v>37.383000000000003</v>
      </c>
      <c r="I1824" s="141"/>
      <c r="J1824" s="142"/>
      <c r="K1824" s="143"/>
      <c r="L1824" s="143"/>
      <c r="M1824" s="143"/>
      <c r="N1824" s="143"/>
      <c r="O1824" s="142"/>
      <c r="P1824" s="142"/>
      <c r="Q1824" s="142"/>
      <c r="R1824" s="138"/>
      <c r="S1824" s="138"/>
      <c r="T1824" s="137"/>
      <c r="U1824" s="6"/>
      <c r="V1824" s="8"/>
      <c r="W1824" s="8"/>
      <c r="X1824" s="60"/>
    </row>
    <row r="1825" spans="1:27" ht="11.25" outlineLevel="4" x14ac:dyDescent="0.2">
      <c r="A1825" s="136"/>
      <c r="B1825" s="137"/>
      <c r="C1825" s="137"/>
      <c r="D1825" s="138"/>
      <c r="E1825" s="144"/>
      <c r="F1825" s="139" t="s">
        <v>852</v>
      </c>
      <c r="G1825" s="138"/>
      <c r="H1825" s="140">
        <v>662.13</v>
      </c>
      <c r="I1825" s="141"/>
      <c r="J1825" s="142"/>
      <c r="K1825" s="143"/>
      <c r="L1825" s="143"/>
      <c r="M1825" s="143"/>
      <c r="N1825" s="143"/>
      <c r="O1825" s="142"/>
      <c r="P1825" s="142"/>
      <c r="Q1825" s="142"/>
      <c r="R1825" s="138"/>
      <c r="S1825" s="138"/>
      <c r="T1825" s="137"/>
      <c r="U1825" s="6"/>
      <c r="V1825" s="8"/>
      <c r="W1825" s="8"/>
      <c r="X1825" s="60"/>
    </row>
    <row r="1826" spans="1:27" ht="7.5" customHeight="1" outlineLevel="4" x14ac:dyDescent="0.15">
      <c r="A1826" s="8"/>
      <c r="B1826" s="69"/>
      <c r="C1826" s="69"/>
      <c r="D1826" s="60"/>
      <c r="E1826" s="60"/>
      <c r="F1826" s="103"/>
      <c r="G1826" s="60"/>
      <c r="H1826" s="65"/>
      <c r="I1826" s="104"/>
      <c r="J1826" s="63"/>
      <c r="K1826" s="65"/>
      <c r="L1826" s="65"/>
      <c r="M1826" s="65"/>
      <c r="N1826" s="65"/>
      <c r="O1826" s="63"/>
      <c r="P1826" s="63"/>
      <c r="Q1826" s="63"/>
      <c r="R1826" s="60"/>
      <c r="S1826" s="60"/>
      <c r="T1826" s="69"/>
      <c r="U1826" s="8"/>
      <c r="X1826" s="60"/>
    </row>
    <row r="1827" spans="1:27" ht="11.25" outlineLevel="3" x14ac:dyDescent="0.2">
      <c r="A1827" s="4"/>
      <c r="B1827" s="119"/>
      <c r="C1827" s="120">
        <v>306</v>
      </c>
      <c r="D1827" s="121" t="s">
        <v>148</v>
      </c>
      <c r="E1827" s="122" t="s">
        <v>1175</v>
      </c>
      <c r="F1827" s="123" t="s">
        <v>1176</v>
      </c>
      <c r="G1827" s="121" t="s">
        <v>151</v>
      </c>
      <c r="H1827" s="124">
        <v>998.827</v>
      </c>
      <c r="I1827" s="125"/>
      <c r="J1827" s="126">
        <f>H1827*I1827</f>
        <v>0</v>
      </c>
      <c r="K1827" s="124">
        <v>1.0000000000000001E-5</v>
      </c>
      <c r="L1827" s="124">
        <f>H1827*K1827</f>
        <v>9.9882700000000005E-3</v>
      </c>
      <c r="M1827" s="124"/>
      <c r="N1827" s="124">
        <f>H1827*M1827</f>
        <v>0</v>
      </c>
      <c r="O1827" s="126">
        <v>21</v>
      </c>
      <c r="P1827" s="126">
        <f>J1827*(O1827/100)</f>
        <v>0</v>
      </c>
      <c r="Q1827" s="126">
        <f>J1827+P1827</f>
        <v>0</v>
      </c>
      <c r="R1827" s="127"/>
      <c r="S1827" s="127" t="s">
        <v>152</v>
      </c>
      <c r="T1827" s="128">
        <v>1</v>
      </c>
      <c r="U1827" s="8"/>
      <c r="V1827" s="8"/>
      <c r="W1827" s="8"/>
      <c r="X1827" s="60"/>
    </row>
    <row r="1828" spans="1:27" ht="9.75" outlineLevel="4" x14ac:dyDescent="0.2">
      <c r="A1828" s="129"/>
      <c r="B1828" s="130"/>
      <c r="C1828" s="130"/>
      <c r="D1828" s="131"/>
      <c r="E1828" s="135" t="s">
        <v>0</v>
      </c>
      <c r="F1828" s="158" t="s">
        <v>1177</v>
      </c>
      <c r="G1828" s="158"/>
      <c r="H1828" s="159"/>
      <c r="I1828" s="160"/>
      <c r="J1828" s="161"/>
      <c r="K1828" s="133"/>
      <c r="L1828" s="133"/>
      <c r="M1828" s="133"/>
      <c r="N1828" s="133"/>
      <c r="O1828" s="134"/>
      <c r="P1828" s="134"/>
      <c r="Q1828" s="134"/>
      <c r="R1828" s="131"/>
      <c r="S1828" s="131"/>
      <c r="T1828" s="130"/>
      <c r="U1828" s="6"/>
      <c r="V1828" s="8"/>
      <c r="W1828" s="8"/>
      <c r="X1828" s="132" t="str">
        <f>F1828</f>
        <v>Malby z malířských směsí otěruvzdorných za sucha Příplatek k cenám dvojnásobných maleb na tónovacích automatech, v odstínu středně sytém</v>
      </c>
      <c r="Y1828" s="9"/>
      <c r="AA1828" s="11"/>
    </row>
    <row r="1829" spans="1:27" ht="7.5" customHeight="1" outlineLevel="4" x14ac:dyDescent="0.15">
      <c r="B1829" s="69"/>
      <c r="C1829" s="69"/>
      <c r="D1829" s="60"/>
      <c r="E1829" s="60"/>
      <c r="F1829" s="61"/>
      <c r="G1829" s="60"/>
      <c r="H1829" s="65"/>
      <c r="I1829" s="104"/>
      <c r="J1829" s="63"/>
      <c r="K1829" s="65"/>
      <c r="L1829" s="65"/>
      <c r="M1829" s="65"/>
      <c r="N1829" s="65"/>
      <c r="O1829" s="63"/>
      <c r="P1829" s="63"/>
      <c r="Q1829" s="63"/>
      <c r="R1829" s="60"/>
      <c r="S1829" s="60"/>
      <c r="T1829" s="69"/>
      <c r="U1829" s="8"/>
      <c r="X1829" s="60"/>
    </row>
    <row r="1830" spans="1:27" outlineLevel="3" x14ac:dyDescent="0.15">
      <c r="B1830" s="6"/>
      <c r="C1830" s="6"/>
      <c r="D1830" s="6"/>
      <c r="E1830" s="6"/>
      <c r="F1830" s="6"/>
      <c r="G1830" s="6"/>
      <c r="H1830" s="6"/>
      <c r="I1830" s="8"/>
      <c r="J1830" s="8"/>
      <c r="K1830" s="6"/>
      <c r="L1830" s="6"/>
      <c r="M1830" s="6"/>
      <c r="N1830" s="6"/>
      <c r="O1830" s="6"/>
      <c r="P1830" s="8"/>
      <c r="Q1830" s="8"/>
      <c r="R1830" s="8"/>
      <c r="S1830" s="6"/>
      <c r="T1830" s="6"/>
      <c r="X1830" s="6"/>
    </row>
    <row r="1831" spans="1:27" ht="11.25" outlineLevel="2" x14ac:dyDescent="0.2">
      <c r="A1831" s="96" t="s">
        <v>139</v>
      </c>
      <c r="B1831" s="100">
        <v>3</v>
      </c>
      <c r="C1831" s="113"/>
      <c r="D1831" s="114" t="s">
        <v>147</v>
      </c>
      <c r="E1831" s="114"/>
      <c r="F1831" s="115" t="s">
        <v>114</v>
      </c>
      <c r="G1831" s="114"/>
      <c r="H1831" s="116"/>
      <c r="I1831" s="117"/>
      <c r="J1831" s="98">
        <f>SUBTOTAL(9,J1832:J1835)</f>
        <v>0</v>
      </c>
      <c r="K1831" s="116"/>
      <c r="L1831" s="99">
        <f>SUBTOTAL(9,L1832:L1835)</f>
        <v>0</v>
      </c>
      <c r="M1831" s="116"/>
      <c r="N1831" s="99">
        <f>SUBTOTAL(9,N1832:N1835)</f>
        <v>0</v>
      </c>
      <c r="O1831" s="118"/>
      <c r="P1831" s="98">
        <f>SUBTOTAL(9,P1832:P1835)</f>
        <v>0</v>
      </c>
      <c r="Q1831" s="98">
        <f>SUBTOTAL(9,Q1832:Q1835)</f>
        <v>0</v>
      </c>
      <c r="R1831" s="114"/>
      <c r="S1831" s="114"/>
      <c r="T1831" s="100">
        <f>SUBTOTAL(9,T1832:T1835)</f>
        <v>1</v>
      </c>
      <c r="U1831" s="6"/>
      <c r="V1831" s="8"/>
      <c r="W1831" s="8"/>
      <c r="X1831" s="60"/>
    </row>
    <row r="1832" spans="1:27" ht="11.25" outlineLevel="3" x14ac:dyDescent="0.2">
      <c r="A1832" s="4"/>
      <c r="B1832" s="119"/>
      <c r="C1832" s="120">
        <v>307</v>
      </c>
      <c r="D1832" s="121" t="s">
        <v>148</v>
      </c>
      <c r="E1832" s="122" t="s">
        <v>1178</v>
      </c>
      <c r="F1832" s="123" t="s">
        <v>1179</v>
      </c>
      <c r="G1832" s="121" t="s">
        <v>608</v>
      </c>
      <c r="H1832" s="124">
        <v>1</v>
      </c>
      <c r="I1832" s="125">
        <f>'Rekapitulace - TZB'!C21</f>
        <v>0</v>
      </c>
      <c r="J1832" s="126">
        <f>H1832*I1832</f>
        <v>0</v>
      </c>
      <c r="K1832" s="124"/>
      <c r="L1832" s="124">
        <f>H1832*K1832</f>
        <v>0</v>
      </c>
      <c r="M1832" s="124"/>
      <c r="N1832" s="124">
        <f>H1832*M1832</f>
        <v>0</v>
      </c>
      <c r="O1832" s="126">
        <v>21</v>
      </c>
      <c r="P1832" s="126">
        <f>J1832*(O1832/100)</f>
        <v>0</v>
      </c>
      <c r="Q1832" s="126">
        <f>J1832+P1832</f>
        <v>0</v>
      </c>
      <c r="R1832" s="127"/>
      <c r="S1832" s="127" t="s">
        <v>397</v>
      </c>
      <c r="T1832" s="128">
        <v>1</v>
      </c>
      <c r="U1832" s="8"/>
      <c r="V1832" s="8"/>
      <c r="W1832" s="8"/>
      <c r="X1832" s="60"/>
    </row>
    <row r="1833" spans="1:27" ht="9.75" outlineLevel="4" x14ac:dyDescent="0.2">
      <c r="A1833" s="129"/>
      <c r="B1833" s="130"/>
      <c r="C1833" s="130"/>
      <c r="D1833" s="131"/>
      <c r="E1833" s="135" t="s">
        <v>0</v>
      </c>
      <c r="F1833" s="158" t="s">
        <v>54</v>
      </c>
      <c r="G1833" s="158"/>
      <c r="H1833" s="159"/>
      <c r="I1833" s="160"/>
      <c r="J1833" s="161"/>
      <c r="K1833" s="133"/>
      <c r="L1833" s="133"/>
      <c r="M1833" s="133"/>
      <c r="N1833" s="133"/>
      <c r="O1833" s="134"/>
      <c r="P1833" s="134"/>
      <c r="Q1833" s="134"/>
      <c r="R1833" s="131"/>
      <c r="S1833" s="131"/>
      <c r="T1833" s="130"/>
      <c r="U1833" s="6"/>
      <c r="V1833" s="8"/>
      <c r="W1833" s="8"/>
      <c r="X1833" s="132" t="str">
        <f>F1833</f>
        <v>---</v>
      </c>
      <c r="Y1833" s="9"/>
      <c r="AA1833" s="11"/>
    </row>
    <row r="1834" spans="1:27" ht="7.5" customHeight="1" outlineLevel="4" x14ac:dyDescent="0.15">
      <c r="B1834" s="69"/>
      <c r="C1834" s="69"/>
      <c r="D1834" s="60"/>
      <c r="E1834" s="60"/>
      <c r="F1834" s="61"/>
      <c r="G1834" s="60"/>
      <c r="H1834" s="65"/>
      <c r="I1834" s="104"/>
      <c r="J1834" s="63"/>
      <c r="K1834" s="65"/>
      <c r="L1834" s="65"/>
      <c r="M1834" s="65"/>
      <c r="N1834" s="65"/>
      <c r="O1834" s="63"/>
      <c r="P1834" s="63"/>
      <c r="Q1834" s="63"/>
      <c r="R1834" s="60"/>
      <c r="S1834" s="60"/>
      <c r="T1834" s="69"/>
      <c r="U1834" s="8"/>
      <c r="X1834" s="60"/>
    </row>
    <row r="1835" spans="1:27" outlineLevel="3" x14ac:dyDescent="0.15">
      <c r="B1835" s="6"/>
      <c r="C1835" s="6"/>
      <c r="D1835" s="6"/>
      <c r="E1835" s="6"/>
      <c r="F1835" s="6"/>
      <c r="G1835" s="6"/>
      <c r="H1835" s="6"/>
      <c r="I1835" s="8"/>
      <c r="J1835" s="8"/>
      <c r="K1835" s="6"/>
      <c r="L1835" s="6"/>
      <c r="M1835" s="6"/>
      <c r="N1835" s="6"/>
      <c r="O1835" s="6"/>
      <c r="P1835" s="8"/>
      <c r="Q1835" s="8"/>
      <c r="R1835" s="8"/>
      <c r="S1835" s="6"/>
      <c r="T1835" s="6"/>
      <c r="X1835" s="6"/>
    </row>
    <row r="1836" spans="1:27" ht="11.25" outlineLevel="2" x14ac:dyDescent="0.2">
      <c r="A1836" s="96" t="s">
        <v>140</v>
      </c>
      <c r="B1836" s="100">
        <v>3</v>
      </c>
      <c r="C1836" s="113"/>
      <c r="D1836" s="114" t="s">
        <v>147</v>
      </c>
      <c r="E1836" s="114"/>
      <c r="F1836" s="115" t="s">
        <v>116</v>
      </c>
      <c r="G1836" s="114"/>
      <c r="H1836" s="116"/>
      <c r="I1836" s="117"/>
      <c r="J1836" s="98">
        <f>SUBTOTAL(9,J1837:J1840)</f>
        <v>0</v>
      </c>
      <c r="K1836" s="116"/>
      <c r="L1836" s="99">
        <f>SUBTOTAL(9,L1837:L1840)</f>
        <v>0</v>
      </c>
      <c r="M1836" s="116"/>
      <c r="N1836" s="99">
        <f>SUBTOTAL(9,N1837:N1840)</f>
        <v>0</v>
      </c>
      <c r="O1836" s="118"/>
      <c r="P1836" s="98">
        <f>SUBTOTAL(9,P1837:P1840)</f>
        <v>0</v>
      </c>
      <c r="Q1836" s="98">
        <f>SUBTOTAL(9,Q1837:Q1840)</f>
        <v>0</v>
      </c>
      <c r="R1836" s="114"/>
      <c r="S1836" s="114"/>
      <c r="T1836" s="100">
        <f>SUBTOTAL(9,T1837:T1840)</f>
        <v>1</v>
      </c>
      <c r="U1836" s="6"/>
      <c r="V1836" s="8"/>
      <c r="W1836" s="8"/>
      <c r="X1836" s="60"/>
    </row>
    <row r="1837" spans="1:27" ht="11.25" outlineLevel="3" x14ac:dyDescent="0.2">
      <c r="A1837" s="4"/>
      <c r="B1837" s="119"/>
      <c r="C1837" s="120">
        <v>308</v>
      </c>
      <c r="D1837" s="121" t="s">
        <v>148</v>
      </c>
      <c r="E1837" s="122" t="s">
        <v>1180</v>
      </c>
      <c r="F1837" s="123" t="s">
        <v>1181</v>
      </c>
      <c r="G1837" s="121" t="s">
        <v>608</v>
      </c>
      <c r="H1837" s="124">
        <v>1</v>
      </c>
      <c r="I1837" s="125">
        <f>'Rekapitulace Elektro'!AZ56</f>
        <v>0</v>
      </c>
      <c r="J1837" s="126">
        <f>H1837*I1837</f>
        <v>0</v>
      </c>
      <c r="K1837" s="124"/>
      <c r="L1837" s="124">
        <f>H1837*K1837</f>
        <v>0</v>
      </c>
      <c r="M1837" s="124"/>
      <c r="N1837" s="124">
        <f>H1837*M1837</f>
        <v>0</v>
      </c>
      <c r="O1837" s="126">
        <v>21</v>
      </c>
      <c r="P1837" s="126">
        <f>J1837*(O1837/100)</f>
        <v>0</v>
      </c>
      <c r="Q1837" s="126">
        <f>J1837+P1837</f>
        <v>0</v>
      </c>
      <c r="R1837" s="127"/>
      <c r="S1837" s="127" t="s">
        <v>397</v>
      </c>
      <c r="T1837" s="128">
        <v>1</v>
      </c>
      <c r="U1837" s="8"/>
      <c r="V1837" s="8"/>
      <c r="W1837" s="8"/>
      <c r="X1837" s="60"/>
    </row>
    <row r="1838" spans="1:27" ht="9.75" outlineLevel="4" x14ac:dyDescent="0.2">
      <c r="A1838" s="129"/>
      <c r="B1838" s="130"/>
      <c r="C1838" s="130"/>
      <c r="D1838" s="131"/>
      <c r="E1838" s="135" t="s">
        <v>0</v>
      </c>
      <c r="F1838" s="158" t="s">
        <v>54</v>
      </c>
      <c r="G1838" s="158"/>
      <c r="H1838" s="159"/>
      <c r="I1838" s="160"/>
      <c r="J1838" s="161"/>
      <c r="K1838" s="133"/>
      <c r="L1838" s="133"/>
      <c r="M1838" s="133"/>
      <c r="N1838" s="133"/>
      <c r="O1838" s="134"/>
      <c r="P1838" s="134"/>
      <c r="Q1838" s="134"/>
      <c r="R1838" s="131"/>
      <c r="S1838" s="131"/>
      <c r="T1838" s="130"/>
      <c r="U1838" s="6"/>
      <c r="V1838" s="8"/>
      <c r="W1838" s="8"/>
      <c r="X1838" s="132" t="str">
        <f>F1838</f>
        <v>---</v>
      </c>
      <c r="Y1838" s="9"/>
      <c r="AA1838" s="11"/>
    </row>
    <row r="1839" spans="1:27" ht="7.5" customHeight="1" outlineLevel="4" x14ac:dyDescent="0.15">
      <c r="B1839" s="69"/>
      <c r="C1839" s="69"/>
      <c r="D1839" s="60"/>
      <c r="E1839" s="60"/>
      <c r="F1839" s="61"/>
      <c r="G1839" s="60"/>
      <c r="H1839" s="65"/>
      <c r="I1839" s="104"/>
      <c r="J1839" s="63"/>
      <c r="K1839" s="65"/>
      <c r="L1839" s="65"/>
      <c r="M1839" s="65"/>
      <c r="N1839" s="65"/>
      <c r="O1839" s="63"/>
      <c r="P1839" s="63"/>
      <c r="Q1839" s="63"/>
      <c r="R1839" s="60"/>
      <c r="S1839" s="60"/>
      <c r="T1839" s="69"/>
      <c r="U1839" s="8"/>
      <c r="X1839" s="60"/>
    </row>
    <row r="1840" spans="1:27" outlineLevel="3" x14ac:dyDescent="0.15">
      <c r="B1840" s="6"/>
      <c r="C1840" s="6"/>
      <c r="D1840" s="6"/>
      <c r="E1840" s="6"/>
      <c r="F1840" s="6"/>
      <c r="G1840" s="6"/>
      <c r="H1840" s="6"/>
      <c r="I1840" s="8"/>
      <c r="J1840" s="8"/>
      <c r="K1840" s="6"/>
      <c r="L1840" s="6"/>
      <c r="M1840" s="6"/>
      <c r="N1840" s="6"/>
      <c r="O1840" s="6"/>
      <c r="P1840" s="8"/>
      <c r="Q1840" s="8"/>
      <c r="R1840" s="8"/>
      <c r="S1840" s="6"/>
      <c r="T1840" s="6"/>
      <c r="X1840" s="6"/>
    </row>
    <row r="1841" spans="1:27" ht="11.25" outlineLevel="2" x14ac:dyDescent="0.2">
      <c r="A1841" s="96" t="s">
        <v>141</v>
      </c>
      <c r="B1841" s="100">
        <v>3</v>
      </c>
      <c r="C1841" s="113"/>
      <c r="D1841" s="114" t="s">
        <v>147</v>
      </c>
      <c r="E1841" s="114"/>
      <c r="F1841" s="115" t="s">
        <v>142</v>
      </c>
      <c r="G1841" s="114"/>
      <c r="H1841" s="116"/>
      <c r="I1841" s="117"/>
      <c r="J1841" s="98">
        <f>SUBTOTAL(9,J1842:J1851)</f>
        <v>0</v>
      </c>
      <c r="K1841" s="116"/>
      <c r="L1841" s="99">
        <f>SUBTOTAL(9,L1842:L1851)</f>
        <v>0</v>
      </c>
      <c r="M1841" s="116"/>
      <c r="N1841" s="99">
        <f>SUBTOTAL(9,N1842:N1851)</f>
        <v>0</v>
      </c>
      <c r="O1841" s="118"/>
      <c r="P1841" s="98">
        <f>SUBTOTAL(9,P1842:P1851)</f>
        <v>0</v>
      </c>
      <c r="Q1841" s="98">
        <f>SUBTOTAL(9,Q1842:Q1851)</f>
        <v>0</v>
      </c>
      <c r="R1841" s="114"/>
      <c r="S1841" s="114"/>
      <c r="T1841" s="100">
        <f>SUBTOTAL(9,T1842:T1851)</f>
        <v>3</v>
      </c>
      <c r="U1841" s="6"/>
      <c r="V1841" s="8"/>
      <c r="W1841" s="8"/>
      <c r="X1841" s="60"/>
    </row>
    <row r="1842" spans="1:27" ht="11.25" outlineLevel="3" x14ac:dyDescent="0.2">
      <c r="A1842" s="4"/>
      <c r="B1842" s="119"/>
      <c r="C1842" s="120">
        <v>309</v>
      </c>
      <c r="D1842" s="121" t="s">
        <v>1182</v>
      </c>
      <c r="E1842" s="122" t="s">
        <v>1183</v>
      </c>
      <c r="F1842" s="123" t="s">
        <v>1184</v>
      </c>
      <c r="G1842" s="121" t="s">
        <v>189</v>
      </c>
      <c r="H1842" s="124">
        <v>1</v>
      </c>
      <c r="I1842" s="125"/>
      <c r="J1842" s="126">
        <f>H1842*I1842</f>
        <v>0</v>
      </c>
      <c r="K1842" s="124"/>
      <c r="L1842" s="124">
        <f>H1842*K1842</f>
        <v>0</v>
      </c>
      <c r="M1842" s="124"/>
      <c r="N1842" s="124">
        <f>H1842*M1842</f>
        <v>0</v>
      </c>
      <c r="O1842" s="126">
        <v>21</v>
      </c>
      <c r="P1842" s="126">
        <f>J1842*(O1842/100)</f>
        <v>0</v>
      </c>
      <c r="Q1842" s="126">
        <f>J1842+P1842</f>
        <v>0</v>
      </c>
      <c r="R1842" s="127"/>
      <c r="S1842" s="127" t="s">
        <v>397</v>
      </c>
      <c r="T1842" s="128">
        <v>1</v>
      </c>
      <c r="U1842" s="8"/>
      <c r="V1842" s="8"/>
      <c r="W1842" s="8"/>
      <c r="X1842" s="60"/>
    </row>
    <row r="1843" spans="1:27" ht="9.75" outlineLevel="4" x14ac:dyDescent="0.2">
      <c r="A1843" s="129"/>
      <c r="B1843" s="130"/>
      <c r="C1843" s="130"/>
      <c r="D1843" s="131"/>
      <c r="E1843" s="135" t="s">
        <v>0</v>
      </c>
      <c r="F1843" s="158" t="s">
        <v>1185</v>
      </c>
      <c r="G1843" s="158"/>
      <c r="H1843" s="159"/>
      <c r="I1843" s="160"/>
      <c r="J1843" s="161"/>
      <c r="K1843" s="133"/>
      <c r="L1843" s="133"/>
      <c r="M1843" s="133"/>
      <c r="N1843" s="133"/>
      <c r="O1843" s="134"/>
      <c r="P1843" s="134"/>
      <c r="Q1843" s="134"/>
      <c r="R1843" s="131"/>
      <c r="S1843" s="131"/>
      <c r="T1843" s="130"/>
      <c r="U1843" s="6"/>
      <c r="V1843" s="8"/>
      <c r="W1843" s="8"/>
      <c r="X1843" s="132" t="str">
        <f>F1843</f>
        <v>Zařízení staveniště</v>
      </c>
      <c r="Y1843" s="9"/>
      <c r="AA1843" s="11"/>
    </row>
    <row r="1844" spans="1:27" ht="7.5" customHeight="1" outlineLevel="4" x14ac:dyDescent="0.15">
      <c r="B1844" s="69"/>
      <c r="C1844" s="69"/>
      <c r="D1844" s="60"/>
      <c r="E1844" s="60"/>
      <c r="F1844" s="61"/>
      <c r="G1844" s="60"/>
      <c r="H1844" s="65"/>
      <c r="I1844" s="104"/>
      <c r="J1844" s="63"/>
      <c r="K1844" s="65"/>
      <c r="L1844" s="65"/>
      <c r="M1844" s="65"/>
      <c r="N1844" s="65"/>
      <c r="O1844" s="63"/>
      <c r="P1844" s="63"/>
      <c r="Q1844" s="63"/>
      <c r="R1844" s="60"/>
      <c r="S1844" s="60"/>
      <c r="T1844" s="69"/>
      <c r="U1844" s="8"/>
      <c r="X1844" s="60"/>
    </row>
    <row r="1845" spans="1:27" ht="22.5" outlineLevel="3" x14ac:dyDescent="0.2">
      <c r="A1845" s="4"/>
      <c r="B1845" s="119"/>
      <c r="C1845" s="120">
        <v>310</v>
      </c>
      <c r="D1845" s="121" t="s">
        <v>1182</v>
      </c>
      <c r="E1845" s="122" t="s">
        <v>1186</v>
      </c>
      <c r="F1845" s="123" t="s">
        <v>1187</v>
      </c>
      <c r="G1845" s="121" t="s">
        <v>189</v>
      </c>
      <c r="H1845" s="124">
        <v>1</v>
      </c>
      <c r="I1845" s="125"/>
      <c r="J1845" s="126">
        <f>H1845*I1845</f>
        <v>0</v>
      </c>
      <c r="K1845" s="124"/>
      <c r="L1845" s="124">
        <f>H1845*K1845</f>
        <v>0</v>
      </c>
      <c r="M1845" s="124"/>
      <c r="N1845" s="124">
        <f>H1845*M1845</f>
        <v>0</v>
      </c>
      <c r="O1845" s="126">
        <v>21</v>
      </c>
      <c r="P1845" s="126">
        <f>J1845*(O1845/100)</f>
        <v>0</v>
      </c>
      <c r="Q1845" s="126">
        <f>J1845+P1845</f>
        <v>0</v>
      </c>
      <c r="R1845" s="127"/>
      <c r="S1845" s="127" t="s">
        <v>397</v>
      </c>
      <c r="T1845" s="128">
        <v>1</v>
      </c>
      <c r="U1845" s="8"/>
      <c r="V1845" s="8"/>
      <c r="W1845" s="8"/>
      <c r="X1845" s="60"/>
    </row>
    <row r="1846" spans="1:27" ht="9.75" outlineLevel="4" x14ac:dyDescent="0.2">
      <c r="A1846" s="129"/>
      <c r="B1846" s="130"/>
      <c r="C1846" s="130"/>
      <c r="D1846" s="131"/>
      <c r="E1846" s="135" t="s">
        <v>0</v>
      </c>
      <c r="F1846" s="158" t="s">
        <v>1188</v>
      </c>
      <c r="G1846" s="158"/>
      <c r="H1846" s="159"/>
      <c r="I1846" s="160"/>
      <c r="J1846" s="161"/>
      <c r="K1846" s="133"/>
      <c r="L1846" s="133"/>
      <c r="M1846" s="133"/>
      <c r="N1846" s="133"/>
      <c r="O1846" s="134"/>
      <c r="P1846" s="134"/>
      <c r="Q1846" s="134"/>
      <c r="R1846" s="131"/>
      <c r="S1846" s="131"/>
      <c r="T1846" s="130"/>
      <c r="U1846" s="6"/>
      <c r="V1846" s="8"/>
      <c r="W1846" s="8"/>
      <c r="X1846" s="132" t="str">
        <f>F1846</f>
        <v>Kompletační a koordinační činnost</v>
      </c>
      <c r="Y1846" s="9"/>
      <c r="AA1846" s="11"/>
    </row>
    <row r="1847" spans="1:27" ht="7.5" customHeight="1" outlineLevel="4" x14ac:dyDescent="0.15">
      <c r="B1847" s="69"/>
      <c r="C1847" s="69"/>
      <c r="D1847" s="60"/>
      <c r="E1847" s="60"/>
      <c r="F1847" s="61"/>
      <c r="G1847" s="60"/>
      <c r="H1847" s="65"/>
      <c r="I1847" s="104"/>
      <c r="J1847" s="63"/>
      <c r="K1847" s="65"/>
      <c r="L1847" s="65"/>
      <c r="M1847" s="65"/>
      <c r="N1847" s="65"/>
      <c r="O1847" s="63"/>
      <c r="P1847" s="63"/>
      <c r="Q1847" s="63"/>
      <c r="R1847" s="60"/>
      <c r="S1847" s="60"/>
      <c r="T1847" s="69"/>
      <c r="U1847" s="8"/>
      <c r="X1847" s="60"/>
    </row>
    <row r="1848" spans="1:27" ht="11.25" outlineLevel="3" x14ac:dyDescent="0.2">
      <c r="A1848" s="4"/>
      <c r="B1848" s="119"/>
      <c r="C1848" s="120">
        <v>311</v>
      </c>
      <c r="D1848" s="121" t="s">
        <v>1182</v>
      </c>
      <c r="E1848" s="122" t="s">
        <v>1189</v>
      </c>
      <c r="F1848" s="123" t="s">
        <v>1190</v>
      </c>
      <c r="G1848" s="121" t="s">
        <v>189</v>
      </c>
      <c r="H1848" s="124">
        <v>1</v>
      </c>
      <c r="I1848" s="125"/>
      <c r="J1848" s="126">
        <f>H1848*I1848</f>
        <v>0</v>
      </c>
      <c r="K1848" s="124"/>
      <c r="L1848" s="124">
        <f>H1848*K1848</f>
        <v>0</v>
      </c>
      <c r="M1848" s="124"/>
      <c r="N1848" s="124">
        <f>H1848*M1848</f>
        <v>0</v>
      </c>
      <c r="O1848" s="126">
        <v>21</v>
      </c>
      <c r="P1848" s="126">
        <f>J1848*(O1848/100)</f>
        <v>0</v>
      </c>
      <c r="Q1848" s="126">
        <f>J1848+P1848</f>
        <v>0</v>
      </c>
      <c r="R1848" s="127"/>
      <c r="S1848" s="127" t="s">
        <v>397</v>
      </c>
      <c r="T1848" s="128">
        <v>1</v>
      </c>
      <c r="U1848" s="8"/>
      <c r="V1848" s="8"/>
      <c r="W1848" s="8"/>
      <c r="X1848" s="60"/>
    </row>
    <row r="1849" spans="1:27" ht="9.75" outlineLevel="4" x14ac:dyDescent="0.2">
      <c r="A1849" s="129"/>
      <c r="B1849" s="130"/>
      <c r="C1849" s="130"/>
      <c r="D1849" s="131"/>
      <c r="E1849" s="135" t="s">
        <v>0</v>
      </c>
      <c r="F1849" s="158" t="s">
        <v>1191</v>
      </c>
      <c r="G1849" s="158"/>
      <c r="H1849" s="159"/>
      <c r="I1849" s="160"/>
      <c r="J1849" s="161"/>
      <c r="K1849" s="133"/>
      <c r="L1849" s="133"/>
      <c r="M1849" s="133"/>
      <c r="N1849" s="133"/>
      <c r="O1849" s="134"/>
      <c r="P1849" s="134"/>
      <c r="Q1849" s="134"/>
      <c r="R1849" s="131"/>
      <c r="S1849" s="131"/>
      <c r="T1849" s="130"/>
      <c r="U1849" s="6"/>
      <c r="V1849" s="8"/>
      <c r="W1849" s="8"/>
      <c r="X1849" s="132" t="str">
        <f>F1849</f>
        <v>Provoz investora, třetích osob</v>
      </c>
      <c r="Y1849" s="9"/>
      <c r="AA1849" s="11"/>
    </row>
    <row r="1850" spans="1:27" ht="7.5" customHeight="1" outlineLevel="4" x14ac:dyDescent="0.15">
      <c r="B1850" s="69"/>
      <c r="C1850" s="69"/>
      <c r="D1850" s="60"/>
      <c r="E1850" s="60"/>
      <c r="F1850" s="61"/>
      <c r="G1850" s="60"/>
      <c r="H1850" s="65"/>
      <c r="I1850" s="104"/>
      <c r="J1850" s="63"/>
      <c r="K1850" s="65"/>
      <c r="L1850" s="65"/>
      <c r="M1850" s="65"/>
      <c r="N1850" s="65"/>
      <c r="O1850" s="63"/>
      <c r="P1850" s="63"/>
      <c r="Q1850" s="63"/>
      <c r="R1850" s="60"/>
      <c r="S1850" s="60"/>
      <c r="T1850" s="69"/>
      <c r="U1850" s="8"/>
      <c r="X1850" s="60"/>
    </row>
    <row r="1851" spans="1:27" outlineLevel="3" x14ac:dyDescent="0.15">
      <c r="B1851" s="6"/>
      <c r="C1851" s="6"/>
      <c r="D1851" s="6"/>
      <c r="E1851" s="6"/>
      <c r="F1851" s="6"/>
      <c r="G1851" s="6"/>
      <c r="H1851" s="6"/>
      <c r="I1851" s="8"/>
      <c r="J1851" s="8"/>
      <c r="K1851" s="6"/>
      <c r="L1851" s="6"/>
      <c r="M1851" s="6"/>
      <c r="N1851" s="6"/>
      <c r="O1851" s="6"/>
      <c r="P1851" s="8"/>
      <c r="Q1851" s="8"/>
      <c r="R1851" s="8"/>
      <c r="S1851" s="6"/>
      <c r="T1851" s="6"/>
      <c r="X1851" s="6"/>
    </row>
    <row r="1852" spans="1:27" outlineLevel="1" x14ac:dyDescent="0.15"/>
  </sheetData>
  <mergeCells count="311">
    <mergeCell ref="F10:J10"/>
    <mergeCell ref="F684:J684"/>
    <mergeCell ref="F69:J69"/>
    <mergeCell ref="F76:J76"/>
    <mergeCell ref="F181:J181"/>
    <mergeCell ref="F206:J206"/>
    <mergeCell ref="F220:J220"/>
    <mergeCell ref="F228:J228"/>
    <mergeCell ref="F323:J323"/>
    <mergeCell ref="F328:J328"/>
    <mergeCell ref="F354:J354"/>
    <mergeCell ref="F371:J371"/>
    <mergeCell ref="F388:J388"/>
    <mergeCell ref="F423:J423"/>
    <mergeCell ref="F481:J481"/>
    <mergeCell ref="F535:J535"/>
    <mergeCell ref="F609:J609"/>
    <mergeCell ref="F628:J628"/>
    <mergeCell ref="F670:J670"/>
    <mergeCell ref="F678:J678"/>
    <mergeCell ref="F16:J16"/>
    <mergeCell ref="F24:J24"/>
    <mergeCell ref="F33:J33"/>
    <mergeCell ref="F41:J41"/>
    <mergeCell ref="F54:J54"/>
    <mergeCell ref="F57:J57"/>
    <mergeCell ref="F62:J62"/>
    <mergeCell ref="F82:J82"/>
    <mergeCell ref="F89:J89"/>
    <mergeCell ref="F95:J95"/>
    <mergeCell ref="F102:J102"/>
    <mergeCell ref="F108:J108"/>
    <mergeCell ref="F157:J157"/>
    <mergeCell ref="F163:J163"/>
    <mergeCell ref="F174:J174"/>
    <mergeCell ref="F184:J184"/>
    <mergeCell ref="F189:J189"/>
    <mergeCell ref="F111:J111"/>
    <mergeCell ref="F118:J118"/>
    <mergeCell ref="F132:J132"/>
    <mergeCell ref="F135:J135"/>
    <mergeCell ref="F145:J145"/>
    <mergeCell ref="F246:J246"/>
    <mergeCell ref="F249:J249"/>
    <mergeCell ref="F255:J255"/>
    <mergeCell ref="F262:J262"/>
    <mergeCell ref="F265:J265"/>
    <mergeCell ref="F192:J192"/>
    <mergeCell ref="F195:J195"/>
    <mergeCell ref="F212:J212"/>
    <mergeCell ref="F234:J234"/>
    <mergeCell ref="F240:J240"/>
    <mergeCell ref="F293:J293"/>
    <mergeCell ref="F304:J304"/>
    <mergeCell ref="F307:J307"/>
    <mergeCell ref="F313:J313"/>
    <mergeCell ref="F318:J318"/>
    <mergeCell ref="F272:J272"/>
    <mergeCell ref="F278:J278"/>
    <mergeCell ref="F281:J281"/>
    <mergeCell ref="F287:J287"/>
    <mergeCell ref="F290:J290"/>
    <mergeCell ref="F346:J346"/>
    <mergeCell ref="F349:J349"/>
    <mergeCell ref="F360:J360"/>
    <mergeCell ref="F363:J363"/>
    <mergeCell ref="F366:J366"/>
    <mergeCell ref="F331:J331"/>
    <mergeCell ref="F334:J334"/>
    <mergeCell ref="F337:J337"/>
    <mergeCell ref="F340:J340"/>
    <mergeCell ref="F343:J343"/>
    <mergeCell ref="F405:J405"/>
    <mergeCell ref="F413:J413"/>
    <mergeCell ref="F418:J418"/>
    <mergeCell ref="F426:J426"/>
    <mergeCell ref="F429:J429"/>
    <mergeCell ref="F377:J377"/>
    <mergeCell ref="F383:J383"/>
    <mergeCell ref="F396:J396"/>
    <mergeCell ref="F399:J399"/>
    <mergeCell ref="F402:J402"/>
    <mergeCell ref="F464:J464"/>
    <mergeCell ref="F467:J467"/>
    <mergeCell ref="F473:J473"/>
    <mergeCell ref="F476:J476"/>
    <mergeCell ref="F487:J487"/>
    <mergeCell ref="F432:J432"/>
    <mergeCell ref="F439:J439"/>
    <mergeCell ref="F442:J442"/>
    <mergeCell ref="F449:J449"/>
    <mergeCell ref="F455:J455"/>
    <mergeCell ref="F516:J516"/>
    <mergeCell ref="F522:J522"/>
    <mergeCell ref="F525:J525"/>
    <mergeCell ref="F530:J530"/>
    <mergeCell ref="F538:J538"/>
    <mergeCell ref="F490:J490"/>
    <mergeCell ref="F493:J493"/>
    <mergeCell ref="F499:J499"/>
    <mergeCell ref="F502:J502"/>
    <mergeCell ref="F508:J508"/>
    <mergeCell ref="F576:J576"/>
    <mergeCell ref="F585:J585"/>
    <mergeCell ref="F590:J590"/>
    <mergeCell ref="F599:J599"/>
    <mergeCell ref="F604:J604"/>
    <mergeCell ref="F547:J547"/>
    <mergeCell ref="F556:J556"/>
    <mergeCell ref="F559:J559"/>
    <mergeCell ref="F568:J568"/>
    <mergeCell ref="F571:J571"/>
    <mergeCell ref="F645:J645"/>
    <mergeCell ref="F648:J648"/>
    <mergeCell ref="F654:J654"/>
    <mergeCell ref="F660:J660"/>
    <mergeCell ref="F673:J673"/>
    <mergeCell ref="F612:J612"/>
    <mergeCell ref="F615:J615"/>
    <mergeCell ref="F618:J618"/>
    <mergeCell ref="F634:J634"/>
    <mergeCell ref="F639:J639"/>
    <mergeCell ref="F1438:J1438"/>
    <mergeCell ref="F1033:J1033"/>
    <mergeCell ref="F1207:J1207"/>
    <mergeCell ref="F1212:J1212"/>
    <mergeCell ref="F1224:J1224"/>
    <mergeCell ref="F1327:J1327"/>
    <mergeCell ref="F1073:J1073"/>
    <mergeCell ref="F1082:J1082"/>
    <mergeCell ref="F1089:J1089"/>
    <mergeCell ref="F1095:J1095"/>
    <mergeCell ref="F1098:J1098"/>
    <mergeCell ref="F1107:J1107"/>
    <mergeCell ref="F1113:J1113"/>
    <mergeCell ref="F1122:J1122"/>
    <mergeCell ref="F1128:J1128"/>
    <mergeCell ref="F1135:J1135"/>
    <mergeCell ref="F1141:J1141"/>
    <mergeCell ref="F1399:J1399"/>
    <mergeCell ref="F1402:J1402"/>
    <mergeCell ref="F1405:J1405"/>
    <mergeCell ref="F1408:J1408"/>
    <mergeCell ref="F1411:J1411"/>
    <mergeCell ref="F1414:J1414"/>
    <mergeCell ref="F1427:J1427"/>
    <mergeCell ref="F1432:J1432"/>
    <mergeCell ref="F1435:J1435"/>
    <mergeCell ref="F690:J690"/>
    <mergeCell ref="F700:J700"/>
    <mergeCell ref="F709:J709"/>
    <mergeCell ref="F715:J715"/>
    <mergeCell ref="F721:J721"/>
    <mergeCell ref="F1733:J1733"/>
    <mergeCell ref="F1782:J1782"/>
    <mergeCell ref="F1833:J1833"/>
    <mergeCell ref="F1838:J1838"/>
    <mergeCell ref="F1756:J1756"/>
    <mergeCell ref="F1772:J1772"/>
    <mergeCell ref="F1792:J1792"/>
    <mergeCell ref="F1797:J1797"/>
    <mergeCell ref="F1803:J1803"/>
    <mergeCell ref="F1806:J1806"/>
    <mergeCell ref="F1812:J1812"/>
    <mergeCell ref="F1819:J1819"/>
    <mergeCell ref="F1828:J1828"/>
    <mergeCell ref="F1384:J1384"/>
    <mergeCell ref="F1461:J1461"/>
    <mergeCell ref="F1559:J1559"/>
    <mergeCell ref="F1580:J1580"/>
    <mergeCell ref="F1673:J1673"/>
    <mergeCell ref="F1396:J1396"/>
    <mergeCell ref="F755:J755"/>
    <mergeCell ref="F764:J764"/>
    <mergeCell ref="F770:J770"/>
    <mergeCell ref="F777:J777"/>
    <mergeCell ref="F785:J785"/>
    <mergeCell ref="F726:J726"/>
    <mergeCell ref="F732:J732"/>
    <mergeCell ref="F737:J737"/>
    <mergeCell ref="F743:J743"/>
    <mergeCell ref="F748:J748"/>
    <mergeCell ref="F911:J911"/>
    <mergeCell ref="F921:J921"/>
    <mergeCell ref="F938:J938"/>
    <mergeCell ref="F954:J954"/>
    <mergeCell ref="F969:J969"/>
    <mergeCell ref="F792:J792"/>
    <mergeCell ref="F804:J804"/>
    <mergeCell ref="F821:J821"/>
    <mergeCell ref="F833:J833"/>
    <mergeCell ref="F836:J836"/>
    <mergeCell ref="F799:J799"/>
    <mergeCell ref="F811:J811"/>
    <mergeCell ref="F962:J962"/>
    <mergeCell ref="F842:J842"/>
    <mergeCell ref="F848:J848"/>
    <mergeCell ref="F851:J851"/>
    <mergeCell ref="F858:J858"/>
    <mergeCell ref="F866:J866"/>
    <mergeCell ref="F874:J874"/>
    <mergeCell ref="F877:J877"/>
    <mergeCell ref="F885:J885"/>
    <mergeCell ref="F891:J891"/>
    <mergeCell ref="F897:J897"/>
    <mergeCell ref="F902:J902"/>
    <mergeCell ref="F1017:J1017"/>
    <mergeCell ref="F1044:J1044"/>
    <mergeCell ref="F1052:J1052"/>
    <mergeCell ref="F1058:J1058"/>
    <mergeCell ref="F1067:J1067"/>
    <mergeCell ref="F975:J975"/>
    <mergeCell ref="F981:J981"/>
    <mergeCell ref="F984:J984"/>
    <mergeCell ref="F1008:J1008"/>
    <mergeCell ref="F1014:J1014"/>
    <mergeCell ref="F1002:J1002"/>
    <mergeCell ref="F1025:J1025"/>
    <mergeCell ref="F1177:J1177"/>
    <mergeCell ref="F1184:J1184"/>
    <mergeCell ref="F1187:J1187"/>
    <mergeCell ref="F1190:J1190"/>
    <mergeCell ref="F1197:J1197"/>
    <mergeCell ref="F1144:J1144"/>
    <mergeCell ref="F1152:J1152"/>
    <mergeCell ref="F1155:J1155"/>
    <mergeCell ref="F1167:J1167"/>
    <mergeCell ref="F1172:J1172"/>
    <mergeCell ref="F1258:J1258"/>
    <mergeCell ref="F1267:J1267"/>
    <mergeCell ref="F1273:J1273"/>
    <mergeCell ref="F1279:J1279"/>
    <mergeCell ref="F1285:J1285"/>
    <mergeCell ref="F1202:J1202"/>
    <mergeCell ref="F1219:J1219"/>
    <mergeCell ref="F1231:J1231"/>
    <mergeCell ref="F1234:J1234"/>
    <mergeCell ref="F1246:J1246"/>
    <mergeCell ref="F1316:J1316"/>
    <mergeCell ref="F1322:J1322"/>
    <mergeCell ref="F1330:J1330"/>
    <mergeCell ref="F1333:J1333"/>
    <mergeCell ref="F1339:J1339"/>
    <mergeCell ref="F1291:J1291"/>
    <mergeCell ref="F1296:J1296"/>
    <mergeCell ref="F1304:J1304"/>
    <mergeCell ref="F1307:J1307"/>
    <mergeCell ref="F1313:J1313"/>
    <mergeCell ref="F1373:J1373"/>
    <mergeCell ref="F1379:J1379"/>
    <mergeCell ref="F1387:J1387"/>
    <mergeCell ref="F1390:J1390"/>
    <mergeCell ref="F1393:J1393"/>
    <mergeCell ref="F1345:J1345"/>
    <mergeCell ref="F1348:J1348"/>
    <mergeCell ref="F1355:J1355"/>
    <mergeCell ref="F1358:J1358"/>
    <mergeCell ref="F1366:J1366"/>
    <mergeCell ref="F1456:J1456"/>
    <mergeCell ref="F1464:J1464"/>
    <mergeCell ref="F1473:J1473"/>
    <mergeCell ref="F1485:J1485"/>
    <mergeCell ref="F1488:J1488"/>
    <mergeCell ref="F1441:J1441"/>
    <mergeCell ref="F1444:J1444"/>
    <mergeCell ref="F1447:J1447"/>
    <mergeCell ref="F1450:J1450"/>
    <mergeCell ref="F1453:J1453"/>
    <mergeCell ref="F1531:J1531"/>
    <mergeCell ref="F1537:J1537"/>
    <mergeCell ref="F1543:J1543"/>
    <mergeCell ref="F1551:J1551"/>
    <mergeCell ref="F1554:J1554"/>
    <mergeCell ref="F1491:J1491"/>
    <mergeCell ref="F1498:J1498"/>
    <mergeCell ref="F1504:J1504"/>
    <mergeCell ref="F1510:J1510"/>
    <mergeCell ref="F1525:J1525"/>
    <mergeCell ref="F1592:J1592"/>
    <mergeCell ref="F1600:J1600"/>
    <mergeCell ref="F1603:J1603"/>
    <mergeCell ref="F1609:J1609"/>
    <mergeCell ref="F1617:J1617"/>
    <mergeCell ref="F1565:J1565"/>
    <mergeCell ref="F1572:J1572"/>
    <mergeCell ref="F1575:J1575"/>
    <mergeCell ref="F1586:J1586"/>
    <mergeCell ref="F1589:J1589"/>
    <mergeCell ref="F1663:J1663"/>
    <mergeCell ref="F1668:J1668"/>
    <mergeCell ref="F1676:J1676"/>
    <mergeCell ref="F1682:J1682"/>
    <mergeCell ref="F1685:J1685"/>
    <mergeCell ref="F1625:J1625"/>
    <mergeCell ref="F1636:J1636"/>
    <mergeCell ref="F1639:J1639"/>
    <mergeCell ref="F1646:J1646"/>
    <mergeCell ref="F1660:J1660"/>
    <mergeCell ref="F1846:J1846"/>
    <mergeCell ref="F1849:J1849"/>
    <mergeCell ref="F1715:J1715"/>
    <mergeCell ref="F1723:J1723"/>
    <mergeCell ref="F1728:J1728"/>
    <mergeCell ref="F1736:J1736"/>
    <mergeCell ref="F1753:J1753"/>
    <mergeCell ref="F1690:J1690"/>
    <mergeCell ref="F1696:J1696"/>
    <mergeCell ref="F1701:J1701"/>
    <mergeCell ref="F1709:J1709"/>
    <mergeCell ref="F1712:J1712"/>
    <mergeCell ref="F1843:J1843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Kubela&amp;C&amp;8&amp;R&amp;8</oddHeader>
    <oddFooter>&amp;L&amp;"Arial,Kurzíva"&amp;8Vytvořeno systémem euroCALC 4&amp;C&amp;P/&amp;N&amp;R&amp;8&amp;[25.2.2025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B15C-CAEC-4613-BDA7-E5495A93160F}">
  <sheetPr>
    <outlinePr summaryBelow="0" summaryRight="0"/>
    <pageSetUpPr fitToPage="1"/>
  </sheetPr>
  <dimension ref="A1:I35"/>
  <sheetViews>
    <sheetView zoomScaleNormal="100" workbookViewId="0">
      <pane ySplit="4" topLeftCell="A5" activePane="bottomLeft" state="frozen"/>
      <selection activeCell="B4" sqref="B4"/>
      <selection pane="bottomLeft" activeCell="C36" sqref="C36"/>
    </sheetView>
  </sheetViews>
  <sheetFormatPr defaultColWidth="9.140625" defaultRowHeight="8.25" outlineLevelRow="3" x14ac:dyDescent="0.15"/>
  <cols>
    <col min="1" max="1" width="34.7109375" style="7" hidden="1" customWidth="1"/>
    <col min="2" max="2" width="80.7109375" style="7" customWidth="1"/>
    <col min="3" max="3" width="15.7109375" style="7" customWidth="1"/>
    <col min="4" max="4" width="15.7109375" style="7" hidden="1" customWidth="1"/>
    <col min="5" max="6" width="15.7109375" style="7" customWidth="1"/>
    <col min="7" max="7" width="12.7109375" style="7" customWidth="1"/>
    <col min="8" max="8" width="43.28515625" style="7" customWidth="1"/>
    <col min="9" max="16384" width="9.140625" style="7"/>
  </cols>
  <sheetData>
    <row r="1" spans="1:9" ht="15.75" x14ac:dyDescent="0.15">
      <c r="B1" s="101" t="s">
        <v>1231</v>
      </c>
    </row>
    <row r="2" spans="1:9" ht="15.75" x14ac:dyDescent="0.15">
      <c r="B2" s="101" t="s">
        <v>144</v>
      </c>
      <c r="C2" s="63"/>
      <c r="D2" s="65"/>
      <c r="E2" s="63"/>
      <c r="F2" s="63"/>
      <c r="G2" s="69"/>
    </row>
    <row r="3" spans="1:9" ht="7.5" customHeight="1" x14ac:dyDescent="0.15">
      <c r="A3" s="6"/>
      <c r="B3" s="60"/>
      <c r="C3" s="63"/>
      <c r="D3" s="66"/>
      <c r="E3" s="68"/>
      <c r="F3" s="68"/>
      <c r="G3" s="70"/>
      <c r="H3" s="8"/>
    </row>
    <row r="4" spans="1:9" ht="11.25" x14ac:dyDescent="0.2">
      <c r="A4" s="3"/>
      <c r="B4" s="72" t="s">
        <v>5</v>
      </c>
      <c r="C4" s="73" t="s">
        <v>12</v>
      </c>
      <c r="D4" s="74" t="s">
        <v>14</v>
      </c>
      <c r="E4" s="73" t="s">
        <v>4</v>
      </c>
      <c r="F4" s="73" t="s">
        <v>18</v>
      </c>
      <c r="G4" s="75" t="s">
        <v>22</v>
      </c>
      <c r="H4" s="6"/>
      <c r="I4" s="8"/>
    </row>
    <row r="5" spans="1:9" ht="7.5" customHeight="1" x14ac:dyDescent="0.15">
      <c r="B5" s="60"/>
      <c r="C5" s="63"/>
      <c r="D5" s="65"/>
      <c r="E5" s="63"/>
      <c r="F5" s="63"/>
      <c r="G5" s="69"/>
      <c r="H5" s="8"/>
    </row>
    <row r="6" spans="1:9" ht="12" x14ac:dyDescent="0.15">
      <c r="A6" s="28" t="s">
        <v>75</v>
      </c>
      <c r="B6" s="92" t="s">
        <v>76</v>
      </c>
      <c r="C6" s="41">
        <f>VLOOKUP($A6,'Zakázka - TZB'!$A:$T,10,FALSE)</f>
        <v>0</v>
      </c>
      <c r="D6" s="93">
        <f>VLOOKUP($A6,'Zakázka - TZB'!$A:$T,12,FALSE)</f>
        <v>0.34751374999999995</v>
      </c>
      <c r="E6" s="41">
        <f>VLOOKUP($A6,'Zakázka - TZB'!$A:$T,16,FALSE)</f>
        <v>0</v>
      </c>
      <c r="F6" s="41">
        <f>VLOOKUP($A6,'Zakázka - TZB'!$A:$T,17,FALSE)</f>
        <v>0</v>
      </c>
      <c r="G6" s="94">
        <f>VLOOKUP($A6,'Zakázka - TZB'!$A:$T,20,FALSE)</f>
        <v>93</v>
      </c>
      <c r="H6" s="6"/>
      <c r="I6" s="8"/>
    </row>
    <row r="7" spans="1:9" ht="12" outlineLevel="1" x14ac:dyDescent="0.15">
      <c r="A7" s="28" t="s">
        <v>1230</v>
      </c>
      <c r="B7" s="95" t="s">
        <v>1229</v>
      </c>
      <c r="C7" s="41">
        <f>VLOOKUP($A7,'Zakázka - TZB'!$A:$T,10,FALSE)</f>
        <v>0</v>
      </c>
      <c r="D7" s="93">
        <f>VLOOKUP($A7,'Zakázka - TZB'!$A:$T,12,FALSE)</f>
        <v>0.21836174999999997</v>
      </c>
      <c r="E7" s="41">
        <f>VLOOKUP($A7,'Zakázka - TZB'!$A:$T,16,FALSE)</f>
        <v>0</v>
      </c>
      <c r="F7" s="41">
        <f>VLOOKUP($A7,'Zakázka - TZB'!$A:$T,17,FALSE)</f>
        <v>0</v>
      </c>
      <c r="G7" s="94">
        <f>VLOOKUP($A7,'Zakázka - TZB'!$A:$T,20,FALSE)</f>
        <v>53</v>
      </c>
      <c r="H7" s="6"/>
      <c r="I7" s="8"/>
    </row>
    <row r="8" spans="1:9" ht="11.25" outlineLevel="2" x14ac:dyDescent="0.15">
      <c r="A8" s="96" t="s">
        <v>1228</v>
      </c>
      <c r="B8" s="97" t="s">
        <v>1227</v>
      </c>
      <c r="C8" s="98">
        <f>VLOOKUP($A8,'Zakázka - TZB'!$A:$T,10,FALSE)</f>
        <v>0</v>
      </c>
      <c r="D8" s="99">
        <f>VLOOKUP($A8,'Zakázka - TZB'!$A:$T,12,FALSE)</f>
        <v>4.9118999999999996E-2</v>
      </c>
      <c r="E8" s="98">
        <f>VLOOKUP($A8,'Zakázka - TZB'!$A:$T,16,FALSE)</f>
        <v>0</v>
      </c>
      <c r="F8" s="98">
        <f>VLOOKUP($A8,'Zakázka - TZB'!$A:$T,17,FALSE)</f>
        <v>0</v>
      </c>
      <c r="G8" s="100">
        <f>VLOOKUP($A8,'Zakázka - TZB'!$A:$T,20,FALSE)</f>
        <v>20</v>
      </c>
      <c r="H8" s="6"/>
      <c r="I8" s="8"/>
    </row>
    <row r="9" spans="1:9" ht="11.25" outlineLevel="3" x14ac:dyDescent="0.15">
      <c r="A9" s="96" t="s">
        <v>1226</v>
      </c>
      <c r="B9" s="162" t="s">
        <v>88</v>
      </c>
      <c r="C9" s="98">
        <f>VLOOKUP($A9,'Zakázka - TZB'!$A:$T,10,FALSE)</f>
        <v>0</v>
      </c>
      <c r="D9" s="99">
        <f>VLOOKUP($A9,'Zakázka - TZB'!$A:$T,12,FALSE)</f>
        <v>0</v>
      </c>
      <c r="E9" s="98">
        <f>VLOOKUP($A9,'Zakázka - TZB'!$A:$T,16,FALSE)</f>
        <v>0</v>
      </c>
      <c r="F9" s="98">
        <f>VLOOKUP($A9,'Zakázka - TZB'!$A:$T,17,FALSE)</f>
        <v>0</v>
      </c>
      <c r="G9" s="100">
        <f>VLOOKUP($A9,'Zakázka - TZB'!$A:$T,20,FALSE)</f>
        <v>2</v>
      </c>
      <c r="H9" s="6"/>
      <c r="I9" s="8"/>
    </row>
    <row r="10" spans="1:9" ht="11.25" outlineLevel="3" x14ac:dyDescent="0.15">
      <c r="A10" s="96" t="s">
        <v>1225</v>
      </c>
      <c r="B10" s="162" t="s">
        <v>94</v>
      </c>
      <c r="C10" s="98">
        <f>VLOOKUP($A10,'Zakázka - TZB'!$A:$T,10,FALSE)</f>
        <v>0</v>
      </c>
      <c r="D10" s="99">
        <f>VLOOKUP($A10,'Zakázka - TZB'!$A:$T,12,FALSE)</f>
        <v>0</v>
      </c>
      <c r="E10" s="98">
        <f>VLOOKUP($A10,'Zakázka - TZB'!$A:$T,16,FALSE)</f>
        <v>0</v>
      </c>
      <c r="F10" s="98">
        <f>VLOOKUP($A10,'Zakázka - TZB'!$A:$T,17,FALSE)</f>
        <v>0</v>
      </c>
      <c r="G10" s="100">
        <f>VLOOKUP($A10,'Zakázka - TZB'!$A:$T,20,FALSE)</f>
        <v>1</v>
      </c>
      <c r="H10" s="6"/>
      <c r="I10" s="8"/>
    </row>
    <row r="11" spans="1:9" ht="11.25" outlineLevel="3" x14ac:dyDescent="0.15">
      <c r="A11" s="96" t="s">
        <v>1224</v>
      </c>
      <c r="B11" s="162" t="s">
        <v>1204</v>
      </c>
      <c r="C11" s="98">
        <f>VLOOKUP($A11,'Zakázka - TZB'!$A:$T,10,FALSE)</f>
        <v>0</v>
      </c>
      <c r="D11" s="99">
        <f>VLOOKUP($A11,'Zakázka - TZB'!$A:$T,12,FALSE)</f>
        <v>3.5118999999999997E-2</v>
      </c>
      <c r="E11" s="98">
        <f>VLOOKUP($A11,'Zakázka - TZB'!$A:$T,16,FALSE)</f>
        <v>0</v>
      </c>
      <c r="F11" s="98">
        <f>VLOOKUP($A11,'Zakázka - TZB'!$A:$T,17,FALSE)</f>
        <v>0</v>
      </c>
      <c r="G11" s="100">
        <f>VLOOKUP($A11,'Zakázka - TZB'!$A:$T,20,FALSE)</f>
        <v>7</v>
      </c>
      <c r="H11" s="6"/>
      <c r="I11" s="8"/>
    </row>
    <row r="12" spans="1:9" ht="11.25" outlineLevel="3" x14ac:dyDescent="0.15">
      <c r="A12" s="96" t="s">
        <v>1223</v>
      </c>
      <c r="B12" s="162" t="s">
        <v>1222</v>
      </c>
      <c r="C12" s="98">
        <f>VLOOKUP($A12,'Zakázka - TZB'!$A:$T,10,FALSE)</f>
        <v>0</v>
      </c>
      <c r="D12" s="99">
        <f>VLOOKUP($A12,'Zakázka - TZB'!$A:$T,12,FALSE)</f>
        <v>1.32E-3</v>
      </c>
      <c r="E12" s="98">
        <f>VLOOKUP($A12,'Zakázka - TZB'!$A:$T,16,FALSE)</f>
        <v>0</v>
      </c>
      <c r="F12" s="98">
        <f>VLOOKUP($A12,'Zakázka - TZB'!$A:$T,17,FALSE)</f>
        <v>0</v>
      </c>
      <c r="G12" s="100">
        <f>VLOOKUP($A12,'Zakázka - TZB'!$A:$T,20,FALSE)</f>
        <v>4</v>
      </c>
      <c r="H12" s="6"/>
      <c r="I12" s="8"/>
    </row>
    <row r="13" spans="1:9" ht="11.25" outlineLevel="3" x14ac:dyDescent="0.15">
      <c r="A13" s="96" t="s">
        <v>1221</v>
      </c>
      <c r="B13" s="162" t="s">
        <v>1202</v>
      </c>
      <c r="C13" s="98">
        <f>VLOOKUP($A13,'Zakázka - TZB'!$A:$T,10,FALSE)</f>
        <v>0</v>
      </c>
      <c r="D13" s="99">
        <f>VLOOKUP($A13,'Zakázka - TZB'!$A:$T,12,FALSE)</f>
        <v>1.268E-2</v>
      </c>
      <c r="E13" s="98">
        <f>VLOOKUP($A13,'Zakázka - TZB'!$A:$T,16,FALSE)</f>
        <v>0</v>
      </c>
      <c r="F13" s="98">
        <f>VLOOKUP($A13,'Zakázka - TZB'!$A:$T,17,FALSE)</f>
        <v>0</v>
      </c>
      <c r="G13" s="100">
        <f>VLOOKUP($A13,'Zakázka - TZB'!$A:$T,20,FALSE)</f>
        <v>6</v>
      </c>
      <c r="H13" s="6"/>
      <c r="I13" s="8"/>
    </row>
    <row r="14" spans="1:9" ht="11.25" outlineLevel="2" x14ac:dyDescent="0.15">
      <c r="A14" s="96" t="s">
        <v>1220</v>
      </c>
      <c r="B14" s="97" t="s">
        <v>1219</v>
      </c>
      <c r="C14" s="98">
        <f>VLOOKUP($A14,'Zakázka - TZB'!$A:$T,10,FALSE)</f>
        <v>0</v>
      </c>
      <c r="D14" s="99">
        <f>VLOOKUP($A14,'Zakázka - TZB'!$A:$T,12,FALSE)</f>
        <v>0.16924275</v>
      </c>
      <c r="E14" s="98">
        <f>VLOOKUP($A14,'Zakázka - TZB'!$A:$T,16,FALSE)</f>
        <v>0</v>
      </c>
      <c r="F14" s="98">
        <f>VLOOKUP($A14,'Zakázka - TZB'!$A:$T,17,FALSE)</f>
        <v>0</v>
      </c>
      <c r="G14" s="100">
        <f>VLOOKUP($A14,'Zakázka - TZB'!$A:$T,20,FALSE)</f>
        <v>33</v>
      </c>
      <c r="H14" s="6"/>
      <c r="I14" s="8"/>
    </row>
    <row r="15" spans="1:9" ht="11.25" outlineLevel="3" x14ac:dyDescent="0.15">
      <c r="A15" s="96" t="s">
        <v>1218</v>
      </c>
      <c r="B15" s="162" t="s">
        <v>88</v>
      </c>
      <c r="C15" s="98">
        <f>VLOOKUP($A15,'Zakázka - TZB'!$A:$T,10,FALSE)</f>
        <v>0</v>
      </c>
      <c r="D15" s="99">
        <f>VLOOKUP($A15,'Zakázka - TZB'!$A:$T,12,FALSE)</f>
        <v>0</v>
      </c>
      <c r="E15" s="98">
        <f>VLOOKUP($A15,'Zakázka - TZB'!$A:$T,16,FALSE)</f>
        <v>0</v>
      </c>
      <c r="F15" s="98">
        <f>VLOOKUP($A15,'Zakázka - TZB'!$A:$T,17,FALSE)</f>
        <v>0</v>
      </c>
      <c r="G15" s="100">
        <f>VLOOKUP($A15,'Zakázka - TZB'!$A:$T,20,FALSE)</f>
        <v>3</v>
      </c>
      <c r="H15" s="6"/>
      <c r="I15" s="8"/>
    </row>
    <row r="16" spans="1:9" ht="11.25" outlineLevel="3" x14ac:dyDescent="0.15">
      <c r="A16" s="96" t="s">
        <v>1217</v>
      </c>
      <c r="B16" s="162" t="s">
        <v>94</v>
      </c>
      <c r="C16" s="98">
        <f>VLOOKUP($A16,'Zakázka - TZB'!$A:$T,10,FALSE)</f>
        <v>0</v>
      </c>
      <c r="D16" s="99">
        <f>VLOOKUP($A16,'Zakázka - TZB'!$A:$T,12,FALSE)</f>
        <v>0</v>
      </c>
      <c r="E16" s="98">
        <f>VLOOKUP($A16,'Zakázka - TZB'!$A:$T,16,FALSE)</f>
        <v>0</v>
      </c>
      <c r="F16" s="98">
        <f>VLOOKUP($A16,'Zakázka - TZB'!$A:$T,17,FALSE)</f>
        <v>0</v>
      </c>
      <c r="G16" s="100">
        <f>VLOOKUP($A16,'Zakázka - TZB'!$A:$T,20,FALSE)</f>
        <v>1</v>
      </c>
      <c r="H16" s="6"/>
      <c r="I16" s="8"/>
    </row>
    <row r="17" spans="1:9" ht="11.25" outlineLevel="3" x14ac:dyDescent="0.15">
      <c r="A17" s="96" t="s">
        <v>1216</v>
      </c>
      <c r="B17" s="162" t="s">
        <v>1195</v>
      </c>
      <c r="C17" s="98">
        <f>VLOOKUP($A17,'Zakázka - TZB'!$A:$T,10,FALSE)</f>
        <v>0</v>
      </c>
      <c r="D17" s="99">
        <f>VLOOKUP($A17,'Zakázka - TZB'!$A:$T,12,FALSE)</f>
        <v>1.458775E-2</v>
      </c>
      <c r="E17" s="98">
        <f>VLOOKUP($A17,'Zakázka - TZB'!$A:$T,16,FALSE)</f>
        <v>0</v>
      </c>
      <c r="F17" s="98">
        <f>VLOOKUP($A17,'Zakázka - TZB'!$A:$T,17,FALSE)</f>
        <v>0</v>
      </c>
      <c r="G17" s="100">
        <f>VLOOKUP($A17,'Zakázka - TZB'!$A:$T,20,FALSE)</f>
        <v>9</v>
      </c>
      <c r="H17" s="6"/>
      <c r="I17" s="8"/>
    </row>
    <row r="18" spans="1:9" ht="11.25" outlineLevel="3" x14ac:dyDescent="0.15">
      <c r="A18" s="96" t="s">
        <v>1215</v>
      </c>
      <c r="B18" s="162" t="s">
        <v>1193</v>
      </c>
      <c r="C18" s="98">
        <f>VLOOKUP($A18,'Zakázka - TZB'!$A:$T,10,FALSE)</f>
        <v>0</v>
      </c>
      <c r="D18" s="99">
        <f>VLOOKUP($A18,'Zakázka - TZB'!$A:$T,12,FALSE)</f>
        <v>1.6155000000000003E-2</v>
      </c>
      <c r="E18" s="98">
        <f>VLOOKUP($A18,'Zakázka - TZB'!$A:$T,16,FALSE)</f>
        <v>0</v>
      </c>
      <c r="F18" s="98">
        <f>VLOOKUP($A18,'Zakázka - TZB'!$A:$T,17,FALSE)</f>
        <v>0</v>
      </c>
      <c r="G18" s="100">
        <f>VLOOKUP($A18,'Zakázka - TZB'!$A:$T,20,FALSE)</f>
        <v>10</v>
      </c>
      <c r="H18" s="6"/>
      <c r="I18" s="8"/>
    </row>
    <row r="19" spans="1:9" ht="11.25" outlineLevel="3" x14ac:dyDescent="0.15">
      <c r="A19" s="96" t="s">
        <v>1214</v>
      </c>
      <c r="B19" s="162" t="s">
        <v>96</v>
      </c>
      <c r="C19" s="98">
        <f>VLOOKUP($A19,'Zakázka - TZB'!$A:$T,10,FALSE)</f>
        <v>0</v>
      </c>
      <c r="D19" s="99">
        <f>VLOOKUP($A19,'Zakázka - TZB'!$A:$T,12,FALSE)</f>
        <v>8.1199999999999994E-2</v>
      </c>
      <c r="E19" s="98">
        <f>VLOOKUP($A19,'Zakázka - TZB'!$A:$T,16,FALSE)</f>
        <v>0</v>
      </c>
      <c r="F19" s="98">
        <f>VLOOKUP($A19,'Zakázka - TZB'!$A:$T,17,FALSE)</f>
        <v>0</v>
      </c>
      <c r="G19" s="100">
        <f>VLOOKUP($A19,'Zakázka - TZB'!$A:$T,20,FALSE)</f>
        <v>7</v>
      </c>
      <c r="H19" s="6"/>
      <c r="I19" s="8"/>
    </row>
    <row r="20" spans="1:9" ht="11.25" outlineLevel="3" x14ac:dyDescent="0.15">
      <c r="A20" s="96" t="s">
        <v>1213</v>
      </c>
      <c r="B20" s="162" t="s">
        <v>1212</v>
      </c>
      <c r="C20" s="98">
        <f>VLOOKUP($A20,'Zakázka - TZB'!$A:$T,10,FALSE)</f>
        <v>0</v>
      </c>
      <c r="D20" s="99">
        <f>VLOOKUP($A20,'Zakázka - TZB'!$A:$T,12,FALSE)</f>
        <v>5.7300000000000004E-2</v>
      </c>
      <c r="E20" s="98">
        <f>VLOOKUP($A20,'Zakázka - TZB'!$A:$T,16,FALSE)</f>
        <v>0</v>
      </c>
      <c r="F20" s="98">
        <f>VLOOKUP($A20,'Zakázka - TZB'!$A:$T,17,FALSE)</f>
        <v>0</v>
      </c>
      <c r="G20" s="100">
        <f>VLOOKUP($A20,'Zakázka - TZB'!$A:$T,20,FALSE)</f>
        <v>3</v>
      </c>
      <c r="H20" s="6"/>
      <c r="I20" s="8"/>
    </row>
    <row r="21" spans="1:9" ht="12" outlineLevel="1" x14ac:dyDescent="0.15">
      <c r="A21" s="28" t="s">
        <v>1211</v>
      </c>
      <c r="B21" s="95" t="s">
        <v>1210</v>
      </c>
      <c r="C21" s="41">
        <f>VLOOKUP($A21,'Zakázka - TZB'!$A:$T,10,FALSE)</f>
        <v>0</v>
      </c>
      <c r="D21" s="93">
        <f>VLOOKUP($A21,'Zakázka - TZB'!$A:$T,12,FALSE)</f>
        <v>0.12915199999999999</v>
      </c>
      <c r="E21" s="41">
        <f>VLOOKUP($A21,'Zakázka - TZB'!$A:$T,16,FALSE)</f>
        <v>0</v>
      </c>
      <c r="F21" s="41">
        <f>VLOOKUP($A21,'Zakázka - TZB'!$A:$T,17,FALSE)</f>
        <v>0</v>
      </c>
      <c r="G21" s="94">
        <f>VLOOKUP($A21,'Zakázka - TZB'!$A:$T,20,FALSE)</f>
        <v>40</v>
      </c>
      <c r="H21" s="6"/>
      <c r="I21" s="8"/>
    </row>
    <row r="22" spans="1:9" ht="11.25" outlineLevel="2" x14ac:dyDescent="0.15">
      <c r="A22" s="96" t="s">
        <v>1209</v>
      </c>
      <c r="B22" s="97" t="s">
        <v>1208</v>
      </c>
      <c r="C22" s="98">
        <f>VLOOKUP($A22,'Zakázka - TZB'!$A:$T,10,FALSE)</f>
        <v>0</v>
      </c>
      <c r="D22" s="99">
        <f>VLOOKUP($A22,'Zakázka - TZB'!$A:$T,12,FALSE)</f>
        <v>6.0209499999999999E-2</v>
      </c>
      <c r="E22" s="98">
        <f>VLOOKUP($A22,'Zakázka - TZB'!$A:$T,16,FALSE)</f>
        <v>0</v>
      </c>
      <c r="F22" s="98">
        <f>VLOOKUP($A22,'Zakázka - TZB'!$A:$T,17,FALSE)</f>
        <v>0</v>
      </c>
      <c r="G22" s="100">
        <f>VLOOKUP($A22,'Zakázka - TZB'!$A:$T,20,FALSE)</f>
        <v>21</v>
      </c>
      <c r="H22" s="6"/>
      <c r="I22" s="8"/>
    </row>
    <row r="23" spans="1:9" ht="11.25" outlineLevel="3" x14ac:dyDescent="0.15">
      <c r="A23" s="96" t="s">
        <v>1207</v>
      </c>
      <c r="B23" s="162" t="s">
        <v>88</v>
      </c>
      <c r="C23" s="98">
        <f>VLOOKUP($A23,'Zakázka - TZB'!$A:$T,10,FALSE)</f>
        <v>0</v>
      </c>
      <c r="D23" s="99">
        <f>VLOOKUP($A23,'Zakázka - TZB'!$A:$T,12,FALSE)</f>
        <v>0</v>
      </c>
      <c r="E23" s="98">
        <f>VLOOKUP($A23,'Zakázka - TZB'!$A:$T,16,FALSE)</f>
        <v>0</v>
      </c>
      <c r="F23" s="98">
        <f>VLOOKUP($A23,'Zakázka - TZB'!$A:$T,17,FALSE)</f>
        <v>0</v>
      </c>
      <c r="G23" s="100">
        <f>VLOOKUP($A23,'Zakázka - TZB'!$A:$T,20,FALSE)</f>
        <v>2</v>
      </c>
      <c r="H23" s="6"/>
      <c r="I23" s="8"/>
    </row>
    <row r="24" spans="1:9" ht="11.25" outlineLevel="3" x14ac:dyDescent="0.15">
      <c r="A24" s="96" t="s">
        <v>1206</v>
      </c>
      <c r="B24" s="162" t="s">
        <v>94</v>
      </c>
      <c r="C24" s="98">
        <f>VLOOKUP($A24,'Zakázka - TZB'!$A:$T,10,FALSE)</f>
        <v>0</v>
      </c>
      <c r="D24" s="99">
        <f>VLOOKUP($A24,'Zakázka - TZB'!$A:$T,12,FALSE)</f>
        <v>0</v>
      </c>
      <c r="E24" s="98">
        <f>VLOOKUP($A24,'Zakázka - TZB'!$A:$T,16,FALSE)</f>
        <v>0</v>
      </c>
      <c r="F24" s="98">
        <f>VLOOKUP($A24,'Zakázka - TZB'!$A:$T,17,FALSE)</f>
        <v>0</v>
      </c>
      <c r="G24" s="100">
        <f>VLOOKUP($A24,'Zakázka - TZB'!$A:$T,20,FALSE)</f>
        <v>1</v>
      </c>
      <c r="H24" s="6"/>
      <c r="I24" s="8"/>
    </row>
    <row r="25" spans="1:9" ht="11.25" outlineLevel="3" x14ac:dyDescent="0.15">
      <c r="A25" s="96" t="s">
        <v>1205</v>
      </c>
      <c r="B25" s="162" t="s">
        <v>1204</v>
      </c>
      <c r="C25" s="98">
        <f>VLOOKUP($A25,'Zakázka - TZB'!$A:$T,10,FALSE)</f>
        <v>0</v>
      </c>
      <c r="D25" s="99">
        <f>VLOOKUP($A25,'Zakázka - TZB'!$A:$T,12,FALSE)</f>
        <v>1.5809500000000001E-2</v>
      </c>
      <c r="E25" s="98">
        <f>VLOOKUP($A25,'Zakázka - TZB'!$A:$T,16,FALSE)</f>
        <v>0</v>
      </c>
      <c r="F25" s="98">
        <f>VLOOKUP($A25,'Zakázka - TZB'!$A:$T,17,FALSE)</f>
        <v>0</v>
      </c>
      <c r="G25" s="100">
        <f>VLOOKUP($A25,'Zakázka - TZB'!$A:$T,20,FALSE)</f>
        <v>9</v>
      </c>
      <c r="H25" s="6"/>
      <c r="I25" s="8"/>
    </row>
    <row r="26" spans="1:9" ht="11.25" outlineLevel="3" x14ac:dyDescent="0.15">
      <c r="A26" s="96" t="s">
        <v>1203</v>
      </c>
      <c r="B26" s="162" t="s">
        <v>1202</v>
      </c>
      <c r="C26" s="98">
        <f>VLOOKUP($A26,'Zakázka - TZB'!$A:$T,10,FALSE)</f>
        <v>0</v>
      </c>
      <c r="D26" s="99">
        <f>VLOOKUP($A26,'Zakázka - TZB'!$A:$T,12,FALSE)</f>
        <v>3.0900000000000004E-2</v>
      </c>
      <c r="E26" s="98">
        <f>VLOOKUP($A26,'Zakázka - TZB'!$A:$T,16,FALSE)</f>
        <v>0</v>
      </c>
      <c r="F26" s="98">
        <f>VLOOKUP($A26,'Zakázka - TZB'!$A:$T,17,FALSE)</f>
        <v>0</v>
      </c>
      <c r="G26" s="100">
        <f>VLOOKUP($A26,'Zakázka - TZB'!$A:$T,20,FALSE)</f>
        <v>5</v>
      </c>
      <c r="H26" s="6"/>
      <c r="I26" s="8"/>
    </row>
    <row r="27" spans="1:9" ht="11.25" outlineLevel="3" x14ac:dyDescent="0.15">
      <c r="A27" s="96" t="s">
        <v>1201</v>
      </c>
      <c r="B27" s="162" t="s">
        <v>110</v>
      </c>
      <c r="C27" s="98">
        <f>VLOOKUP($A27,'Zakázka - TZB'!$A:$T,10,FALSE)</f>
        <v>0</v>
      </c>
      <c r="D27" s="99">
        <f>VLOOKUP($A27,'Zakázka - TZB'!$A:$T,12,FALSE)</f>
        <v>1.3500000000000002E-2</v>
      </c>
      <c r="E27" s="98">
        <f>VLOOKUP($A27,'Zakázka - TZB'!$A:$T,16,FALSE)</f>
        <v>0</v>
      </c>
      <c r="F27" s="98">
        <f>VLOOKUP($A27,'Zakázka - TZB'!$A:$T,17,FALSE)</f>
        <v>0</v>
      </c>
      <c r="G27" s="100">
        <f>VLOOKUP($A27,'Zakázka - TZB'!$A:$T,20,FALSE)</f>
        <v>4</v>
      </c>
      <c r="H27" s="6"/>
      <c r="I27" s="8"/>
    </row>
    <row r="28" spans="1:9" ht="11.25" outlineLevel="2" x14ac:dyDescent="0.15">
      <c r="A28" s="96" t="s">
        <v>1200</v>
      </c>
      <c r="B28" s="97" t="s">
        <v>1199</v>
      </c>
      <c r="C28" s="98">
        <f>VLOOKUP($A28,'Zakázka - TZB'!$A:$T,10,FALSE)</f>
        <v>0</v>
      </c>
      <c r="D28" s="99">
        <f>VLOOKUP($A28,'Zakázka - TZB'!$A:$T,12,FALSE)</f>
        <v>6.894249999999999E-2</v>
      </c>
      <c r="E28" s="98">
        <f>VLOOKUP($A28,'Zakázka - TZB'!$A:$T,16,FALSE)</f>
        <v>0</v>
      </c>
      <c r="F28" s="98">
        <f>VLOOKUP($A28,'Zakázka - TZB'!$A:$T,17,FALSE)</f>
        <v>0</v>
      </c>
      <c r="G28" s="100">
        <f>VLOOKUP($A28,'Zakázka - TZB'!$A:$T,20,FALSE)</f>
        <v>19</v>
      </c>
      <c r="H28" s="6"/>
      <c r="I28" s="8"/>
    </row>
    <row r="29" spans="1:9" ht="11.25" outlineLevel="3" x14ac:dyDescent="0.15">
      <c r="A29" s="96" t="s">
        <v>1198</v>
      </c>
      <c r="B29" s="162" t="s">
        <v>88</v>
      </c>
      <c r="C29" s="98">
        <f>VLOOKUP($A29,'Zakázka - TZB'!$A:$T,10,FALSE)</f>
        <v>0</v>
      </c>
      <c r="D29" s="99">
        <f>VLOOKUP($A29,'Zakázka - TZB'!$A:$T,12,FALSE)</f>
        <v>0</v>
      </c>
      <c r="E29" s="98">
        <f>VLOOKUP($A29,'Zakázka - TZB'!$A:$T,16,FALSE)</f>
        <v>0</v>
      </c>
      <c r="F29" s="98">
        <f>VLOOKUP($A29,'Zakázka - TZB'!$A:$T,17,FALSE)</f>
        <v>0</v>
      </c>
      <c r="G29" s="100">
        <f>VLOOKUP($A29,'Zakázka - TZB'!$A:$T,20,FALSE)</f>
        <v>2</v>
      </c>
      <c r="H29" s="6"/>
      <c r="I29" s="8"/>
    </row>
    <row r="30" spans="1:9" ht="11.25" outlineLevel="3" x14ac:dyDescent="0.15">
      <c r="A30" s="96" t="s">
        <v>1197</v>
      </c>
      <c r="B30" s="162" t="s">
        <v>94</v>
      </c>
      <c r="C30" s="98">
        <f>VLOOKUP($A30,'Zakázka - TZB'!$A:$T,10,FALSE)</f>
        <v>0</v>
      </c>
      <c r="D30" s="99">
        <f>VLOOKUP($A30,'Zakázka - TZB'!$A:$T,12,FALSE)</f>
        <v>0</v>
      </c>
      <c r="E30" s="98">
        <f>VLOOKUP($A30,'Zakázka - TZB'!$A:$T,16,FALSE)</f>
        <v>0</v>
      </c>
      <c r="F30" s="98">
        <f>VLOOKUP($A30,'Zakázka - TZB'!$A:$T,17,FALSE)</f>
        <v>0</v>
      </c>
      <c r="G30" s="100">
        <f>VLOOKUP($A30,'Zakázka - TZB'!$A:$T,20,FALSE)</f>
        <v>1</v>
      </c>
      <c r="H30" s="6"/>
      <c r="I30" s="8"/>
    </row>
    <row r="31" spans="1:9" ht="11.25" outlineLevel="3" x14ac:dyDescent="0.15">
      <c r="A31" s="96" t="s">
        <v>1196</v>
      </c>
      <c r="B31" s="162" t="s">
        <v>1195</v>
      </c>
      <c r="C31" s="98">
        <f>VLOOKUP($A31,'Zakázka - TZB'!$A:$T,10,FALSE)</f>
        <v>0</v>
      </c>
      <c r="D31" s="99">
        <f>VLOOKUP($A31,'Zakázka - TZB'!$A:$T,12,FALSE)</f>
        <v>2.9899999999999996E-3</v>
      </c>
      <c r="E31" s="98">
        <f>VLOOKUP($A31,'Zakázka - TZB'!$A:$T,16,FALSE)</f>
        <v>0</v>
      </c>
      <c r="F31" s="98">
        <f>VLOOKUP($A31,'Zakázka - TZB'!$A:$T,17,FALSE)</f>
        <v>0</v>
      </c>
      <c r="G31" s="100">
        <f>VLOOKUP($A31,'Zakázka - TZB'!$A:$T,20,FALSE)</f>
        <v>4</v>
      </c>
      <c r="H31" s="6"/>
      <c r="I31" s="8"/>
    </row>
    <row r="32" spans="1:9" ht="11.25" outlineLevel="3" x14ac:dyDescent="0.15">
      <c r="A32" s="96" t="s">
        <v>1194</v>
      </c>
      <c r="B32" s="162" t="s">
        <v>1193</v>
      </c>
      <c r="C32" s="98">
        <f>VLOOKUP($A32,'Zakázka - TZB'!$A:$T,10,FALSE)</f>
        <v>0</v>
      </c>
      <c r="D32" s="99">
        <f>VLOOKUP($A32,'Zakázka - TZB'!$A:$T,12,FALSE)</f>
        <v>4.5425000000000005E-3</v>
      </c>
      <c r="E32" s="98">
        <f>VLOOKUP($A32,'Zakázka - TZB'!$A:$T,16,FALSE)</f>
        <v>0</v>
      </c>
      <c r="F32" s="98">
        <f>VLOOKUP($A32,'Zakázka - TZB'!$A:$T,17,FALSE)</f>
        <v>0</v>
      </c>
      <c r="G32" s="100">
        <f>VLOOKUP($A32,'Zakázka - TZB'!$A:$T,20,FALSE)</f>
        <v>4</v>
      </c>
      <c r="H32" s="6"/>
      <c r="I32" s="8"/>
    </row>
    <row r="33" spans="1:9" ht="11.25" outlineLevel="3" x14ac:dyDescent="0.15">
      <c r="A33" s="96" t="s">
        <v>1192</v>
      </c>
      <c r="B33" s="162" t="s">
        <v>96</v>
      </c>
      <c r="C33" s="98">
        <f>VLOOKUP($A33,'Zakázka - TZB'!$A:$T,10,FALSE)</f>
        <v>0</v>
      </c>
      <c r="D33" s="99">
        <f>VLOOKUP($A33,'Zakázka - TZB'!$A:$T,12,FALSE)</f>
        <v>6.1409999999999999E-2</v>
      </c>
      <c r="E33" s="98">
        <f>VLOOKUP($A33,'Zakázka - TZB'!$A:$T,16,FALSE)</f>
        <v>0</v>
      </c>
      <c r="F33" s="98">
        <f>VLOOKUP($A33,'Zakázka - TZB'!$A:$T,17,FALSE)</f>
        <v>0</v>
      </c>
      <c r="G33" s="100">
        <f>VLOOKUP($A33,'Zakázka - TZB'!$A:$T,20,FALSE)</f>
        <v>8</v>
      </c>
      <c r="H33" s="6"/>
      <c r="I33" s="8"/>
    </row>
    <row r="34" spans="1:9" ht="7.5" customHeight="1" x14ac:dyDescent="0.15">
      <c r="B34" s="62"/>
      <c r="C34" s="64"/>
      <c r="D34" s="67"/>
      <c r="E34" s="64"/>
      <c r="F34" s="64"/>
      <c r="G34" s="71"/>
      <c r="H34" s="8"/>
    </row>
    <row r="35" spans="1:9" ht="12.75" x14ac:dyDescent="0.2">
      <c r="A35" s="5"/>
      <c r="B35" s="76" t="s">
        <v>3</v>
      </c>
      <c r="C35" s="77">
        <f>C21+C7</f>
        <v>0</v>
      </c>
      <c r="D35" s="78"/>
      <c r="E35" s="79"/>
      <c r="F35" s="79"/>
      <c r="G35" s="80"/>
      <c r="H35" s="6"/>
      <c r="I35" s="8"/>
    </row>
  </sheetData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Kubela&amp;C&amp;8</oddHeader>
    <oddFooter>&amp;L&amp;8Vytvořeno systémem euroCALC 4&amp;C&amp;P/&amp;N&amp;R&amp;8&amp;[25.2.2025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77C2-9757-451D-9CE4-388A443F6629}">
  <sheetPr>
    <outlinePr summaryBelow="0" summaryRight="0"/>
    <pageSetUpPr fitToPage="1"/>
  </sheetPr>
  <dimension ref="A1:AA334"/>
  <sheetViews>
    <sheetView workbookViewId="0">
      <pane ySplit="4" topLeftCell="A17" activePane="bottomLeft" state="frozen"/>
      <selection activeCell="B4" sqref="B4"/>
      <selection pane="bottomLeft" activeCell="I31" sqref="I31"/>
    </sheetView>
  </sheetViews>
  <sheetFormatPr defaultColWidth="9.140625" defaultRowHeight="8.25" outlineLevelRow="5" x14ac:dyDescent="0.15"/>
  <cols>
    <col min="1" max="1" width="28.7109375" style="7" hidden="1" customWidth="1"/>
    <col min="2" max="2" width="3.7109375" style="7" hidden="1" customWidth="1"/>
    <col min="3" max="3" width="5.7109375" style="7" customWidth="1"/>
    <col min="4" max="4" width="4.7109375" style="7" customWidth="1"/>
    <col min="5" max="5" width="14.7109375" style="7" customWidth="1"/>
    <col min="6" max="6" width="72.7109375" style="7" customWidth="1"/>
    <col min="7" max="7" width="4.7109375" style="7" customWidth="1"/>
    <col min="8" max="8" width="14.7109375" style="7" customWidth="1"/>
    <col min="9" max="9" width="12.7109375" style="7" customWidth="1"/>
    <col min="10" max="10" width="15.7109375" style="7" customWidth="1"/>
    <col min="11" max="11" width="11.7109375" style="7" hidden="1" customWidth="1"/>
    <col min="12" max="12" width="14.7109375" style="7" hidden="1" customWidth="1"/>
    <col min="13" max="13" width="11.7109375" style="7" hidden="1" customWidth="1"/>
    <col min="14" max="14" width="14.7109375" style="7" hidden="1" customWidth="1"/>
    <col min="15" max="15" width="9.7109375" style="7" hidden="1" customWidth="1"/>
    <col min="16" max="16" width="14.7109375" style="7" hidden="1" customWidth="1"/>
    <col min="17" max="17" width="15.7109375" style="7" hidden="1" customWidth="1"/>
    <col min="18" max="18" width="25.7109375" style="7" hidden="1" customWidth="1"/>
    <col min="19" max="19" width="14.7109375" style="7" customWidth="1"/>
    <col min="20" max="20" width="8.7109375" style="7" hidden="1" customWidth="1"/>
    <col min="21" max="21" width="40.42578125" style="7" customWidth="1"/>
    <col min="22" max="22" width="9.5703125" style="7" customWidth="1"/>
    <col min="23" max="23" width="53.140625" style="7" customWidth="1"/>
    <col min="24" max="24" width="117" style="7" hidden="1" customWidth="1"/>
    <col min="25" max="26" width="9.140625" style="7"/>
    <col min="27" max="27" width="9.140625" style="7" customWidth="1"/>
    <col min="28" max="28" width="5.5703125" style="7" customWidth="1"/>
    <col min="29" max="16384" width="9.140625" style="7"/>
  </cols>
  <sheetData>
    <row r="1" spans="1:27" ht="15.75" x14ac:dyDescent="0.15">
      <c r="F1" s="101" t="s">
        <v>1231</v>
      </c>
    </row>
    <row r="2" spans="1:27" ht="15.75" x14ac:dyDescent="0.15">
      <c r="B2" s="69"/>
      <c r="C2" s="69"/>
      <c r="D2" s="60"/>
      <c r="E2" s="60"/>
      <c r="F2" s="101" t="s">
        <v>144</v>
      </c>
      <c r="G2" s="60"/>
      <c r="H2" s="65"/>
      <c r="I2" s="104"/>
      <c r="J2" s="63"/>
      <c r="K2" s="65"/>
      <c r="L2" s="65"/>
      <c r="M2" s="65"/>
      <c r="N2" s="65"/>
      <c r="O2" s="63"/>
      <c r="P2" s="63"/>
      <c r="Q2" s="63"/>
      <c r="R2" s="60"/>
      <c r="S2" s="60"/>
      <c r="T2" s="69"/>
      <c r="V2" s="9"/>
      <c r="X2" s="105" t="s">
        <v>23</v>
      </c>
      <c r="Y2" s="9"/>
    </row>
    <row r="3" spans="1:27" ht="7.5" customHeight="1" x14ac:dyDescent="0.15">
      <c r="A3" s="6"/>
      <c r="B3" s="102"/>
      <c r="C3" s="69"/>
      <c r="D3" s="60"/>
      <c r="E3" s="60"/>
      <c r="F3" s="60"/>
      <c r="G3" s="60"/>
      <c r="H3" s="65"/>
      <c r="I3" s="104"/>
      <c r="J3" s="63"/>
      <c r="K3" s="66"/>
      <c r="L3" s="66"/>
      <c r="M3" s="66"/>
      <c r="N3" s="66"/>
      <c r="O3" s="68"/>
      <c r="P3" s="68"/>
      <c r="Q3" s="68"/>
      <c r="R3" s="103"/>
      <c r="S3" s="60"/>
      <c r="T3" s="70"/>
      <c r="U3" s="8"/>
      <c r="X3" s="106"/>
      <c r="Y3" s="9"/>
    </row>
    <row r="4" spans="1:27" ht="11.25" x14ac:dyDescent="0.2">
      <c r="A4" s="3"/>
      <c r="B4" s="75"/>
      <c r="C4" s="75" t="s">
        <v>6</v>
      </c>
      <c r="D4" s="72" t="s">
        <v>7</v>
      </c>
      <c r="E4" s="72" t="s">
        <v>8</v>
      </c>
      <c r="F4" s="72" t="s">
        <v>5</v>
      </c>
      <c r="G4" s="72" t="s">
        <v>9</v>
      </c>
      <c r="H4" s="74" t="s">
        <v>10</v>
      </c>
      <c r="I4" s="107" t="s">
        <v>11</v>
      </c>
      <c r="J4" s="73" t="s">
        <v>12</v>
      </c>
      <c r="K4" s="74" t="s">
        <v>13</v>
      </c>
      <c r="L4" s="74" t="s">
        <v>14</v>
      </c>
      <c r="M4" s="74" t="s">
        <v>15</v>
      </c>
      <c r="N4" s="74" t="s">
        <v>16</v>
      </c>
      <c r="O4" s="73" t="s">
        <v>17</v>
      </c>
      <c r="P4" s="73" t="s">
        <v>4</v>
      </c>
      <c r="Q4" s="73" t="s">
        <v>18</v>
      </c>
      <c r="R4" s="72" t="s">
        <v>19</v>
      </c>
      <c r="S4" s="72" t="s">
        <v>20</v>
      </c>
      <c r="T4" s="75" t="s">
        <v>21</v>
      </c>
      <c r="U4" s="6"/>
      <c r="V4" s="8"/>
      <c r="W4" s="8"/>
      <c r="X4" s="105">
        <f ca="1">CELL("width",F4)+CELL("width",G4)+CELL("width",H4)+CELL("width",I4)+CELL("width",J4)</f>
        <v>117</v>
      </c>
      <c r="Y4" s="9"/>
    </row>
    <row r="5" spans="1:27" ht="7.5" customHeight="1" x14ac:dyDescent="0.15">
      <c r="B5" s="69"/>
      <c r="C5" s="69"/>
      <c r="D5" s="60"/>
      <c r="E5" s="60"/>
      <c r="F5" s="60"/>
      <c r="G5" s="60"/>
      <c r="H5" s="65"/>
      <c r="I5" s="104"/>
      <c r="J5" s="63"/>
      <c r="K5" s="65"/>
      <c r="L5" s="65"/>
      <c r="M5" s="65"/>
      <c r="N5" s="65"/>
      <c r="O5" s="63"/>
      <c r="P5" s="63"/>
      <c r="Q5" s="63"/>
      <c r="R5" s="60"/>
      <c r="S5" s="60"/>
      <c r="T5" s="69"/>
      <c r="U5" s="8"/>
      <c r="X5" s="59"/>
    </row>
    <row r="6" spans="1:27" ht="12" x14ac:dyDescent="0.2">
      <c r="A6" s="28" t="s">
        <v>75</v>
      </c>
      <c r="B6" s="94">
        <v>1</v>
      </c>
      <c r="C6" s="108"/>
      <c r="D6" s="109" t="s">
        <v>145</v>
      </c>
      <c r="E6" s="109"/>
      <c r="F6" s="92" t="s">
        <v>76</v>
      </c>
      <c r="G6" s="109"/>
      <c r="H6" s="110"/>
      <c r="I6" s="111"/>
      <c r="J6" s="41">
        <f>SUBTOTAL(9,J7:J334)</f>
        <v>0</v>
      </c>
      <c r="K6" s="110"/>
      <c r="L6" s="93">
        <f>SUBTOTAL(9,L7:L334)</f>
        <v>0.34751374999999995</v>
      </c>
      <c r="M6" s="110"/>
      <c r="N6" s="93">
        <f>SUBTOTAL(9,N7:N334)</f>
        <v>2.0776472000000004</v>
      </c>
      <c r="O6" s="112"/>
      <c r="P6" s="41">
        <f>SUBTOTAL(9,P7:P334)</f>
        <v>0</v>
      </c>
      <c r="Q6" s="41">
        <f>SUBTOTAL(9,Q7:Q334)</f>
        <v>0</v>
      </c>
      <c r="R6" s="109"/>
      <c r="S6" s="109"/>
      <c r="T6" s="94">
        <f>SUBTOTAL(9,T7:T334)</f>
        <v>93</v>
      </c>
      <c r="U6" s="6"/>
      <c r="V6" s="8"/>
      <c r="W6" s="8"/>
      <c r="X6" s="60"/>
    </row>
    <row r="7" spans="1:27" ht="12" outlineLevel="1" x14ac:dyDescent="0.2">
      <c r="A7" s="28" t="s">
        <v>1230</v>
      </c>
      <c r="B7" s="94">
        <v>2</v>
      </c>
      <c r="C7" s="108"/>
      <c r="D7" s="109" t="s">
        <v>1380</v>
      </c>
      <c r="E7" s="109"/>
      <c r="F7" s="92" t="s">
        <v>1229</v>
      </c>
      <c r="G7" s="109"/>
      <c r="H7" s="110"/>
      <c r="I7" s="111"/>
      <c r="J7" s="41">
        <f>SUBTOTAL(9,J8:J190)</f>
        <v>0</v>
      </c>
      <c r="K7" s="110"/>
      <c r="L7" s="93">
        <f>SUBTOTAL(9,L8:L190)</f>
        <v>0.21836174999999997</v>
      </c>
      <c r="M7" s="110"/>
      <c r="N7" s="93">
        <f>SUBTOTAL(9,N8:N190)</f>
        <v>0.3253972</v>
      </c>
      <c r="O7" s="112"/>
      <c r="P7" s="41">
        <f>SUBTOTAL(9,P8:P190)</f>
        <v>0</v>
      </c>
      <c r="Q7" s="41">
        <f>SUBTOTAL(9,Q8:Q190)</f>
        <v>0</v>
      </c>
      <c r="R7" s="109"/>
      <c r="S7" s="109"/>
      <c r="T7" s="94">
        <f>SUBTOTAL(9,T8:T190)</f>
        <v>53</v>
      </c>
      <c r="U7" s="6"/>
      <c r="V7" s="8"/>
      <c r="W7" s="8"/>
      <c r="X7" s="60"/>
    </row>
    <row r="8" spans="1:27" ht="11.25" outlineLevel="2" x14ac:dyDescent="0.2">
      <c r="A8" s="96" t="s">
        <v>1228</v>
      </c>
      <c r="B8" s="100">
        <v>3</v>
      </c>
      <c r="C8" s="113"/>
      <c r="D8" s="114" t="s">
        <v>146</v>
      </c>
      <c r="E8" s="114"/>
      <c r="F8" s="115" t="s">
        <v>1227</v>
      </c>
      <c r="G8" s="114"/>
      <c r="H8" s="116"/>
      <c r="I8" s="117"/>
      <c r="J8" s="98">
        <f>SUBTOTAL(9,J9:J78)</f>
        <v>0</v>
      </c>
      <c r="K8" s="116"/>
      <c r="L8" s="99">
        <f>SUBTOTAL(9,L9:L78)</f>
        <v>4.9118999999999996E-2</v>
      </c>
      <c r="M8" s="116"/>
      <c r="N8" s="99">
        <f>SUBTOTAL(9,N9:N78)</f>
        <v>0.15490720000000002</v>
      </c>
      <c r="O8" s="118"/>
      <c r="P8" s="98">
        <f>SUBTOTAL(9,P9:P78)</f>
        <v>0</v>
      </c>
      <c r="Q8" s="98">
        <f>SUBTOTAL(9,Q9:Q78)</f>
        <v>0</v>
      </c>
      <c r="R8" s="114"/>
      <c r="S8" s="114"/>
      <c r="T8" s="100">
        <f>SUBTOTAL(9,T9:T78)</f>
        <v>20</v>
      </c>
      <c r="U8" s="6"/>
      <c r="V8" s="8"/>
      <c r="W8" s="8"/>
      <c r="X8" s="60"/>
    </row>
    <row r="9" spans="1:27" ht="11.25" outlineLevel="3" x14ac:dyDescent="0.2">
      <c r="A9" s="96" t="s">
        <v>1226</v>
      </c>
      <c r="B9" s="100">
        <v>4</v>
      </c>
      <c r="C9" s="113"/>
      <c r="D9" s="114" t="s">
        <v>147</v>
      </c>
      <c r="E9" s="114"/>
      <c r="F9" s="115" t="s">
        <v>88</v>
      </c>
      <c r="G9" s="114"/>
      <c r="H9" s="116"/>
      <c r="I9" s="117"/>
      <c r="J9" s="98">
        <f>SUBTOTAL(9,J10:J16)</f>
        <v>0</v>
      </c>
      <c r="K9" s="116"/>
      <c r="L9" s="99">
        <f>SUBTOTAL(9,L10:L16)</f>
        <v>0</v>
      </c>
      <c r="M9" s="116"/>
      <c r="N9" s="99">
        <f>SUBTOTAL(9,N10:N16)</f>
        <v>0.02</v>
      </c>
      <c r="O9" s="118"/>
      <c r="P9" s="98">
        <f>SUBTOTAL(9,P10:P16)</f>
        <v>0</v>
      </c>
      <c r="Q9" s="98">
        <f>SUBTOTAL(9,Q10:Q16)</f>
        <v>0</v>
      </c>
      <c r="R9" s="114"/>
      <c r="S9" s="114"/>
      <c r="T9" s="100">
        <f>SUBTOTAL(9,T10:T16)</f>
        <v>2</v>
      </c>
      <c r="U9" s="6"/>
      <c r="V9" s="8"/>
      <c r="W9" s="8"/>
      <c r="X9" s="60"/>
    </row>
    <row r="10" spans="1:27" ht="11.25" outlineLevel="4" x14ac:dyDescent="0.2">
      <c r="A10" s="4"/>
      <c r="B10" s="119"/>
      <c r="C10" s="120">
        <v>1</v>
      </c>
      <c r="D10" s="121" t="s">
        <v>148</v>
      </c>
      <c r="E10" s="122" t="s">
        <v>297</v>
      </c>
      <c r="F10" s="123" t="s">
        <v>298</v>
      </c>
      <c r="G10" s="121" t="s">
        <v>189</v>
      </c>
      <c r="H10" s="124">
        <v>2</v>
      </c>
      <c r="I10" s="125"/>
      <c r="J10" s="126">
        <f>H10*I10</f>
        <v>0</v>
      </c>
      <c r="K10" s="124"/>
      <c r="L10" s="124">
        <f>H10*K10</f>
        <v>0</v>
      </c>
      <c r="M10" s="124">
        <v>4.0000000000000001E-3</v>
      </c>
      <c r="N10" s="124">
        <f>H10*M10</f>
        <v>8.0000000000000002E-3</v>
      </c>
      <c r="O10" s="126">
        <v>21</v>
      </c>
      <c r="P10" s="126">
        <f>J10*(O10/100)</f>
        <v>0</v>
      </c>
      <c r="Q10" s="126">
        <f>J10+P10</f>
        <v>0</v>
      </c>
      <c r="R10" s="127" t="s">
        <v>1379</v>
      </c>
      <c r="S10" s="127" t="s">
        <v>152</v>
      </c>
      <c r="T10" s="128">
        <v>1</v>
      </c>
      <c r="U10" s="8"/>
      <c r="V10" s="8"/>
      <c r="W10" s="8"/>
      <c r="X10" s="60"/>
    </row>
    <row r="11" spans="1:27" ht="9.75" outlineLevel="5" x14ac:dyDescent="0.2">
      <c r="A11" s="129"/>
      <c r="B11" s="130"/>
      <c r="C11" s="130"/>
      <c r="D11" s="131"/>
      <c r="E11" s="135" t="s">
        <v>0</v>
      </c>
      <c r="F11" s="158" t="s">
        <v>299</v>
      </c>
      <c r="G11" s="158"/>
      <c r="H11" s="159"/>
      <c r="I11" s="160"/>
      <c r="J11" s="161"/>
      <c r="K11" s="133"/>
      <c r="L11" s="133"/>
      <c r="M11" s="133"/>
      <c r="N11" s="133"/>
      <c r="O11" s="134"/>
      <c r="P11" s="134"/>
      <c r="Q11" s="134"/>
      <c r="R11" s="131"/>
      <c r="S11" s="131"/>
      <c r="T11" s="130"/>
      <c r="U11" s="6"/>
      <c r="V11" s="8"/>
      <c r="W11" s="8"/>
      <c r="X11" s="132" t="str">
        <f>F11</f>
        <v>Vybourání otvorů ve zdivu základovém nebo nadzákladovém z cihel, tvárnic, příčkovek z cihel pálených na maltu vápennou nebo vápenocementovou plochy do 0,0225 m2, tl. do 150 mm</v>
      </c>
      <c r="Y11" s="9"/>
      <c r="AA11" s="11"/>
    </row>
    <row r="12" spans="1:27" ht="7.5" customHeight="1" outlineLevel="5" x14ac:dyDescent="0.15">
      <c r="B12" s="69"/>
      <c r="C12" s="69"/>
      <c r="D12" s="60"/>
      <c r="E12" s="60"/>
      <c r="F12" s="61"/>
      <c r="G12" s="60"/>
      <c r="H12" s="65"/>
      <c r="I12" s="104"/>
      <c r="J12" s="63"/>
      <c r="K12" s="65"/>
      <c r="L12" s="65"/>
      <c r="M12" s="65"/>
      <c r="N12" s="65"/>
      <c r="O12" s="63"/>
      <c r="P12" s="63"/>
      <c r="Q12" s="63"/>
      <c r="R12" s="60"/>
      <c r="S12" s="60"/>
      <c r="T12" s="69"/>
      <c r="U12" s="8"/>
      <c r="X12" s="60"/>
    </row>
    <row r="13" spans="1:27" ht="11.25" outlineLevel="4" x14ac:dyDescent="0.2">
      <c r="A13" s="4"/>
      <c r="B13" s="119"/>
      <c r="C13" s="120">
        <v>2</v>
      </c>
      <c r="D13" s="121" t="s">
        <v>148</v>
      </c>
      <c r="E13" s="122" t="s">
        <v>1504</v>
      </c>
      <c r="F13" s="123" t="s">
        <v>1503</v>
      </c>
      <c r="G13" s="121" t="s">
        <v>189</v>
      </c>
      <c r="H13" s="124">
        <v>1</v>
      </c>
      <c r="I13" s="125"/>
      <c r="J13" s="126">
        <f>H13*I13</f>
        <v>0</v>
      </c>
      <c r="K13" s="124"/>
      <c r="L13" s="124">
        <f>H13*K13</f>
        <v>0</v>
      </c>
      <c r="M13" s="124">
        <v>1.2E-2</v>
      </c>
      <c r="N13" s="124">
        <f>H13*M13</f>
        <v>1.2E-2</v>
      </c>
      <c r="O13" s="126">
        <v>21</v>
      </c>
      <c r="P13" s="126">
        <f>J13*(O13/100)</f>
        <v>0</v>
      </c>
      <c r="Q13" s="126">
        <f>J13+P13</f>
        <v>0</v>
      </c>
      <c r="R13" s="127" t="s">
        <v>1502</v>
      </c>
      <c r="S13" s="127" t="s">
        <v>152</v>
      </c>
      <c r="T13" s="128">
        <v>1</v>
      </c>
      <c r="U13" s="8"/>
      <c r="V13" s="8"/>
      <c r="W13" s="8"/>
      <c r="X13" s="60"/>
    </row>
    <row r="14" spans="1:27" ht="9.75" outlineLevel="5" x14ac:dyDescent="0.2">
      <c r="A14" s="129"/>
      <c r="B14" s="130"/>
      <c r="C14" s="130"/>
      <c r="D14" s="131"/>
      <c r="E14" s="135" t="s">
        <v>0</v>
      </c>
      <c r="F14" s="158" t="s">
        <v>1501</v>
      </c>
      <c r="G14" s="158"/>
      <c r="H14" s="159"/>
      <c r="I14" s="160"/>
      <c r="J14" s="161"/>
      <c r="K14" s="133"/>
      <c r="L14" s="133"/>
      <c r="M14" s="133"/>
      <c r="N14" s="133"/>
      <c r="O14" s="134"/>
      <c r="P14" s="134"/>
      <c r="Q14" s="134"/>
      <c r="R14" s="131"/>
      <c r="S14" s="131"/>
      <c r="T14" s="130"/>
      <c r="U14" s="6"/>
      <c r="V14" s="8"/>
      <c r="W14" s="8"/>
      <c r="X14" s="132" t="str">
        <f>F14</f>
        <v>Vybourání otvorů ve zdivu základovém nebo nadzákladovém z cihel, tvárnic, příčkovek z cihel pálených na maltu vápennou nebo vápenocementovou plochy do 0,0225 m2, tl. do 450 mm</v>
      </c>
      <c r="Y14" s="9"/>
      <c r="AA14" s="11"/>
    </row>
    <row r="15" spans="1:27" ht="7.5" customHeight="1" outlineLevel="5" x14ac:dyDescent="0.15">
      <c r="B15" s="69"/>
      <c r="C15" s="69"/>
      <c r="D15" s="60"/>
      <c r="E15" s="60"/>
      <c r="F15" s="61"/>
      <c r="G15" s="60"/>
      <c r="H15" s="65"/>
      <c r="I15" s="104"/>
      <c r="J15" s="63"/>
      <c r="K15" s="65"/>
      <c r="L15" s="65"/>
      <c r="M15" s="65"/>
      <c r="N15" s="65"/>
      <c r="O15" s="63"/>
      <c r="P15" s="63"/>
      <c r="Q15" s="63"/>
      <c r="R15" s="60"/>
      <c r="S15" s="60"/>
      <c r="T15" s="69"/>
      <c r="U15" s="8"/>
      <c r="X15" s="60"/>
    </row>
    <row r="16" spans="1:27" outlineLevel="4" x14ac:dyDescent="0.15">
      <c r="B16" s="6"/>
      <c r="C16" s="6"/>
      <c r="D16" s="6"/>
      <c r="E16" s="6"/>
      <c r="F16" s="6"/>
      <c r="G16" s="6"/>
      <c r="H16" s="6"/>
      <c r="I16" s="8"/>
      <c r="J16" s="8"/>
      <c r="K16" s="6"/>
      <c r="L16" s="6"/>
      <c r="M16" s="6"/>
      <c r="N16" s="6"/>
      <c r="O16" s="6"/>
      <c r="P16" s="8"/>
      <c r="Q16" s="8"/>
      <c r="R16" s="8"/>
      <c r="S16" s="6"/>
      <c r="T16" s="6"/>
      <c r="X16" s="6"/>
    </row>
    <row r="17" spans="1:27" ht="11.25" outlineLevel="3" x14ac:dyDescent="0.2">
      <c r="A17" s="96" t="s">
        <v>1225</v>
      </c>
      <c r="B17" s="100">
        <v>4</v>
      </c>
      <c r="C17" s="113"/>
      <c r="D17" s="114" t="s">
        <v>147</v>
      </c>
      <c r="E17" s="114"/>
      <c r="F17" s="115" t="s">
        <v>94</v>
      </c>
      <c r="G17" s="114"/>
      <c r="H17" s="116"/>
      <c r="I17" s="117"/>
      <c r="J17" s="98">
        <f>SUBTOTAL(9,J18:J21)</f>
        <v>0</v>
      </c>
      <c r="K17" s="116"/>
      <c r="L17" s="99">
        <f>SUBTOTAL(9,L18:L21)</f>
        <v>0</v>
      </c>
      <c r="M17" s="116"/>
      <c r="N17" s="99">
        <f>SUBTOTAL(9,N18:N21)</f>
        <v>0</v>
      </c>
      <c r="O17" s="118"/>
      <c r="P17" s="98">
        <f>SUBTOTAL(9,P18:P21)</f>
        <v>0</v>
      </c>
      <c r="Q17" s="98">
        <f>SUBTOTAL(9,Q18:Q21)</f>
        <v>0</v>
      </c>
      <c r="R17" s="114"/>
      <c r="S17" s="114"/>
      <c r="T17" s="100">
        <f>SUBTOTAL(9,T18:T21)</f>
        <v>1</v>
      </c>
      <c r="U17" s="6"/>
      <c r="V17" s="8"/>
      <c r="W17" s="8"/>
      <c r="X17" s="60"/>
    </row>
    <row r="18" spans="1:27" ht="11.25" outlineLevel="4" x14ac:dyDescent="0.2">
      <c r="A18" s="4"/>
      <c r="B18" s="119"/>
      <c r="C18" s="120">
        <v>1</v>
      </c>
      <c r="D18" s="121" t="s">
        <v>148</v>
      </c>
      <c r="E18" s="122" t="s">
        <v>861</v>
      </c>
      <c r="F18" s="123" t="s">
        <v>862</v>
      </c>
      <c r="G18" s="121" t="s">
        <v>363</v>
      </c>
      <c r="H18" s="124">
        <v>0.15490720000000002</v>
      </c>
      <c r="I18" s="125"/>
      <c r="J18" s="126">
        <f>H18*I18</f>
        <v>0</v>
      </c>
      <c r="K18" s="124"/>
      <c r="L18" s="124">
        <f>H18*K18</f>
        <v>0</v>
      </c>
      <c r="M18" s="124"/>
      <c r="N18" s="124">
        <f>H18*M18</f>
        <v>0</v>
      </c>
      <c r="O18" s="126">
        <v>21</v>
      </c>
      <c r="P18" s="126">
        <f>J18*(O18/100)</f>
        <v>0</v>
      </c>
      <c r="Q18" s="126">
        <f>J18+P18</f>
        <v>0</v>
      </c>
      <c r="R18" s="127" t="s">
        <v>1294</v>
      </c>
      <c r="S18" s="127" t="s">
        <v>152</v>
      </c>
      <c r="T18" s="128">
        <v>1</v>
      </c>
      <c r="U18" s="8"/>
      <c r="V18" s="8"/>
      <c r="W18" s="8"/>
      <c r="X18" s="60"/>
    </row>
    <row r="19" spans="1:27" ht="9.75" outlineLevel="5" x14ac:dyDescent="0.2">
      <c r="A19" s="129"/>
      <c r="B19" s="130"/>
      <c r="C19" s="130"/>
      <c r="D19" s="131"/>
      <c r="E19" s="135" t="s">
        <v>0</v>
      </c>
      <c r="F19" s="158" t="s">
        <v>863</v>
      </c>
      <c r="G19" s="158"/>
      <c r="H19" s="159"/>
      <c r="I19" s="160"/>
      <c r="J19" s="161"/>
      <c r="K19" s="133"/>
      <c r="L19" s="133"/>
      <c r="M19" s="133"/>
      <c r="N19" s="133"/>
      <c r="O19" s="134"/>
      <c r="P19" s="134"/>
      <c r="Q19" s="134"/>
      <c r="R19" s="131"/>
      <c r="S19" s="131"/>
      <c r="T19" s="130"/>
      <c r="U19" s="6"/>
      <c r="V19" s="8"/>
      <c r="W19" s="8"/>
      <c r="X19" s="132" t="str">
        <f>F19</f>
        <v>Vnitrostaveništní doprava suti a vybouraných hmot vodorovně do 50 m s naložením s omezením mechanizace pro budovy a haly výšky do 6 m</v>
      </c>
      <c r="Y19" s="9"/>
      <c r="AA19" s="11"/>
    </row>
    <row r="20" spans="1:27" ht="7.5" customHeight="1" outlineLevel="5" x14ac:dyDescent="0.15">
      <c r="B20" s="69"/>
      <c r="C20" s="69"/>
      <c r="D20" s="60"/>
      <c r="E20" s="60"/>
      <c r="F20" s="61"/>
      <c r="G20" s="60"/>
      <c r="H20" s="65"/>
      <c r="I20" s="104"/>
      <c r="J20" s="63"/>
      <c r="K20" s="65"/>
      <c r="L20" s="65"/>
      <c r="M20" s="65"/>
      <c r="N20" s="65"/>
      <c r="O20" s="63"/>
      <c r="P20" s="63"/>
      <c r="Q20" s="63"/>
      <c r="R20" s="60"/>
      <c r="S20" s="60"/>
      <c r="T20" s="69"/>
      <c r="U20" s="8"/>
      <c r="X20" s="60"/>
    </row>
    <row r="21" spans="1:27" outlineLevel="4" x14ac:dyDescent="0.15">
      <c r="B21" s="6"/>
      <c r="C21" s="6"/>
      <c r="D21" s="6"/>
      <c r="E21" s="6"/>
      <c r="F21" s="6"/>
      <c r="G21" s="6"/>
      <c r="H21" s="6"/>
      <c r="I21" s="8"/>
      <c r="J21" s="8"/>
      <c r="K21" s="6"/>
      <c r="L21" s="6"/>
      <c r="M21" s="6"/>
      <c r="N21" s="6"/>
      <c r="O21" s="6"/>
      <c r="P21" s="8"/>
      <c r="Q21" s="8"/>
      <c r="R21" s="8"/>
      <c r="S21" s="6"/>
      <c r="T21" s="6"/>
      <c r="X21" s="6"/>
    </row>
    <row r="22" spans="1:27" ht="11.25" outlineLevel="3" x14ac:dyDescent="0.2">
      <c r="A22" s="96" t="s">
        <v>1224</v>
      </c>
      <c r="B22" s="100">
        <v>4</v>
      </c>
      <c r="C22" s="113"/>
      <c r="D22" s="114" t="s">
        <v>147</v>
      </c>
      <c r="E22" s="114"/>
      <c r="F22" s="115" t="s">
        <v>1204</v>
      </c>
      <c r="G22" s="114"/>
      <c r="H22" s="116"/>
      <c r="I22" s="117"/>
      <c r="J22" s="98">
        <f>SUBTOTAL(9,J23:J44)</f>
        <v>0</v>
      </c>
      <c r="K22" s="116"/>
      <c r="L22" s="99">
        <f>SUBTOTAL(9,L23:L44)</f>
        <v>3.5118999999999997E-2</v>
      </c>
      <c r="M22" s="116"/>
      <c r="N22" s="99">
        <f>SUBTOTAL(9,N23:N44)</f>
        <v>3.5200000000000002E-2</v>
      </c>
      <c r="O22" s="118"/>
      <c r="P22" s="98">
        <f>SUBTOTAL(9,P23:P44)</f>
        <v>0</v>
      </c>
      <c r="Q22" s="98">
        <f>SUBTOTAL(9,Q23:Q44)</f>
        <v>0</v>
      </c>
      <c r="R22" s="114"/>
      <c r="S22" s="114"/>
      <c r="T22" s="100">
        <f>SUBTOTAL(9,T23:T44)</f>
        <v>7</v>
      </c>
      <c r="U22" s="6"/>
      <c r="V22" s="8"/>
      <c r="W22" s="8"/>
      <c r="X22" s="60"/>
    </row>
    <row r="23" spans="1:27" ht="11.25" outlineLevel="4" x14ac:dyDescent="0.2">
      <c r="A23" s="4"/>
      <c r="B23" s="119"/>
      <c r="C23" s="120">
        <v>1</v>
      </c>
      <c r="D23" s="121" t="s">
        <v>148</v>
      </c>
      <c r="E23" s="122" t="s">
        <v>1370</v>
      </c>
      <c r="F23" s="123" t="s">
        <v>1369</v>
      </c>
      <c r="G23" s="121" t="s">
        <v>172</v>
      </c>
      <c r="H23" s="124">
        <v>11</v>
      </c>
      <c r="I23" s="125"/>
      <c r="J23" s="126">
        <f>H23*I23</f>
        <v>0</v>
      </c>
      <c r="K23" s="124">
        <v>2.0000000000000002E-5</v>
      </c>
      <c r="L23" s="124">
        <f>H23*K23</f>
        <v>2.2000000000000001E-4</v>
      </c>
      <c r="M23" s="124">
        <v>3.2000000000000002E-3</v>
      </c>
      <c r="N23" s="124">
        <f>H23*M23</f>
        <v>3.5200000000000002E-2</v>
      </c>
      <c r="O23" s="126">
        <v>21</v>
      </c>
      <c r="P23" s="126">
        <f>J23*(O23/100)</f>
        <v>0</v>
      </c>
      <c r="Q23" s="126">
        <f>J23+P23</f>
        <v>0</v>
      </c>
      <c r="R23" s="127" t="s">
        <v>1368</v>
      </c>
      <c r="S23" s="127" t="s">
        <v>152</v>
      </c>
      <c r="T23" s="128">
        <v>1</v>
      </c>
      <c r="U23" s="8"/>
      <c r="V23" s="8"/>
      <c r="W23" s="8"/>
      <c r="X23" s="60"/>
    </row>
    <row r="24" spans="1:27" ht="9.75" outlineLevel="5" x14ac:dyDescent="0.2">
      <c r="A24" s="129"/>
      <c r="B24" s="130"/>
      <c r="C24" s="130"/>
      <c r="D24" s="131"/>
      <c r="E24" s="135" t="s">
        <v>0</v>
      </c>
      <c r="F24" s="158" t="s">
        <v>1367</v>
      </c>
      <c r="G24" s="158"/>
      <c r="H24" s="159"/>
      <c r="I24" s="160"/>
      <c r="J24" s="161"/>
      <c r="K24" s="133"/>
      <c r="L24" s="133"/>
      <c r="M24" s="133"/>
      <c r="N24" s="133"/>
      <c r="O24" s="134"/>
      <c r="P24" s="134"/>
      <c r="Q24" s="134"/>
      <c r="R24" s="131"/>
      <c r="S24" s="131"/>
      <c r="T24" s="130"/>
      <c r="U24" s="6"/>
      <c r="V24" s="8"/>
      <c r="W24" s="8"/>
      <c r="X24" s="132" t="str">
        <f>F24</f>
        <v>Demontáž potrubí z trubek ocelových závitových DN přes 15 do 32</v>
      </c>
      <c r="Y24" s="9"/>
      <c r="AA24" s="11"/>
    </row>
    <row r="25" spans="1:27" ht="7.5" customHeight="1" outlineLevel="5" x14ac:dyDescent="0.15">
      <c r="B25" s="69"/>
      <c r="C25" s="69"/>
      <c r="D25" s="60"/>
      <c r="E25" s="60"/>
      <c r="F25" s="61"/>
      <c r="G25" s="60"/>
      <c r="H25" s="65"/>
      <c r="I25" s="104"/>
      <c r="J25" s="63"/>
      <c r="K25" s="65"/>
      <c r="L25" s="65"/>
      <c r="M25" s="65"/>
      <c r="N25" s="65"/>
      <c r="O25" s="63"/>
      <c r="P25" s="63"/>
      <c r="Q25" s="63"/>
      <c r="R25" s="60"/>
      <c r="S25" s="60"/>
      <c r="T25" s="69"/>
      <c r="U25" s="8"/>
      <c r="X25" s="60"/>
    </row>
    <row r="26" spans="1:27" ht="11.25" outlineLevel="4" x14ac:dyDescent="0.2">
      <c r="A26" s="4"/>
      <c r="B26" s="119"/>
      <c r="C26" s="120">
        <v>2</v>
      </c>
      <c r="D26" s="121" t="s">
        <v>148</v>
      </c>
      <c r="E26" s="122" t="s">
        <v>1358</v>
      </c>
      <c r="F26" s="123" t="s">
        <v>1357</v>
      </c>
      <c r="G26" s="121" t="s">
        <v>172</v>
      </c>
      <c r="H26" s="124">
        <v>12.65</v>
      </c>
      <c r="I26" s="125"/>
      <c r="J26" s="126">
        <f>H26*I26</f>
        <v>0</v>
      </c>
      <c r="K26" s="124">
        <v>4.6000000000000001E-4</v>
      </c>
      <c r="L26" s="124">
        <f>H26*K26</f>
        <v>5.8190000000000004E-3</v>
      </c>
      <c r="M26" s="124"/>
      <c r="N26" s="124">
        <f>H26*M26</f>
        <v>0</v>
      </c>
      <c r="O26" s="126">
        <v>21</v>
      </c>
      <c r="P26" s="126">
        <f>J26*(O26/100)</f>
        <v>0</v>
      </c>
      <c r="Q26" s="126">
        <f>J26+P26</f>
        <v>0</v>
      </c>
      <c r="R26" s="127" t="s">
        <v>1356</v>
      </c>
      <c r="S26" s="127" t="s">
        <v>152</v>
      </c>
      <c r="T26" s="128">
        <v>1</v>
      </c>
      <c r="U26" s="8"/>
      <c r="V26" s="8"/>
      <c r="W26" s="8"/>
      <c r="X26" s="60"/>
    </row>
    <row r="27" spans="1:27" ht="9.75" outlineLevel="5" x14ac:dyDescent="0.2">
      <c r="A27" s="129"/>
      <c r="B27" s="130"/>
      <c r="C27" s="130"/>
      <c r="D27" s="131"/>
      <c r="E27" s="135" t="s">
        <v>0</v>
      </c>
      <c r="F27" s="158" t="s">
        <v>1355</v>
      </c>
      <c r="G27" s="158"/>
      <c r="H27" s="159"/>
      <c r="I27" s="160"/>
      <c r="J27" s="161"/>
      <c r="K27" s="133"/>
      <c r="L27" s="133"/>
      <c r="M27" s="133"/>
      <c r="N27" s="133"/>
      <c r="O27" s="134"/>
      <c r="P27" s="134"/>
      <c r="Q27" s="134"/>
      <c r="R27" s="131"/>
      <c r="S27" s="131"/>
      <c r="T27" s="130"/>
      <c r="U27" s="6"/>
      <c r="V27" s="8"/>
      <c r="W27" s="8"/>
      <c r="X27" s="132" t="str">
        <f>F27</f>
        <v>Potrubí z trubek měděných polotvrdých spojovaných měkkým pájením Ø 15/1</v>
      </c>
      <c r="Y27" s="9"/>
      <c r="AA27" s="11"/>
    </row>
    <row r="28" spans="1:27" ht="7.5" customHeight="1" outlineLevel="5" x14ac:dyDescent="0.15">
      <c r="B28" s="69"/>
      <c r="C28" s="69"/>
      <c r="D28" s="60"/>
      <c r="E28" s="60"/>
      <c r="F28" s="61"/>
      <c r="G28" s="60"/>
      <c r="H28" s="65"/>
      <c r="I28" s="104"/>
      <c r="J28" s="63"/>
      <c r="K28" s="65"/>
      <c r="L28" s="65"/>
      <c r="M28" s="65"/>
      <c r="N28" s="65"/>
      <c r="O28" s="63"/>
      <c r="P28" s="63"/>
      <c r="Q28" s="63"/>
      <c r="R28" s="60"/>
      <c r="S28" s="60"/>
      <c r="T28" s="69"/>
      <c r="U28" s="8"/>
      <c r="X28" s="60"/>
    </row>
    <row r="29" spans="1:27" ht="11.25" outlineLevel="4" x14ac:dyDescent="0.2">
      <c r="A29" s="4"/>
      <c r="B29" s="119"/>
      <c r="C29" s="120">
        <v>3</v>
      </c>
      <c r="D29" s="121" t="s">
        <v>148</v>
      </c>
      <c r="E29" s="122" t="s">
        <v>1500</v>
      </c>
      <c r="F29" s="123" t="s">
        <v>1499</v>
      </c>
      <c r="G29" s="121" t="s">
        <v>172</v>
      </c>
      <c r="H29" s="124">
        <v>23</v>
      </c>
      <c r="I29" s="125"/>
      <c r="J29" s="126">
        <f>H29*I29</f>
        <v>0</v>
      </c>
      <c r="K29" s="124">
        <v>1.2600000000000001E-3</v>
      </c>
      <c r="L29" s="124">
        <f>H29*K29</f>
        <v>2.8980000000000002E-2</v>
      </c>
      <c r="M29" s="124"/>
      <c r="N29" s="124">
        <f>H29*M29</f>
        <v>0</v>
      </c>
      <c r="O29" s="126">
        <v>21</v>
      </c>
      <c r="P29" s="126">
        <f>J29*(O29/100)</f>
        <v>0</v>
      </c>
      <c r="Q29" s="126">
        <f>J29+P29</f>
        <v>0</v>
      </c>
      <c r="R29" s="127" t="s">
        <v>1498</v>
      </c>
      <c r="S29" s="127" t="s">
        <v>152</v>
      </c>
      <c r="T29" s="128">
        <v>1</v>
      </c>
      <c r="U29" s="8"/>
      <c r="V29" s="8"/>
      <c r="W29" s="8"/>
      <c r="X29" s="60"/>
    </row>
    <row r="30" spans="1:27" ht="9.75" outlineLevel="5" x14ac:dyDescent="0.2">
      <c r="A30" s="129"/>
      <c r="B30" s="130"/>
      <c r="C30" s="130"/>
      <c r="D30" s="131"/>
      <c r="E30" s="135" t="s">
        <v>0</v>
      </c>
      <c r="F30" s="158" t="s">
        <v>1497</v>
      </c>
      <c r="G30" s="158"/>
      <c r="H30" s="159"/>
      <c r="I30" s="160"/>
      <c r="J30" s="161"/>
      <c r="K30" s="133"/>
      <c r="L30" s="133"/>
      <c r="M30" s="133"/>
      <c r="N30" s="133"/>
      <c r="O30" s="134"/>
      <c r="P30" s="134"/>
      <c r="Q30" s="134"/>
      <c r="R30" s="131"/>
      <c r="S30" s="131"/>
      <c r="T30" s="130"/>
      <c r="U30" s="6"/>
      <c r="V30" s="8"/>
      <c r="W30" s="8"/>
      <c r="X30" s="132" t="str">
        <f>F30</f>
        <v>Potrubí z trubek měděných tvrdých spojovaných měkkým pájením Ø 28/1,5</v>
      </c>
      <c r="Y30" s="9"/>
      <c r="AA30" s="11"/>
    </row>
    <row r="31" spans="1:27" ht="7.5" customHeight="1" outlineLevel="5" x14ac:dyDescent="0.15">
      <c r="B31" s="69"/>
      <c r="C31" s="69"/>
      <c r="D31" s="60"/>
      <c r="E31" s="60"/>
      <c r="F31" s="61"/>
      <c r="G31" s="60"/>
      <c r="H31" s="65"/>
      <c r="I31" s="104"/>
      <c r="J31" s="63"/>
      <c r="K31" s="65"/>
      <c r="L31" s="65"/>
      <c r="M31" s="65"/>
      <c r="N31" s="65"/>
      <c r="O31" s="63"/>
      <c r="P31" s="63"/>
      <c r="Q31" s="63"/>
      <c r="R31" s="60"/>
      <c r="S31" s="60"/>
      <c r="T31" s="69"/>
      <c r="U31" s="8"/>
      <c r="X31" s="60"/>
    </row>
    <row r="32" spans="1:27" ht="11.25" outlineLevel="4" x14ac:dyDescent="0.2">
      <c r="A32" s="4"/>
      <c r="B32" s="119"/>
      <c r="C32" s="120">
        <v>4</v>
      </c>
      <c r="D32" s="121" t="s">
        <v>148</v>
      </c>
      <c r="E32" s="122" t="s">
        <v>1496</v>
      </c>
      <c r="F32" s="123" t="s">
        <v>1495</v>
      </c>
      <c r="G32" s="121" t="s">
        <v>189</v>
      </c>
      <c r="H32" s="124">
        <v>2</v>
      </c>
      <c r="I32" s="125">
        <v>0</v>
      </c>
      <c r="J32" s="126">
        <f>H32*I32</f>
        <v>0</v>
      </c>
      <c r="K32" s="124">
        <v>1.0000000000000001E-5</v>
      </c>
      <c r="L32" s="124">
        <f>H32*K32</f>
        <v>2.0000000000000002E-5</v>
      </c>
      <c r="M32" s="124"/>
      <c r="N32" s="124">
        <f>H32*M32</f>
        <v>0</v>
      </c>
      <c r="O32" s="126">
        <v>21</v>
      </c>
      <c r="P32" s="126">
        <f>J32*(O32/100)</f>
        <v>0</v>
      </c>
      <c r="Q32" s="126">
        <f>J32+P32</f>
        <v>0</v>
      </c>
      <c r="R32" s="127" t="s">
        <v>1494</v>
      </c>
      <c r="S32" s="127" t="s">
        <v>152</v>
      </c>
      <c r="T32" s="128">
        <v>1</v>
      </c>
      <c r="U32" s="8"/>
      <c r="V32" s="8"/>
      <c r="W32" s="8"/>
      <c r="X32" s="60"/>
    </row>
    <row r="33" spans="1:27" ht="9.75" outlineLevel="5" x14ac:dyDescent="0.2">
      <c r="A33" s="129"/>
      <c r="B33" s="130"/>
      <c r="C33" s="130"/>
      <c r="D33" s="131"/>
      <c r="E33" s="135" t="s">
        <v>0</v>
      </c>
      <c r="F33" s="158" t="s">
        <v>1493</v>
      </c>
      <c r="G33" s="158"/>
      <c r="H33" s="159"/>
      <c r="I33" s="160"/>
      <c r="J33" s="161"/>
      <c r="K33" s="133"/>
      <c r="L33" s="133"/>
      <c r="M33" s="133"/>
      <c r="N33" s="133"/>
      <c r="O33" s="134"/>
      <c r="P33" s="134"/>
      <c r="Q33" s="134"/>
      <c r="R33" s="131"/>
      <c r="S33" s="131"/>
      <c r="T33" s="130"/>
      <c r="U33" s="6"/>
      <c r="V33" s="8"/>
      <c r="W33" s="8"/>
      <c r="X33" s="132" t="str">
        <f>F33</f>
        <v>Potrubí z trubek měděných Příplatek k cenám za zhotovení přípojky z trubek měděných Ø 15/1</v>
      </c>
      <c r="Y33" s="9"/>
      <c r="AA33" s="11"/>
    </row>
    <row r="34" spans="1:27" ht="7.5" customHeight="1" outlineLevel="5" x14ac:dyDescent="0.15">
      <c r="B34" s="69"/>
      <c r="C34" s="69"/>
      <c r="D34" s="60"/>
      <c r="E34" s="60"/>
      <c r="F34" s="61"/>
      <c r="G34" s="60"/>
      <c r="H34" s="65"/>
      <c r="I34" s="104"/>
      <c r="J34" s="63"/>
      <c r="K34" s="65"/>
      <c r="L34" s="65"/>
      <c r="M34" s="65"/>
      <c r="N34" s="65"/>
      <c r="O34" s="63"/>
      <c r="P34" s="63"/>
      <c r="Q34" s="63"/>
      <c r="R34" s="60"/>
      <c r="S34" s="60"/>
      <c r="T34" s="69"/>
      <c r="U34" s="8"/>
      <c r="X34" s="60"/>
    </row>
    <row r="35" spans="1:27" ht="11.25" outlineLevel="4" x14ac:dyDescent="0.2">
      <c r="A35" s="4"/>
      <c r="B35" s="119"/>
      <c r="C35" s="120">
        <v>5</v>
      </c>
      <c r="D35" s="121" t="s">
        <v>148</v>
      </c>
      <c r="E35" s="122" t="s">
        <v>1492</v>
      </c>
      <c r="F35" s="123" t="s">
        <v>1491</v>
      </c>
      <c r="G35" s="121" t="s">
        <v>172</v>
      </c>
      <c r="H35" s="124">
        <v>31</v>
      </c>
      <c r="I35" s="125"/>
      <c r="J35" s="126">
        <f>H35*I35</f>
        <v>0</v>
      </c>
      <c r="K35" s="124"/>
      <c r="L35" s="124">
        <f>H35*K35</f>
        <v>0</v>
      </c>
      <c r="M35" s="124"/>
      <c r="N35" s="124">
        <f>H35*M35</f>
        <v>0</v>
      </c>
      <c r="O35" s="126">
        <v>21</v>
      </c>
      <c r="P35" s="126">
        <f>J35*(O35/100)</f>
        <v>0</v>
      </c>
      <c r="Q35" s="126">
        <f>J35+P35</f>
        <v>0</v>
      </c>
      <c r="R35" s="127" t="s">
        <v>1490</v>
      </c>
      <c r="S35" s="127" t="s">
        <v>152</v>
      </c>
      <c r="T35" s="128">
        <v>1</v>
      </c>
      <c r="U35" s="8"/>
      <c r="V35" s="8"/>
      <c r="W35" s="8"/>
      <c r="X35" s="60"/>
    </row>
    <row r="36" spans="1:27" ht="9.75" outlineLevel="5" x14ac:dyDescent="0.2">
      <c r="A36" s="129"/>
      <c r="B36" s="130"/>
      <c r="C36" s="130"/>
      <c r="D36" s="131"/>
      <c r="E36" s="135" t="s">
        <v>0</v>
      </c>
      <c r="F36" s="158" t="s">
        <v>1489</v>
      </c>
      <c r="G36" s="158"/>
      <c r="H36" s="159"/>
      <c r="I36" s="160"/>
      <c r="J36" s="161"/>
      <c r="K36" s="133"/>
      <c r="L36" s="133"/>
      <c r="M36" s="133"/>
      <c r="N36" s="133"/>
      <c r="O36" s="134"/>
      <c r="P36" s="134"/>
      <c r="Q36" s="134"/>
      <c r="R36" s="131"/>
      <c r="S36" s="131"/>
      <c r="T36" s="130"/>
      <c r="U36" s="6"/>
      <c r="V36" s="8"/>
      <c r="W36" s="8"/>
      <c r="X36" s="132" t="str">
        <f>F36</f>
        <v>Zkoušky těsnosti potrubí z trubek měděných Ø do 35/1,5</v>
      </c>
      <c r="Y36" s="9"/>
      <c r="AA36" s="11"/>
    </row>
    <row r="37" spans="1:27" ht="7.5" customHeight="1" outlineLevel="5" x14ac:dyDescent="0.15">
      <c r="B37" s="69"/>
      <c r="C37" s="69"/>
      <c r="D37" s="60"/>
      <c r="E37" s="60"/>
      <c r="F37" s="61"/>
      <c r="G37" s="60"/>
      <c r="H37" s="65"/>
      <c r="I37" s="104"/>
      <c r="J37" s="63"/>
      <c r="K37" s="65"/>
      <c r="L37" s="65"/>
      <c r="M37" s="65"/>
      <c r="N37" s="65"/>
      <c r="O37" s="63"/>
      <c r="P37" s="63"/>
      <c r="Q37" s="63"/>
      <c r="R37" s="60"/>
      <c r="S37" s="60"/>
      <c r="T37" s="69"/>
      <c r="U37" s="8"/>
      <c r="X37" s="60"/>
    </row>
    <row r="38" spans="1:27" ht="11.25" outlineLevel="4" x14ac:dyDescent="0.2">
      <c r="A38" s="4"/>
      <c r="B38" s="119"/>
      <c r="C38" s="120">
        <v>6</v>
      </c>
      <c r="D38" s="121" t="s">
        <v>148</v>
      </c>
      <c r="E38" s="122" t="s">
        <v>1488</v>
      </c>
      <c r="F38" s="123" t="s">
        <v>1487</v>
      </c>
      <c r="G38" s="121" t="s">
        <v>189</v>
      </c>
      <c r="H38" s="124">
        <v>4</v>
      </c>
      <c r="I38" s="125"/>
      <c r="J38" s="126">
        <f>H38*I38</f>
        <v>0</v>
      </c>
      <c r="K38" s="124">
        <v>2.0000000000000002E-5</v>
      </c>
      <c r="L38" s="124">
        <f>H38*K38</f>
        <v>8.0000000000000007E-5</v>
      </c>
      <c r="M38" s="124"/>
      <c r="N38" s="124">
        <f>H38*M38</f>
        <v>0</v>
      </c>
      <c r="O38" s="126">
        <v>21</v>
      </c>
      <c r="P38" s="126">
        <f>J38*(O38/100)</f>
        <v>0</v>
      </c>
      <c r="Q38" s="126">
        <f>J38+P38</f>
        <v>0</v>
      </c>
      <c r="R38" s="127" t="s">
        <v>1486</v>
      </c>
      <c r="S38" s="127" t="s">
        <v>152</v>
      </c>
      <c r="T38" s="128">
        <v>1</v>
      </c>
      <c r="U38" s="8"/>
      <c r="V38" s="8"/>
      <c r="W38" s="8"/>
      <c r="X38" s="60"/>
    </row>
    <row r="39" spans="1:27" ht="9.75" outlineLevel="5" x14ac:dyDescent="0.2">
      <c r="A39" s="129"/>
      <c r="B39" s="130"/>
      <c r="C39" s="130"/>
      <c r="D39" s="131"/>
      <c r="E39" s="135" t="s">
        <v>0</v>
      </c>
      <c r="F39" s="158" t="s">
        <v>1485</v>
      </c>
      <c r="G39" s="158"/>
      <c r="H39" s="159"/>
      <c r="I39" s="160"/>
      <c r="J39" s="161"/>
      <c r="K39" s="133"/>
      <c r="L39" s="133"/>
      <c r="M39" s="133"/>
      <c r="N39" s="133"/>
      <c r="O39" s="134"/>
      <c r="P39" s="134"/>
      <c r="Q39" s="134"/>
      <c r="R39" s="131"/>
      <c r="S39" s="131"/>
      <c r="T39" s="130"/>
      <c r="U39" s="6"/>
      <c r="V39" s="8"/>
      <c r="W39" s="8"/>
      <c r="X39" s="132" t="str">
        <f>F39</f>
        <v>Opravy rozvodů potrubí z trubek měděných propojení potrubí Ø 28/1,5</v>
      </c>
      <c r="Y39" s="9"/>
      <c r="AA39" s="11"/>
    </row>
    <row r="40" spans="1:27" ht="7.5" customHeight="1" outlineLevel="5" x14ac:dyDescent="0.15">
      <c r="B40" s="69"/>
      <c r="C40" s="69"/>
      <c r="D40" s="60"/>
      <c r="E40" s="60"/>
      <c r="F40" s="61"/>
      <c r="G40" s="60"/>
      <c r="H40" s="65"/>
      <c r="I40" s="104"/>
      <c r="J40" s="63"/>
      <c r="K40" s="65"/>
      <c r="L40" s="65"/>
      <c r="M40" s="65"/>
      <c r="N40" s="65"/>
      <c r="O40" s="63"/>
      <c r="P40" s="63"/>
      <c r="Q40" s="63"/>
      <c r="R40" s="60"/>
      <c r="S40" s="60"/>
      <c r="T40" s="69"/>
      <c r="U40" s="8"/>
      <c r="X40" s="60"/>
    </row>
    <row r="41" spans="1:27" ht="11.25" outlineLevel="4" x14ac:dyDescent="0.2">
      <c r="A41" s="4"/>
      <c r="B41" s="119"/>
      <c r="C41" s="120">
        <v>7</v>
      </c>
      <c r="D41" s="121" t="s">
        <v>148</v>
      </c>
      <c r="E41" s="122" t="s">
        <v>1342</v>
      </c>
      <c r="F41" s="123" t="s">
        <v>1341</v>
      </c>
      <c r="G41" s="121" t="s">
        <v>413</v>
      </c>
      <c r="H41" s="124">
        <v>1.75</v>
      </c>
      <c r="I41" s="125"/>
      <c r="J41" s="126">
        <f>H41*I41</f>
        <v>0</v>
      </c>
      <c r="K41" s="124"/>
      <c r="L41" s="124">
        <f>H41*K41</f>
        <v>0</v>
      </c>
      <c r="M41" s="124"/>
      <c r="N41" s="124">
        <f>H41*M41</f>
        <v>0</v>
      </c>
      <c r="O41" s="126">
        <v>21</v>
      </c>
      <c r="P41" s="126">
        <f>J41*(O41/100)</f>
        <v>0</v>
      </c>
      <c r="Q41" s="126">
        <f>J41+P41</f>
        <v>0</v>
      </c>
      <c r="R41" s="127" t="s">
        <v>1340</v>
      </c>
      <c r="S41" s="127" t="s">
        <v>152</v>
      </c>
      <c r="T41" s="128">
        <v>1</v>
      </c>
      <c r="U41" s="8"/>
      <c r="V41" s="8"/>
      <c r="W41" s="8"/>
      <c r="X41" s="60"/>
    </row>
    <row r="42" spans="1:27" ht="9.75" outlineLevel="5" x14ac:dyDescent="0.2">
      <c r="A42" s="129"/>
      <c r="B42" s="130"/>
      <c r="C42" s="130"/>
      <c r="D42" s="131"/>
      <c r="E42" s="135" t="s">
        <v>0</v>
      </c>
      <c r="F42" s="158" t="s">
        <v>1339</v>
      </c>
      <c r="G42" s="158"/>
      <c r="H42" s="159"/>
      <c r="I42" s="160"/>
      <c r="J42" s="161"/>
      <c r="K42" s="133"/>
      <c r="L42" s="133"/>
      <c r="M42" s="133"/>
      <c r="N42" s="133"/>
      <c r="O42" s="134"/>
      <c r="P42" s="134"/>
      <c r="Q42" s="134"/>
      <c r="R42" s="131"/>
      <c r="S42" s="131"/>
      <c r="T42" s="130"/>
      <c r="U42" s="6"/>
      <c r="V42" s="8"/>
      <c r="W42" s="8"/>
      <c r="X42" s="132" t="str">
        <f>F42</f>
        <v>Přesun hmot pro rozvody potrubí stanovený procentní sazbou z ceny vodorovná dopravní vzdálenost do 50 m základní v objektech výšky do 6 m</v>
      </c>
      <c r="Y42" s="9"/>
      <c r="AA42" s="11"/>
    </row>
    <row r="43" spans="1:27" ht="7.5" customHeight="1" outlineLevel="5" x14ac:dyDescent="0.15">
      <c r="B43" s="69"/>
      <c r="C43" s="69"/>
      <c r="D43" s="60"/>
      <c r="E43" s="60"/>
      <c r="F43" s="61"/>
      <c r="G43" s="60"/>
      <c r="H43" s="65"/>
      <c r="I43" s="104"/>
      <c r="J43" s="63"/>
      <c r="K43" s="65"/>
      <c r="L43" s="65"/>
      <c r="M43" s="65"/>
      <c r="N43" s="65"/>
      <c r="O43" s="63"/>
      <c r="P43" s="63"/>
      <c r="Q43" s="63"/>
      <c r="R43" s="60"/>
      <c r="S43" s="60"/>
      <c r="T43" s="69"/>
      <c r="U43" s="8"/>
      <c r="X43" s="60"/>
    </row>
    <row r="44" spans="1:27" outlineLevel="4" x14ac:dyDescent="0.15">
      <c r="B44" s="6"/>
      <c r="C44" s="6"/>
      <c r="D44" s="6"/>
      <c r="E44" s="6"/>
      <c r="F44" s="6"/>
      <c r="G44" s="6"/>
      <c r="H44" s="6"/>
      <c r="I44" s="8"/>
      <c r="J44" s="8"/>
      <c r="K44" s="6"/>
      <c r="L44" s="6"/>
      <c r="M44" s="6"/>
      <c r="N44" s="6"/>
      <c r="O44" s="6"/>
      <c r="P44" s="8"/>
      <c r="Q44" s="8"/>
      <c r="R44" s="8"/>
      <c r="S44" s="6"/>
      <c r="T44" s="6"/>
      <c r="X44" s="6"/>
    </row>
    <row r="45" spans="1:27" ht="11.25" outlineLevel="3" x14ac:dyDescent="0.2">
      <c r="A45" s="96" t="s">
        <v>1223</v>
      </c>
      <c r="B45" s="100">
        <v>4</v>
      </c>
      <c r="C45" s="113"/>
      <c r="D45" s="114" t="s">
        <v>147</v>
      </c>
      <c r="E45" s="114"/>
      <c r="F45" s="115" t="s">
        <v>1222</v>
      </c>
      <c r="G45" s="114"/>
      <c r="H45" s="116"/>
      <c r="I45" s="117"/>
      <c r="J45" s="98">
        <f>SUBTOTAL(9,J46:J58)</f>
        <v>0</v>
      </c>
      <c r="K45" s="116"/>
      <c r="L45" s="99">
        <f>SUBTOTAL(9,L46:L58)</f>
        <v>1.32E-3</v>
      </c>
      <c r="M45" s="116"/>
      <c r="N45" s="99">
        <f>SUBTOTAL(9,N46:N58)</f>
        <v>0</v>
      </c>
      <c r="O45" s="118"/>
      <c r="P45" s="98">
        <f>SUBTOTAL(9,P46:P58)</f>
        <v>0</v>
      </c>
      <c r="Q45" s="98">
        <f>SUBTOTAL(9,Q46:Q58)</f>
        <v>0</v>
      </c>
      <c r="R45" s="114"/>
      <c r="S45" s="114"/>
      <c r="T45" s="100">
        <f>SUBTOTAL(9,T46:T58)</f>
        <v>4</v>
      </c>
      <c r="U45" s="6"/>
      <c r="V45" s="8"/>
      <c r="W45" s="8"/>
      <c r="X45" s="60"/>
    </row>
    <row r="46" spans="1:27" ht="11.25" outlineLevel="4" x14ac:dyDescent="0.2">
      <c r="A46" s="4"/>
      <c r="B46" s="119"/>
      <c r="C46" s="120">
        <v>1</v>
      </c>
      <c r="D46" s="121" t="s">
        <v>148</v>
      </c>
      <c r="E46" s="122" t="s">
        <v>1484</v>
      </c>
      <c r="F46" s="123" t="s">
        <v>1483</v>
      </c>
      <c r="G46" s="121" t="s">
        <v>189</v>
      </c>
      <c r="H46" s="124">
        <v>2</v>
      </c>
      <c r="I46" s="125"/>
      <c r="J46" s="126">
        <f>H46*I46</f>
        <v>0</v>
      </c>
      <c r="K46" s="124">
        <v>2.4000000000000001E-4</v>
      </c>
      <c r="L46" s="124">
        <f>H46*K46</f>
        <v>4.8000000000000001E-4</v>
      </c>
      <c r="M46" s="124"/>
      <c r="N46" s="124">
        <f>H46*M46</f>
        <v>0</v>
      </c>
      <c r="O46" s="126">
        <v>21</v>
      </c>
      <c r="P46" s="126">
        <f>J46*(O46/100)</f>
        <v>0</v>
      </c>
      <c r="Q46" s="126">
        <f>J46+P46</f>
        <v>0</v>
      </c>
      <c r="R46" s="127" t="s">
        <v>1482</v>
      </c>
      <c r="S46" s="127" t="s">
        <v>152</v>
      </c>
      <c r="T46" s="128">
        <v>1</v>
      </c>
      <c r="U46" s="8"/>
      <c r="V46" s="8"/>
      <c r="W46" s="8"/>
      <c r="X46" s="60"/>
    </row>
    <row r="47" spans="1:27" ht="9.75" outlineLevel="5" x14ac:dyDescent="0.2">
      <c r="A47" s="129"/>
      <c r="B47" s="130"/>
      <c r="C47" s="130"/>
      <c r="D47" s="131"/>
      <c r="E47" s="135" t="s">
        <v>0</v>
      </c>
      <c r="F47" s="158" t="s">
        <v>1481</v>
      </c>
      <c r="G47" s="158"/>
      <c r="H47" s="159"/>
      <c r="I47" s="160"/>
      <c r="J47" s="161"/>
      <c r="K47" s="133"/>
      <c r="L47" s="133"/>
      <c r="M47" s="133"/>
      <c r="N47" s="133"/>
      <c r="O47" s="134"/>
      <c r="P47" s="134"/>
      <c r="Q47" s="134"/>
      <c r="R47" s="131"/>
      <c r="S47" s="131"/>
      <c r="T47" s="130"/>
      <c r="U47" s="6"/>
      <c r="V47" s="8"/>
      <c r="W47" s="8"/>
      <c r="X47" s="132" t="str">
        <f>F47</f>
        <v>Ventily odvzdušňovací závitové automatické PN 14 do 120°C G 1/2</v>
      </c>
      <c r="Y47" s="9"/>
      <c r="AA47" s="11"/>
    </row>
    <row r="48" spans="1:27" ht="7.5" customHeight="1" outlineLevel="5" x14ac:dyDescent="0.15">
      <c r="B48" s="69"/>
      <c r="C48" s="69"/>
      <c r="D48" s="60"/>
      <c r="E48" s="60"/>
      <c r="F48" s="61"/>
      <c r="G48" s="60"/>
      <c r="H48" s="65"/>
      <c r="I48" s="104"/>
      <c r="J48" s="63"/>
      <c r="K48" s="65"/>
      <c r="L48" s="65"/>
      <c r="M48" s="65"/>
      <c r="N48" s="65"/>
      <c r="O48" s="63"/>
      <c r="P48" s="63"/>
      <c r="Q48" s="63"/>
      <c r="R48" s="60"/>
      <c r="S48" s="60"/>
      <c r="T48" s="69"/>
      <c r="U48" s="8"/>
      <c r="X48" s="60"/>
    </row>
    <row r="49" spans="1:27" ht="11.25" outlineLevel="4" x14ac:dyDescent="0.2">
      <c r="A49" s="4"/>
      <c r="B49" s="119"/>
      <c r="C49" s="120">
        <v>2</v>
      </c>
      <c r="D49" s="121" t="s">
        <v>148</v>
      </c>
      <c r="E49" s="122" t="s">
        <v>1480</v>
      </c>
      <c r="F49" s="123" t="s">
        <v>1479</v>
      </c>
      <c r="G49" s="121" t="s">
        <v>189</v>
      </c>
      <c r="H49" s="124">
        <v>1</v>
      </c>
      <c r="I49" s="125"/>
      <c r="J49" s="126">
        <f>H49*I49</f>
        <v>0</v>
      </c>
      <c r="K49" s="124">
        <v>1.3999999999999999E-4</v>
      </c>
      <c r="L49" s="124">
        <f>H49*K49</f>
        <v>1.3999999999999999E-4</v>
      </c>
      <c r="M49" s="124"/>
      <c r="N49" s="124">
        <f>H49*M49</f>
        <v>0</v>
      </c>
      <c r="O49" s="126">
        <v>21</v>
      </c>
      <c r="P49" s="126">
        <f>J49*(O49/100)</f>
        <v>0</v>
      </c>
      <c r="Q49" s="126">
        <f>J49+P49</f>
        <v>0</v>
      </c>
      <c r="R49" s="127" t="s">
        <v>1478</v>
      </c>
      <c r="S49" s="127" t="s">
        <v>152</v>
      </c>
      <c r="T49" s="128">
        <v>1</v>
      </c>
      <c r="U49" s="8"/>
      <c r="V49" s="8"/>
      <c r="W49" s="8"/>
      <c r="X49" s="60"/>
    </row>
    <row r="50" spans="1:27" ht="9.75" outlineLevel="5" x14ac:dyDescent="0.2">
      <c r="A50" s="129"/>
      <c r="B50" s="130"/>
      <c r="C50" s="130"/>
      <c r="D50" s="131"/>
      <c r="E50" s="135" t="s">
        <v>0</v>
      </c>
      <c r="F50" s="158" t="s">
        <v>1477</v>
      </c>
      <c r="G50" s="158"/>
      <c r="H50" s="159"/>
      <c r="I50" s="160"/>
      <c r="J50" s="161"/>
      <c r="K50" s="133"/>
      <c r="L50" s="133"/>
      <c r="M50" s="133"/>
      <c r="N50" s="133"/>
      <c r="O50" s="134"/>
      <c r="P50" s="134"/>
      <c r="Q50" s="134"/>
      <c r="R50" s="131"/>
      <c r="S50" s="131"/>
      <c r="T50" s="130"/>
      <c r="U50" s="6"/>
      <c r="V50" s="8"/>
      <c r="W50" s="8"/>
      <c r="X50" s="132" t="str">
        <f>F50</f>
        <v>Ventily regulační závitové hlavice termostatické pro ovládání ventilů PN 10 do 110°C kapalinové otopných těles VK</v>
      </c>
      <c r="Y50" s="9"/>
      <c r="AA50" s="11"/>
    </row>
    <row r="51" spans="1:27" ht="7.5" customHeight="1" outlineLevel="5" x14ac:dyDescent="0.15">
      <c r="B51" s="69"/>
      <c r="C51" s="69"/>
      <c r="D51" s="60"/>
      <c r="E51" s="60"/>
      <c r="F51" s="61"/>
      <c r="G51" s="60"/>
      <c r="H51" s="65"/>
      <c r="I51" s="104"/>
      <c r="J51" s="63"/>
      <c r="K51" s="65"/>
      <c r="L51" s="65"/>
      <c r="M51" s="65"/>
      <c r="N51" s="65"/>
      <c r="O51" s="63"/>
      <c r="P51" s="63"/>
      <c r="Q51" s="63"/>
      <c r="R51" s="60"/>
      <c r="S51" s="60"/>
      <c r="T51" s="69"/>
      <c r="U51" s="8"/>
      <c r="X51" s="60"/>
    </row>
    <row r="52" spans="1:27" ht="11.25" outlineLevel="4" x14ac:dyDescent="0.2">
      <c r="A52" s="4"/>
      <c r="B52" s="119"/>
      <c r="C52" s="120">
        <v>3</v>
      </c>
      <c r="D52" s="121" t="s">
        <v>148</v>
      </c>
      <c r="E52" s="122" t="s">
        <v>1476</v>
      </c>
      <c r="F52" s="123" t="s">
        <v>1475</v>
      </c>
      <c r="G52" s="121" t="s">
        <v>189</v>
      </c>
      <c r="H52" s="124">
        <v>1</v>
      </c>
      <c r="I52" s="125"/>
      <c r="J52" s="126">
        <f>H52*I52</f>
        <v>0</v>
      </c>
      <c r="K52" s="124">
        <v>6.9999999999999999E-4</v>
      </c>
      <c r="L52" s="124">
        <f>H52*K52</f>
        <v>6.9999999999999999E-4</v>
      </c>
      <c r="M52" s="124"/>
      <c r="N52" s="124">
        <f>H52*M52</f>
        <v>0</v>
      </c>
      <c r="O52" s="126">
        <v>21</v>
      </c>
      <c r="P52" s="126">
        <f>J52*(O52/100)</f>
        <v>0</v>
      </c>
      <c r="Q52" s="126">
        <f>J52+P52</f>
        <v>0</v>
      </c>
      <c r="R52" s="127" t="s">
        <v>1474</v>
      </c>
      <c r="S52" s="127" t="s">
        <v>152</v>
      </c>
      <c r="T52" s="128">
        <v>1</v>
      </c>
      <c r="U52" s="8"/>
      <c r="V52" s="8"/>
      <c r="W52" s="8"/>
      <c r="X52" s="60"/>
    </row>
    <row r="53" spans="1:27" ht="9.75" outlineLevel="5" x14ac:dyDescent="0.2">
      <c r="A53" s="129"/>
      <c r="B53" s="130"/>
      <c r="C53" s="130"/>
      <c r="D53" s="131"/>
      <c r="E53" s="135" t="s">
        <v>0</v>
      </c>
      <c r="F53" s="158" t="s">
        <v>1473</v>
      </c>
      <c r="G53" s="158"/>
      <c r="H53" s="159"/>
      <c r="I53" s="160"/>
      <c r="J53" s="161"/>
      <c r="K53" s="133"/>
      <c r="L53" s="133"/>
      <c r="M53" s="133"/>
      <c r="N53" s="133"/>
      <c r="O53" s="134"/>
      <c r="P53" s="134"/>
      <c r="Q53" s="134"/>
      <c r="R53" s="131"/>
      <c r="S53" s="131"/>
      <c r="T53" s="130"/>
      <c r="U53" s="6"/>
      <c r="V53" s="8"/>
      <c r="W53" s="8"/>
      <c r="X53" s="132" t="str">
        <f>F53</f>
        <v>Šroubení připojovací armatury radiátorů VK PN 10 do 110°C, regulační uzavíratelné rohové G 1/2 x 18</v>
      </c>
      <c r="Y53" s="9"/>
      <c r="AA53" s="11"/>
    </row>
    <row r="54" spans="1:27" ht="7.5" customHeight="1" outlineLevel="5" x14ac:dyDescent="0.15">
      <c r="B54" s="69"/>
      <c r="C54" s="69"/>
      <c r="D54" s="60"/>
      <c r="E54" s="60"/>
      <c r="F54" s="61"/>
      <c r="G54" s="60"/>
      <c r="H54" s="65"/>
      <c r="I54" s="104"/>
      <c r="J54" s="63"/>
      <c r="K54" s="65"/>
      <c r="L54" s="65"/>
      <c r="M54" s="65"/>
      <c r="N54" s="65"/>
      <c r="O54" s="63"/>
      <c r="P54" s="63"/>
      <c r="Q54" s="63"/>
      <c r="R54" s="60"/>
      <c r="S54" s="60"/>
      <c r="T54" s="69"/>
      <c r="U54" s="8"/>
      <c r="X54" s="60"/>
    </row>
    <row r="55" spans="1:27" ht="11.25" outlineLevel="4" x14ac:dyDescent="0.2">
      <c r="A55" s="4"/>
      <c r="B55" s="119"/>
      <c r="C55" s="120">
        <v>4</v>
      </c>
      <c r="D55" s="121" t="s">
        <v>148</v>
      </c>
      <c r="E55" s="122" t="s">
        <v>1472</v>
      </c>
      <c r="F55" s="123" t="s">
        <v>1471</v>
      </c>
      <c r="G55" s="121" t="s">
        <v>413</v>
      </c>
      <c r="H55" s="124">
        <v>0.19</v>
      </c>
      <c r="I55" s="125"/>
      <c r="J55" s="126">
        <f>H55*I55</f>
        <v>0</v>
      </c>
      <c r="K55" s="124"/>
      <c r="L55" s="124">
        <f>H55*K55</f>
        <v>0</v>
      </c>
      <c r="M55" s="124"/>
      <c r="N55" s="124">
        <f>H55*M55</f>
        <v>0</v>
      </c>
      <c r="O55" s="126">
        <v>21</v>
      </c>
      <c r="P55" s="126">
        <f>J55*(O55/100)</f>
        <v>0</v>
      </c>
      <c r="Q55" s="126">
        <f>J55+P55</f>
        <v>0</v>
      </c>
      <c r="R55" s="127" t="s">
        <v>1470</v>
      </c>
      <c r="S55" s="127" t="s">
        <v>152</v>
      </c>
      <c r="T55" s="128">
        <v>1</v>
      </c>
      <c r="U55" s="8"/>
      <c r="V55" s="8"/>
      <c r="W55" s="8"/>
      <c r="X55" s="60"/>
    </row>
    <row r="56" spans="1:27" ht="9.75" outlineLevel="5" x14ac:dyDescent="0.2">
      <c r="A56" s="129"/>
      <c r="B56" s="130"/>
      <c r="C56" s="130"/>
      <c r="D56" s="131"/>
      <c r="E56" s="135" t="s">
        <v>0</v>
      </c>
      <c r="F56" s="158" t="s">
        <v>1469</v>
      </c>
      <c r="G56" s="158"/>
      <c r="H56" s="159"/>
      <c r="I56" s="160"/>
      <c r="J56" s="161"/>
      <c r="K56" s="133"/>
      <c r="L56" s="133"/>
      <c r="M56" s="133"/>
      <c r="N56" s="133"/>
      <c r="O56" s="134"/>
      <c r="P56" s="134"/>
      <c r="Q56" s="134"/>
      <c r="R56" s="131"/>
      <c r="S56" s="131"/>
      <c r="T56" s="130"/>
      <c r="U56" s="6"/>
      <c r="V56" s="8"/>
      <c r="W56" s="8"/>
      <c r="X56" s="132" t="str">
        <f>F56</f>
        <v>Přesun hmot pro armatury stanovený procentní sazbou (%) z ceny vodorovná dopravní vzdálenost do 50 m základní v objektech výšky do 6 m</v>
      </c>
      <c r="Y56" s="9"/>
      <c r="AA56" s="11"/>
    </row>
    <row r="57" spans="1:27" ht="7.5" customHeight="1" outlineLevel="5" x14ac:dyDescent="0.15">
      <c r="B57" s="69"/>
      <c r="C57" s="69"/>
      <c r="D57" s="60"/>
      <c r="E57" s="60"/>
      <c r="F57" s="61"/>
      <c r="G57" s="60"/>
      <c r="H57" s="65"/>
      <c r="I57" s="104"/>
      <c r="J57" s="63"/>
      <c r="K57" s="65"/>
      <c r="L57" s="65"/>
      <c r="M57" s="65"/>
      <c r="N57" s="65"/>
      <c r="O57" s="63"/>
      <c r="P57" s="63"/>
      <c r="Q57" s="63"/>
      <c r="R57" s="60"/>
      <c r="S57" s="60"/>
      <c r="T57" s="69"/>
      <c r="U57" s="8"/>
      <c r="X57" s="60"/>
    </row>
    <row r="58" spans="1:27" outlineLevel="4" x14ac:dyDescent="0.15">
      <c r="B58" s="6"/>
      <c r="C58" s="6"/>
      <c r="D58" s="6"/>
      <c r="E58" s="6"/>
      <c r="F58" s="6"/>
      <c r="G58" s="6"/>
      <c r="H58" s="6"/>
      <c r="I58" s="8"/>
      <c r="J58" s="8"/>
      <c r="K58" s="6"/>
      <c r="L58" s="6"/>
      <c r="M58" s="6"/>
      <c r="N58" s="6"/>
      <c r="O58" s="6"/>
      <c r="P58" s="8"/>
      <c r="Q58" s="8"/>
      <c r="R58" s="8"/>
      <c r="S58" s="6"/>
      <c r="T58" s="6"/>
      <c r="X58" s="6"/>
    </row>
    <row r="59" spans="1:27" ht="11.25" outlineLevel="3" x14ac:dyDescent="0.2">
      <c r="A59" s="96" t="s">
        <v>1221</v>
      </c>
      <c r="B59" s="100">
        <v>4</v>
      </c>
      <c r="C59" s="113"/>
      <c r="D59" s="114" t="s">
        <v>147</v>
      </c>
      <c r="E59" s="114"/>
      <c r="F59" s="115" t="s">
        <v>1202</v>
      </c>
      <c r="G59" s="114"/>
      <c r="H59" s="116"/>
      <c r="I59" s="117"/>
      <c r="J59" s="98">
        <f>SUBTOTAL(9,J60:J78)</f>
        <v>0</v>
      </c>
      <c r="K59" s="116"/>
      <c r="L59" s="99">
        <f>SUBTOTAL(9,L60:L78)</f>
        <v>1.268E-2</v>
      </c>
      <c r="M59" s="116"/>
      <c r="N59" s="99">
        <f>SUBTOTAL(9,N60:N78)</f>
        <v>9.970720000000001E-2</v>
      </c>
      <c r="O59" s="118"/>
      <c r="P59" s="98">
        <f>SUBTOTAL(9,P60:P78)</f>
        <v>0</v>
      </c>
      <c r="Q59" s="98">
        <f>SUBTOTAL(9,Q60:Q78)</f>
        <v>0</v>
      </c>
      <c r="R59" s="114"/>
      <c r="S59" s="114"/>
      <c r="T59" s="100">
        <f>SUBTOTAL(9,T60:T78)</f>
        <v>6</v>
      </c>
      <c r="U59" s="6"/>
      <c r="V59" s="8"/>
      <c r="W59" s="8"/>
      <c r="X59" s="60"/>
    </row>
    <row r="60" spans="1:27" ht="11.25" outlineLevel="4" x14ac:dyDescent="0.2">
      <c r="A60" s="4"/>
      <c r="B60" s="119"/>
      <c r="C60" s="120">
        <v>1</v>
      </c>
      <c r="D60" s="121" t="s">
        <v>148</v>
      </c>
      <c r="E60" s="122" t="s">
        <v>1338</v>
      </c>
      <c r="F60" s="123" t="s">
        <v>1337</v>
      </c>
      <c r="G60" s="121" t="s">
        <v>189</v>
      </c>
      <c r="H60" s="124">
        <v>1</v>
      </c>
      <c r="I60" s="125"/>
      <c r="J60" s="126">
        <f>H60*I60</f>
        <v>0</v>
      </c>
      <c r="K60" s="124"/>
      <c r="L60" s="124">
        <f>H60*K60</f>
        <v>0</v>
      </c>
      <c r="M60" s="124"/>
      <c r="N60" s="124">
        <f>H60*M60</f>
        <v>0</v>
      </c>
      <c r="O60" s="126">
        <v>21</v>
      </c>
      <c r="P60" s="126">
        <f>J60*(O60/100)</f>
        <v>0</v>
      </c>
      <c r="Q60" s="126">
        <f>J60+P60</f>
        <v>0</v>
      </c>
      <c r="R60" s="127" t="s">
        <v>1336</v>
      </c>
      <c r="S60" s="127" t="s">
        <v>152</v>
      </c>
      <c r="T60" s="128">
        <v>1</v>
      </c>
      <c r="U60" s="8"/>
      <c r="V60" s="8"/>
      <c r="W60" s="8"/>
      <c r="X60" s="60"/>
    </row>
    <row r="61" spans="1:27" ht="9.75" outlineLevel="5" x14ac:dyDescent="0.2">
      <c r="A61" s="129"/>
      <c r="B61" s="130"/>
      <c r="C61" s="130"/>
      <c r="D61" s="131"/>
      <c r="E61" s="135" t="s">
        <v>0</v>
      </c>
      <c r="F61" s="158" t="s">
        <v>1335</v>
      </c>
      <c r="G61" s="158"/>
      <c r="H61" s="159"/>
      <c r="I61" s="160"/>
      <c r="J61" s="161"/>
      <c r="K61" s="133"/>
      <c r="L61" s="133"/>
      <c r="M61" s="133"/>
      <c r="N61" s="133"/>
      <c r="O61" s="134"/>
      <c r="P61" s="134"/>
      <c r="Q61" s="134"/>
      <c r="R61" s="131"/>
      <c r="S61" s="131"/>
      <c r="T61" s="130"/>
      <c r="U61" s="6"/>
      <c r="V61" s="8"/>
      <c r="W61" s="8"/>
      <c r="X61" s="132" t="str">
        <f>F61</f>
        <v>Regulace otopného systému při opravách vyregulování dvojregulačních ventilů a kohoutů s termostatickým ovládáním</v>
      </c>
      <c r="Y61" s="9"/>
      <c r="AA61" s="11"/>
    </row>
    <row r="62" spans="1:27" ht="7.5" customHeight="1" outlineLevel="5" x14ac:dyDescent="0.15">
      <c r="B62" s="69"/>
      <c r="C62" s="69"/>
      <c r="D62" s="60"/>
      <c r="E62" s="60"/>
      <c r="F62" s="61"/>
      <c r="G62" s="60"/>
      <c r="H62" s="65"/>
      <c r="I62" s="104"/>
      <c r="J62" s="63"/>
      <c r="K62" s="65"/>
      <c r="L62" s="65"/>
      <c r="M62" s="65"/>
      <c r="N62" s="65"/>
      <c r="O62" s="63"/>
      <c r="P62" s="63"/>
      <c r="Q62" s="63"/>
      <c r="R62" s="60"/>
      <c r="S62" s="60"/>
      <c r="T62" s="69"/>
      <c r="U62" s="8"/>
      <c r="X62" s="60"/>
    </row>
    <row r="63" spans="1:27" ht="11.25" outlineLevel="4" x14ac:dyDescent="0.2">
      <c r="A63" s="4"/>
      <c r="B63" s="119"/>
      <c r="C63" s="120">
        <v>2</v>
      </c>
      <c r="D63" s="121" t="s">
        <v>148</v>
      </c>
      <c r="E63" s="122" t="s">
        <v>1334</v>
      </c>
      <c r="F63" s="123" t="s">
        <v>1333</v>
      </c>
      <c r="G63" s="121" t="s">
        <v>151</v>
      </c>
      <c r="H63" s="124">
        <v>2.794</v>
      </c>
      <c r="I63" s="125"/>
      <c r="J63" s="126">
        <f>H63*I63</f>
        <v>0</v>
      </c>
      <c r="K63" s="124"/>
      <c r="L63" s="124">
        <f>H63*K63</f>
        <v>0</v>
      </c>
      <c r="M63" s="124">
        <v>2.3800000000000002E-2</v>
      </c>
      <c r="N63" s="124">
        <f>H63*M63</f>
        <v>6.6497200000000006E-2</v>
      </c>
      <c r="O63" s="126">
        <v>21</v>
      </c>
      <c r="P63" s="126">
        <f>J63*(O63/100)</f>
        <v>0</v>
      </c>
      <c r="Q63" s="126">
        <f>J63+P63</f>
        <v>0</v>
      </c>
      <c r="R63" s="127" t="s">
        <v>1332</v>
      </c>
      <c r="S63" s="127" t="s">
        <v>152</v>
      </c>
      <c r="T63" s="128">
        <v>1</v>
      </c>
      <c r="U63" s="8"/>
      <c r="V63" s="8"/>
      <c r="W63" s="8"/>
      <c r="X63" s="60"/>
    </row>
    <row r="64" spans="1:27" ht="9.75" outlineLevel="5" x14ac:dyDescent="0.2">
      <c r="A64" s="129"/>
      <c r="B64" s="130"/>
      <c r="C64" s="130"/>
      <c r="D64" s="131"/>
      <c r="E64" s="135" t="s">
        <v>0</v>
      </c>
      <c r="F64" s="158" t="s">
        <v>1331</v>
      </c>
      <c r="G64" s="158"/>
      <c r="H64" s="159"/>
      <c r="I64" s="160"/>
      <c r="J64" s="161"/>
      <c r="K64" s="133"/>
      <c r="L64" s="133"/>
      <c r="M64" s="133"/>
      <c r="N64" s="133"/>
      <c r="O64" s="134"/>
      <c r="P64" s="134"/>
      <c r="Q64" s="134"/>
      <c r="R64" s="131"/>
      <c r="S64" s="131"/>
      <c r="T64" s="130"/>
      <c r="U64" s="6"/>
      <c r="V64" s="8"/>
      <c r="W64" s="8"/>
      <c r="X64" s="132" t="str">
        <f>F64</f>
        <v>Demontáž otopných těles litinových článkových</v>
      </c>
      <c r="Y64" s="9"/>
      <c r="AA64" s="11"/>
    </row>
    <row r="65" spans="1:27" ht="7.5" customHeight="1" outlineLevel="5" x14ac:dyDescent="0.15">
      <c r="B65" s="69"/>
      <c r="C65" s="69"/>
      <c r="D65" s="60"/>
      <c r="E65" s="60"/>
      <c r="F65" s="61"/>
      <c r="G65" s="60"/>
      <c r="H65" s="65"/>
      <c r="I65" s="104"/>
      <c r="J65" s="63"/>
      <c r="K65" s="65"/>
      <c r="L65" s="65"/>
      <c r="M65" s="65"/>
      <c r="N65" s="65"/>
      <c r="O65" s="63"/>
      <c r="P65" s="63"/>
      <c r="Q65" s="63"/>
      <c r="R65" s="60"/>
      <c r="S65" s="60"/>
      <c r="T65" s="69"/>
      <c r="U65" s="8"/>
      <c r="X65" s="60"/>
    </row>
    <row r="66" spans="1:27" ht="22.5" outlineLevel="4" x14ac:dyDescent="0.2">
      <c r="A66" s="4"/>
      <c r="B66" s="119"/>
      <c r="C66" s="120">
        <v>3</v>
      </c>
      <c r="D66" s="121" t="s">
        <v>148</v>
      </c>
      <c r="E66" s="122" t="s">
        <v>1468</v>
      </c>
      <c r="F66" s="123" t="s">
        <v>1467</v>
      </c>
      <c r="G66" s="121" t="s">
        <v>189</v>
      </c>
      <c r="H66" s="124">
        <v>1</v>
      </c>
      <c r="I66" s="125"/>
      <c r="J66" s="126">
        <f>H66*I66</f>
        <v>0</v>
      </c>
      <c r="K66" s="124">
        <v>1.2460000000000001E-2</v>
      </c>
      <c r="L66" s="124">
        <f>H66*K66</f>
        <v>1.2460000000000001E-2</v>
      </c>
      <c r="M66" s="124"/>
      <c r="N66" s="124">
        <f>H66*M66</f>
        <v>0</v>
      </c>
      <c r="O66" s="126">
        <v>21</v>
      </c>
      <c r="P66" s="126">
        <f>J66*(O66/100)</f>
        <v>0</v>
      </c>
      <c r="Q66" s="126">
        <f>J66+P66</f>
        <v>0</v>
      </c>
      <c r="R66" s="127" t="s">
        <v>1466</v>
      </c>
      <c r="S66" s="127" t="s">
        <v>152</v>
      </c>
      <c r="T66" s="128">
        <v>1</v>
      </c>
      <c r="U66" s="8"/>
      <c r="V66" s="8"/>
      <c r="W66" s="8"/>
      <c r="X66" s="60"/>
    </row>
    <row r="67" spans="1:27" ht="9.75" outlineLevel="5" x14ac:dyDescent="0.2">
      <c r="A67" s="129"/>
      <c r="B67" s="130"/>
      <c r="C67" s="130"/>
      <c r="D67" s="131"/>
      <c r="E67" s="135" t="s">
        <v>0</v>
      </c>
      <c r="F67" s="158" t="s">
        <v>1465</v>
      </c>
      <c r="G67" s="158"/>
      <c r="H67" s="159"/>
      <c r="I67" s="160"/>
      <c r="J67" s="161"/>
      <c r="K67" s="133"/>
      <c r="L67" s="133"/>
      <c r="M67" s="133"/>
      <c r="N67" s="133"/>
      <c r="O67" s="134"/>
      <c r="P67" s="134"/>
      <c r="Q67" s="134"/>
      <c r="R67" s="131"/>
      <c r="S67" s="131"/>
      <c r="T67" s="130"/>
      <c r="U67" s="6"/>
      <c r="V67" s="8"/>
      <c r="W67" s="8"/>
      <c r="X67" s="132" t="str">
        <f>F67</f>
        <v>Otopná tělesa panelová VK jednodesková PN 1,0 MPa, T do 110°C s jednou přídavnou přestupní plochou výšky tělesa 900 mm stavební délky / výkonu 600 mm / 836 W</v>
      </c>
      <c r="Y67" s="9"/>
      <c r="AA67" s="11"/>
    </row>
    <row r="68" spans="1:27" ht="7.5" customHeight="1" outlineLevel="5" x14ac:dyDescent="0.15">
      <c r="B68" s="69"/>
      <c r="C68" s="69"/>
      <c r="D68" s="60"/>
      <c r="E68" s="60"/>
      <c r="F68" s="61"/>
      <c r="G68" s="60"/>
      <c r="H68" s="65"/>
      <c r="I68" s="104"/>
      <c r="J68" s="63"/>
      <c r="K68" s="65"/>
      <c r="L68" s="65"/>
      <c r="M68" s="65"/>
      <c r="N68" s="65"/>
      <c r="O68" s="63"/>
      <c r="P68" s="63"/>
      <c r="Q68" s="63"/>
      <c r="R68" s="60"/>
      <c r="S68" s="60"/>
      <c r="T68" s="69"/>
      <c r="U68" s="8"/>
      <c r="X68" s="60"/>
    </row>
    <row r="69" spans="1:27" ht="11.25" outlineLevel="4" x14ac:dyDescent="0.2">
      <c r="A69" s="4"/>
      <c r="B69" s="119"/>
      <c r="C69" s="120">
        <v>4</v>
      </c>
      <c r="D69" s="121" t="s">
        <v>148</v>
      </c>
      <c r="E69" s="122" t="s">
        <v>1464</v>
      </c>
      <c r="F69" s="123" t="s">
        <v>1463</v>
      </c>
      <c r="G69" s="121" t="s">
        <v>189</v>
      </c>
      <c r="H69" s="124">
        <v>1</v>
      </c>
      <c r="I69" s="125"/>
      <c r="J69" s="126">
        <f>H69*I69</f>
        <v>0</v>
      </c>
      <c r="K69" s="124">
        <v>2.2000000000000001E-4</v>
      </c>
      <c r="L69" s="124">
        <f>H69*K69</f>
        <v>2.2000000000000001E-4</v>
      </c>
      <c r="M69" s="124">
        <v>3.3210000000000003E-2</v>
      </c>
      <c r="N69" s="124">
        <f>H69*M69</f>
        <v>3.3210000000000003E-2</v>
      </c>
      <c r="O69" s="126">
        <v>21</v>
      </c>
      <c r="P69" s="126">
        <f>J69*(O69/100)</f>
        <v>0</v>
      </c>
      <c r="Q69" s="126">
        <f>J69+P69</f>
        <v>0</v>
      </c>
      <c r="R69" s="127" t="s">
        <v>1462</v>
      </c>
      <c r="S69" s="127" t="s">
        <v>152</v>
      </c>
      <c r="T69" s="128">
        <v>1</v>
      </c>
      <c r="U69" s="8"/>
      <c r="V69" s="8"/>
      <c r="W69" s="8"/>
      <c r="X69" s="60"/>
    </row>
    <row r="70" spans="1:27" ht="9.75" outlineLevel="5" x14ac:dyDescent="0.2">
      <c r="A70" s="129"/>
      <c r="B70" s="130"/>
      <c r="C70" s="130"/>
      <c r="D70" s="131"/>
      <c r="E70" s="135" t="s">
        <v>0</v>
      </c>
      <c r="F70" s="158" t="s">
        <v>1461</v>
      </c>
      <c r="G70" s="158"/>
      <c r="H70" s="159"/>
      <c r="I70" s="160"/>
      <c r="J70" s="161"/>
      <c r="K70" s="133"/>
      <c r="L70" s="133"/>
      <c r="M70" s="133"/>
      <c r="N70" s="133"/>
      <c r="O70" s="134"/>
      <c r="P70" s="134"/>
      <c r="Q70" s="134"/>
      <c r="R70" s="131"/>
      <c r="S70" s="131"/>
      <c r="T70" s="130"/>
      <c r="U70" s="6"/>
      <c r="V70" s="8"/>
      <c r="W70" s="8"/>
      <c r="X70" s="132" t="str">
        <f>F70</f>
        <v>Demontáž registrů z trubek hladkých DN 80 stavební délky do 3 m, o počtu pramenů registru 2</v>
      </c>
      <c r="Y70" s="9"/>
      <c r="AA70" s="11"/>
    </row>
    <row r="71" spans="1:27" ht="7.5" customHeight="1" outlineLevel="5" x14ac:dyDescent="0.15">
      <c r="B71" s="69"/>
      <c r="C71" s="69"/>
      <c r="D71" s="60"/>
      <c r="E71" s="60"/>
      <c r="F71" s="61"/>
      <c r="G71" s="60"/>
      <c r="H71" s="65"/>
      <c r="I71" s="104"/>
      <c r="J71" s="63"/>
      <c r="K71" s="65"/>
      <c r="L71" s="65"/>
      <c r="M71" s="65"/>
      <c r="N71" s="65"/>
      <c r="O71" s="63"/>
      <c r="P71" s="63"/>
      <c r="Q71" s="63"/>
      <c r="R71" s="60"/>
      <c r="S71" s="60"/>
      <c r="T71" s="69"/>
      <c r="U71" s="8"/>
      <c r="X71" s="60"/>
    </row>
    <row r="72" spans="1:27" ht="11.25" outlineLevel="4" x14ac:dyDescent="0.2">
      <c r="A72" s="4"/>
      <c r="B72" s="119"/>
      <c r="C72" s="120">
        <v>5</v>
      </c>
      <c r="D72" s="121" t="s">
        <v>148</v>
      </c>
      <c r="E72" s="122" t="s">
        <v>1326</v>
      </c>
      <c r="F72" s="123" t="s">
        <v>1325</v>
      </c>
      <c r="G72" s="121" t="s">
        <v>151</v>
      </c>
      <c r="H72" s="124">
        <v>100</v>
      </c>
      <c r="I72" s="125"/>
      <c r="J72" s="126">
        <f>H72*I72</f>
        <v>0</v>
      </c>
      <c r="K72" s="124"/>
      <c r="L72" s="124">
        <f>H72*K72</f>
        <v>0</v>
      </c>
      <c r="M72" s="124"/>
      <c r="N72" s="124">
        <f>H72*M72</f>
        <v>0</v>
      </c>
      <c r="O72" s="126">
        <v>21</v>
      </c>
      <c r="P72" s="126">
        <f>J72*(O72/100)</f>
        <v>0</v>
      </c>
      <c r="Q72" s="126">
        <f>J72+P72</f>
        <v>0</v>
      </c>
      <c r="R72" s="127" t="s">
        <v>1324</v>
      </c>
      <c r="S72" s="127" t="s">
        <v>152</v>
      </c>
      <c r="T72" s="128">
        <v>1</v>
      </c>
      <c r="U72" s="8"/>
      <c r="V72" s="8"/>
      <c r="W72" s="8"/>
      <c r="X72" s="60"/>
    </row>
    <row r="73" spans="1:27" ht="9.75" outlineLevel="5" x14ac:dyDescent="0.2">
      <c r="A73" s="129"/>
      <c r="B73" s="130"/>
      <c r="C73" s="130"/>
      <c r="D73" s="131"/>
      <c r="E73" s="135" t="s">
        <v>0</v>
      </c>
      <c r="F73" s="158" t="s">
        <v>1323</v>
      </c>
      <c r="G73" s="158"/>
      <c r="H73" s="159"/>
      <c r="I73" s="160"/>
      <c r="J73" s="161"/>
      <c r="K73" s="133"/>
      <c r="L73" s="133"/>
      <c r="M73" s="133"/>
      <c r="N73" s="133"/>
      <c r="O73" s="134"/>
      <c r="P73" s="134"/>
      <c r="Q73" s="134"/>
      <c r="R73" s="131"/>
      <c r="S73" s="131"/>
      <c r="T73" s="130"/>
      <c r="U73" s="6"/>
      <c r="V73" s="8"/>
      <c r="W73" s="8"/>
      <c r="X73" s="132" t="str">
        <f>F73</f>
        <v>Vypuštění vody z otopných soustav bez kotlů, ohříváků, zásobníků a nádrží</v>
      </c>
      <c r="Y73" s="9"/>
      <c r="AA73" s="11"/>
    </row>
    <row r="74" spans="1:27" ht="7.5" customHeight="1" outlineLevel="5" x14ac:dyDescent="0.15">
      <c r="B74" s="69"/>
      <c r="C74" s="69"/>
      <c r="D74" s="60"/>
      <c r="E74" s="60"/>
      <c r="F74" s="61"/>
      <c r="G74" s="60"/>
      <c r="H74" s="65"/>
      <c r="I74" s="104"/>
      <c r="J74" s="63"/>
      <c r="K74" s="65"/>
      <c r="L74" s="65"/>
      <c r="M74" s="65"/>
      <c r="N74" s="65"/>
      <c r="O74" s="63"/>
      <c r="P74" s="63"/>
      <c r="Q74" s="63"/>
      <c r="R74" s="60"/>
      <c r="S74" s="60"/>
      <c r="T74" s="69"/>
      <c r="U74" s="8"/>
      <c r="X74" s="60"/>
    </row>
    <row r="75" spans="1:27" ht="11.25" outlineLevel="4" x14ac:dyDescent="0.2">
      <c r="A75" s="4"/>
      <c r="B75" s="119"/>
      <c r="C75" s="120">
        <v>6</v>
      </c>
      <c r="D75" s="121" t="s">
        <v>148</v>
      </c>
      <c r="E75" s="122" t="s">
        <v>1322</v>
      </c>
      <c r="F75" s="123" t="s">
        <v>1321</v>
      </c>
      <c r="G75" s="121" t="s">
        <v>413</v>
      </c>
      <c r="H75" s="124">
        <v>1.24</v>
      </c>
      <c r="I75" s="125"/>
      <c r="J75" s="126">
        <f>H75*I75</f>
        <v>0</v>
      </c>
      <c r="K75" s="124"/>
      <c r="L75" s="124">
        <f>H75*K75</f>
        <v>0</v>
      </c>
      <c r="M75" s="124"/>
      <c r="N75" s="124">
        <f>H75*M75</f>
        <v>0</v>
      </c>
      <c r="O75" s="126">
        <v>21</v>
      </c>
      <c r="P75" s="126">
        <f>J75*(O75/100)</f>
        <v>0</v>
      </c>
      <c r="Q75" s="126">
        <f>J75+P75</f>
        <v>0</v>
      </c>
      <c r="R75" s="127" t="s">
        <v>1320</v>
      </c>
      <c r="S75" s="127" t="s">
        <v>152</v>
      </c>
      <c r="T75" s="128">
        <v>1</v>
      </c>
      <c r="U75" s="8"/>
      <c r="V75" s="8"/>
      <c r="W75" s="8"/>
      <c r="X75" s="60"/>
    </row>
    <row r="76" spans="1:27" ht="9.75" outlineLevel="5" x14ac:dyDescent="0.2">
      <c r="A76" s="129"/>
      <c r="B76" s="130"/>
      <c r="C76" s="130"/>
      <c r="D76" s="131"/>
      <c r="E76" s="135" t="s">
        <v>0</v>
      </c>
      <c r="F76" s="158" t="s">
        <v>1319</v>
      </c>
      <c r="G76" s="158"/>
      <c r="H76" s="159"/>
      <c r="I76" s="160"/>
      <c r="J76" s="161"/>
      <c r="K76" s="133"/>
      <c r="L76" s="133"/>
      <c r="M76" s="133"/>
      <c r="N76" s="133"/>
      <c r="O76" s="134"/>
      <c r="P76" s="134"/>
      <c r="Q76" s="134"/>
      <c r="R76" s="131"/>
      <c r="S76" s="131"/>
      <c r="T76" s="130"/>
      <c r="U76" s="6"/>
      <c r="V76" s="8"/>
      <c r="W76" s="8"/>
      <c r="X76" s="132" t="str">
        <f>F76</f>
        <v>Přesun hmot pro otopná tělesa stanovený procentní sazbou (%) z ceny vodorovná dopravní vzdálenost do 50 m základní v objektech výšky do 6 m</v>
      </c>
      <c r="Y76" s="9"/>
      <c r="AA76" s="11"/>
    </row>
    <row r="77" spans="1:27" ht="7.5" customHeight="1" outlineLevel="5" x14ac:dyDescent="0.15">
      <c r="B77" s="69"/>
      <c r="C77" s="69"/>
      <c r="D77" s="60"/>
      <c r="E77" s="60"/>
      <c r="F77" s="61"/>
      <c r="G77" s="60"/>
      <c r="H77" s="65"/>
      <c r="I77" s="104"/>
      <c r="J77" s="63"/>
      <c r="K77" s="65"/>
      <c r="L77" s="65"/>
      <c r="M77" s="65"/>
      <c r="N77" s="65"/>
      <c r="O77" s="63"/>
      <c r="P77" s="63"/>
      <c r="Q77" s="63"/>
      <c r="R77" s="60"/>
      <c r="S77" s="60"/>
      <c r="T77" s="69"/>
      <c r="U77" s="8"/>
      <c r="X77" s="60"/>
    </row>
    <row r="78" spans="1:27" outlineLevel="4" x14ac:dyDescent="0.15">
      <c r="B78" s="6"/>
      <c r="C78" s="6"/>
      <c r="D78" s="6"/>
      <c r="E78" s="6"/>
      <c r="F78" s="6"/>
      <c r="G78" s="6"/>
      <c r="H78" s="6"/>
      <c r="I78" s="8"/>
      <c r="J78" s="8"/>
      <c r="K78" s="6"/>
      <c r="L78" s="6"/>
      <c r="M78" s="6"/>
      <c r="N78" s="6"/>
      <c r="O78" s="6"/>
      <c r="P78" s="8"/>
      <c r="Q78" s="8"/>
      <c r="R78" s="8"/>
      <c r="S78" s="6"/>
      <c r="T78" s="6"/>
      <c r="X78" s="6"/>
    </row>
    <row r="79" spans="1:27" ht="11.25" outlineLevel="2" x14ac:dyDescent="0.2">
      <c r="A79" s="96" t="s">
        <v>1220</v>
      </c>
      <c r="B79" s="100">
        <v>3</v>
      </c>
      <c r="C79" s="113"/>
      <c r="D79" s="114" t="s">
        <v>146</v>
      </c>
      <c r="E79" s="114"/>
      <c r="F79" s="115" t="s">
        <v>1219</v>
      </c>
      <c r="G79" s="114"/>
      <c r="H79" s="116"/>
      <c r="I79" s="117"/>
      <c r="J79" s="98">
        <f>SUBTOTAL(9,J80:J190)</f>
        <v>0</v>
      </c>
      <c r="K79" s="116"/>
      <c r="L79" s="99">
        <f>SUBTOTAL(9,L80:L190)</f>
        <v>0.16924275</v>
      </c>
      <c r="M79" s="116"/>
      <c r="N79" s="99">
        <f>SUBTOTAL(9,N80:N190)</f>
        <v>0.17049</v>
      </c>
      <c r="O79" s="118"/>
      <c r="P79" s="98">
        <f>SUBTOTAL(9,P80:P190)</f>
        <v>0</v>
      </c>
      <c r="Q79" s="98">
        <f>SUBTOTAL(9,Q80:Q190)</f>
        <v>0</v>
      </c>
      <c r="R79" s="114"/>
      <c r="S79" s="114"/>
      <c r="T79" s="100">
        <f>SUBTOTAL(9,T80:T190)</f>
        <v>33</v>
      </c>
      <c r="U79" s="6"/>
      <c r="V79" s="8"/>
      <c r="W79" s="8"/>
      <c r="X79" s="60"/>
    </row>
    <row r="80" spans="1:27" ht="11.25" outlineLevel="3" x14ac:dyDescent="0.2">
      <c r="A80" s="96" t="s">
        <v>1218</v>
      </c>
      <c r="B80" s="100">
        <v>4</v>
      </c>
      <c r="C80" s="113"/>
      <c r="D80" s="114" t="s">
        <v>147</v>
      </c>
      <c r="E80" s="114"/>
      <c r="F80" s="115" t="s">
        <v>88</v>
      </c>
      <c r="G80" s="114"/>
      <c r="H80" s="116"/>
      <c r="I80" s="117"/>
      <c r="J80" s="98">
        <f>SUBTOTAL(9,J81:J90)</f>
        <v>0</v>
      </c>
      <c r="K80" s="116"/>
      <c r="L80" s="99">
        <f>SUBTOTAL(9,L81:L90)</f>
        <v>0</v>
      </c>
      <c r="M80" s="116"/>
      <c r="N80" s="99">
        <f>SUBTOTAL(9,N81:N90)</f>
        <v>0.09</v>
      </c>
      <c r="O80" s="118"/>
      <c r="P80" s="98">
        <f>SUBTOTAL(9,P81:P90)</f>
        <v>0</v>
      </c>
      <c r="Q80" s="98">
        <f>SUBTOTAL(9,Q81:Q90)</f>
        <v>0</v>
      </c>
      <c r="R80" s="114"/>
      <c r="S80" s="114"/>
      <c r="T80" s="100">
        <f>SUBTOTAL(9,T81:T90)</f>
        <v>3</v>
      </c>
      <c r="U80" s="6"/>
      <c r="V80" s="8"/>
      <c r="W80" s="8"/>
      <c r="X80" s="60"/>
    </row>
    <row r="81" spans="1:27" ht="11.25" outlineLevel="4" x14ac:dyDescent="0.2">
      <c r="A81" s="4"/>
      <c r="B81" s="119"/>
      <c r="C81" s="120">
        <v>1</v>
      </c>
      <c r="D81" s="121" t="s">
        <v>148</v>
      </c>
      <c r="E81" s="122" t="s">
        <v>297</v>
      </c>
      <c r="F81" s="123" t="s">
        <v>298</v>
      </c>
      <c r="G81" s="121" t="s">
        <v>189</v>
      </c>
      <c r="H81" s="124">
        <v>5</v>
      </c>
      <c r="I81" s="125"/>
      <c r="J81" s="126">
        <f>H81*I81</f>
        <v>0</v>
      </c>
      <c r="K81" s="124"/>
      <c r="L81" s="124">
        <f>H81*K81</f>
        <v>0</v>
      </c>
      <c r="M81" s="124">
        <v>4.0000000000000001E-3</v>
      </c>
      <c r="N81" s="124">
        <f>H81*M81</f>
        <v>0.02</v>
      </c>
      <c r="O81" s="126">
        <v>21</v>
      </c>
      <c r="P81" s="126">
        <f>J81*(O81/100)</f>
        <v>0</v>
      </c>
      <c r="Q81" s="126">
        <f>J81+P81</f>
        <v>0</v>
      </c>
      <c r="R81" s="127" t="s">
        <v>1379</v>
      </c>
      <c r="S81" s="127" t="s">
        <v>152</v>
      </c>
      <c r="T81" s="128">
        <v>1</v>
      </c>
      <c r="U81" s="8"/>
      <c r="V81" s="8"/>
      <c r="W81" s="8"/>
      <c r="X81" s="60"/>
    </row>
    <row r="82" spans="1:27" ht="9.75" outlineLevel="5" x14ac:dyDescent="0.2">
      <c r="A82" s="129"/>
      <c r="B82" s="130"/>
      <c r="C82" s="130"/>
      <c r="D82" s="131"/>
      <c r="E82" s="135" t="s">
        <v>0</v>
      </c>
      <c r="F82" s="158" t="s">
        <v>299</v>
      </c>
      <c r="G82" s="158"/>
      <c r="H82" s="159"/>
      <c r="I82" s="160"/>
      <c r="J82" s="161"/>
      <c r="K82" s="133"/>
      <c r="L82" s="133"/>
      <c r="M82" s="133"/>
      <c r="N82" s="133"/>
      <c r="O82" s="134"/>
      <c r="P82" s="134"/>
      <c r="Q82" s="134"/>
      <c r="R82" s="131"/>
      <c r="S82" s="131"/>
      <c r="T82" s="130"/>
      <c r="U82" s="6"/>
      <c r="V82" s="8"/>
      <c r="W82" s="8"/>
      <c r="X82" s="132" t="str">
        <f>F82</f>
        <v>Vybourání otvorů ve zdivu základovém nebo nadzákladovém z cihel, tvárnic, příčkovek z cihel pálených na maltu vápennou nebo vápenocementovou plochy do 0,0225 m2, tl. do 150 mm</v>
      </c>
      <c r="Y82" s="9"/>
      <c r="AA82" s="11"/>
    </row>
    <row r="83" spans="1:27" ht="7.5" customHeight="1" outlineLevel="5" x14ac:dyDescent="0.15">
      <c r="B83" s="69"/>
      <c r="C83" s="69"/>
      <c r="D83" s="60"/>
      <c r="E83" s="60"/>
      <c r="F83" s="61"/>
      <c r="G83" s="60"/>
      <c r="H83" s="65"/>
      <c r="I83" s="104"/>
      <c r="J83" s="63"/>
      <c r="K83" s="65"/>
      <c r="L83" s="65"/>
      <c r="M83" s="65"/>
      <c r="N83" s="65"/>
      <c r="O83" s="63"/>
      <c r="P83" s="63"/>
      <c r="Q83" s="63"/>
      <c r="R83" s="60"/>
      <c r="S83" s="60"/>
      <c r="T83" s="69"/>
      <c r="U83" s="8"/>
      <c r="X83" s="60"/>
    </row>
    <row r="84" spans="1:27" ht="11.25" outlineLevel="4" x14ac:dyDescent="0.2">
      <c r="A84" s="4"/>
      <c r="B84" s="119"/>
      <c r="C84" s="120">
        <v>2</v>
      </c>
      <c r="D84" s="121" t="s">
        <v>148</v>
      </c>
      <c r="E84" s="122" t="s">
        <v>1460</v>
      </c>
      <c r="F84" s="123" t="s">
        <v>1459</v>
      </c>
      <c r="G84" s="121" t="s">
        <v>189</v>
      </c>
      <c r="H84" s="124">
        <v>2</v>
      </c>
      <c r="I84" s="125"/>
      <c r="J84" s="126">
        <f>H84*I84</f>
        <v>0</v>
      </c>
      <c r="K84" s="124"/>
      <c r="L84" s="124">
        <f>H84*K84</f>
        <v>0</v>
      </c>
      <c r="M84" s="124">
        <v>8.0000000000000002E-3</v>
      </c>
      <c r="N84" s="124">
        <f>H84*M84</f>
        <v>1.6E-2</v>
      </c>
      <c r="O84" s="126">
        <v>21</v>
      </c>
      <c r="P84" s="126">
        <f>J84*(O84/100)</f>
        <v>0</v>
      </c>
      <c r="Q84" s="126">
        <f>J84+P84</f>
        <v>0</v>
      </c>
      <c r="R84" s="127" t="s">
        <v>1458</v>
      </c>
      <c r="S84" s="127" t="s">
        <v>152</v>
      </c>
      <c r="T84" s="128">
        <v>1</v>
      </c>
      <c r="U84" s="8"/>
      <c r="V84" s="8"/>
      <c r="W84" s="8"/>
      <c r="X84" s="60"/>
    </row>
    <row r="85" spans="1:27" ht="9.75" outlineLevel="5" x14ac:dyDescent="0.2">
      <c r="A85" s="129"/>
      <c r="B85" s="130"/>
      <c r="C85" s="130"/>
      <c r="D85" s="131"/>
      <c r="E85" s="135" t="s">
        <v>0</v>
      </c>
      <c r="F85" s="158" t="s">
        <v>1457</v>
      </c>
      <c r="G85" s="158"/>
      <c r="H85" s="159"/>
      <c r="I85" s="160"/>
      <c r="J85" s="161"/>
      <c r="K85" s="133"/>
      <c r="L85" s="133"/>
      <c r="M85" s="133"/>
      <c r="N85" s="133"/>
      <c r="O85" s="134"/>
      <c r="P85" s="134"/>
      <c r="Q85" s="134"/>
      <c r="R85" s="131"/>
      <c r="S85" s="131"/>
      <c r="T85" s="130"/>
      <c r="U85" s="6"/>
      <c r="V85" s="8"/>
      <c r="W85" s="8"/>
      <c r="X85" s="132" t="str">
        <f>F85</f>
        <v>Vybourání otvorů ve stropech nebo klenbách železobetonových bez odstranění podlahy a násypu, plochy do 0,0225 m2, tl. do 150 mm</v>
      </c>
      <c r="Y85" s="9"/>
      <c r="AA85" s="11"/>
    </row>
    <row r="86" spans="1:27" ht="7.5" customHeight="1" outlineLevel="5" x14ac:dyDescent="0.15">
      <c r="B86" s="69"/>
      <c r="C86" s="69"/>
      <c r="D86" s="60"/>
      <c r="E86" s="60"/>
      <c r="F86" s="61"/>
      <c r="G86" s="60"/>
      <c r="H86" s="65"/>
      <c r="I86" s="104"/>
      <c r="J86" s="63"/>
      <c r="K86" s="65"/>
      <c r="L86" s="65"/>
      <c r="M86" s="65"/>
      <c r="N86" s="65"/>
      <c r="O86" s="63"/>
      <c r="P86" s="63"/>
      <c r="Q86" s="63"/>
      <c r="R86" s="60"/>
      <c r="S86" s="60"/>
      <c r="T86" s="69"/>
      <c r="U86" s="8"/>
      <c r="X86" s="60"/>
    </row>
    <row r="87" spans="1:27" ht="11.25" outlineLevel="4" x14ac:dyDescent="0.2">
      <c r="A87" s="4"/>
      <c r="B87" s="119"/>
      <c r="C87" s="120">
        <v>3</v>
      </c>
      <c r="D87" s="121" t="s">
        <v>148</v>
      </c>
      <c r="E87" s="122" t="s">
        <v>1298</v>
      </c>
      <c r="F87" s="123" t="s">
        <v>1297</v>
      </c>
      <c r="G87" s="121" t="s">
        <v>172</v>
      </c>
      <c r="H87" s="124">
        <v>6</v>
      </c>
      <c r="I87" s="125"/>
      <c r="J87" s="126">
        <f>H87*I87</f>
        <v>0</v>
      </c>
      <c r="K87" s="124"/>
      <c r="L87" s="124">
        <f>H87*K87</f>
        <v>0</v>
      </c>
      <c r="M87" s="124">
        <v>8.9999999999999993E-3</v>
      </c>
      <c r="N87" s="124">
        <f>H87*M87</f>
        <v>5.3999999999999992E-2</v>
      </c>
      <c r="O87" s="126">
        <v>21</v>
      </c>
      <c r="P87" s="126">
        <f>J87*(O87/100)</f>
        <v>0</v>
      </c>
      <c r="Q87" s="126">
        <f>J87+P87</f>
        <v>0</v>
      </c>
      <c r="R87" s="127" t="s">
        <v>1296</v>
      </c>
      <c r="S87" s="127" t="s">
        <v>152</v>
      </c>
      <c r="T87" s="128">
        <v>1</v>
      </c>
      <c r="U87" s="8"/>
      <c r="V87" s="8"/>
      <c r="W87" s="8"/>
      <c r="X87" s="60"/>
    </row>
    <row r="88" spans="1:27" ht="9.75" outlineLevel="5" x14ac:dyDescent="0.2">
      <c r="A88" s="129"/>
      <c r="B88" s="130"/>
      <c r="C88" s="130"/>
      <c r="D88" s="131"/>
      <c r="E88" s="135" t="s">
        <v>0</v>
      </c>
      <c r="F88" s="158" t="s">
        <v>1295</v>
      </c>
      <c r="G88" s="158"/>
      <c r="H88" s="159"/>
      <c r="I88" s="160"/>
      <c r="J88" s="161"/>
      <c r="K88" s="133"/>
      <c r="L88" s="133"/>
      <c r="M88" s="133"/>
      <c r="N88" s="133"/>
      <c r="O88" s="134"/>
      <c r="P88" s="134"/>
      <c r="Q88" s="134"/>
      <c r="R88" s="131"/>
      <c r="S88" s="131"/>
      <c r="T88" s="130"/>
      <c r="U88" s="6"/>
      <c r="V88" s="8"/>
      <c r="W88" s="8"/>
      <c r="X88" s="132" t="str">
        <f>F88</f>
        <v>Vysekání rýh ve zdivu cihelném na maltu vápennou nebo vápenocementovou do hl. 70 mm a šířky do 70 mm</v>
      </c>
      <c r="Y88" s="9"/>
      <c r="AA88" s="11"/>
    </row>
    <row r="89" spans="1:27" ht="7.5" customHeight="1" outlineLevel="5" x14ac:dyDescent="0.15">
      <c r="B89" s="69"/>
      <c r="C89" s="69"/>
      <c r="D89" s="60"/>
      <c r="E89" s="60"/>
      <c r="F89" s="61"/>
      <c r="G89" s="60"/>
      <c r="H89" s="65"/>
      <c r="I89" s="104"/>
      <c r="J89" s="63"/>
      <c r="K89" s="65"/>
      <c r="L89" s="65"/>
      <c r="M89" s="65"/>
      <c r="N89" s="65"/>
      <c r="O89" s="63"/>
      <c r="P89" s="63"/>
      <c r="Q89" s="63"/>
      <c r="R89" s="60"/>
      <c r="S89" s="60"/>
      <c r="T89" s="69"/>
      <c r="U89" s="8"/>
      <c r="X89" s="60"/>
    </row>
    <row r="90" spans="1:27" outlineLevel="4" x14ac:dyDescent="0.15">
      <c r="B90" s="6"/>
      <c r="C90" s="6"/>
      <c r="D90" s="6"/>
      <c r="E90" s="6"/>
      <c r="F90" s="6"/>
      <c r="G90" s="6"/>
      <c r="H90" s="6"/>
      <c r="I90" s="8"/>
      <c r="J90" s="8"/>
      <c r="K90" s="6"/>
      <c r="L90" s="6"/>
      <c r="M90" s="6"/>
      <c r="N90" s="6"/>
      <c r="O90" s="6"/>
      <c r="P90" s="8"/>
      <c r="Q90" s="8"/>
      <c r="R90" s="8"/>
      <c r="S90" s="6"/>
      <c r="T90" s="6"/>
      <c r="X90" s="6"/>
    </row>
    <row r="91" spans="1:27" ht="11.25" outlineLevel="3" x14ac:dyDescent="0.2">
      <c r="A91" s="96" t="s">
        <v>1217</v>
      </c>
      <c r="B91" s="100">
        <v>4</v>
      </c>
      <c r="C91" s="113"/>
      <c r="D91" s="114" t="s">
        <v>147</v>
      </c>
      <c r="E91" s="114"/>
      <c r="F91" s="115" t="s">
        <v>94</v>
      </c>
      <c r="G91" s="114"/>
      <c r="H91" s="116"/>
      <c r="I91" s="117"/>
      <c r="J91" s="98">
        <f>SUBTOTAL(9,J92:J95)</f>
        <v>0</v>
      </c>
      <c r="K91" s="116"/>
      <c r="L91" s="99">
        <f>SUBTOTAL(9,L92:L95)</f>
        <v>0</v>
      </c>
      <c r="M91" s="116"/>
      <c r="N91" s="99">
        <f>SUBTOTAL(9,N92:N95)</f>
        <v>0</v>
      </c>
      <c r="O91" s="118"/>
      <c r="P91" s="98">
        <f>SUBTOTAL(9,P92:P95)</f>
        <v>0</v>
      </c>
      <c r="Q91" s="98">
        <f>SUBTOTAL(9,Q92:Q95)</f>
        <v>0</v>
      </c>
      <c r="R91" s="114"/>
      <c r="S91" s="114"/>
      <c r="T91" s="100">
        <f>SUBTOTAL(9,T92:T95)</f>
        <v>1</v>
      </c>
      <c r="U91" s="6"/>
      <c r="V91" s="8"/>
      <c r="W91" s="8"/>
      <c r="X91" s="60"/>
    </row>
    <row r="92" spans="1:27" ht="11.25" outlineLevel="4" x14ac:dyDescent="0.2">
      <c r="A92" s="4"/>
      <c r="B92" s="119"/>
      <c r="C92" s="120">
        <v>1</v>
      </c>
      <c r="D92" s="121" t="s">
        <v>148</v>
      </c>
      <c r="E92" s="122" t="s">
        <v>861</v>
      </c>
      <c r="F92" s="123" t="s">
        <v>862</v>
      </c>
      <c r="G92" s="121" t="s">
        <v>363</v>
      </c>
      <c r="H92" s="124">
        <v>0.17049000000000003</v>
      </c>
      <c r="I92" s="125"/>
      <c r="J92" s="126">
        <f>H92*I92</f>
        <v>0</v>
      </c>
      <c r="K92" s="124"/>
      <c r="L92" s="124">
        <f>H92*K92</f>
        <v>0</v>
      </c>
      <c r="M92" s="124"/>
      <c r="N92" s="124">
        <f>H92*M92</f>
        <v>0</v>
      </c>
      <c r="O92" s="126">
        <v>21</v>
      </c>
      <c r="P92" s="126">
        <f>J92*(O92/100)</f>
        <v>0</v>
      </c>
      <c r="Q92" s="126">
        <f>J92+P92</f>
        <v>0</v>
      </c>
      <c r="R92" s="127" t="s">
        <v>1294</v>
      </c>
      <c r="S92" s="127" t="s">
        <v>152</v>
      </c>
      <c r="T92" s="128">
        <v>1</v>
      </c>
      <c r="U92" s="8"/>
      <c r="V92" s="8"/>
      <c r="W92" s="8"/>
      <c r="X92" s="60"/>
    </row>
    <row r="93" spans="1:27" ht="9.75" outlineLevel="5" x14ac:dyDescent="0.2">
      <c r="A93" s="129"/>
      <c r="B93" s="130"/>
      <c r="C93" s="130"/>
      <c r="D93" s="131"/>
      <c r="E93" s="135" t="s">
        <v>0</v>
      </c>
      <c r="F93" s="158" t="s">
        <v>863</v>
      </c>
      <c r="G93" s="158"/>
      <c r="H93" s="159"/>
      <c r="I93" s="160"/>
      <c r="J93" s="161"/>
      <c r="K93" s="133"/>
      <c r="L93" s="133"/>
      <c r="M93" s="133"/>
      <c r="N93" s="133"/>
      <c r="O93" s="134"/>
      <c r="P93" s="134"/>
      <c r="Q93" s="134"/>
      <c r="R93" s="131"/>
      <c r="S93" s="131"/>
      <c r="T93" s="130"/>
      <c r="U93" s="6"/>
      <c r="V93" s="8"/>
      <c r="W93" s="8"/>
      <c r="X93" s="132" t="str">
        <f>F93</f>
        <v>Vnitrostaveništní doprava suti a vybouraných hmot vodorovně do 50 m s naložením s omezením mechanizace pro budovy a haly výšky do 6 m</v>
      </c>
      <c r="Y93" s="9"/>
      <c r="AA93" s="11"/>
    </row>
    <row r="94" spans="1:27" ht="7.5" customHeight="1" outlineLevel="5" x14ac:dyDescent="0.15">
      <c r="B94" s="69"/>
      <c r="C94" s="69"/>
      <c r="D94" s="60"/>
      <c r="E94" s="60"/>
      <c r="F94" s="61"/>
      <c r="G94" s="60"/>
      <c r="H94" s="65"/>
      <c r="I94" s="104"/>
      <c r="J94" s="63"/>
      <c r="K94" s="65"/>
      <c r="L94" s="65"/>
      <c r="M94" s="65"/>
      <c r="N94" s="65"/>
      <c r="O94" s="63"/>
      <c r="P94" s="63"/>
      <c r="Q94" s="63"/>
      <c r="R94" s="60"/>
      <c r="S94" s="60"/>
      <c r="T94" s="69"/>
      <c r="U94" s="8"/>
      <c r="X94" s="60"/>
    </row>
    <row r="95" spans="1:27" outlineLevel="4" x14ac:dyDescent="0.15">
      <c r="B95" s="6"/>
      <c r="C95" s="6"/>
      <c r="D95" s="6"/>
      <c r="E95" s="6"/>
      <c r="F95" s="6"/>
      <c r="G95" s="6"/>
      <c r="H95" s="6"/>
      <c r="I95" s="8"/>
      <c r="J95" s="8"/>
      <c r="K95" s="6"/>
      <c r="L95" s="6"/>
      <c r="M95" s="6"/>
      <c r="N95" s="6"/>
      <c r="O95" s="6"/>
      <c r="P95" s="8"/>
      <c r="Q95" s="8"/>
      <c r="R95" s="8"/>
      <c r="S95" s="6"/>
      <c r="T95" s="6"/>
      <c r="X95" s="6"/>
    </row>
    <row r="96" spans="1:27" ht="11.25" outlineLevel="3" x14ac:dyDescent="0.2">
      <c r="A96" s="96" t="s">
        <v>1216</v>
      </c>
      <c r="B96" s="100">
        <v>4</v>
      </c>
      <c r="C96" s="113"/>
      <c r="D96" s="114" t="s">
        <v>147</v>
      </c>
      <c r="E96" s="114"/>
      <c r="F96" s="115" t="s">
        <v>1195</v>
      </c>
      <c r="G96" s="114"/>
      <c r="H96" s="116"/>
      <c r="I96" s="117"/>
      <c r="J96" s="98">
        <f>SUBTOTAL(9,J97:J124)</f>
        <v>0</v>
      </c>
      <c r="K96" s="116"/>
      <c r="L96" s="99">
        <f>SUBTOTAL(9,L97:L124)</f>
        <v>1.458775E-2</v>
      </c>
      <c r="M96" s="116"/>
      <c r="N96" s="99">
        <f>SUBTOTAL(9,N97:N124)</f>
        <v>2.0399999999999998E-2</v>
      </c>
      <c r="O96" s="118"/>
      <c r="P96" s="98">
        <f>SUBTOTAL(9,P97:P124)</f>
        <v>0</v>
      </c>
      <c r="Q96" s="98">
        <f>SUBTOTAL(9,Q97:Q124)</f>
        <v>0</v>
      </c>
      <c r="R96" s="114"/>
      <c r="S96" s="114"/>
      <c r="T96" s="100">
        <f>SUBTOTAL(9,T97:T124)</f>
        <v>9</v>
      </c>
      <c r="U96" s="6"/>
      <c r="V96" s="8"/>
      <c r="W96" s="8"/>
      <c r="X96" s="60"/>
    </row>
    <row r="97" spans="1:27" ht="11.25" outlineLevel="4" x14ac:dyDescent="0.2">
      <c r="A97" s="4"/>
      <c r="B97" s="119"/>
      <c r="C97" s="120">
        <v>1</v>
      </c>
      <c r="D97" s="121" t="s">
        <v>148</v>
      </c>
      <c r="E97" s="122" t="s">
        <v>1293</v>
      </c>
      <c r="F97" s="123" t="s">
        <v>1292</v>
      </c>
      <c r="G97" s="121" t="s">
        <v>172</v>
      </c>
      <c r="H97" s="124">
        <v>5</v>
      </c>
      <c r="I97" s="125"/>
      <c r="J97" s="126">
        <f>H97*I97</f>
        <v>0</v>
      </c>
      <c r="K97" s="124"/>
      <c r="L97" s="124">
        <f>H97*K97</f>
        <v>0</v>
      </c>
      <c r="M97" s="124">
        <v>2.0999999999999999E-3</v>
      </c>
      <c r="N97" s="124">
        <f>H97*M97</f>
        <v>1.0499999999999999E-2</v>
      </c>
      <c r="O97" s="126">
        <v>21</v>
      </c>
      <c r="P97" s="126">
        <f>J97*(O97/100)</f>
        <v>0</v>
      </c>
      <c r="Q97" s="126">
        <f>J97+P97</f>
        <v>0</v>
      </c>
      <c r="R97" s="127" t="s">
        <v>1291</v>
      </c>
      <c r="S97" s="127" t="s">
        <v>152</v>
      </c>
      <c r="T97" s="128">
        <v>1</v>
      </c>
      <c r="U97" s="8"/>
      <c r="V97" s="8"/>
      <c r="W97" s="8"/>
      <c r="X97" s="60"/>
    </row>
    <row r="98" spans="1:27" ht="9.75" outlineLevel="5" x14ac:dyDescent="0.2">
      <c r="A98" s="129"/>
      <c r="B98" s="130"/>
      <c r="C98" s="130"/>
      <c r="D98" s="131"/>
      <c r="E98" s="135" t="s">
        <v>0</v>
      </c>
      <c r="F98" s="158" t="s">
        <v>1290</v>
      </c>
      <c r="G98" s="158"/>
      <c r="H98" s="159"/>
      <c r="I98" s="160"/>
      <c r="J98" s="161"/>
      <c r="K98" s="133"/>
      <c r="L98" s="133"/>
      <c r="M98" s="133"/>
      <c r="N98" s="133"/>
      <c r="O98" s="134"/>
      <c r="P98" s="134"/>
      <c r="Q98" s="134"/>
      <c r="R98" s="131"/>
      <c r="S98" s="131"/>
      <c r="T98" s="130"/>
      <c r="U98" s="6"/>
      <c r="V98" s="8"/>
      <c r="W98" s="8"/>
      <c r="X98" s="132" t="str">
        <f>F98</f>
        <v>Demontáž potrubí z novodurových trub odpadních nebo připojovacích do D 75</v>
      </c>
      <c r="Y98" s="9"/>
      <c r="AA98" s="11"/>
    </row>
    <row r="99" spans="1:27" ht="7.5" customHeight="1" outlineLevel="5" x14ac:dyDescent="0.15">
      <c r="B99" s="69"/>
      <c r="C99" s="69"/>
      <c r="D99" s="60"/>
      <c r="E99" s="60"/>
      <c r="F99" s="61"/>
      <c r="G99" s="60"/>
      <c r="H99" s="65"/>
      <c r="I99" s="104"/>
      <c r="J99" s="63"/>
      <c r="K99" s="65"/>
      <c r="L99" s="65"/>
      <c r="M99" s="65"/>
      <c r="N99" s="65"/>
      <c r="O99" s="63"/>
      <c r="P99" s="63"/>
      <c r="Q99" s="63"/>
      <c r="R99" s="60"/>
      <c r="S99" s="60"/>
      <c r="T99" s="69"/>
      <c r="U99" s="8"/>
      <c r="X99" s="60"/>
    </row>
    <row r="100" spans="1:27" ht="11.25" outlineLevel="4" x14ac:dyDescent="0.2">
      <c r="A100" s="4"/>
      <c r="B100" s="119"/>
      <c r="C100" s="120">
        <v>2</v>
      </c>
      <c r="D100" s="121" t="s">
        <v>148</v>
      </c>
      <c r="E100" s="122" t="s">
        <v>1456</v>
      </c>
      <c r="F100" s="123" t="s">
        <v>1455</v>
      </c>
      <c r="G100" s="121" t="s">
        <v>172</v>
      </c>
      <c r="H100" s="124">
        <v>5</v>
      </c>
      <c r="I100" s="125"/>
      <c r="J100" s="126">
        <f>H100*I100</f>
        <v>0</v>
      </c>
      <c r="K100" s="124"/>
      <c r="L100" s="124">
        <f>H100*K100</f>
        <v>0</v>
      </c>
      <c r="M100" s="124">
        <v>1.98E-3</v>
      </c>
      <c r="N100" s="124">
        <f>H100*M100</f>
        <v>9.8999999999999991E-3</v>
      </c>
      <c r="O100" s="126">
        <v>21</v>
      </c>
      <c r="P100" s="126">
        <f>J100*(O100/100)</f>
        <v>0</v>
      </c>
      <c r="Q100" s="126">
        <f>J100+P100</f>
        <v>0</v>
      </c>
      <c r="R100" s="127" t="s">
        <v>1454</v>
      </c>
      <c r="S100" s="127" t="s">
        <v>152</v>
      </c>
      <c r="T100" s="128">
        <v>1</v>
      </c>
      <c r="U100" s="8"/>
      <c r="V100" s="8"/>
      <c r="W100" s="8"/>
      <c r="X100" s="60"/>
    </row>
    <row r="101" spans="1:27" ht="9.75" outlineLevel="5" x14ac:dyDescent="0.2">
      <c r="A101" s="129"/>
      <c r="B101" s="130"/>
      <c r="C101" s="130"/>
      <c r="D101" s="131"/>
      <c r="E101" s="135" t="s">
        <v>0</v>
      </c>
      <c r="F101" s="158" t="s">
        <v>1453</v>
      </c>
      <c r="G101" s="158"/>
      <c r="H101" s="159"/>
      <c r="I101" s="160"/>
      <c r="J101" s="161"/>
      <c r="K101" s="133"/>
      <c r="L101" s="133"/>
      <c r="M101" s="133"/>
      <c r="N101" s="133"/>
      <c r="O101" s="134"/>
      <c r="P101" s="134"/>
      <c r="Q101" s="134"/>
      <c r="R101" s="131"/>
      <c r="S101" s="131"/>
      <c r="T101" s="130"/>
      <c r="U101" s="6"/>
      <c r="V101" s="8"/>
      <c r="W101" s="8"/>
      <c r="X101" s="132" t="str">
        <f>F101</f>
        <v>Demontáž potrubí z novodurových trub odpadních nebo připojovacích přes 75 do D 114</v>
      </c>
      <c r="Y101" s="9"/>
      <c r="AA101" s="11"/>
    </row>
    <row r="102" spans="1:27" ht="7.5" customHeight="1" outlineLevel="5" x14ac:dyDescent="0.15">
      <c r="B102" s="69"/>
      <c r="C102" s="69"/>
      <c r="D102" s="60"/>
      <c r="E102" s="60"/>
      <c r="F102" s="61"/>
      <c r="G102" s="60"/>
      <c r="H102" s="65"/>
      <c r="I102" s="104"/>
      <c r="J102" s="63"/>
      <c r="K102" s="65"/>
      <c r="L102" s="65"/>
      <c r="M102" s="65"/>
      <c r="N102" s="65"/>
      <c r="O102" s="63"/>
      <c r="P102" s="63"/>
      <c r="Q102" s="63"/>
      <c r="R102" s="60"/>
      <c r="S102" s="60"/>
      <c r="T102" s="69"/>
      <c r="U102" s="8"/>
      <c r="X102" s="60"/>
    </row>
    <row r="103" spans="1:27" ht="11.25" outlineLevel="4" x14ac:dyDescent="0.2">
      <c r="A103" s="4"/>
      <c r="B103" s="119"/>
      <c r="C103" s="120">
        <v>3</v>
      </c>
      <c r="D103" s="121" t="s">
        <v>148</v>
      </c>
      <c r="E103" s="122" t="s">
        <v>1452</v>
      </c>
      <c r="F103" s="123" t="s">
        <v>1451</v>
      </c>
      <c r="G103" s="121" t="s">
        <v>172</v>
      </c>
      <c r="H103" s="124">
        <v>8.0500000000000007</v>
      </c>
      <c r="I103" s="125"/>
      <c r="J103" s="126">
        <f>H103*I103</f>
        <v>0</v>
      </c>
      <c r="K103" s="124">
        <v>1.2999999999999999E-3</v>
      </c>
      <c r="L103" s="124">
        <f>H103*K103</f>
        <v>1.0465E-2</v>
      </c>
      <c r="M103" s="124"/>
      <c r="N103" s="124">
        <f>H103*M103</f>
        <v>0</v>
      </c>
      <c r="O103" s="126">
        <v>21</v>
      </c>
      <c r="P103" s="126">
        <f>J103*(O103/100)</f>
        <v>0</v>
      </c>
      <c r="Q103" s="126">
        <f>J103+P103</f>
        <v>0</v>
      </c>
      <c r="R103" s="127" t="s">
        <v>1450</v>
      </c>
      <c r="S103" s="127" t="s">
        <v>152</v>
      </c>
      <c r="T103" s="128">
        <v>1</v>
      </c>
      <c r="U103" s="8"/>
      <c r="V103" s="8"/>
      <c r="W103" s="8"/>
      <c r="X103" s="60"/>
    </row>
    <row r="104" spans="1:27" ht="9.75" outlineLevel="5" x14ac:dyDescent="0.2">
      <c r="A104" s="129"/>
      <c r="B104" s="130"/>
      <c r="C104" s="130"/>
      <c r="D104" s="131"/>
      <c r="E104" s="135" t="s">
        <v>0</v>
      </c>
      <c r="F104" s="158" t="s">
        <v>1449</v>
      </c>
      <c r="G104" s="158"/>
      <c r="H104" s="159"/>
      <c r="I104" s="160"/>
      <c r="J104" s="161"/>
      <c r="K104" s="133"/>
      <c r="L104" s="133"/>
      <c r="M104" s="133"/>
      <c r="N104" s="133"/>
      <c r="O104" s="134"/>
      <c r="P104" s="134"/>
      <c r="Q104" s="134"/>
      <c r="R104" s="131"/>
      <c r="S104" s="131"/>
      <c r="T104" s="130"/>
      <c r="U104" s="6"/>
      <c r="V104" s="8"/>
      <c r="W104" s="8"/>
      <c r="X104" s="132" t="str">
        <f>F104</f>
        <v>Potrubí z trub polypropylenových odpadní (svislé) DN 110</v>
      </c>
      <c r="Y104" s="9"/>
      <c r="AA104" s="11"/>
    </row>
    <row r="105" spans="1:27" ht="7.5" customHeight="1" outlineLevel="5" x14ac:dyDescent="0.15">
      <c r="B105" s="69"/>
      <c r="C105" s="69"/>
      <c r="D105" s="60"/>
      <c r="E105" s="60"/>
      <c r="F105" s="61"/>
      <c r="G105" s="60"/>
      <c r="H105" s="65"/>
      <c r="I105" s="104"/>
      <c r="J105" s="63"/>
      <c r="K105" s="65"/>
      <c r="L105" s="65"/>
      <c r="M105" s="65"/>
      <c r="N105" s="65"/>
      <c r="O105" s="63"/>
      <c r="P105" s="63"/>
      <c r="Q105" s="63"/>
      <c r="R105" s="60"/>
      <c r="S105" s="60"/>
      <c r="T105" s="69"/>
      <c r="U105" s="8"/>
      <c r="X105" s="60"/>
    </row>
    <row r="106" spans="1:27" ht="11.25" outlineLevel="4" x14ac:dyDescent="0.2">
      <c r="A106" s="4"/>
      <c r="B106" s="119"/>
      <c r="C106" s="120">
        <v>4</v>
      </c>
      <c r="D106" s="121" t="s">
        <v>148</v>
      </c>
      <c r="E106" s="122" t="s">
        <v>1448</v>
      </c>
      <c r="F106" s="123" t="s">
        <v>1447</v>
      </c>
      <c r="G106" s="121" t="s">
        <v>172</v>
      </c>
      <c r="H106" s="124">
        <v>3.45</v>
      </c>
      <c r="I106" s="125"/>
      <c r="J106" s="126">
        <f>H106*I106</f>
        <v>0</v>
      </c>
      <c r="K106" s="124">
        <v>4.2999999999999999E-4</v>
      </c>
      <c r="L106" s="124">
        <f>H106*K106</f>
        <v>1.4835E-3</v>
      </c>
      <c r="M106" s="124"/>
      <c r="N106" s="124">
        <f>H106*M106</f>
        <v>0</v>
      </c>
      <c r="O106" s="126">
        <v>21</v>
      </c>
      <c r="P106" s="126">
        <f>J106*(O106/100)</f>
        <v>0</v>
      </c>
      <c r="Q106" s="126">
        <f>J106+P106</f>
        <v>0</v>
      </c>
      <c r="R106" s="127" t="s">
        <v>1446</v>
      </c>
      <c r="S106" s="127" t="s">
        <v>152</v>
      </c>
      <c r="T106" s="128">
        <v>1</v>
      </c>
      <c r="U106" s="8"/>
      <c r="V106" s="8"/>
      <c r="W106" s="8"/>
      <c r="X106" s="60"/>
    </row>
    <row r="107" spans="1:27" ht="9.75" outlineLevel="5" x14ac:dyDescent="0.2">
      <c r="A107" s="129"/>
      <c r="B107" s="130"/>
      <c r="C107" s="130"/>
      <c r="D107" s="131"/>
      <c r="E107" s="135" t="s">
        <v>0</v>
      </c>
      <c r="F107" s="158" t="s">
        <v>1445</v>
      </c>
      <c r="G107" s="158"/>
      <c r="H107" s="159"/>
      <c r="I107" s="160"/>
      <c r="J107" s="161"/>
      <c r="K107" s="133"/>
      <c r="L107" s="133"/>
      <c r="M107" s="133"/>
      <c r="N107" s="133"/>
      <c r="O107" s="134"/>
      <c r="P107" s="134"/>
      <c r="Q107" s="134"/>
      <c r="R107" s="131"/>
      <c r="S107" s="131"/>
      <c r="T107" s="130"/>
      <c r="U107" s="6"/>
      <c r="V107" s="8"/>
      <c r="W107" s="8"/>
      <c r="X107" s="132" t="str">
        <f>F107</f>
        <v>Potrubí z trub polypropylenových připojovací DN 40</v>
      </c>
      <c r="Y107" s="9"/>
      <c r="AA107" s="11"/>
    </row>
    <row r="108" spans="1:27" ht="7.5" customHeight="1" outlineLevel="5" x14ac:dyDescent="0.15">
      <c r="B108" s="69"/>
      <c r="C108" s="69"/>
      <c r="D108" s="60"/>
      <c r="E108" s="60"/>
      <c r="F108" s="61"/>
      <c r="G108" s="60"/>
      <c r="H108" s="65"/>
      <c r="I108" s="104"/>
      <c r="J108" s="63"/>
      <c r="K108" s="65"/>
      <c r="L108" s="65"/>
      <c r="M108" s="65"/>
      <c r="N108" s="65"/>
      <c r="O108" s="63"/>
      <c r="P108" s="63"/>
      <c r="Q108" s="63"/>
      <c r="R108" s="60"/>
      <c r="S108" s="60"/>
      <c r="T108" s="69"/>
      <c r="U108" s="8"/>
      <c r="X108" s="60"/>
    </row>
    <row r="109" spans="1:27" ht="11.25" outlineLevel="4" x14ac:dyDescent="0.2">
      <c r="A109" s="4"/>
      <c r="B109" s="119"/>
      <c r="C109" s="120">
        <v>5</v>
      </c>
      <c r="D109" s="121" t="s">
        <v>148</v>
      </c>
      <c r="E109" s="122" t="s">
        <v>1444</v>
      </c>
      <c r="F109" s="123" t="s">
        <v>1443</v>
      </c>
      <c r="G109" s="121" t="s">
        <v>172</v>
      </c>
      <c r="H109" s="124">
        <v>1.7250000000000001</v>
      </c>
      <c r="I109" s="125"/>
      <c r="J109" s="126">
        <f>H109*I109</f>
        <v>0</v>
      </c>
      <c r="K109" s="124">
        <v>1.5299999999999999E-3</v>
      </c>
      <c r="L109" s="124">
        <f>H109*K109</f>
        <v>2.6392500000000001E-3</v>
      </c>
      <c r="M109" s="124"/>
      <c r="N109" s="124">
        <f>H109*M109</f>
        <v>0</v>
      </c>
      <c r="O109" s="126">
        <v>21</v>
      </c>
      <c r="P109" s="126">
        <f>J109*(O109/100)</f>
        <v>0</v>
      </c>
      <c r="Q109" s="126">
        <f>J109+P109</f>
        <v>0</v>
      </c>
      <c r="R109" s="127" t="s">
        <v>1442</v>
      </c>
      <c r="S109" s="127" t="s">
        <v>152</v>
      </c>
      <c r="T109" s="128">
        <v>1</v>
      </c>
      <c r="U109" s="8"/>
      <c r="V109" s="8"/>
      <c r="W109" s="8"/>
      <c r="X109" s="60"/>
    </row>
    <row r="110" spans="1:27" ht="9.75" outlineLevel="5" x14ac:dyDescent="0.2">
      <c r="A110" s="129"/>
      <c r="B110" s="130"/>
      <c r="C110" s="130"/>
      <c r="D110" s="131"/>
      <c r="E110" s="135" t="s">
        <v>0</v>
      </c>
      <c r="F110" s="158" t="s">
        <v>1441</v>
      </c>
      <c r="G110" s="158"/>
      <c r="H110" s="159"/>
      <c r="I110" s="160"/>
      <c r="J110" s="161"/>
      <c r="K110" s="133"/>
      <c r="L110" s="133"/>
      <c r="M110" s="133"/>
      <c r="N110" s="133"/>
      <c r="O110" s="134"/>
      <c r="P110" s="134"/>
      <c r="Q110" s="134"/>
      <c r="R110" s="131"/>
      <c r="S110" s="131"/>
      <c r="T110" s="130"/>
      <c r="U110" s="6"/>
      <c r="V110" s="8"/>
      <c r="W110" s="8"/>
      <c r="X110" s="132" t="str">
        <f>F110</f>
        <v>Potrubí z trub polypropylenových připojovací DN 110</v>
      </c>
      <c r="Y110" s="9"/>
      <c r="AA110" s="11"/>
    </row>
    <row r="111" spans="1:27" ht="7.5" customHeight="1" outlineLevel="5" x14ac:dyDescent="0.15">
      <c r="B111" s="69"/>
      <c r="C111" s="69"/>
      <c r="D111" s="60"/>
      <c r="E111" s="60"/>
      <c r="F111" s="61"/>
      <c r="G111" s="60"/>
      <c r="H111" s="65"/>
      <c r="I111" s="104"/>
      <c r="J111" s="63"/>
      <c r="K111" s="65"/>
      <c r="L111" s="65"/>
      <c r="M111" s="65"/>
      <c r="N111" s="65"/>
      <c r="O111" s="63"/>
      <c r="P111" s="63"/>
      <c r="Q111" s="63"/>
      <c r="R111" s="60"/>
      <c r="S111" s="60"/>
      <c r="T111" s="69"/>
      <c r="U111" s="8"/>
      <c r="X111" s="60"/>
    </row>
    <row r="112" spans="1:27" ht="11.25" outlineLevel="4" x14ac:dyDescent="0.2">
      <c r="A112" s="4"/>
      <c r="B112" s="119"/>
      <c r="C112" s="120">
        <v>6</v>
      </c>
      <c r="D112" s="121" t="s">
        <v>148</v>
      </c>
      <c r="E112" s="122" t="s">
        <v>1440</v>
      </c>
      <c r="F112" s="123" t="s">
        <v>1439</v>
      </c>
      <c r="G112" s="121" t="s">
        <v>189</v>
      </c>
      <c r="H112" s="124">
        <v>2</v>
      </c>
      <c r="I112" s="125"/>
      <c r="J112" s="126">
        <f>H112*I112</f>
        <v>0</v>
      </c>
      <c r="K112" s="124"/>
      <c r="L112" s="124">
        <f>H112*K112</f>
        <v>0</v>
      </c>
      <c r="M112" s="124"/>
      <c r="N112" s="124">
        <f>H112*M112</f>
        <v>0</v>
      </c>
      <c r="O112" s="126">
        <v>21</v>
      </c>
      <c r="P112" s="126">
        <f>J112*(O112/100)</f>
        <v>0</v>
      </c>
      <c r="Q112" s="126">
        <f>J112+P112</f>
        <v>0</v>
      </c>
      <c r="R112" s="127" t="s">
        <v>1438</v>
      </c>
      <c r="S112" s="127" t="s">
        <v>152</v>
      </c>
      <c r="T112" s="128">
        <v>1</v>
      </c>
      <c r="U112" s="8"/>
      <c r="V112" s="8"/>
      <c r="W112" s="8"/>
      <c r="X112" s="60"/>
    </row>
    <row r="113" spans="1:27" ht="9.75" outlineLevel="5" x14ac:dyDescent="0.2">
      <c r="A113" s="129"/>
      <c r="B113" s="130"/>
      <c r="C113" s="130"/>
      <c r="D113" s="131"/>
      <c r="E113" s="135" t="s">
        <v>0</v>
      </c>
      <c r="F113" s="158" t="s">
        <v>1437</v>
      </c>
      <c r="G113" s="158"/>
      <c r="H113" s="159"/>
      <c r="I113" s="160"/>
      <c r="J113" s="161"/>
      <c r="K113" s="133"/>
      <c r="L113" s="133"/>
      <c r="M113" s="133"/>
      <c r="N113" s="133"/>
      <c r="O113" s="134"/>
      <c r="P113" s="134"/>
      <c r="Q113" s="134"/>
      <c r="R113" s="131"/>
      <c r="S113" s="131"/>
      <c r="T113" s="130"/>
      <c r="U113" s="6"/>
      <c r="V113" s="8"/>
      <c r="W113" s="8"/>
      <c r="X113" s="132" t="str">
        <f>F113</f>
        <v>Vyměření přípojek na potrubí vyvedení a upevnění odpadních výpustek DN 40</v>
      </c>
      <c r="Y113" s="9"/>
      <c r="AA113" s="11"/>
    </row>
    <row r="114" spans="1:27" ht="7.5" customHeight="1" outlineLevel="5" x14ac:dyDescent="0.15">
      <c r="B114" s="69"/>
      <c r="C114" s="69"/>
      <c r="D114" s="60"/>
      <c r="E114" s="60"/>
      <c r="F114" s="61"/>
      <c r="G114" s="60"/>
      <c r="H114" s="65"/>
      <c r="I114" s="104"/>
      <c r="J114" s="63"/>
      <c r="K114" s="65"/>
      <c r="L114" s="65"/>
      <c r="M114" s="65"/>
      <c r="N114" s="65"/>
      <c r="O114" s="63"/>
      <c r="P114" s="63"/>
      <c r="Q114" s="63"/>
      <c r="R114" s="60"/>
      <c r="S114" s="60"/>
      <c r="T114" s="69"/>
      <c r="U114" s="8"/>
      <c r="X114" s="60"/>
    </row>
    <row r="115" spans="1:27" ht="11.25" outlineLevel="4" x14ac:dyDescent="0.2">
      <c r="A115" s="4"/>
      <c r="B115" s="119"/>
      <c r="C115" s="120">
        <v>7</v>
      </c>
      <c r="D115" s="121" t="s">
        <v>148</v>
      </c>
      <c r="E115" s="122" t="s">
        <v>1436</v>
      </c>
      <c r="F115" s="123" t="s">
        <v>1435</v>
      </c>
      <c r="G115" s="121" t="s">
        <v>189</v>
      </c>
      <c r="H115" s="124">
        <v>2</v>
      </c>
      <c r="I115" s="125"/>
      <c r="J115" s="126">
        <f>H115*I115</f>
        <v>0</v>
      </c>
      <c r="K115" s="124"/>
      <c r="L115" s="124">
        <f>H115*K115</f>
        <v>0</v>
      </c>
      <c r="M115" s="124"/>
      <c r="N115" s="124">
        <f>H115*M115</f>
        <v>0</v>
      </c>
      <c r="O115" s="126">
        <v>21</v>
      </c>
      <c r="P115" s="126">
        <f>J115*(O115/100)</f>
        <v>0</v>
      </c>
      <c r="Q115" s="126">
        <f>J115+P115</f>
        <v>0</v>
      </c>
      <c r="R115" s="127" t="s">
        <v>1434</v>
      </c>
      <c r="S115" s="127" t="s">
        <v>152</v>
      </c>
      <c r="T115" s="128">
        <v>1</v>
      </c>
      <c r="U115" s="8"/>
      <c r="V115" s="8"/>
      <c r="W115" s="8"/>
      <c r="X115" s="60"/>
    </row>
    <row r="116" spans="1:27" ht="9.75" outlineLevel="5" x14ac:dyDescent="0.2">
      <c r="A116" s="129"/>
      <c r="B116" s="130"/>
      <c r="C116" s="130"/>
      <c r="D116" s="131"/>
      <c r="E116" s="135" t="s">
        <v>0</v>
      </c>
      <c r="F116" s="158" t="s">
        <v>1433</v>
      </c>
      <c r="G116" s="158"/>
      <c r="H116" s="159"/>
      <c r="I116" s="160"/>
      <c r="J116" s="161"/>
      <c r="K116" s="133"/>
      <c r="L116" s="133"/>
      <c r="M116" s="133"/>
      <c r="N116" s="133"/>
      <c r="O116" s="134"/>
      <c r="P116" s="134"/>
      <c r="Q116" s="134"/>
      <c r="R116" s="131"/>
      <c r="S116" s="131"/>
      <c r="T116" s="130"/>
      <c r="U116" s="6"/>
      <c r="V116" s="8"/>
      <c r="W116" s="8"/>
      <c r="X116" s="132" t="str">
        <f>F116</f>
        <v>Vyměření přípojek na potrubí vyvedení a upevnění odpadních výpustek DN 110</v>
      </c>
      <c r="Y116" s="9"/>
      <c r="AA116" s="11"/>
    </row>
    <row r="117" spans="1:27" ht="7.5" customHeight="1" outlineLevel="5" x14ac:dyDescent="0.15">
      <c r="B117" s="69"/>
      <c r="C117" s="69"/>
      <c r="D117" s="60"/>
      <c r="E117" s="60"/>
      <c r="F117" s="61"/>
      <c r="G117" s="60"/>
      <c r="H117" s="65"/>
      <c r="I117" s="104"/>
      <c r="J117" s="63"/>
      <c r="K117" s="65"/>
      <c r="L117" s="65"/>
      <c r="M117" s="65"/>
      <c r="N117" s="65"/>
      <c r="O117" s="63"/>
      <c r="P117" s="63"/>
      <c r="Q117" s="63"/>
      <c r="R117" s="60"/>
      <c r="S117" s="60"/>
      <c r="T117" s="69"/>
      <c r="U117" s="8"/>
      <c r="X117" s="60"/>
    </row>
    <row r="118" spans="1:27" ht="11.25" outlineLevel="4" x14ac:dyDescent="0.2">
      <c r="A118" s="4"/>
      <c r="B118" s="119"/>
      <c r="C118" s="120">
        <v>8</v>
      </c>
      <c r="D118" s="121" t="s">
        <v>148</v>
      </c>
      <c r="E118" s="122" t="s">
        <v>1432</v>
      </c>
      <c r="F118" s="123" t="s">
        <v>1431</v>
      </c>
      <c r="G118" s="121" t="s">
        <v>172</v>
      </c>
      <c r="H118" s="124">
        <v>11.5</v>
      </c>
      <c r="I118" s="125"/>
      <c r="J118" s="126">
        <f>H118*I118</f>
        <v>0</v>
      </c>
      <c r="K118" s="124"/>
      <c r="L118" s="124">
        <f>H118*K118</f>
        <v>0</v>
      </c>
      <c r="M118" s="124"/>
      <c r="N118" s="124">
        <f>H118*M118</f>
        <v>0</v>
      </c>
      <c r="O118" s="126">
        <v>21</v>
      </c>
      <c r="P118" s="126">
        <f>J118*(O118/100)</f>
        <v>0</v>
      </c>
      <c r="Q118" s="126">
        <f>J118+P118</f>
        <v>0</v>
      </c>
      <c r="R118" s="127" t="s">
        <v>1430</v>
      </c>
      <c r="S118" s="127" t="s">
        <v>152</v>
      </c>
      <c r="T118" s="128">
        <v>1</v>
      </c>
      <c r="U118" s="8"/>
      <c r="V118" s="8"/>
      <c r="W118" s="8"/>
      <c r="X118" s="60"/>
    </row>
    <row r="119" spans="1:27" ht="9.75" outlineLevel="5" x14ac:dyDescent="0.2">
      <c r="A119" s="129"/>
      <c r="B119" s="130"/>
      <c r="C119" s="130"/>
      <c r="D119" s="131"/>
      <c r="E119" s="135" t="s">
        <v>0</v>
      </c>
      <c r="F119" s="158" t="s">
        <v>1429</v>
      </c>
      <c r="G119" s="158"/>
      <c r="H119" s="159"/>
      <c r="I119" s="160"/>
      <c r="J119" s="161"/>
      <c r="K119" s="133"/>
      <c r="L119" s="133"/>
      <c r="M119" s="133"/>
      <c r="N119" s="133"/>
      <c r="O119" s="134"/>
      <c r="P119" s="134"/>
      <c r="Q119" s="134"/>
      <c r="R119" s="131"/>
      <c r="S119" s="131"/>
      <c r="T119" s="130"/>
      <c r="U119" s="6"/>
      <c r="V119" s="8"/>
      <c r="W119" s="8"/>
      <c r="X119" s="132" t="str">
        <f>F119</f>
        <v>Zkouška těsnosti kanalizace v objektech vodou do DN 125</v>
      </c>
      <c r="Y119" s="9"/>
      <c r="AA119" s="11"/>
    </row>
    <row r="120" spans="1:27" ht="7.5" customHeight="1" outlineLevel="5" x14ac:dyDescent="0.15">
      <c r="B120" s="69"/>
      <c r="C120" s="69"/>
      <c r="D120" s="60"/>
      <c r="E120" s="60"/>
      <c r="F120" s="61"/>
      <c r="G120" s="60"/>
      <c r="H120" s="65"/>
      <c r="I120" s="104"/>
      <c r="J120" s="63"/>
      <c r="K120" s="65"/>
      <c r="L120" s="65"/>
      <c r="M120" s="65"/>
      <c r="N120" s="65"/>
      <c r="O120" s="63"/>
      <c r="P120" s="63"/>
      <c r="Q120" s="63"/>
      <c r="R120" s="60"/>
      <c r="S120" s="60"/>
      <c r="T120" s="69"/>
      <c r="U120" s="8"/>
      <c r="X120" s="60"/>
    </row>
    <row r="121" spans="1:27" ht="11.25" outlineLevel="4" x14ac:dyDescent="0.2">
      <c r="A121" s="4"/>
      <c r="B121" s="119"/>
      <c r="C121" s="120">
        <v>9</v>
      </c>
      <c r="D121" s="121" t="s">
        <v>148</v>
      </c>
      <c r="E121" s="122" t="s">
        <v>1281</v>
      </c>
      <c r="F121" s="123" t="s">
        <v>1280</v>
      </c>
      <c r="G121" s="121" t="s">
        <v>413</v>
      </c>
      <c r="H121" s="124">
        <v>0.92</v>
      </c>
      <c r="I121" s="125"/>
      <c r="J121" s="126">
        <f>H121*I121</f>
        <v>0</v>
      </c>
      <c r="K121" s="124"/>
      <c r="L121" s="124">
        <f>H121*K121</f>
        <v>0</v>
      </c>
      <c r="M121" s="124"/>
      <c r="N121" s="124">
        <f>H121*M121</f>
        <v>0</v>
      </c>
      <c r="O121" s="126">
        <v>21</v>
      </c>
      <c r="P121" s="126">
        <f>J121*(O121/100)</f>
        <v>0</v>
      </c>
      <c r="Q121" s="126">
        <f>J121+P121</f>
        <v>0</v>
      </c>
      <c r="R121" s="127" t="s">
        <v>1279</v>
      </c>
      <c r="S121" s="127" t="s">
        <v>152</v>
      </c>
      <c r="T121" s="128">
        <v>1</v>
      </c>
      <c r="U121" s="8"/>
      <c r="V121" s="8"/>
      <c r="W121" s="8"/>
      <c r="X121" s="60"/>
    </row>
    <row r="122" spans="1:27" ht="9.75" outlineLevel="5" x14ac:dyDescent="0.2">
      <c r="A122" s="129"/>
      <c r="B122" s="130"/>
      <c r="C122" s="130"/>
      <c r="D122" s="131"/>
      <c r="E122" s="135" t="s">
        <v>0</v>
      </c>
      <c r="F122" s="158" t="s">
        <v>1278</v>
      </c>
      <c r="G122" s="158"/>
      <c r="H122" s="159"/>
      <c r="I122" s="160"/>
      <c r="J122" s="161"/>
      <c r="K122" s="133"/>
      <c r="L122" s="133"/>
      <c r="M122" s="133"/>
      <c r="N122" s="133"/>
      <c r="O122" s="134"/>
      <c r="P122" s="134"/>
      <c r="Q122" s="134"/>
      <c r="R122" s="131"/>
      <c r="S122" s="131"/>
      <c r="T122" s="130"/>
      <c r="U122" s="6"/>
      <c r="V122" s="8"/>
      <c r="W122" s="8"/>
      <c r="X122" s="132" t="str">
        <f>F122</f>
        <v>Přesun hmot pro vnitřní kanalizaci stanovený procentní sazbou (%) z ceny vodorovná dopravní vzdálenost do 50 m základní v objektech výšky do 6 m</v>
      </c>
      <c r="Y122" s="9"/>
      <c r="AA122" s="11"/>
    </row>
    <row r="123" spans="1:27" ht="7.5" customHeight="1" outlineLevel="5" x14ac:dyDescent="0.15">
      <c r="B123" s="69"/>
      <c r="C123" s="69"/>
      <c r="D123" s="60"/>
      <c r="E123" s="60"/>
      <c r="F123" s="61"/>
      <c r="G123" s="60"/>
      <c r="H123" s="65"/>
      <c r="I123" s="104"/>
      <c r="J123" s="63"/>
      <c r="K123" s="65"/>
      <c r="L123" s="65"/>
      <c r="M123" s="65"/>
      <c r="N123" s="65"/>
      <c r="O123" s="63"/>
      <c r="P123" s="63"/>
      <c r="Q123" s="63"/>
      <c r="R123" s="60"/>
      <c r="S123" s="60"/>
      <c r="T123" s="69"/>
      <c r="U123" s="8"/>
      <c r="X123" s="60"/>
    </row>
    <row r="124" spans="1:27" outlineLevel="4" x14ac:dyDescent="0.15">
      <c r="B124" s="6"/>
      <c r="C124" s="6"/>
      <c r="D124" s="6"/>
      <c r="E124" s="6"/>
      <c r="F124" s="6"/>
      <c r="G124" s="6"/>
      <c r="H124" s="6"/>
      <c r="I124" s="8"/>
      <c r="J124" s="8"/>
      <c r="K124" s="6"/>
      <c r="L124" s="6"/>
      <c r="M124" s="6"/>
      <c r="N124" s="6"/>
      <c r="O124" s="6"/>
      <c r="P124" s="8"/>
      <c r="Q124" s="8"/>
      <c r="R124" s="8"/>
      <c r="S124" s="6"/>
      <c r="T124" s="6"/>
      <c r="X124" s="6"/>
    </row>
    <row r="125" spans="1:27" ht="11.25" outlineLevel="3" x14ac:dyDescent="0.2">
      <c r="A125" s="96" t="s">
        <v>1215</v>
      </c>
      <c r="B125" s="100">
        <v>4</v>
      </c>
      <c r="C125" s="113"/>
      <c r="D125" s="114" t="s">
        <v>147</v>
      </c>
      <c r="E125" s="114"/>
      <c r="F125" s="115" t="s">
        <v>1193</v>
      </c>
      <c r="G125" s="114"/>
      <c r="H125" s="116"/>
      <c r="I125" s="117"/>
      <c r="J125" s="98">
        <f>SUBTOTAL(9,J126:J156)</f>
        <v>0</v>
      </c>
      <c r="K125" s="116"/>
      <c r="L125" s="99">
        <f>SUBTOTAL(9,L126:L156)</f>
        <v>1.6155000000000003E-2</v>
      </c>
      <c r="M125" s="116"/>
      <c r="N125" s="99">
        <f>SUBTOTAL(9,N126:N156)</f>
        <v>2.1299999999999999E-2</v>
      </c>
      <c r="O125" s="118"/>
      <c r="P125" s="98">
        <f>SUBTOTAL(9,P126:P156)</f>
        <v>0</v>
      </c>
      <c r="Q125" s="98">
        <f>SUBTOTAL(9,Q126:Q156)</f>
        <v>0</v>
      </c>
      <c r="R125" s="114"/>
      <c r="S125" s="114"/>
      <c r="T125" s="100">
        <f>SUBTOTAL(9,T126:T156)</f>
        <v>10</v>
      </c>
      <c r="U125" s="6"/>
      <c r="V125" s="8"/>
      <c r="W125" s="8"/>
      <c r="X125" s="60"/>
    </row>
    <row r="126" spans="1:27" ht="11.25" outlineLevel="4" x14ac:dyDescent="0.2">
      <c r="A126" s="4"/>
      <c r="B126" s="119"/>
      <c r="C126" s="120">
        <v>1</v>
      </c>
      <c r="D126" s="121" t="s">
        <v>148</v>
      </c>
      <c r="E126" s="122" t="s">
        <v>1277</v>
      </c>
      <c r="F126" s="123" t="s">
        <v>1276</v>
      </c>
      <c r="G126" s="121" t="s">
        <v>172</v>
      </c>
      <c r="H126" s="124">
        <v>10</v>
      </c>
      <c r="I126" s="125"/>
      <c r="J126" s="126">
        <f>H126*I126</f>
        <v>0</v>
      </c>
      <c r="K126" s="124"/>
      <c r="L126" s="124">
        <f>H126*K126</f>
        <v>0</v>
      </c>
      <c r="M126" s="124">
        <v>2.1299999999999999E-3</v>
      </c>
      <c r="N126" s="124">
        <f>H126*M126</f>
        <v>2.1299999999999999E-2</v>
      </c>
      <c r="O126" s="126">
        <v>21</v>
      </c>
      <c r="P126" s="126">
        <f>J126*(O126/100)</f>
        <v>0</v>
      </c>
      <c r="Q126" s="126">
        <f>J126+P126</f>
        <v>0</v>
      </c>
      <c r="R126" s="127" t="s">
        <v>1275</v>
      </c>
      <c r="S126" s="127" t="s">
        <v>152</v>
      </c>
      <c r="T126" s="128">
        <v>1</v>
      </c>
      <c r="U126" s="8"/>
      <c r="V126" s="8"/>
      <c r="W126" s="8"/>
      <c r="X126" s="60"/>
    </row>
    <row r="127" spans="1:27" ht="9.75" outlineLevel="5" x14ac:dyDescent="0.2">
      <c r="A127" s="129"/>
      <c r="B127" s="130"/>
      <c r="C127" s="130"/>
      <c r="D127" s="131"/>
      <c r="E127" s="135" t="s">
        <v>0</v>
      </c>
      <c r="F127" s="158" t="s">
        <v>1274</v>
      </c>
      <c r="G127" s="158"/>
      <c r="H127" s="159"/>
      <c r="I127" s="160"/>
      <c r="J127" s="161"/>
      <c r="K127" s="133"/>
      <c r="L127" s="133"/>
      <c r="M127" s="133"/>
      <c r="N127" s="133"/>
      <c r="O127" s="134"/>
      <c r="P127" s="134"/>
      <c r="Q127" s="134"/>
      <c r="R127" s="131"/>
      <c r="S127" s="131"/>
      <c r="T127" s="130"/>
      <c r="U127" s="6"/>
      <c r="V127" s="8"/>
      <c r="W127" s="8"/>
      <c r="X127" s="132" t="str">
        <f>F127</f>
        <v>Demontáž potrubí z ocelových trubek pozinkovaných závitových do DN 25</v>
      </c>
      <c r="Y127" s="9"/>
      <c r="AA127" s="11"/>
    </row>
    <row r="128" spans="1:27" ht="7.5" customHeight="1" outlineLevel="5" x14ac:dyDescent="0.15">
      <c r="B128" s="69"/>
      <c r="C128" s="69"/>
      <c r="D128" s="60"/>
      <c r="E128" s="60"/>
      <c r="F128" s="61"/>
      <c r="G128" s="60"/>
      <c r="H128" s="65"/>
      <c r="I128" s="104"/>
      <c r="J128" s="63"/>
      <c r="K128" s="65"/>
      <c r="L128" s="65"/>
      <c r="M128" s="65"/>
      <c r="N128" s="65"/>
      <c r="O128" s="63"/>
      <c r="P128" s="63"/>
      <c r="Q128" s="63"/>
      <c r="R128" s="60"/>
      <c r="S128" s="60"/>
      <c r="T128" s="69"/>
      <c r="U128" s="8"/>
      <c r="X128" s="60"/>
    </row>
    <row r="129" spans="1:27" ht="11.25" outlineLevel="4" x14ac:dyDescent="0.2">
      <c r="A129" s="4"/>
      <c r="B129" s="119"/>
      <c r="C129" s="120">
        <v>2</v>
      </c>
      <c r="D129" s="121" t="s">
        <v>148</v>
      </c>
      <c r="E129" s="122" t="s">
        <v>1273</v>
      </c>
      <c r="F129" s="123" t="s">
        <v>1272</v>
      </c>
      <c r="G129" s="121" t="s">
        <v>172</v>
      </c>
      <c r="H129" s="124">
        <v>9.1999999999999993</v>
      </c>
      <c r="I129" s="125"/>
      <c r="J129" s="126">
        <f>H129*I129</f>
        <v>0</v>
      </c>
      <c r="K129" s="124">
        <v>7.5000000000000002E-4</v>
      </c>
      <c r="L129" s="124">
        <f>H129*K129</f>
        <v>6.8999999999999999E-3</v>
      </c>
      <c r="M129" s="124"/>
      <c r="N129" s="124">
        <f>H129*M129</f>
        <v>0</v>
      </c>
      <c r="O129" s="126">
        <v>21</v>
      </c>
      <c r="P129" s="126">
        <f>J129*(O129/100)</f>
        <v>0</v>
      </c>
      <c r="Q129" s="126">
        <f>J129+P129</f>
        <v>0</v>
      </c>
      <c r="R129" s="127" t="s">
        <v>1271</v>
      </c>
      <c r="S129" s="127" t="s">
        <v>152</v>
      </c>
      <c r="T129" s="128">
        <v>1</v>
      </c>
      <c r="U129" s="8"/>
      <c r="V129" s="8"/>
      <c r="W129" s="8"/>
      <c r="X129" s="60"/>
    </row>
    <row r="130" spans="1:27" ht="9.75" outlineLevel="5" x14ac:dyDescent="0.2">
      <c r="A130" s="129"/>
      <c r="B130" s="130"/>
      <c r="C130" s="130"/>
      <c r="D130" s="131"/>
      <c r="E130" s="135" t="s">
        <v>0</v>
      </c>
      <c r="F130" s="158" t="s">
        <v>1270</v>
      </c>
      <c r="G130" s="158"/>
      <c r="H130" s="159"/>
      <c r="I130" s="160"/>
      <c r="J130" s="161"/>
      <c r="K130" s="133"/>
      <c r="L130" s="133"/>
      <c r="M130" s="133"/>
      <c r="N130" s="133"/>
      <c r="O130" s="134"/>
      <c r="P130" s="134"/>
      <c r="Q130" s="134"/>
      <c r="R130" s="131"/>
      <c r="S130" s="131"/>
      <c r="T130" s="130"/>
      <c r="U130" s="6"/>
      <c r="V130" s="8"/>
      <c r="W130" s="8"/>
      <c r="X130" s="132" t="str">
        <f>F130</f>
        <v>Potrubí z plastových trubek z polypropylenu PPR svařovaných polyfúzně PN 16 (SDR 7,4) D 20 x 2,8</v>
      </c>
      <c r="Y130" s="9"/>
      <c r="AA130" s="11"/>
    </row>
    <row r="131" spans="1:27" ht="7.5" customHeight="1" outlineLevel="5" x14ac:dyDescent="0.15">
      <c r="B131" s="69"/>
      <c r="C131" s="69"/>
      <c r="D131" s="60"/>
      <c r="E131" s="60"/>
      <c r="F131" s="61"/>
      <c r="G131" s="60"/>
      <c r="H131" s="65"/>
      <c r="I131" s="104"/>
      <c r="J131" s="63"/>
      <c r="K131" s="65"/>
      <c r="L131" s="65"/>
      <c r="M131" s="65"/>
      <c r="N131" s="65"/>
      <c r="O131" s="63"/>
      <c r="P131" s="63"/>
      <c r="Q131" s="63"/>
      <c r="R131" s="60"/>
      <c r="S131" s="60"/>
      <c r="T131" s="69"/>
      <c r="U131" s="8"/>
      <c r="X131" s="60"/>
    </row>
    <row r="132" spans="1:27" ht="11.25" outlineLevel="4" x14ac:dyDescent="0.2">
      <c r="A132" s="4"/>
      <c r="B132" s="119"/>
      <c r="C132" s="120">
        <v>3</v>
      </c>
      <c r="D132" s="121" t="s">
        <v>148</v>
      </c>
      <c r="E132" s="122" t="s">
        <v>1428</v>
      </c>
      <c r="F132" s="123" t="s">
        <v>1427</v>
      </c>
      <c r="G132" s="121" t="s">
        <v>172</v>
      </c>
      <c r="H132" s="124">
        <v>6.9</v>
      </c>
      <c r="I132" s="125"/>
      <c r="J132" s="126">
        <f>H132*I132</f>
        <v>0</v>
      </c>
      <c r="K132" s="124">
        <v>1.15E-3</v>
      </c>
      <c r="L132" s="124">
        <f>H132*K132</f>
        <v>7.9350000000000011E-3</v>
      </c>
      <c r="M132" s="124"/>
      <c r="N132" s="124">
        <f>H132*M132</f>
        <v>0</v>
      </c>
      <c r="O132" s="126">
        <v>21</v>
      </c>
      <c r="P132" s="126">
        <f>J132*(O132/100)</f>
        <v>0</v>
      </c>
      <c r="Q132" s="126">
        <f>J132+P132</f>
        <v>0</v>
      </c>
      <c r="R132" s="127" t="s">
        <v>1426</v>
      </c>
      <c r="S132" s="127" t="s">
        <v>152</v>
      </c>
      <c r="T132" s="128">
        <v>1</v>
      </c>
      <c r="U132" s="8"/>
      <c r="V132" s="8"/>
      <c r="W132" s="8"/>
      <c r="X132" s="60"/>
    </row>
    <row r="133" spans="1:27" ht="9.75" outlineLevel="5" x14ac:dyDescent="0.2">
      <c r="A133" s="129"/>
      <c r="B133" s="130"/>
      <c r="C133" s="130"/>
      <c r="D133" s="131"/>
      <c r="E133" s="135" t="s">
        <v>0</v>
      </c>
      <c r="F133" s="158" t="s">
        <v>1425</v>
      </c>
      <c r="G133" s="158"/>
      <c r="H133" s="159"/>
      <c r="I133" s="160"/>
      <c r="J133" s="161"/>
      <c r="K133" s="133"/>
      <c r="L133" s="133"/>
      <c r="M133" s="133"/>
      <c r="N133" s="133"/>
      <c r="O133" s="134"/>
      <c r="P133" s="134"/>
      <c r="Q133" s="134"/>
      <c r="R133" s="131"/>
      <c r="S133" s="131"/>
      <c r="T133" s="130"/>
      <c r="U133" s="6"/>
      <c r="V133" s="8"/>
      <c r="W133" s="8"/>
      <c r="X133" s="132" t="str">
        <f>F133</f>
        <v>Potrubí z plastových trubek z polypropylenu PPR svařovaných polyfúzně PN 16 (SDR 7,4) D 25 x 3,5</v>
      </c>
      <c r="Y133" s="9"/>
      <c r="AA133" s="11"/>
    </row>
    <row r="134" spans="1:27" ht="7.5" customHeight="1" outlineLevel="5" x14ac:dyDescent="0.15">
      <c r="B134" s="69"/>
      <c r="C134" s="69"/>
      <c r="D134" s="60"/>
      <c r="E134" s="60"/>
      <c r="F134" s="61"/>
      <c r="G134" s="60"/>
      <c r="H134" s="65"/>
      <c r="I134" s="104"/>
      <c r="J134" s="63"/>
      <c r="K134" s="65"/>
      <c r="L134" s="65"/>
      <c r="M134" s="65"/>
      <c r="N134" s="65"/>
      <c r="O134" s="63"/>
      <c r="P134" s="63"/>
      <c r="Q134" s="63"/>
      <c r="R134" s="60"/>
      <c r="S134" s="60"/>
      <c r="T134" s="69"/>
      <c r="U134" s="8"/>
      <c r="X134" s="60"/>
    </row>
    <row r="135" spans="1:27" ht="11.25" outlineLevel="4" x14ac:dyDescent="0.2">
      <c r="A135" s="4"/>
      <c r="B135" s="119"/>
      <c r="C135" s="120">
        <v>4</v>
      </c>
      <c r="D135" s="121" t="s">
        <v>148</v>
      </c>
      <c r="E135" s="122" t="s">
        <v>1424</v>
      </c>
      <c r="F135" s="123" t="s">
        <v>1423</v>
      </c>
      <c r="G135" s="121" t="s">
        <v>608</v>
      </c>
      <c r="H135" s="124">
        <v>1</v>
      </c>
      <c r="I135" s="125"/>
      <c r="J135" s="126">
        <f>H135*I135</f>
        <v>0</v>
      </c>
      <c r="K135" s="124"/>
      <c r="L135" s="124">
        <f>H135*K135</f>
        <v>0</v>
      </c>
      <c r="M135" s="124"/>
      <c r="N135" s="124">
        <f>H135*M135</f>
        <v>0</v>
      </c>
      <c r="O135" s="126">
        <v>21</v>
      </c>
      <c r="P135" s="126">
        <f>J135*(O135/100)</f>
        <v>0</v>
      </c>
      <c r="Q135" s="126">
        <f>J135+P135</f>
        <v>0</v>
      </c>
      <c r="R135" s="127" t="s">
        <v>1422</v>
      </c>
      <c r="S135" s="127" t="s">
        <v>152</v>
      </c>
      <c r="T135" s="128">
        <v>1</v>
      </c>
      <c r="U135" s="8"/>
      <c r="V135" s="8"/>
      <c r="W135" s="8"/>
      <c r="X135" s="60"/>
    </row>
    <row r="136" spans="1:27" ht="9.75" outlineLevel="5" x14ac:dyDescent="0.2">
      <c r="A136" s="129"/>
      <c r="B136" s="130"/>
      <c r="C136" s="130"/>
      <c r="D136" s="131"/>
      <c r="E136" s="135" t="s">
        <v>0</v>
      </c>
      <c r="F136" s="158" t="s">
        <v>1421</v>
      </c>
      <c r="G136" s="158"/>
      <c r="H136" s="159"/>
      <c r="I136" s="160"/>
      <c r="J136" s="161"/>
      <c r="K136" s="133"/>
      <c r="L136" s="133"/>
      <c r="M136" s="133"/>
      <c r="N136" s="133"/>
      <c r="O136" s="134"/>
      <c r="P136" s="134"/>
      <c r="Q136" s="134"/>
      <c r="R136" s="131"/>
      <c r="S136" s="131"/>
      <c r="T136" s="130"/>
      <c r="U136" s="6"/>
      <c r="V136" s="8"/>
      <c r="W136" s="8"/>
      <c r="X136" s="132" t="str">
        <f>F136</f>
        <v>Příplatek k ceně rozvody vody z plastů za práce malého rozsahu na zakázce do 20 m rozvodu</v>
      </c>
      <c r="Y136" s="9"/>
      <c r="AA136" s="11"/>
    </row>
    <row r="137" spans="1:27" ht="7.5" customHeight="1" outlineLevel="5" x14ac:dyDescent="0.15">
      <c r="B137" s="69"/>
      <c r="C137" s="69"/>
      <c r="D137" s="60"/>
      <c r="E137" s="60"/>
      <c r="F137" s="61"/>
      <c r="G137" s="60"/>
      <c r="H137" s="65"/>
      <c r="I137" s="104"/>
      <c r="J137" s="63"/>
      <c r="K137" s="65"/>
      <c r="L137" s="65"/>
      <c r="M137" s="65"/>
      <c r="N137" s="65"/>
      <c r="O137" s="63"/>
      <c r="P137" s="63"/>
      <c r="Q137" s="63"/>
      <c r="R137" s="60"/>
      <c r="S137" s="60"/>
      <c r="T137" s="69"/>
      <c r="U137" s="8"/>
      <c r="X137" s="60"/>
    </row>
    <row r="138" spans="1:27" ht="22.5" outlineLevel="4" x14ac:dyDescent="0.2">
      <c r="A138" s="4"/>
      <c r="B138" s="119"/>
      <c r="C138" s="120">
        <v>5</v>
      </c>
      <c r="D138" s="121" t="s">
        <v>148</v>
      </c>
      <c r="E138" s="122" t="s">
        <v>1269</v>
      </c>
      <c r="F138" s="123" t="s">
        <v>1268</v>
      </c>
      <c r="G138" s="121" t="s">
        <v>172</v>
      </c>
      <c r="H138" s="124">
        <v>9.1999999999999993</v>
      </c>
      <c r="I138" s="125"/>
      <c r="J138" s="126">
        <f>H138*I138</f>
        <v>0</v>
      </c>
      <c r="K138" s="124">
        <v>4.0000000000000003E-5</v>
      </c>
      <c r="L138" s="124">
        <f>H138*K138</f>
        <v>3.68E-4</v>
      </c>
      <c r="M138" s="124"/>
      <c r="N138" s="124">
        <f>H138*M138</f>
        <v>0</v>
      </c>
      <c r="O138" s="126">
        <v>21</v>
      </c>
      <c r="P138" s="126">
        <f>J138*(O138/100)</f>
        <v>0</v>
      </c>
      <c r="Q138" s="126">
        <f>J138+P138</f>
        <v>0</v>
      </c>
      <c r="R138" s="127" t="s">
        <v>1267</v>
      </c>
      <c r="S138" s="127" t="s">
        <v>152</v>
      </c>
      <c r="T138" s="128">
        <v>1</v>
      </c>
      <c r="U138" s="8"/>
      <c r="V138" s="8"/>
      <c r="W138" s="8"/>
      <c r="X138" s="60"/>
    </row>
    <row r="139" spans="1:27" ht="19.5" outlineLevel="5" x14ac:dyDescent="0.2">
      <c r="A139" s="129"/>
      <c r="B139" s="130"/>
      <c r="C139" s="130"/>
      <c r="D139" s="131"/>
      <c r="E139" s="135" t="s">
        <v>0</v>
      </c>
      <c r="F139" s="158" t="s">
        <v>1266</v>
      </c>
      <c r="G139" s="158"/>
      <c r="H139" s="159"/>
      <c r="I139" s="160"/>
      <c r="J139" s="161"/>
      <c r="K139" s="133"/>
      <c r="L139" s="133"/>
      <c r="M139" s="133"/>
      <c r="N139" s="133"/>
      <c r="O139" s="134"/>
      <c r="P139" s="134"/>
      <c r="Q139" s="134"/>
      <c r="R139" s="131"/>
      <c r="S139" s="131"/>
      <c r="T139" s="130"/>
      <c r="U139" s="6"/>
      <c r="V139" s="8"/>
      <c r="W139" s="8"/>
      <c r="X139" s="132" t="str">
        <f>F139</f>
        <v>Ochrana potrubí termoizolačními trubicemi z pěnového polyetylenu PE přilepenými v příčných a podélných spojích, tloušťky izolace přes 6 do 9 mm, vnitřního průměru izolace DN do 22 mm</v>
      </c>
      <c r="Y139" s="9"/>
      <c r="AA139" s="11"/>
    </row>
    <row r="140" spans="1:27" ht="7.5" customHeight="1" outlineLevel="5" x14ac:dyDescent="0.15">
      <c r="B140" s="69"/>
      <c r="C140" s="69"/>
      <c r="D140" s="60"/>
      <c r="E140" s="60"/>
      <c r="F140" s="61"/>
      <c r="G140" s="60"/>
      <c r="H140" s="65"/>
      <c r="I140" s="104"/>
      <c r="J140" s="63"/>
      <c r="K140" s="65"/>
      <c r="L140" s="65"/>
      <c r="M140" s="65"/>
      <c r="N140" s="65"/>
      <c r="O140" s="63"/>
      <c r="P140" s="63"/>
      <c r="Q140" s="63"/>
      <c r="R140" s="60"/>
      <c r="S140" s="60"/>
      <c r="T140" s="69"/>
      <c r="U140" s="8"/>
      <c r="X140" s="60"/>
    </row>
    <row r="141" spans="1:27" ht="22.5" outlineLevel="4" x14ac:dyDescent="0.2">
      <c r="A141" s="4"/>
      <c r="B141" s="119"/>
      <c r="C141" s="120">
        <v>6</v>
      </c>
      <c r="D141" s="121" t="s">
        <v>148</v>
      </c>
      <c r="E141" s="122" t="s">
        <v>1420</v>
      </c>
      <c r="F141" s="123" t="s">
        <v>1419</v>
      </c>
      <c r="G141" s="121" t="s">
        <v>172</v>
      </c>
      <c r="H141" s="124">
        <v>6.9</v>
      </c>
      <c r="I141" s="125"/>
      <c r="J141" s="126">
        <f>H141*I141</f>
        <v>0</v>
      </c>
      <c r="K141" s="124">
        <v>8.0000000000000007E-5</v>
      </c>
      <c r="L141" s="124">
        <f>H141*K141</f>
        <v>5.5200000000000008E-4</v>
      </c>
      <c r="M141" s="124"/>
      <c r="N141" s="124">
        <f>H141*M141</f>
        <v>0</v>
      </c>
      <c r="O141" s="126">
        <v>21</v>
      </c>
      <c r="P141" s="126">
        <f>J141*(O141/100)</f>
        <v>0</v>
      </c>
      <c r="Q141" s="126">
        <f>J141+P141</f>
        <v>0</v>
      </c>
      <c r="R141" s="127" t="s">
        <v>1418</v>
      </c>
      <c r="S141" s="127" t="s">
        <v>152</v>
      </c>
      <c r="T141" s="128">
        <v>1</v>
      </c>
      <c r="U141" s="8"/>
      <c r="V141" s="8"/>
      <c r="W141" s="8"/>
      <c r="X141" s="60"/>
    </row>
    <row r="142" spans="1:27" ht="19.5" outlineLevel="5" x14ac:dyDescent="0.2">
      <c r="A142" s="129"/>
      <c r="B142" s="130"/>
      <c r="C142" s="130"/>
      <c r="D142" s="131"/>
      <c r="E142" s="135" t="s">
        <v>0</v>
      </c>
      <c r="F142" s="158" t="s">
        <v>1417</v>
      </c>
      <c r="G142" s="158"/>
      <c r="H142" s="159"/>
      <c r="I142" s="160"/>
      <c r="J142" s="161"/>
      <c r="K142" s="133"/>
      <c r="L142" s="133"/>
      <c r="M142" s="133"/>
      <c r="N142" s="133"/>
      <c r="O142" s="134"/>
      <c r="P142" s="134"/>
      <c r="Q142" s="134"/>
      <c r="R142" s="131"/>
      <c r="S142" s="131"/>
      <c r="T142" s="130"/>
      <c r="U142" s="6"/>
      <c r="V142" s="8"/>
      <c r="W142" s="8"/>
      <c r="X142" s="132" t="str">
        <f>F142</f>
        <v>Ochrana potrubí termoizolačními trubicemi z pěnového polyetylenu PE přilepenými v příčných a podélných spojích, tloušťky izolace přes 6 do 9 mm, vnitřního průměru izolace DN přes 22 do 45 mm</v>
      </c>
      <c r="Y142" s="9"/>
      <c r="AA142" s="11"/>
    </row>
    <row r="143" spans="1:27" ht="7.5" customHeight="1" outlineLevel="5" x14ac:dyDescent="0.15">
      <c r="B143" s="69"/>
      <c r="C143" s="69"/>
      <c r="D143" s="60"/>
      <c r="E143" s="60"/>
      <c r="F143" s="61"/>
      <c r="G143" s="60"/>
      <c r="H143" s="65"/>
      <c r="I143" s="104"/>
      <c r="J143" s="63"/>
      <c r="K143" s="65"/>
      <c r="L143" s="65"/>
      <c r="M143" s="65"/>
      <c r="N143" s="65"/>
      <c r="O143" s="63"/>
      <c r="P143" s="63"/>
      <c r="Q143" s="63"/>
      <c r="R143" s="60"/>
      <c r="S143" s="60"/>
      <c r="T143" s="69"/>
      <c r="U143" s="8"/>
      <c r="X143" s="60"/>
    </row>
    <row r="144" spans="1:27" ht="11.25" outlineLevel="4" x14ac:dyDescent="0.2">
      <c r="A144" s="4"/>
      <c r="B144" s="119"/>
      <c r="C144" s="120">
        <v>7</v>
      </c>
      <c r="D144" s="121" t="s">
        <v>148</v>
      </c>
      <c r="E144" s="122" t="s">
        <v>1416</v>
      </c>
      <c r="F144" s="123" t="s">
        <v>1415</v>
      </c>
      <c r="G144" s="121" t="s">
        <v>189</v>
      </c>
      <c r="H144" s="124">
        <v>4</v>
      </c>
      <c r="I144" s="125"/>
      <c r="J144" s="126">
        <f>H144*I144</f>
        <v>0</v>
      </c>
      <c r="K144" s="124"/>
      <c r="L144" s="124">
        <f>H144*K144</f>
        <v>0</v>
      </c>
      <c r="M144" s="124"/>
      <c r="N144" s="124">
        <f>H144*M144</f>
        <v>0</v>
      </c>
      <c r="O144" s="126">
        <v>21</v>
      </c>
      <c r="P144" s="126">
        <f>J144*(O144/100)</f>
        <v>0</v>
      </c>
      <c r="Q144" s="126">
        <f>J144+P144</f>
        <v>0</v>
      </c>
      <c r="R144" s="127" t="s">
        <v>1414</v>
      </c>
      <c r="S144" s="127" t="s">
        <v>152</v>
      </c>
      <c r="T144" s="128">
        <v>1</v>
      </c>
      <c r="U144" s="8"/>
      <c r="V144" s="8"/>
      <c r="W144" s="8"/>
      <c r="X144" s="60"/>
    </row>
    <row r="145" spans="1:27" ht="9.75" outlineLevel="5" x14ac:dyDescent="0.2">
      <c r="A145" s="129"/>
      <c r="B145" s="130"/>
      <c r="C145" s="130"/>
      <c r="D145" s="131"/>
      <c r="E145" s="135" t="s">
        <v>0</v>
      </c>
      <c r="F145" s="158" t="s">
        <v>1413</v>
      </c>
      <c r="G145" s="158"/>
      <c r="H145" s="159"/>
      <c r="I145" s="160"/>
      <c r="J145" s="161"/>
      <c r="K145" s="133"/>
      <c r="L145" s="133"/>
      <c r="M145" s="133"/>
      <c r="N145" s="133"/>
      <c r="O145" s="134"/>
      <c r="P145" s="134"/>
      <c r="Q145" s="134"/>
      <c r="R145" s="131"/>
      <c r="S145" s="131"/>
      <c r="T145" s="130"/>
      <c r="U145" s="6"/>
      <c r="V145" s="8"/>
      <c r="W145" s="8"/>
      <c r="X145" s="132" t="str">
        <f>F145</f>
        <v>Zřízení přípojek na potrubí vyvedení a upevnění výpustek do DN 25</v>
      </c>
      <c r="Y145" s="9"/>
      <c r="AA145" s="11"/>
    </row>
    <row r="146" spans="1:27" ht="7.5" customHeight="1" outlineLevel="5" x14ac:dyDescent="0.15">
      <c r="B146" s="69"/>
      <c r="C146" s="69"/>
      <c r="D146" s="60"/>
      <c r="E146" s="60"/>
      <c r="F146" s="61"/>
      <c r="G146" s="60"/>
      <c r="H146" s="65"/>
      <c r="I146" s="104"/>
      <c r="J146" s="63"/>
      <c r="K146" s="65"/>
      <c r="L146" s="65"/>
      <c r="M146" s="65"/>
      <c r="N146" s="65"/>
      <c r="O146" s="63"/>
      <c r="P146" s="63"/>
      <c r="Q146" s="63"/>
      <c r="R146" s="60"/>
      <c r="S146" s="60"/>
      <c r="T146" s="69"/>
      <c r="U146" s="8"/>
      <c r="X146" s="60"/>
    </row>
    <row r="147" spans="1:27" ht="11.25" outlineLevel="4" x14ac:dyDescent="0.2">
      <c r="A147" s="4"/>
      <c r="B147" s="119"/>
      <c r="C147" s="120">
        <v>8</v>
      </c>
      <c r="D147" s="121" t="s">
        <v>148</v>
      </c>
      <c r="E147" s="122" t="s">
        <v>1412</v>
      </c>
      <c r="F147" s="123" t="s">
        <v>1411</v>
      </c>
      <c r="G147" s="121" t="s">
        <v>189</v>
      </c>
      <c r="H147" s="124">
        <v>4</v>
      </c>
      <c r="I147" s="125"/>
      <c r="J147" s="126">
        <f>H147*I147</f>
        <v>0</v>
      </c>
      <c r="K147" s="124"/>
      <c r="L147" s="124">
        <f>H147*K147</f>
        <v>0</v>
      </c>
      <c r="M147" s="124"/>
      <c r="N147" s="124">
        <f>H147*M147</f>
        <v>0</v>
      </c>
      <c r="O147" s="126">
        <v>21</v>
      </c>
      <c r="P147" s="126">
        <f>J147*(O147/100)</f>
        <v>0</v>
      </c>
      <c r="Q147" s="126">
        <f>J147+P147</f>
        <v>0</v>
      </c>
      <c r="R147" s="127" t="s">
        <v>1410</v>
      </c>
      <c r="S147" s="127" t="s">
        <v>152</v>
      </c>
      <c r="T147" s="128">
        <v>1</v>
      </c>
      <c r="U147" s="8"/>
      <c r="V147" s="8"/>
      <c r="W147" s="8"/>
      <c r="X147" s="60"/>
    </row>
    <row r="148" spans="1:27" ht="9.75" outlineLevel="5" x14ac:dyDescent="0.2">
      <c r="A148" s="129"/>
      <c r="B148" s="130"/>
      <c r="C148" s="130"/>
      <c r="D148" s="131"/>
      <c r="E148" s="135" t="s">
        <v>0</v>
      </c>
      <c r="F148" s="158" t="s">
        <v>1409</v>
      </c>
      <c r="G148" s="158"/>
      <c r="H148" s="159"/>
      <c r="I148" s="160"/>
      <c r="J148" s="161"/>
      <c r="K148" s="133"/>
      <c r="L148" s="133"/>
      <c r="M148" s="133"/>
      <c r="N148" s="133"/>
      <c r="O148" s="134"/>
      <c r="P148" s="134"/>
      <c r="Q148" s="134"/>
      <c r="R148" s="131"/>
      <c r="S148" s="131"/>
      <c r="T148" s="130"/>
      <c r="U148" s="6"/>
      <c r="V148" s="8"/>
      <c r="W148" s="8"/>
      <c r="X148" s="132" t="str">
        <f>F148</f>
        <v>Opravy ostatní uzavření nebo otevření vodovodního potrubí při opravách včetně vypuštění a napuštění</v>
      </c>
      <c r="Y148" s="9"/>
      <c r="AA148" s="11"/>
    </row>
    <row r="149" spans="1:27" ht="7.5" customHeight="1" outlineLevel="5" x14ac:dyDescent="0.15">
      <c r="B149" s="69"/>
      <c r="C149" s="69"/>
      <c r="D149" s="60"/>
      <c r="E149" s="60"/>
      <c r="F149" s="61"/>
      <c r="G149" s="60"/>
      <c r="H149" s="65"/>
      <c r="I149" s="104"/>
      <c r="J149" s="63"/>
      <c r="K149" s="65"/>
      <c r="L149" s="65"/>
      <c r="M149" s="65"/>
      <c r="N149" s="65"/>
      <c r="O149" s="63"/>
      <c r="P149" s="63"/>
      <c r="Q149" s="63"/>
      <c r="R149" s="60"/>
      <c r="S149" s="60"/>
      <c r="T149" s="69"/>
      <c r="U149" s="8"/>
      <c r="X149" s="60"/>
    </row>
    <row r="150" spans="1:27" ht="11.25" outlineLevel="4" x14ac:dyDescent="0.2">
      <c r="A150" s="4"/>
      <c r="B150" s="119"/>
      <c r="C150" s="120">
        <v>9</v>
      </c>
      <c r="D150" s="121" t="s">
        <v>148</v>
      </c>
      <c r="E150" s="122" t="s">
        <v>1408</v>
      </c>
      <c r="F150" s="123" t="s">
        <v>1407</v>
      </c>
      <c r="G150" s="121" t="s">
        <v>189</v>
      </c>
      <c r="H150" s="124">
        <v>1</v>
      </c>
      <c r="I150" s="125"/>
      <c r="J150" s="126">
        <f>H150*I150</f>
        <v>0</v>
      </c>
      <c r="K150" s="124">
        <v>4.0000000000000002E-4</v>
      </c>
      <c r="L150" s="124">
        <f>H150*K150</f>
        <v>4.0000000000000002E-4</v>
      </c>
      <c r="M150" s="124"/>
      <c r="N150" s="124">
        <f>H150*M150</f>
        <v>0</v>
      </c>
      <c r="O150" s="126">
        <v>21</v>
      </c>
      <c r="P150" s="126">
        <f>J150*(O150/100)</f>
        <v>0</v>
      </c>
      <c r="Q150" s="126">
        <f>J150+P150</f>
        <v>0</v>
      </c>
      <c r="R150" s="127" t="s">
        <v>1406</v>
      </c>
      <c r="S150" s="127" t="s">
        <v>152</v>
      </c>
      <c r="T150" s="128">
        <v>1</v>
      </c>
      <c r="U150" s="8"/>
      <c r="V150" s="8"/>
      <c r="W150" s="8"/>
      <c r="X150" s="60"/>
    </row>
    <row r="151" spans="1:27" ht="9.75" outlineLevel="5" x14ac:dyDescent="0.2">
      <c r="A151" s="129"/>
      <c r="B151" s="130"/>
      <c r="C151" s="130"/>
      <c r="D151" s="131"/>
      <c r="E151" s="135" t="s">
        <v>0</v>
      </c>
      <c r="F151" s="158" t="s">
        <v>1405</v>
      </c>
      <c r="G151" s="158"/>
      <c r="H151" s="159"/>
      <c r="I151" s="160"/>
      <c r="J151" s="161"/>
      <c r="K151" s="133"/>
      <c r="L151" s="133"/>
      <c r="M151" s="133"/>
      <c r="N151" s="133"/>
      <c r="O151" s="134"/>
      <c r="P151" s="134"/>
      <c r="Q151" s="134"/>
      <c r="R151" s="131"/>
      <c r="S151" s="131"/>
      <c r="T151" s="130"/>
      <c r="U151" s="6"/>
      <c r="V151" s="8"/>
      <c r="W151" s="8"/>
      <c r="X151" s="132" t="str">
        <f>F151</f>
        <v>Armatury se dvěma závity kulové kohouty PN 42 do 185 °C přímé vnitřní závit s vypouštěním G 3/4"</v>
      </c>
      <c r="Y151" s="9"/>
      <c r="AA151" s="11"/>
    </row>
    <row r="152" spans="1:27" ht="7.5" customHeight="1" outlineLevel="5" x14ac:dyDescent="0.15">
      <c r="B152" s="69"/>
      <c r="C152" s="69"/>
      <c r="D152" s="60"/>
      <c r="E152" s="60"/>
      <c r="F152" s="61"/>
      <c r="G152" s="60"/>
      <c r="H152" s="65"/>
      <c r="I152" s="104"/>
      <c r="J152" s="63"/>
      <c r="K152" s="65"/>
      <c r="L152" s="65"/>
      <c r="M152" s="65"/>
      <c r="N152" s="65"/>
      <c r="O152" s="63"/>
      <c r="P152" s="63"/>
      <c r="Q152" s="63"/>
      <c r="R152" s="60"/>
      <c r="S152" s="60"/>
      <c r="T152" s="69"/>
      <c r="U152" s="8"/>
      <c r="X152" s="60"/>
    </row>
    <row r="153" spans="1:27" ht="11.25" outlineLevel="4" x14ac:dyDescent="0.2">
      <c r="A153" s="4"/>
      <c r="B153" s="119"/>
      <c r="C153" s="120">
        <v>10</v>
      </c>
      <c r="D153" s="121" t="s">
        <v>148</v>
      </c>
      <c r="E153" s="122" t="s">
        <v>1265</v>
      </c>
      <c r="F153" s="123" t="s">
        <v>1264</v>
      </c>
      <c r="G153" s="121" t="s">
        <v>413</v>
      </c>
      <c r="H153" s="124">
        <v>0.56000000000000005</v>
      </c>
      <c r="I153" s="125"/>
      <c r="J153" s="126">
        <f>H153*I153</f>
        <v>0</v>
      </c>
      <c r="K153" s="124"/>
      <c r="L153" s="124">
        <f>H153*K153</f>
        <v>0</v>
      </c>
      <c r="M153" s="124"/>
      <c r="N153" s="124">
        <f>H153*M153</f>
        <v>0</v>
      </c>
      <c r="O153" s="126">
        <v>21</v>
      </c>
      <c r="P153" s="126">
        <f>J153*(O153/100)</f>
        <v>0</v>
      </c>
      <c r="Q153" s="126">
        <f>J153+P153</f>
        <v>0</v>
      </c>
      <c r="R153" s="127" t="s">
        <v>1263</v>
      </c>
      <c r="S153" s="127" t="s">
        <v>152</v>
      </c>
      <c r="T153" s="128">
        <v>1</v>
      </c>
      <c r="U153" s="8"/>
      <c r="V153" s="8"/>
      <c r="W153" s="8"/>
      <c r="X153" s="60"/>
    </row>
    <row r="154" spans="1:27" ht="9.75" outlineLevel="5" x14ac:dyDescent="0.2">
      <c r="A154" s="129"/>
      <c r="B154" s="130"/>
      <c r="C154" s="130"/>
      <c r="D154" s="131"/>
      <c r="E154" s="135" t="s">
        <v>0</v>
      </c>
      <c r="F154" s="158" t="s">
        <v>1262</v>
      </c>
      <c r="G154" s="158"/>
      <c r="H154" s="159"/>
      <c r="I154" s="160"/>
      <c r="J154" s="161"/>
      <c r="K154" s="133"/>
      <c r="L154" s="133"/>
      <c r="M154" s="133"/>
      <c r="N154" s="133"/>
      <c r="O154" s="134"/>
      <c r="P154" s="134"/>
      <c r="Q154" s="134"/>
      <c r="R154" s="131"/>
      <c r="S154" s="131"/>
      <c r="T154" s="130"/>
      <c r="U154" s="6"/>
      <c r="V154" s="8"/>
      <c r="W154" s="8"/>
      <c r="X154" s="132" t="str">
        <f>F154</f>
        <v>Přesun hmot pro vnitřní vodovod stanovený procentní sazbou (%) z ceny vodorovná dopravní vzdálenost do 50 m základní v objektech výšky do 6 m</v>
      </c>
      <c r="Y154" s="9"/>
      <c r="AA154" s="11"/>
    </row>
    <row r="155" spans="1:27" ht="7.5" customHeight="1" outlineLevel="5" x14ac:dyDescent="0.15">
      <c r="B155" s="69"/>
      <c r="C155" s="69"/>
      <c r="D155" s="60"/>
      <c r="E155" s="60"/>
      <c r="F155" s="61"/>
      <c r="G155" s="60"/>
      <c r="H155" s="65"/>
      <c r="I155" s="104"/>
      <c r="J155" s="63"/>
      <c r="K155" s="65"/>
      <c r="L155" s="65"/>
      <c r="M155" s="65"/>
      <c r="N155" s="65"/>
      <c r="O155" s="63"/>
      <c r="P155" s="63"/>
      <c r="Q155" s="63"/>
      <c r="R155" s="60"/>
      <c r="S155" s="60"/>
      <c r="T155" s="69"/>
      <c r="U155" s="8"/>
      <c r="X155" s="60"/>
    </row>
    <row r="156" spans="1:27" outlineLevel="4" x14ac:dyDescent="0.15">
      <c r="B156" s="6"/>
      <c r="C156" s="6"/>
      <c r="D156" s="6"/>
      <c r="E156" s="6"/>
      <c r="F156" s="6"/>
      <c r="G156" s="6"/>
      <c r="H156" s="6"/>
      <c r="I156" s="8"/>
      <c r="J156" s="8"/>
      <c r="K156" s="6"/>
      <c r="L156" s="6"/>
      <c r="M156" s="6"/>
      <c r="N156" s="6"/>
      <c r="O156" s="6"/>
      <c r="P156" s="8"/>
      <c r="Q156" s="8"/>
      <c r="R156" s="8"/>
      <c r="S156" s="6"/>
      <c r="T156" s="6"/>
      <c r="X156" s="6"/>
    </row>
    <row r="157" spans="1:27" ht="11.25" outlineLevel="3" x14ac:dyDescent="0.2">
      <c r="A157" s="96" t="s">
        <v>1214</v>
      </c>
      <c r="B157" s="100">
        <v>4</v>
      </c>
      <c r="C157" s="113"/>
      <c r="D157" s="114" t="s">
        <v>147</v>
      </c>
      <c r="E157" s="114"/>
      <c r="F157" s="115" t="s">
        <v>96</v>
      </c>
      <c r="G157" s="114"/>
      <c r="H157" s="116"/>
      <c r="I157" s="117"/>
      <c r="J157" s="98">
        <f>SUBTOTAL(9,J158:J179)</f>
        <v>0</v>
      </c>
      <c r="K157" s="116"/>
      <c r="L157" s="99">
        <f>SUBTOTAL(9,L158:L179)</f>
        <v>8.1199999999999994E-2</v>
      </c>
      <c r="M157" s="116"/>
      <c r="N157" s="99">
        <f>SUBTOTAL(9,N158:N179)</f>
        <v>3.8790000000000005E-2</v>
      </c>
      <c r="O157" s="118"/>
      <c r="P157" s="98">
        <f>SUBTOTAL(9,P158:P179)</f>
        <v>0</v>
      </c>
      <c r="Q157" s="98">
        <f>SUBTOTAL(9,Q158:Q179)</f>
        <v>0</v>
      </c>
      <c r="R157" s="114"/>
      <c r="S157" s="114"/>
      <c r="T157" s="100">
        <f>SUBTOTAL(9,T158:T179)</f>
        <v>7</v>
      </c>
      <c r="U157" s="6"/>
      <c r="V157" s="8"/>
      <c r="W157" s="8"/>
      <c r="X157" s="60"/>
    </row>
    <row r="158" spans="1:27" ht="11.25" outlineLevel="4" x14ac:dyDescent="0.2">
      <c r="A158" s="4"/>
      <c r="B158" s="119"/>
      <c r="C158" s="120">
        <v>1</v>
      </c>
      <c r="D158" s="121" t="s">
        <v>148</v>
      </c>
      <c r="E158" s="122" t="s">
        <v>1404</v>
      </c>
      <c r="F158" s="123" t="s">
        <v>1403</v>
      </c>
      <c r="G158" s="121" t="s">
        <v>608</v>
      </c>
      <c r="H158" s="124">
        <v>1</v>
      </c>
      <c r="I158" s="125"/>
      <c r="J158" s="126">
        <f>H158*I158</f>
        <v>0</v>
      </c>
      <c r="K158" s="124"/>
      <c r="L158" s="124">
        <f>H158*K158</f>
        <v>0</v>
      </c>
      <c r="M158" s="124">
        <v>1.933E-2</v>
      </c>
      <c r="N158" s="124">
        <f>H158*M158</f>
        <v>1.933E-2</v>
      </c>
      <c r="O158" s="126">
        <v>21</v>
      </c>
      <c r="P158" s="126">
        <f>J158*(O158/100)</f>
        <v>0</v>
      </c>
      <c r="Q158" s="126">
        <f>J158+P158</f>
        <v>0</v>
      </c>
      <c r="R158" s="127" t="s">
        <v>1402</v>
      </c>
      <c r="S158" s="127" t="s">
        <v>152</v>
      </c>
      <c r="T158" s="128">
        <v>1</v>
      </c>
      <c r="U158" s="8"/>
      <c r="V158" s="8"/>
      <c r="W158" s="8"/>
      <c r="X158" s="60"/>
    </row>
    <row r="159" spans="1:27" ht="9.75" outlineLevel="5" x14ac:dyDescent="0.2">
      <c r="A159" s="129"/>
      <c r="B159" s="130"/>
      <c r="C159" s="130"/>
      <c r="D159" s="131"/>
      <c r="E159" s="135" t="s">
        <v>0</v>
      </c>
      <c r="F159" s="158" t="s">
        <v>1401</v>
      </c>
      <c r="G159" s="158"/>
      <c r="H159" s="159"/>
      <c r="I159" s="160"/>
      <c r="J159" s="161"/>
      <c r="K159" s="133"/>
      <c r="L159" s="133"/>
      <c r="M159" s="133"/>
      <c r="N159" s="133"/>
      <c r="O159" s="134"/>
      <c r="P159" s="134"/>
      <c r="Q159" s="134"/>
      <c r="R159" s="131"/>
      <c r="S159" s="131"/>
      <c r="T159" s="130"/>
      <c r="U159" s="6"/>
      <c r="V159" s="8"/>
      <c r="W159" s="8"/>
      <c r="X159" s="132" t="str">
        <f>F159</f>
        <v>Demontáž klozetů splachovacíchch s nádrží nebo tlakovým splachovačem</v>
      </c>
      <c r="Y159" s="9"/>
      <c r="AA159" s="11"/>
    </row>
    <row r="160" spans="1:27" ht="7.5" customHeight="1" outlineLevel="5" x14ac:dyDescent="0.15">
      <c r="B160" s="69"/>
      <c r="C160" s="69"/>
      <c r="D160" s="60"/>
      <c r="E160" s="60"/>
      <c r="F160" s="61"/>
      <c r="G160" s="60"/>
      <c r="H160" s="65"/>
      <c r="I160" s="104"/>
      <c r="J160" s="63"/>
      <c r="K160" s="65"/>
      <c r="L160" s="65"/>
      <c r="M160" s="65"/>
      <c r="N160" s="65"/>
      <c r="O160" s="63"/>
      <c r="P160" s="63"/>
      <c r="Q160" s="63"/>
      <c r="R160" s="60"/>
      <c r="S160" s="60"/>
      <c r="T160" s="69"/>
      <c r="U160" s="8"/>
      <c r="X160" s="60"/>
    </row>
    <row r="161" spans="1:27" ht="11.25" outlineLevel="4" x14ac:dyDescent="0.2">
      <c r="A161" s="4"/>
      <c r="B161" s="119"/>
      <c r="C161" s="120">
        <v>2</v>
      </c>
      <c r="D161" s="121" t="s">
        <v>148</v>
      </c>
      <c r="E161" s="122" t="s">
        <v>1400</v>
      </c>
      <c r="F161" s="123" t="s">
        <v>1399</v>
      </c>
      <c r="G161" s="121" t="s">
        <v>608</v>
      </c>
      <c r="H161" s="124">
        <v>2</v>
      </c>
      <c r="I161" s="125"/>
      <c r="J161" s="126">
        <f>H161*I161</f>
        <v>0</v>
      </c>
      <c r="K161" s="124">
        <v>1.7469999999999999E-2</v>
      </c>
      <c r="L161" s="124">
        <f>H161*K161</f>
        <v>3.4939999999999999E-2</v>
      </c>
      <c r="M161" s="124"/>
      <c r="N161" s="124">
        <f>H161*M161</f>
        <v>0</v>
      </c>
      <c r="O161" s="126">
        <v>21</v>
      </c>
      <c r="P161" s="126">
        <f>J161*(O161/100)</f>
        <v>0</v>
      </c>
      <c r="Q161" s="126">
        <f>J161+P161</f>
        <v>0</v>
      </c>
      <c r="R161" s="127" t="s">
        <v>1398</v>
      </c>
      <c r="S161" s="127" t="s">
        <v>152</v>
      </c>
      <c r="T161" s="128">
        <v>1</v>
      </c>
      <c r="U161" s="8"/>
      <c r="V161" s="8"/>
      <c r="W161" s="8"/>
      <c r="X161" s="60"/>
    </row>
    <row r="162" spans="1:27" ht="9.75" outlineLevel="5" x14ac:dyDescent="0.2">
      <c r="A162" s="129"/>
      <c r="B162" s="130"/>
      <c r="C162" s="130"/>
      <c r="D162" s="131"/>
      <c r="E162" s="135" t="s">
        <v>0</v>
      </c>
      <c r="F162" s="158" t="s">
        <v>1397</v>
      </c>
      <c r="G162" s="158"/>
      <c r="H162" s="159"/>
      <c r="I162" s="160"/>
      <c r="J162" s="161"/>
      <c r="K162" s="133"/>
      <c r="L162" s="133"/>
      <c r="M162" s="133"/>
      <c r="N162" s="133"/>
      <c r="O162" s="134"/>
      <c r="P162" s="134"/>
      <c r="Q162" s="134"/>
      <c r="R162" s="131"/>
      <c r="S162" s="131"/>
      <c r="T162" s="130"/>
      <c r="U162" s="6"/>
      <c r="V162" s="8"/>
      <c r="W162" s="8"/>
      <c r="X162" s="132" t="str">
        <f>F162</f>
        <v>Zařízení záchodů klozety keramické závěsné na nosné stěny s hlubokým splachováním odpad vodorovný</v>
      </c>
      <c r="Y162" s="9"/>
      <c r="AA162" s="11"/>
    </row>
    <row r="163" spans="1:27" ht="7.5" customHeight="1" outlineLevel="5" x14ac:dyDescent="0.15">
      <c r="B163" s="69"/>
      <c r="C163" s="69"/>
      <c r="D163" s="60"/>
      <c r="E163" s="60"/>
      <c r="F163" s="61"/>
      <c r="G163" s="60"/>
      <c r="H163" s="65"/>
      <c r="I163" s="104"/>
      <c r="J163" s="63"/>
      <c r="K163" s="65"/>
      <c r="L163" s="65"/>
      <c r="M163" s="65"/>
      <c r="N163" s="65"/>
      <c r="O163" s="63"/>
      <c r="P163" s="63"/>
      <c r="Q163" s="63"/>
      <c r="R163" s="60"/>
      <c r="S163" s="60"/>
      <c r="T163" s="69"/>
      <c r="U163" s="8"/>
      <c r="X163" s="60"/>
    </row>
    <row r="164" spans="1:27" ht="11.25" outlineLevel="4" x14ac:dyDescent="0.2">
      <c r="A164" s="4"/>
      <c r="B164" s="119"/>
      <c r="C164" s="120">
        <v>3</v>
      </c>
      <c r="D164" s="121" t="s">
        <v>148</v>
      </c>
      <c r="E164" s="122" t="s">
        <v>1261</v>
      </c>
      <c r="F164" s="123" t="s">
        <v>1260</v>
      </c>
      <c r="G164" s="121" t="s">
        <v>608</v>
      </c>
      <c r="H164" s="124">
        <v>1</v>
      </c>
      <c r="I164" s="125"/>
      <c r="J164" s="126">
        <f>H164*I164</f>
        <v>0</v>
      </c>
      <c r="K164" s="124"/>
      <c r="L164" s="124">
        <f>H164*K164</f>
        <v>0</v>
      </c>
      <c r="M164" s="124">
        <v>1.9460000000000002E-2</v>
      </c>
      <c r="N164" s="124">
        <f>H164*M164</f>
        <v>1.9460000000000002E-2</v>
      </c>
      <c r="O164" s="126">
        <v>21</v>
      </c>
      <c r="P164" s="126">
        <f>J164*(O164/100)</f>
        <v>0</v>
      </c>
      <c r="Q164" s="126">
        <f>J164+P164</f>
        <v>0</v>
      </c>
      <c r="R164" s="127" t="s">
        <v>1259</v>
      </c>
      <c r="S164" s="127" t="s">
        <v>152</v>
      </c>
      <c r="T164" s="128">
        <v>1</v>
      </c>
      <c r="U164" s="8"/>
      <c r="V164" s="8"/>
      <c r="W164" s="8"/>
      <c r="X164" s="60"/>
    </row>
    <row r="165" spans="1:27" ht="9.75" outlineLevel="5" x14ac:dyDescent="0.2">
      <c r="A165" s="129"/>
      <c r="B165" s="130"/>
      <c r="C165" s="130"/>
      <c r="D165" s="131"/>
      <c r="E165" s="135" t="s">
        <v>0</v>
      </c>
      <c r="F165" s="158" t="s">
        <v>1258</v>
      </c>
      <c r="G165" s="158"/>
      <c r="H165" s="159"/>
      <c r="I165" s="160"/>
      <c r="J165" s="161"/>
      <c r="K165" s="133"/>
      <c r="L165" s="133"/>
      <c r="M165" s="133"/>
      <c r="N165" s="133"/>
      <c r="O165" s="134"/>
      <c r="P165" s="134"/>
      <c r="Q165" s="134"/>
      <c r="R165" s="131"/>
      <c r="S165" s="131"/>
      <c r="T165" s="130"/>
      <c r="U165" s="6"/>
      <c r="V165" s="8"/>
      <c r="W165" s="8"/>
      <c r="X165" s="132" t="str">
        <f>F165</f>
        <v>Demontáž umyvadel bez výtokových armatur umyvadel</v>
      </c>
      <c r="Y165" s="9"/>
      <c r="AA165" s="11"/>
    </row>
    <row r="166" spans="1:27" ht="7.5" customHeight="1" outlineLevel="5" x14ac:dyDescent="0.15">
      <c r="B166" s="69"/>
      <c r="C166" s="69"/>
      <c r="D166" s="60"/>
      <c r="E166" s="60"/>
      <c r="F166" s="61"/>
      <c r="G166" s="60"/>
      <c r="H166" s="65"/>
      <c r="I166" s="104"/>
      <c r="J166" s="63"/>
      <c r="K166" s="65"/>
      <c r="L166" s="65"/>
      <c r="M166" s="65"/>
      <c r="N166" s="65"/>
      <c r="O166" s="63"/>
      <c r="P166" s="63"/>
      <c r="Q166" s="63"/>
      <c r="R166" s="60"/>
      <c r="S166" s="60"/>
      <c r="T166" s="69"/>
      <c r="U166" s="8"/>
      <c r="X166" s="60"/>
    </row>
    <row r="167" spans="1:27" ht="11.25" outlineLevel="4" x14ac:dyDescent="0.2">
      <c r="A167" s="4"/>
      <c r="B167" s="119"/>
      <c r="C167" s="120">
        <v>4</v>
      </c>
      <c r="D167" s="121" t="s">
        <v>148</v>
      </c>
      <c r="E167" s="122" t="s">
        <v>1396</v>
      </c>
      <c r="F167" s="123" t="s">
        <v>1395</v>
      </c>
      <c r="G167" s="121" t="s">
        <v>608</v>
      </c>
      <c r="H167" s="124">
        <v>2</v>
      </c>
      <c r="I167" s="125"/>
      <c r="J167" s="126">
        <f>H167*I167</f>
        <v>0</v>
      </c>
      <c r="K167" s="124">
        <v>1.247E-2</v>
      </c>
      <c r="L167" s="124">
        <f>H167*K167</f>
        <v>2.494E-2</v>
      </c>
      <c r="M167" s="124"/>
      <c r="N167" s="124">
        <f>H167*M167</f>
        <v>0</v>
      </c>
      <c r="O167" s="126">
        <v>21</v>
      </c>
      <c r="P167" s="126">
        <f>J167*(O167/100)</f>
        <v>0</v>
      </c>
      <c r="Q167" s="126">
        <f>J167+P167</f>
        <v>0</v>
      </c>
      <c r="R167" s="127" t="s">
        <v>1394</v>
      </c>
      <c r="S167" s="127" t="s">
        <v>152</v>
      </c>
      <c r="T167" s="128">
        <v>1</v>
      </c>
      <c r="U167" s="8"/>
      <c r="V167" s="8"/>
      <c r="W167" s="8"/>
      <c r="X167" s="60"/>
    </row>
    <row r="168" spans="1:27" ht="9.75" outlineLevel="5" x14ac:dyDescent="0.2">
      <c r="A168" s="129"/>
      <c r="B168" s="130"/>
      <c r="C168" s="130"/>
      <c r="D168" s="131"/>
      <c r="E168" s="135" t="s">
        <v>0</v>
      </c>
      <c r="F168" s="158" t="s">
        <v>1393</v>
      </c>
      <c r="G168" s="158"/>
      <c r="H168" s="159"/>
      <c r="I168" s="160"/>
      <c r="J168" s="161"/>
      <c r="K168" s="133"/>
      <c r="L168" s="133"/>
      <c r="M168" s="133"/>
      <c r="N168" s="133"/>
      <c r="O168" s="134"/>
      <c r="P168" s="134"/>
      <c r="Q168" s="134"/>
      <c r="R168" s="131"/>
      <c r="S168" s="131"/>
      <c r="T168" s="130"/>
      <c r="U168" s="6"/>
      <c r="V168" s="8"/>
      <c r="W168" s="8"/>
      <c r="X168" s="132" t="str">
        <f>F168</f>
        <v>Umyvadla keramická bílá bez výtokových armatur připevněná na stěnu šrouby bez sloupu nebo krytu na sifon, šířka umyvadla 500 mm</v>
      </c>
      <c r="Y168" s="9"/>
      <c r="AA168" s="11"/>
    </row>
    <row r="169" spans="1:27" ht="7.5" customHeight="1" outlineLevel="5" x14ac:dyDescent="0.15">
      <c r="B169" s="69"/>
      <c r="C169" s="69"/>
      <c r="D169" s="60"/>
      <c r="E169" s="60"/>
      <c r="F169" s="61"/>
      <c r="G169" s="60"/>
      <c r="H169" s="65"/>
      <c r="I169" s="104"/>
      <c r="J169" s="63"/>
      <c r="K169" s="65"/>
      <c r="L169" s="65"/>
      <c r="M169" s="65"/>
      <c r="N169" s="65"/>
      <c r="O169" s="63"/>
      <c r="P169" s="63"/>
      <c r="Q169" s="63"/>
      <c r="R169" s="60"/>
      <c r="S169" s="60"/>
      <c r="T169" s="69"/>
      <c r="U169" s="8"/>
      <c r="X169" s="60"/>
    </row>
    <row r="170" spans="1:27" ht="11.25" outlineLevel="4" x14ac:dyDescent="0.2">
      <c r="A170" s="4"/>
      <c r="B170" s="119"/>
      <c r="C170" s="120">
        <v>5</v>
      </c>
      <c r="D170" s="121" t="s">
        <v>148</v>
      </c>
      <c r="E170" s="122" t="s">
        <v>1249</v>
      </c>
      <c r="F170" s="123" t="s">
        <v>1248</v>
      </c>
      <c r="G170" s="121" t="s">
        <v>608</v>
      </c>
      <c r="H170" s="124">
        <v>2</v>
      </c>
      <c r="I170" s="125"/>
      <c r="J170" s="126">
        <f>H170*I170</f>
        <v>0</v>
      </c>
      <c r="K170" s="124">
        <v>1.0659999999999999E-2</v>
      </c>
      <c r="L170" s="124">
        <f>H170*K170</f>
        <v>2.1319999999999999E-2</v>
      </c>
      <c r="M170" s="124"/>
      <c r="N170" s="124">
        <f>H170*M170</f>
        <v>0</v>
      </c>
      <c r="O170" s="126">
        <v>21</v>
      </c>
      <c r="P170" s="126">
        <f>J170*(O170/100)</f>
        <v>0</v>
      </c>
      <c r="Q170" s="126">
        <f>J170+P170</f>
        <v>0</v>
      </c>
      <c r="R170" s="127" t="s">
        <v>1247</v>
      </c>
      <c r="S170" s="127" t="s">
        <v>152</v>
      </c>
      <c r="T170" s="128">
        <v>1</v>
      </c>
      <c r="U170" s="8"/>
      <c r="V170" s="8"/>
      <c r="W170" s="8"/>
      <c r="X170" s="60"/>
    </row>
    <row r="171" spans="1:27" ht="9.75" outlineLevel="5" x14ac:dyDescent="0.2">
      <c r="A171" s="129"/>
      <c r="B171" s="130"/>
      <c r="C171" s="130"/>
      <c r="D171" s="131"/>
      <c r="E171" s="135" t="s">
        <v>0</v>
      </c>
      <c r="F171" s="158" t="s">
        <v>1246</v>
      </c>
      <c r="G171" s="158"/>
      <c r="H171" s="159"/>
      <c r="I171" s="160"/>
      <c r="J171" s="161"/>
      <c r="K171" s="133"/>
      <c r="L171" s="133"/>
      <c r="M171" s="133"/>
      <c r="N171" s="133"/>
      <c r="O171" s="134"/>
      <c r="P171" s="134"/>
      <c r="Q171" s="134"/>
      <c r="R171" s="131"/>
      <c r="S171" s="131"/>
      <c r="T171" s="130"/>
      <c r="U171" s="6"/>
      <c r="V171" s="8"/>
      <c r="W171" s="8"/>
      <c r="X171" s="132" t="str">
        <f>F171</f>
        <v>Elektrické ohřívače zásobníkové beztlakové přepadové objem nádrže (příkon) 10 l (2,0 kW)</v>
      </c>
      <c r="Y171" s="9"/>
      <c r="AA171" s="11"/>
    </row>
    <row r="172" spans="1:27" ht="7.5" customHeight="1" outlineLevel="5" x14ac:dyDescent="0.15">
      <c r="B172" s="69"/>
      <c r="C172" s="69"/>
      <c r="D172" s="60"/>
      <c r="E172" s="60"/>
      <c r="F172" s="61"/>
      <c r="G172" s="60"/>
      <c r="H172" s="65"/>
      <c r="I172" s="104"/>
      <c r="J172" s="63"/>
      <c r="K172" s="65"/>
      <c r="L172" s="65"/>
      <c r="M172" s="65"/>
      <c r="N172" s="65"/>
      <c r="O172" s="63"/>
      <c r="P172" s="63"/>
      <c r="Q172" s="63"/>
      <c r="R172" s="60"/>
      <c r="S172" s="60"/>
      <c r="T172" s="69"/>
      <c r="U172" s="8"/>
      <c r="X172" s="60"/>
    </row>
    <row r="173" spans="1:27" ht="11.25" outlineLevel="4" x14ac:dyDescent="0.2">
      <c r="A173" s="4"/>
      <c r="B173" s="119"/>
      <c r="C173" s="120">
        <v>6</v>
      </c>
      <c r="D173" s="121" t="s">
        <v>1239</v>
      </c>
      <c r="E173" s="122" t="s">
        <v>1238</v>
      </c>
      <c r="F173" s="123" t="s">
        <v>1237</v>
      </c>
      <c r="G173" s="121" t="s">
        <v>608</v>
      </c>
      <c r="H173" s="124">
        <v>2</v>
      </c>
      <c r="I173" s="125"/>
      <c r="J173" s="126">
        <f>H173*I173</f>
        <v>0</v>
      </c>
      <c r="K173" s="124"/>
      <c r="L173" s="124">
        <f>H173*K173</f>
        <v>0</v>
      </c>
      <c r="M173" s="124"/>
      <c r="N173" s="124">
        <f>H173*M173</f>
        <v>0</v>
      </c>
      <c r="O173" s="126">
        <v>21</v>
      </c>
      <c r="P173" s="126">
        <f>J173*(O173/100)</f>
        <v>0</v>
      </c>
      <c r="Q173" s="126">
        <f>J173+P173</f>
        <v>0</v>
      </c>
      <c r="R173" s="127" t="s">
        <v>1236</v>
      </c>
      <c r="S173" s="127" t="s">
        <v>397</v>
      </c>
      <c r="T173" s="128">
        <v>1</v>
      </c>
      <c r="U173" s="8"/>
      <c r="V173" s="8"/>
      <c r="W173" s="8"/>
      <c r="X173" s="60"/>
    </row>
    <row r="174" spans="1:27" ht="9.75" outlineLevel="5" x14ac:dyDescent="0.2">
      <c r="A174" s="129"/>
      <c r="B174" s="130"/>
      <c r="C174" s="130"/>
      <c r="D174" s="131"/>
      <c r="E174" s="135" t="s">
        <v>0</v>
      </c>
      <c r="F174" s="158" t="s">
        <v>54</v>
      </c>
      <c r="G174" s="158"/>
      <c r="H174" s="159"/>
      <c r="I174" s="160"/>
      <c r="J174" s="161"/>
      <c r="K174" s="133"/>
      <c r="L174" s="133"/>
      <c r="M174" s="133"/>
      <c r="N174" s="133"/>
      <c r="O174" s="134"/>
      <c r="P174" s="134"/>
      <c r="Q174" s="134"/>
      <c r="R174" s="131"/>
      <c r="S174" s="131"/>
      <c r="T174" s="130"/>
      <c r="U174" s="6"/>
      <c r="V174" s="8"/>
      <c r="W174" s="8"/>
      <c r="X174" s="132" t="str">
        <f>F174</f>
        <v>---</v>
      </c>
      <c r="Y174" s="9"/>
      <c r="AA174" s="11"/>
    </row>
    <row r="175" spans="1:27" ht="7.5" customHeight="1" outlineLevel="5" x14ac:dyDescent="0.15">
      <c r="B175" s="69"/>
      <c r="C175" s="69"/>
      <c r="D175" s="60"/>
      <c r="E175" s="60"/>
      <c r="F175" s="61"/>
      <c r="G175" s="60"/>
      <c r="H175" s="65"/>
      <c r="I175" s="104"/>
      <c r="J175" s="63"/>
      <c r="K175" s="65"/>
      <c r="L175" s="65"/>
      <c r="M175" s="65"/>
      <c r="N175" s="65"/>
      <c r="O175" s="63"/>
      <c r="P175" s="63"/>
      <c r="Q175" s="63"/>
      <c r="R175" s="60"/>
      <c r="S175" s="60"/>
      <c r="T175" s="69"/>
      <c r="U175" s="8"/>
      <c r="X175" s="60"/>
    </row>
    <row r="176" spans="1:27" ht="11.25" outlineLevel="4" x14ac:dyDescent="0.2">
      <c r="A176" s="4"/>
      <c r="B176" s="119"/>
      <c r="C176" s="120">
        <v>7</v>
      </c>
      <c r="D176" s="121" t="s">
        <v>148</v>
      </c>
      <c r="E176" s="122" t="s">
        <v>1235</v>
      </c>
      <c r="F176" s="123" t="s">
        <v>1234</v>
      </c>
      <c r="G176" s="121" t="s">
        <v>413</v>
      </c>
      <c r="H176" s="124">
        <v>0.15</v>
      </c>
      <c r="I176" s="125"/>
      <c r="J176" s="126">
        <f>H176*I176</f>
        <v>0</v>
      </c>
      <c r="K176" s="124"/>
      <c r="L176" s="124">
        <f>H176*K176</f>
        <v>0</v>
      </c>
      <c r="M176" s="124"/>
      <c r="N176" s="124">
        <f>H176*M176</f>
        <v>0</v>
      </c>
      <c r="O176" s="126">
        <v>21</v>
      </c>
      <c r="P176" s="126">
        <f>J176*(O176/100)</f>
        <v>0</v>
      </c>
      <c r="Q176" s="126">
        <f>J176+P176</f>
        <v>0</v>
      </c>
      <c r="R176" s="127" t="s">
        <v>1233</v>
      </c>
      <c r="S176" s="127" t="s">
        <v>152</v>
      </c>
      <c r="T176" s="128">
        <v>1</v>
      </c>
      <c r="U176" s="8"/>
      <c r="V176" s="8"/>
      <c r="W176" s="8"/>
      <c r="X176" s="60"/>
    </row>
    <row r="177" spans="1:27" ht="9.75" outlineLevel="5" x14ac:dyDescent="0.2">
      <c r="A177" s="129"/>
      <c r="B177" s="130"/>
      <c r="C177" s="130"/>
      <c r="D177" s="131"/>
      <c r="E177" s="135" t="s">
        <v>0</v>
      </c>
      <c r="F177" s="158" t="s">
        <v>1232</v>
      </c>
      <c r="G177" s="158"/>
      <c r="H177" s="159"/>
      <c r="I177" s="160"/>
      <c r="J177" s="161"/>
      <c r="K177" s="133"/>
      <c r="L177" s="133"/>
      <c r="M177" s="133"/>
      <c r="N177" s="133"/>
      <c r="O177" s="134"/>
      <c r="P177" s="134"/>
      <c r="Q177" s="134"/>
      <c r="R177" s="131"/>
      <c r="S177" s="131"/>
      <c r="T177" s="130"/>
      <c r="U177" s="6"/>
      <c r="V177" s="8"/>
      <c r="W177" s="8"/>
      <c r="X177" s="132" t="str">
        <f>F177</f>
        <v>Přesun hmot pro zařizovací předměty stanovený procentní sazbou (%) z ceny vodorovná dopravní vzdálenost do 50 m základní v objektech výšky do 6 m</v>
      </c>
      <c r="Y177" s="9"/>
      <c r="AA177" s="11"/>
    </row>
    <row r="178" spans="1:27" ht="7.5" customHeight="1" outlineLevel="5" x14ac:dyDescent="0.15">
      <c r="B178" s="69"/>
      <c r="C178" s="69"/>
      <c r="D178" s="60"/>
      <c r="E178" s="60"/>
      <c r="F178" s="61"/>
      <c r="G178" s="60"/>
      <c r="H178" s="65"/>
      <c r="I178" s="104"/>
      <c r="J178" s="63"/>
      <c r="K178" s="65"/>
      <c r="L178" s="65"/>
      <c r="M178" s="65"/>
      <c r="N178" s="65"/>
      <c r="O178" s="63"/>
      <c r="P178" s="63"/>
      <c r="Q178" s="63"/>
      <c r="R178" s="60"/>
      <c r="S178" s="60"/>
      <c r="T178" s="69"/>
      <c r="U178" s="8"/>
      <c r="X178" s="60"/>
    </row>
    <row r="179" spans="1:27" outlineLevel="4" x14ac:dyDescent="0.15">
      <c r="B179" s="6"/>
      <c r="C179" s="6"/>
      <c r="D179" s="6"/>
      <c r="E179" s="6"/>
      <c r="F179" s="6"/>
      <c r="G179" s="6"/>
      <c r="H179" s="6"/>
      <c r="I179" s="8"/>
      <c r="J179" s="8"/>
      <c r="K179" s="6"/>
      <c r="L179" s="6"/>
      <c r="M179" s="6"/>
      <c r="N179" s="6"/>
      <c r="O179" s="6"/>
      <c r="P179" s="8"/>
      <c r="Q179" s="8"/>
      <c r="R179" s="8"/>
      <c r="S179" s="6"/>
      <c r="T179" s="6"/>
      <c r="X179" s="6"/>
    </row>
    <row r="180" spans="1:27" ht="11.25" outlineLevel="3" x14ac:dyDescent="0.2">
      <c r="A180" s="96" t="s">
        <v>1213</v>
      </c>
      <c r="B180" s="100">
        <v>4</v>
      </c>
      <c r="C180" s="113"/>
      <c r="D180" s="114" t="s">
        <v>147</v>
      </c>
      <c r="E180" s="114"/>
      <c r="F180" s="115" t="s">
        <v>1212</v>
      </c>
      <c r="G180" s="114"/>
      <c r="H180" s="116"/>
      <c r="I180" s="117"/>
      <c r="J180" s="98">
        <f>SUBTOTAL(9,J181:J190)</f>
        <v>0</v>
      </c>
      <c r="K180" s="116"/>
      <c r="L180" s="99">
        <f>SUBTOTAL(9,L181:L190)</f>
        <v>5.7300000000000004E-2</v>
      </c>
      <c r="M180" s="116"/>
      <c r="N180" s="99">
        <f>SUBTOTAL(9,N181:N190)</f>
        <v>0</v>
      </c>
      <c r="O180" s="118"/>
      <c r="P180" s="98">
        <f>SUBTOTAL(9,P181:P190)</f>
        <v>0</v>
      </c>
      <c r="Q180" s="98">
        <f>SUBTOTAL(9,Q181:Q190)</f>
        <v>0</v>
      </c>
      <c r="R180" s="114"/>
      <c r="S180" s="114"/>
      <c r="T180" s="100">
        <f>SUBTOTAL(9,T181:T190)</f>
        <v>3</v>
      </c>
      <c r="U180" s="6"/>
      <c r="V180" s="8"/>
      <c r="W180" s="8"/>
      <c r="X180" s="60"/>
    </row>
    <row r="181" spans="1:27" ht="22.5" outlineLevel="4" x14ac:dyDescent="0.2">
      <c r="A181" s="4"/>
      <c r="B181" s="119"/>
      <c r="C181" s="120">
        <v>1</v>
      </c>
      <c r="D181" s="121" t="s">
        <v>148</v>
      </c>
      <c r="E181" s="122" t="s">
        <v>1392</v>
      </c>
      <c r="F181" s="123" t="s">
        <v>1391</v>
      </c>
      <c r="G181" s="121" t="s">
        <v>608</v>
      </c>
      <c r="H181" s="124">
        <v>2</v>
      </c>
      <c r="I181" s="125"/>
      <c r="J181" s="126">
        <f>H181*I181</f>
        <v>0</v>
      </c>
      <c r="K181" s="124">
        <v>1.2E-2</v>
      </c>
      <c r="L181" s="124">
        <f>H181*K181</f>
        <v>2.4E-2</v>
      </c>
      <c r="M181" s="124"/>
      <c r="N181" s="124">
        <f>H181*M181</f>
        <v>0</v>
      </c>
      <c r="O181" s="126">
        <v>21</v>
      </c>
      <c r="P181" s="126">
        <f>J181*(O181/100)</f>
        <v>0</v>
      </c>
      <c r="Q181" s="126">
        <f>J181+P181</f>
        <v>0</v>
      </c>
      <c r="R181" s="127" t="s">
        <v>1390</v>
      </c>
      <c r="S181" s="127" t="s">
        <v>152</v>
      </c>
      <c r="T181" s="128">
        <v>1</v>
      </c>
      <c r="U181" s="8"/>
      <c r="V181" s="8"/>
      <c r="W181" s="8"/>
      <c r="X181" s="60"/>
    </row>
    <row r="182" spans="1:27" ht="9.75" outlineLevel="5" x14ac:dyDescent="0.2">
      <c r="A182" s="129"/>
      <c r="B182" s="130"/>
      <c r="C182" s="130"/>
      <c r="D182" s="131"/>
      <c r="E182" s="135" t="s">
        <v>0</v>
      </c>
      <c r="F182" s="158" t="s">
        <v>1389</v>
      </c>
      <c r="G182" s="158"/>
      <c r="H182" s="159"/>
      <c r="I182" s="160"/>
      <c r="J182" s="161"/>
      <c r="K182" s="133"/>
      <c r="L182" s="133"/>
      <c r="M182" s="133"/>
      <c r="N182" s="133"/>
      <c r="O182" s="134"/>
      <c r="P182" s="134"/>
      <c r="Q182" s="134"/>
      <c r="R182" s="131"/>
      <c r="S182" s="131"/>
      <c r="T182" s="130"/>
      <c r="U182" s="6"/>
      <c r="V182" s="8"/>
      <c r="W182" s="8"/>
      <c r="X182" s="132" t="str">
        <f>F182</f>
        <v>Předstěnové instalační systémy do lehkých stěn s kovovou konstrukcí pro umyvadla stavební výšky do 1120 mm se stojánkovou baterií</v>
      </c>
      <c r="Y182" s="9"/>
      <c r="AA182" s="11"/>
    </row>
    <row r="183" spans="1:27" ht="7.5" customHeight="1" outlineLevel="5" x14ac:dyDescent="0.15">
      <c r="B183" s="69"/>
      <c r="C183" s="69"/>
      <c r="D183" s="60"/>
      <c r="E183" s="60"/>
      <c r="F183" s="61"/>
      <c r="G183" s="60"/>
      <c r="H183" s="65"/>
      <c r="I183" s="104"/>
      <c r="J183" s="63"/>
      <c r="K183" s="65"/>
      <c r="L183" s="65"/>
      <c r="M183" s="65"/>
      <c r="N183" s="65"/>
      <c r="O183" s="63"/>
      <c r="P183" s="63"/>
      <c r="Q183" s="63"/>
      <c r="R183" s="60"/>
      <c r="S183" s="60"/>
      <c r="T183" s="69"/>
      <c r="U183" s="8"/>
      <c r="X183" s="60"/>
    </row>
    <row r="184" spans="1:27" ht="22.5" outlineLevel="4" x14ac:dyDescent="0.2">
      <c r="A184" s="4"/>
      <c r="B184" s="119"/>
      <c r="C184" s="120">
        <v>2</v>
      </c>
      <c r="D184" s="121" t="s">
        <v>148</v>
      </c>
      <c r="E184" s="122" t="s">
        <v>1388</v>
      </c>
      <c r="F184" s="123" t="s">
        <v>1387</v>
      </c>
      <c r="G184" s="121" t="s">
        <v>608</v>
      </c>
      <c r="H184" s="124">
        <v>2</v>
      </c>
      <c r="I184" s="125"/>
      <c r="J184" s="126">
        <f>H184*I184</f>
        <v>0</v>
      </c>
      <c r="K184" s="124">
        <v>1.6650000000000002E-2</v>
      </c>
      <c r="L184" s="124">
        <f>H184*K184</f>
        <v>3.3300000000000003E-2</v>
      </c>
      <c r="M184" s="124"/>
      <c r="N184" s="124">
        <f>H184*M184</f>
        <v>0</v>
      </c>
      <c r="O184" s="126">
        <v>21</v>
      </c>
      <c r="P184" s="126">
        <f>J184*(O184/100)</f>
        <v>0</v>
      </c>
      <c r="Q184" s="126">
        <f>J184+P184</f>
        <v>0</v>
      </c>
      <c r="R184" s="127" t="s">
        <v>1386</v>
      </c>
      <c r="S184" s="127" t="s">
        <v>152</v>
      </c>
      <c r="T184" s="128">
        <v>1</v>
      </c>
      <c r="U184" s="8"/>
      <c r="V184" s="8"/>
      <c r="W184" s="8"/>
      <c r="X184" s="60"/>
    </row>
    <row r="185" spans="1:27" ht="9.75" outlineLevel="5" x14ac:dyDescent="0.2">
      <c r="A185" s="129"/>
      <c r="B185" s="130"/>
      <c r="C185" s="130"/>
      <c r="D185" s="131"/>
      <c r="E185" s="135" t="s">
        <v>0</v>
      </c>
      <c r="F185" s="158" t="s">
        <v>1385</v>
      </c>
      <c r="G185" s="158"/>
      <c r="H185" s="159"/>
      <c r="I185" s="160"/>
      <c r="J185" s="161"/>
      <c r="K185" s="133"/>
      <c r="L185" s="133"/>
      <c r="M185" s="133"/>
      <c r="N185" s="133"/>
      <c r="O185" s="134"/>
      <c r="P185" s="134"/>
      <c r="Q185" s="134"/>
      <c r="R185" s="131"/>
      <c r="S185" s="131"/>
      <c r="T185" s="130"/>
      <c r="U185" s="6"/>
      <c r="V185" s="8"/>
      <c r="W185" s="8"/>
      <c r="X185" s="132" t="str">
        <f>F185</f>
        <v>Předstěnové instalační systémy do lehkých stěn s kovovou konstrukcí pro závěsné klozety ovládání zepředu, stavební výšky 1120 mm</v>
      </c>
      <c r="Y185" s="9"/>
      <c r="AA185" s="11"/>
    </row>
    <row r="186" spans="1:27" ht="7.5" customHeight="1" outlineLevel="5" x14ac:dyDescent="0.15">
      <c r="B186" s="69"/>
      <c r="C186" s="69"/>
      <c r="D186" s="60"/>
      <c r="E186" s="60"/>
      <c r="F186" s="61"/>
      <c r="G186" s="60"/>
      <c r="H186" s="65"/>
      <c r="I186" s="104"/>
      <c r="J186" s="63"/>
      <c r="K186" s="65"/>
      <c r="L186" s="65"/>
      <c r="M186" s="65"/>
      <c r="N186" s="65"/>
      <c r="O186" s="63"/>
      <c r="P186" s="63"/>
      <c r="Q186" s="63"/>
      <c r="R186" s="60"/>
      <c r="S186" s="60"/>
      <c r="T186" s="69"/>
      <c r="U186" s="8"/>
      <c r="X186" s="60"/>
    </row>
    <row r="187" spans="1:27" ht="11.25" outlineLevel="4" x14ac:dyDescent="0.2">
      <c r="A187" s="4"/>
      <c r="B187" s="119"/>
      <c r="C187" s="120">
        <v>3</v>
      </c>
      <c r="D187" s="121" t="s">
        <v>148</v>
      </c>
      <c r="E187" s="122" t="s">
        <v>1384</v>
      </c>
      <c r="F187" s="123" t="s">
        <v>1383</v>
      </c>
      <c r="G187" s="121" t="s">
        <v>413</v>
      </c>
      <c r="H187" s="124">
        <v>0.15</v>
      </c>
      <c r="I187" s="125"/>
      <c r="J187" s="126">
        <f>H187*I187</f>
        <v>0</v>
      </c>
      <c r="K187" s="124"/>
      <c r="L187" s="124">
        <f>H187*K187</f>
        <v>0</v>
      </c>
      <c r="M187" s="124"/>
      <c r="N187" s="124">
        <f>H187*M187</f>
        <v>0</v>
      </c>
      <c r="O187" s="126">
        <v>21</v>
      </c>
      <c r="P187" s="126">
        <f>J187*(O187/100)</f>
        <v>0</v>
      </c>
      <c r="Q187" s="126">
        <f>J187+P187</f>
        <v>0</v>
      </c>
      <c r="R187" s="127" t="s">
        <v>1382</v>
      </c>
      <c r="S187" s="127" t="s">
        <v>152</v>
      </c>
      <c r="T187" s="128">
        <v>1</v>
      </c>
      <c r="U187" s="8"/>
      <c r="V187" s="8"/>
      <c r="W187" s="8"/>
      <c r="X187" s="60"/>
    </row>
    <row r="188" spans="1:27" ht="9.75" outlineLevel="5" x14ac:dyDescent="0.2">
      <c r="A188" s="129"/>
      <c r="B188" s="130"/>
      <c r="C188" s="130"/>
      <c r="D188" s="131"/>
      <c r="E188" s="135" t="s">
        <v>0</v>
      </c>
      <c r="F188" s="158" t="s">
        <v>1381</v>
      </c>
      <c r="G188" s="158"/>
      <c r="H188" s="159"/>
      <c r="I188" s="160"/>
      <c r="J188" s="161"/>
      <c r="K188" s="133"/>
      <c r="L188" s="133"/>
      <c r="M188" s="133"/>
      <c r="N188" s="133"/>
      <c r="O188" s="134"/>
      <c r="P188" s="134"/>
      <c r="Q188" s="134"/>
      <c r="R188" s="131"/>
      <c r="S188" s="131"/>
      <c r="T188" s="130"/>
      <c r="U188" s="6"/>
      <c r="V188" s="8"/>
      <c r="W188" s="8"/>
      <c r="X188" s="132" t="str">
        <f>F188</f>
        <v>Přesun hmot pro instalační prefabrikáty stanovený procentní sazbou (%) z ceny vodorovná dopravní vzdálenost do 50 m základní v objektech výšky do 6 m</v>
      </c>
      <c r="Y188" s="9"/>
      <c r="AA188" s="11"/>
    </row>
    <row r="189" spans="1:27" ht="7.5" customHeight="1" outlineLevel="5" x14ac:dyDescent="0.15">
      <c r="B189" s="69"/>
      <c r="C189" s="69"/>
      <c r="D189" s="60"/>
      <c r="E189" s="60"/>
      <c r="F189" s="61"/>
      <c r="G189" s="60"/>
      <c r="H189" s="65"/>
      <c r="I189" s="104"/>
      <c r="J189" s="63"/>
      <c r="K189" s="65"/>
      <c r="L189" s="65"/>
      <c r="M189" s="65"/>
      <c r="N189" s="65"/>
      <c r="O189" s="63"/>
      <c r="P189" s="63"/>
      <c r="Q189" s="63"/>
      <c r="R189" s="60"/>
      <c r="S189" s="60"/>
      <c r="T189" s="69"/>
      <c r="U189" s="8"/>
      <c r="X189" s="60"/>
    </row>
    <row r="190" spans="1:27" outlineLevel="4" x14ac:dyDescent="0.15">
      <c r="B190" s="6"/>
      <c r="C190" s="6"/>
      <c r="D190" s="6"/>
      <c r="E190" s="6"/>
      <c r="F190" s="6"/>
      <c r="G190" s="6"/>
      <c r="H190" s="6"/>
      <c r="I190" s="8"/>
      <c r="J190" s="8"/>
      <c r="K190" s="6"/>
      <c r="L190" s="6"/>
      <c r="M190" s="6"/>
      <c r="N190" s="6"/>
      <c r="O190" s="6"/>
      <c r="P190" s="8"/>
      <c r="Q190" s="8"/>
      <c r="R190" s="8"/>
      <c r="S190" s="6"/>
      <c r="T190" s="6"/>
      <c r="X190" s="6"/>
    </row>
    <row r="191" spans="1:27" ht="12" outlineLevel="1" x14ac:dyDescent="0.2">
      <c r="A191" s="28" t="s">
        <v>1211</v>
      </c>
      <c r="B191" s="94">
        <v>2</v>
      </c>
      <c r="C191" s="108"/>
      <c r="D191" s="109" t="s">
        <v>1380</v>
      </c>
      <c r="E191" s="109"/>
      <c r="F191" s="92" t="s">
        <v>1210</v>
      </c>
      <c r="G191" s="109"/>
      <c r="H191" s="110"/>
      <c r="I191" s="111"/>
      <c r="J191" s="41">
        <f>SUBTOTAL(9,J192:J333)</f>
        <v>0</v>
      </c>
      <c r="K191" s="110"/>
      <c r="L191" s="93">
        <f>SUBTOTAL(9,L192:L333)</f>
        <v>0.12915199999999999</v>
      </c>
      <c r="M191" s="110"/>
      <c r="N191" s="93">
        <f>SUBTOTAL(9,N192:N333)</f>
        <v>1.7522500000000003</v>
      </c>
      <c r="O191" s="112"/>
      <c r="P191" s="41">
        <f>SUBTOTAL(9,P192:P333)</f>
        <v>0</v>
      </c>
      <c r="Q191" s="41">
        <f>SUBTOTAL(9,Q192:Q333)</f>
        <v>0</v>
      </c>
      <c r="R191" s="109"/>
      <c r="S191" s="109"/>
      <c r="T191" s="94">
        <f>SUBTOTAL(9,T192:T333)</f>
        <v>40</v>
      </c>
      <c r="U191" s="6"/>
      <c r="V191" s="8"/>
      <c r="W191" s="8"/>
      <c r="X191" s="60"/>
    </row>
    <row r="192" spans="1:27" ht="11.25" outlineLevel="2" x14ac:dyDescent="0.2">
      <c r="A192" s="96" t="s">
        <v>1209</v>
      </c>
      <c r="B192" s="100">
        <v>3</v>
      </c>
      <c r="C192" s="113"/>
      <c r="D192" s="114" t="s">
        <v>146</v>
      </c>
      <c r="E192" s="114"/>
      <c r="F192" s="115" t="s">
        <v>1208</v>
      </c>
      <c r="G192" s="114"/>
      <c r="H192" s="116"/>
      <c r="I192" s="117"/>
      <c r="J192" s="98">
        <f>SUBTOTAL(9,J193:J265)</f>
        <v>0</v>
      </c>
      <c r="K192" s="116"/>
      <c r="L192" s="99">
        <f>SUBTOTAL(9,L193:L265)</f>
        <v>6.0209499999999999E-2</v>
      </c>
      <c r="M192" s="116"/>
      <c r="N192" s="99">
        <f>SUBTOTAL(9,N193:N265)</f>
        <v>1.0072000000000001</v>
      </c>
      <c r="O192" s="118"/>
      <c r="P192" s="98">
        <f>SUBTOTAL(9,P193:P265)</f>
        <v>0</v>
      </c>
      <c r="Q192" s="98">
        <f>SUBTOTAL(9,Q193:Q265)</f>
        <v>0</v>
      </c>
      <c r="R192" s="114"/>
      <c r="S192" s="114"/>
      <c r="T192" s="100">
        <f>SUBTOTAL(9,T193:T265)</f>
        <v>21</v>
      </c>
      <c r="U192" s="6"/>
      <c r="V192" s="8"/>
      <c r="W192" s="8"/>
      <c r="X192" s="60"/>
    </row>
    <row r="193" spans="1:27" ht="11.25" outlineLevel="3" x14ac:dyDescent="0.2">
      <c r="A193" s="96" t="s">
        <v>1207</v>
      </c>
      <c r="B193" s="100">
        <v>4</v>
      </c>
      <c r="C193" s="113"/>
      <c r="D193" s="114" t="s">
        <v>147</v>
      </c>
      <c r="E193" s="114"/>
      <c r="F193" s="115" t="s">
        <v>88</v>
      </c>
      <c r="G193" s="114"/>
      <c r="H193" s="116"/>
      <c r="I193" s="117"/>
      <c r="J193" s="98">
        <f>SUBTOTAL(9,J194:J200)</f>
        <v>0</v>
      </c>
      <c r="K193" s="116"/>
      <c r="L193" s="99">
        <f>SUBTOTAL(9,L194:L200)</f>
        <v>0</v>
      </c>
      <c r="M193" s="116"/>
      <c r="N193" s="99">
        <f>SUBTOTAL(9,N194:N200)</f>
        <v>0.11799999999999999</v>
      </c>
      <c r="O193" s="118"/>
      <c r="P193" s="98">
        <f>SUBTOTAL(9,P194:P200)</f>
        <v>0</v>
      </c>
      <c r="Q193" s="98">
        <f>SUBTOTAL(9,Q194:Q200)</f>
        <v>0</v>
      </c>
      <c r="R193" s="114"/>
      <c r="S193" s="114"/>
      <c r="T193" s="100">
        <f>SUBTOTAL(9,T194:T200)</f>
        <v>2</v>
      </c>
      <c r="U193" s="6"/>
      <c r="V193" s="8"/>
      <c r="W193" s="8"/>
      <c r="X193" s="60"/>
    </row>
    <row r="194" spans="1:27" ht="11.25" outlineLevel="4" x14ac:dyDescent="0.2">
      <c r="A194" s="4"/>
      <c r="B194" s="119"/>
      <c r="C194" s="120">
        <v>1</v>
      </c>
      <c r="D194" s="121" t="s">
        <v>148</v>
      </c>
      <c r="E194" s="122" t="s">
        <v>297</v>
      </c>
      <c r="F194" s="123" t="s">
        <v>298</v>
      </c>
      <c r="G194" s="121" t="s">
        <v>189</v>
      </c>
      <c r="H194" s="124">
        <v>2</v>
      </c>
      <c r="I194" s="125"/>
      <c r="J194" s="126">
        <f>H194*I194</f>
        <v>0</v>
      </c>
      <c r="K194" s="124"/>
      <c r="L194" s="124">
        <f>H194*K194</f>
        <v>0</v>
      </c>
      <c r="M194" s="124">
        <v>4.0000000000000001E-3</v>
      </c>
      <c r="N194" s="124">
        <f>H194*M194</f>
        <v>8.0000000000000002E-3</v>
      </c>
      <c r="O194" s="126">
        <v>21</v>
      </c>
      <c r="P194" s="126">
        <f>J194*(O194/100)</f>
        <v>0</v>
      </c>
      <c r="Q194" s="126">
        <f>J194+P194</f>
        <v>0</v>
      </c>
      <c r="R194" s="127" t="s">
        <v>1379</v>
      </c>
      <c r="S194" s="127" t="s">
        <v>152</v>
      </c>
      <c r="T194" s="128">
        <v>1</v>
      </c>
      <c r="U194" s="8"/>
      <c r="V194" s="8"/>
      <c r="W194" s="8"/>
      <c r="X194" s="60"/>
    </row>
    <row r="195" spans="1:27" ht="9.75" outlineLevel="5" x14ac:dyDescent="0.2">
      <c r="A195" s="129"/>
      <c r="B195" s="130"/>
      <c r="C195" s="130"/>
      <c r="D195" s="131"/>
      <c r="E195" s="135" t="s">
        <v>0</v>
      </c>
      <c r="F195" s="158" t="s">
        <v>299</v>
      </c>
      <c r="G195" s="158"/>
      <c r="H195" s="159"/>
      <c r="I195" s="160"/>
      <c r="J195" s="161"/>
      <c r="K195" s="133"/>
      <c r="L195" s="133"/>
      <c r="M195" s="133"/>
      <c r="N195" s="133"/>
      <c r="O195" s="134"/>
      <c r="P195" s="134"/>
      <c r="Q195" s="134"/>
      <c r="R195" s="131"/>
      <c r="S195" s="131"/>
      <c r="T195" s="130"/>
      <c r="U195" s="6"/>
      <c r="V195" s="8"/>
      <c r="W195" s="8"/>
      <c r="X195" s="132" t="str">
        <f>F195</f>
        <v>Vybourání otvorů ve zdivu základovém nebo nadzákladovém z cihel, tvárnic, příčkovek z cihel pálených na maltu vápennou nebo vápenocementovou plochy do 0,0225 m2, tl. do 150 mm</v>
      </c>
      <c r="Y195" s="9"/>
      <c r="AA195" s="11"/>
    </row>
    <row r="196" spans="1:27" ht="7.5" customHeight="1" outlineLevel="5" x14ac:dyDescent="0.15">
      <c r="B196" s="69"/>
      <c r="C196" s="69"/>
      <c r="D196" s="60"/>
      <c r="E196" s="60"/>
      <c r="F196" s="61"/>
      <c r="G196" s="60"/>
      <c r="H196" s="65"/>
      <c r="I196" s="104"/>
      <c r="J196" s="63"/>
      <c r="K196" s="65"/>
      <c r="L196" s="65"/>
      <c r="M196" s="65"/>
      <c r="N196" s="65"/>
      <c r="O196" s="63"/>
      <c r="P196" s="63"/>
      <c r="Q196" s="63"/>
      <c r="R196" s="60"/>
      <c r="S196" s="60"/>
      <c r="T196" s="69"/>
      <c r="U196" s="8"/>
      <c r="X196" s="60"/>
    </row>
    <row r="197" spans="1:27" ht="11.25" outlineLevel="4" x14ac:dyDescent="0.2">
      <c r="A197" s="4"/>
      <c r="B197" s="119"/>
      <c r="C197" s="120">
        <v>2</v>
      </c>
      <c r="D197" s="121" t="s">
        <v>148</v>
      </c>
      <c r="E197" s="122" t="s">
        <v>1378</v>
      </c>
      <c r="F197" s="123" t="s">
        <v>1377</v>
      </c>
      <c r="G197" s="121" t="s">
        <v>172</v>
      </c>
      <c r="H197" s="124">
        <v>5</v>
      </c>
      <c r="I197" s="125"/>
      <c r="J197" s="126">
        <f>H197*I197</f>
        <v>0</v>
      </c>
      <c r="K197" s="124"/>
      <c r="L197" s="124">
        <f>H197*K197</f>
        <v>0</v>
      </c>
      <c r="M197" s="124">
        <v>2.1999999999999999E-2</v>
      </c>
      <c r="N197" s="124">
        <f>H197*M197</f>
        <v>0.10999999999999999</v>
      </c>
      <c r="O197" s="126">
        <v>21</v>
      </c>
      <c r="P197" s="126">
        <f>J197*(O197/100)</f>
        <v>0</v>
      </c>
      <c r="Q197" s="126">
        <f>J197+P197</f>
        <v>0</v>
      </c>
      <c r="R197" s="127" t="s">
        <v>1376</v>
      </c>
      <c r="S197" s="127" t="s">
        <v>152</v>
      </c>
      <c r="T197" s="128">
        <v>1</v>
      </c>
      <c r="U197" s="8"/>
      <c r="V197" s="8"/>
      <c r="W197" s="8"/>
      <c r="X197" s="60"/>
    </row>
    <row r="198" spans="1:27" ht="9.75" outlineLevel="5" x14ac:dyDescent="0.2">
      <c r="A198" s="129"/>
      <c r="B198" s="130"/>
      <c r="C198" s="130"/>
      <c r="D198" s="131"/>
      <c r="E198" s="135" t="s">
        <v>0</v>
      </c>
      <c r="F198" s="158" t="s">
        <v>1375</v>
      </c>
      <c r="G198" s="158"/>
      <c r="H198" s="159"/>
      <c r="I198" s="160"/>
      <c r="J198" s="161"/>
      <c r="K198" s="133"/>
      <c r="L198" s="133"/>
      <c r="M198" s="133"/>
      <c r="N198" s="133"/>
      <c r="O198" s="134"/>
      <c r="P198" s="134"/>
      <c r="Q198" s="134"/>
      <c r="R198" s="131"/>
      <c r="S198" s="131"/>
      <c r="T198" s="130"/>
      <c r="U198" s="6"/>
      <c r="V198" s="8"/>
      <c r="W198" s="8"/>
      <c r="X198" s="132" t="str">
        <f>F198</f>
        <v>Vysekání rýh v betonové nebo jiné monolitické dlažbě s betonovým podkladem do hl.70 mm a šířky do 150 mm</v>
      </c>
      <c r="Y198" s="9"/>
      <c r="AA198" s="11"/>
    </row>
    <row r="199" spans="1:27" ht="7.5" customHeight="1" outlineLevel="5" x14ac:dyDescent="0.15">
      <c r="B199" s="69"/>
      <c r="C199" s="69"/>
      <c r="D199" s="60"/>
      <c r="E199" s="60"/>
      <c r="F199" s="61"/>
      <c r="G199" s="60"/>
      <c r="H199" s="65"/>
      <c r="I199" s="104"/>
      <c r="J199" s="63"/>
      <c r="K199" s="65"/>
      <c r="L199" s="65"/>
      <c r="M199" s="65"/>
      <c r="N199" s="65"/>
      <c r="O199" s="63"/>
      <c r="P199" s="63"/>
      <c r="Q199" s="63"/>
      <c r="R199" s="60"/>
      <c r="S199" s="60"/>
      <c r="T199" s="69"/>
      <c r="U199" s="8"/>
      <c r="X199" s="60"/>
    </row>
    <row r="200" spans="1:27" outlineLevel="4" x14ac:dyDescent="0.15">
      <c r="B200" s="6"/>
      <c r="C200" s="6"/>
      <c r="D200" s="6"/>
      <c r="E200" s="6"/>
      <c r="F200" s="6"/>
      <c r="G200" s="6"/>
      <c r="H200" s="6"/>
      <c r="I200" s="8"/>
      <c r="J200" s="8"/>
      <c r="K200" s="6"/>
      <c r="L200" s="6"/>
      <c r="M200" s="6"/>
      <c r="N200" s="6"/>
      <c r="O200" s="6"/>
      <c r="P200" s="8"/>
      <c r="Q200" s="8"/>
      <c r="R200" s="8"/>
      <c r="S200" s="6"/>
      <c r="T200" s="6"/>
      <c r="X200" s="6"/>
    </row>
    <row r="201" spans="1:27" ht="11.25" outlineLevel="3" x14ac:dyDescent="0.2">
      <c r="A201" s="96" t="s">
        <v>1206</v>
      </c>
      <c r="B201" s="100">
        <v>4</v>
      </c>
      <c r="C201" s="113"/>
      <c r="D201" s="114" t="s">
        <v>147</v>
      </c>
      <c r="E201" s="114"/>
      <c r="F201" s="115" t="s">
        <v>94</v>
      </c>
      <c r="G201" s="114"/>
      <c r="H201" s="116"/>
      <c r="I201" s="117"/>
      <c r="J201" s="98">
        <f>SUBTOTAL(9,J202:J205)</f>
        <v>0</v>
      </c>
      <c r="K201" s="116"/>
      <c r="L201" s="99">
        <f>SUBTOTAL(9,L202:L205)</f>
        <v>0</v>
      </c>
      <c r="M201" s="116"/>
      <c r="N201" s="99">
        <f>SUBTOTAL(9,N202:N205)</f>
        <v>0</v>
      </c>
      <c r="O201" s="118"/>
      <c r="P201" s="98">
        <f>SUBTOTAL(9,P202:P205)</f>
        <v>0</v>
      </c>
      <c r="Q201" s="98">
        <f>SUBTOTAL(9,Q202:Q205)</f>
        <v>0</v>
      </c>
      <c r="R201" s="114"/>
      <c r="S201" s="114"/>
      <c r="T201" s="100">
        <f>SUBTOTAL(9,T202:T205)</f>
        <v>1</v>
      </c>
      <c r="U201" s="6"/>
      <c r="V201" s="8"/>
      <c r="W201" s="8"/>
      <c r="X201" s="60"/>
    </row>
    <row r="202" spans="1:27" ht="11.25" outlineLevel="4" x14ac:dyDescent="0.2">
      <c r="A202" s="4"/>
      <c r="B202" s="119"/>
      <c r="C202" s="120">
        <v>1</v>
      </c>
      <c r="D202" s="121" t="s">
        <v>148</v>
      </c>
      <c r="E202" s="122" t="s">
        <v>861</v>
      </c>
      <c r="F202" s="123" t="s">
        <v>862</v>
      </c>
      <c r="G202" s="121" t="s">
        <v>363</v>
      </c>
      <c r="H202" s="124">
        <v>1.0072000000000001</v>
      </c>
      <c r="I202" s="125"/>
      <c r="J202" s="126">
        <f>H202*I202</f>
        <v>0</v>
      </c>
      <c r="K202" s="124"/>
      <c r="L202" s="124">
        <f>H202*K202</f>
        <v>0</v>
      </c>
      <c r="M202" s="124"/>
      <c r="N202" s="124">
        <f>H202*M202</f>
        <v>0</v>
      </c>
      <c r="O202" s="126">
        <v>21</v>
      </c>
      <c r="P202" s="126">
        <f>J202*(O202/100)</f>
        <v>0</v>
      </c>
      <c r="Q202" s="126">
        <f>J202+P202</f>
        <v>0</v>
      </c>
      <c r="R202" s="127" t="s">
        <v>1294</v>
      </c>
      <c r="S202" s="127" t="s">
        <v>152</v>
      </c>
      <c r="T202" s="128">
        <v>1</v>
      </c>
      <c r="U202" s="8"/>
      <c r="V202" s="8"/>
      <c r="W202" s="8"/>
      <c r="X202" s="60"/>
    </row>
    <row r="203" spans="1:27" ht="9.75" outlineLevel="5" x14ac:dyDescent="0.2">
      <c r="A203" s="129"/>
      <c r="B203" s="130"/>
      <c r="C203" s="130"/>
      <c r="D203" s="131"/>
      <c r="E203" s="135" t="s">
        <v>0</v>
      </c>
      <c r="F203" s="158" t="s">
        <v>863</v>
      </c>
      <c r="G203" s="158"/>
      <c r="H203" s="159"/>
      <c r="I203" s="160"/>
      <c r="J203" s="161"/>
      <c r="K203" s="133"/>
      <c r="L203" s="133"/>
      <c r="M203" s="133"/>
      <c r="N203" s="133"/>
      <c r="O203" s="134"/>
      <c r="P203" s="134"/>
      <c r="Q203" s="134"/>
      <c r="R203" s="131"/>
      <c r="S203" s="131"/>
      <c r="T203" s="130"/>
      <c r="U203" s="6"/>
      <c r="V203" s="8"/>
      <c r="W203" s="8"/>
      <c r="X203" s="132" t="str">
        <f>F203</f>
        <v>Vnitrostaveništní doprava suti a vybouraných hmot vodorovně do 50 m s naložením s omezením mechanizace pro budovy a haly výšky do 6 m</v>
      </c>
      <c r="Y203" s="9"/>
      <c r="AA203" s="11"/>
    </row>
    <row r="204" spans="1:27" ht="7.5" customHeight="1" outlineLevel="5" x14ac:dyDescent="0.15">
      <c r="B204" s="69"/>
      <c r="C204" s="69"/>
      <c r="D204" s="60"/>
      <c r="E204" s="60"/>
      <c r="F204" s="61"/>
      <c r="G204" s="60"/>
      <c r="H204" s="65"/>
      <c r="I204" s="104"/>
      <c r="J204" s="63"/>
      <c r="K204" s="65"/>
      <c r="L204" s="65"/>
      <c r="M204" s="65"/>
      <c r="N204" s="65"/>
      <c r="O204" s="63"/>
      <c r="P204" s="63"/>
      <c r="Q204" s="63"/>
      <c r="R204" s="60"/>
      <c r="S204" s="60"/>
      <c r="T204" s="69"/>
      <c r="U204" s="8"/>
      <c r="X204" s="60"/>
    </row>
    <row r="205" spans="1:27" outlineLevel="4" x14ac:dyDescent="0.15">
      <c r="B205" s="6"/>
      <c r="C205" s="6"/>
      <c r="D205" s="6"/>
      <c r="E205" s="6"/>
      <c r="F205" s="6"/>
      <c r="G205" s="6"/>
      <c r="H205" s="6"/>
      <c r="I205" s="8"/>
      <c r="J205" s="8"/>
      <c r="K205" s="6"/>
      <c r="L205" s="6"/>
      <c r="M205" s="6"/>
      <c r="N205" s="6"/>
      <c r="O205" s="6"/>
      <c r="P205" s="8"/>
      <c r="Q205" s="8"/>
      <c r="R205" s="8"/>
      <c r="S205" s="6"/>
      <c r="T205" s="6"/>
      <c r="X205" s="6"/>
    </row>
    <row r="206" spans="1:27" ht="11.25" outlineLevel="3" x14ac:dyDescent="0.2">
      <c r="A206" s="96" t="s">
        <v>1205</v>
      </c>
      <c r="B206" s="100">
        <v>4</v>
      </c>
      <c r="C206" s="113"/>
      <c r="D206" s="114" t="s">
        <v>147</v>
      </c>
      <c r="E206" s="114"/>
      <c r="F206" s="115" t="s">
        <v>1204</v>
      </c>
      <c r="G206" s="114"/>
      <c r="H206" s="116"/>
      <c r="I206" s="117"/>
      <c r="J206" s="98">
        <f>SUBTOTAL(9,J207:J234)</f>
        <v>0</v>
      </c>
      <c r="K206" s="116"/>
      <c r="L206" s="99">
        <f>SUBTOTAL(9,L207:L234)</f>
        <v>1.5809500000000001E-2</v>
      </c>
      <c r="M206" s="116"/>
      <c r="N206" s="99">
        <f>SUBTOTAL(9,N207:N234)</f>
        <v>5.62E-2</v>
      </c>
      <c r="O206" s="118"/>
      <c r="P206" s="98">
        <f>SUBTOTAL(9,P207:P234)</f>
        <v>0</v>
      </c>
      <c r="Q206" s="98">
        <f>SUBTOTAL(9,Q207:Q234)</f>
        <v>0</v>
      </c>
      <c r="R206" s="114"/>
      <c r="S206" s="114"/>
      <c r="T206" s="100">
        <f>SUBTOTAL(9,T207:T234)</f>
        <v>9</v>
      </c>
      <c r="U206" s="6"/>
      <c r="V206" s="8"/>
      <c r="W206" s="8"/>
      <c r="X206" s="60"/>
    </row>
    <row r="207" spans="1:27" ht="11.25" outlineLevel="4" x14ac:dyDescent="0.2">
      <c r="A207" s="4"/>
      <c r="B207" s="119"/>
      <c r="C207" s="120">
        <v>1</v>
      </c>
      <c r="D207" s="121" t="s">
        <v>148</v>
      </c>
      <c r="E207" s="122" t="s">
        <v>1374</v>
      </c>
      <c r="F207" s="123" t="s">
        <v>1373</v>
      </c>
      <c r="G207" s="121" t="s">
        <v>172</v>
      </c>
      <c r="H207" s="124">
        <v>5</v>
      </c>
      <c r="I207" s="125"/>
      <c r="J207" s="126">
        <f>H207*I207</f>
        <v>0</v>
      </c>
      <c r="K207" s="124">
        <v>2.0000000000000002E-5</v>
      </c>
      <c r="L207" s="124">
        <f>H207*K207</f>
        <v>1E-4</v>
      </c>
      <c r="M207" s="124">
        <v>1E-3</v>
      </c>
      <c r="N207" s="124">
        <f>H207*M207</f>
        <v>5.0000000000000001E-3</v>
      </c>
      <c r="O207" s="126">
        <v>21</v>
      </c>
      <c r="P207" s="126">
        <f>J207*(O207/100)</f>
        <v>0</v>
      </c>
      <c r="Q207" s="126">
        <f>J207+P207</f>
        <v>0</v>
      </c>
      <c r="R207" s="127" t="s">
        <v>1372</v>
      </c>
      <c r="S207" s="127" t="s">
        <v>152</v>
      </c>
      <c r="T207" s="128">
        <v>1</v>
      </c>
      <c r="U207" s="8"/>
      <c r="V207" s="8"/>
      <c r="W207" s="8"/>
      <c r="X207" s="60"/>
    </row>
    <row r="208" spans="1:27" ht="9.75" outlineLevel="5" x14ac:dyDescent="0.2">
      <c r="A208" s="129"/>
      <c r="B208" s="130"/>
      <c r="C208" s="130"/>
      <c r="D208" s="131"/>
      <c r="E208" s="135" t="s">
        <v>0</v>
      </c>
      <c r="F208" s="158" t="s">
        <v>1371</v>
      </c>
      <c r="G208" s="158"/>
      <c r="H208" s="159"/>
      <c r="I208" s="160"/>
      <c r="J208" s="161"/>
      <c r="K208" s="133"/>
      <c r="L208" s="133"/>
      <c r="M208" s="133"/>
      <c r="N208" s="133"/>
      <c r="O208" s="134"/>
      <c r="P208" s="134"/>
      <c r="Q208" s="134"/>
      <c r="R208" s="131"/>
      <c r="S208" s="131"/>
      <c r="T208" s="130"/>
      <c r="U208" s="6"/>
      <c r="V208" s="8"/>
      <c r="W208" s="8"/>
      <c r="X208" s="132" t="str">
        <f>F208</f>
        <v>Demontáž potrubí z trubek ocelových závitových DN do 15</v>
      </c>
      <c r="Y208" s="9"/>
      <c r="AA208" s="11"/>
    </row>
    <row r="209" spans="1:27" ht="7.5" customHeight="1" outlineLevel="5" x14ac:dyDescent="0.15">
      <c r="B209" s="69"/>
      <c r="C209" s="69"/>
      <c r="D209" s="60"/>
      <c r="E209" s="60"/>
      <c r="F209" s="61"/>
      <c r="G209" s="60"/>
      <c r="H209" s="65"/>
      <c r="I209" s="104"/>
      <c r="J209" s="63"/>
      <c r="K209" s="65"/>
      <c r="L209" s="65"/>
      <c r="M209" s="65"/>
      <c r="N209" s="65"/>
      <c r="O209" s="63"/>
      <c r="P209" s="63"/>
      <c r="Q209" s="63"/>
      <c r="R209" s="60"/>
      <c r="S209" s="60"/>
      <c r="T209" s="69"/>
      <c r="U209" s="8"/>
      <c r="X209" s="60"/>
    </row>
    <row r="210" spans="1:27" ht="11.25" outlineLevel="4" x14ac:dyDescent="0.2">
      <c r="A210" s="4"/>
      <c r="B210" s="119"/>
      <c r="C210" s="120">
        <v>2</v>
      </c>
      <c r="D210" s="121" t="s">
        <v>148</v>
      </c>
      <c r="E210" s="122" t="s">
        <v>1370</v>
      </c>
      <c r="F210" s="123" t="s">
        <v>1369</v>
      </c>
      <c r="G210" s="121" t="s">
        <v>172</v>
      </c>
      <c r="H210" s="124">
        <v>16</v>
      </c>
      <c r="I210" s="125"/>
      <c r="J210" s="126">
        <f>H210*I210</f>
        <v>0</v>
      </c>
      <c r="K210" s="124">
        <v>2.0000000000000002E-5</v>
      </c>
      <c r="L210" s="124">
        <f>H210*K210</f>
        <v>3.2000000000000003E-4</v>
      </c>
      <c r="M210" s="124">
        <v>3.2000000000000002E-3</v>
      </c>
      <c r="N210" s="124">
        <f>H210*M210</f>
        <v>5.1200000000000002E-2</v>
      </c>
      <c r="O210" s="126">
        <v>21</v>
      </c>
      <c r="P210" s="126">
        <f>J210*(O210/100)</f>
        <v>0</v>
      </c>
      <c r="Q210" s="126">
        <f>J210+P210</f>
        <v>0</v>
      </c>
      <c r="R210" s="127" t="s">
        <v>1368</v>
      </c>
      <c r="S210" s="127" t="s">
        <v>152</v>
      </c>
      <c r="T210" s="128">
        <v>1</v>
      </c>
      <c r="U210" s="8"/>
      <c r="V210" s="8"/>
      <c r="W210" s="8"/>
      <c r="X210" s="60"/>
    </row>
    <row r="211" spans="1:27" ht="9.75" outlineLevel="5" x14ac:dyDescent="0.2">
      <c r="A211" s="129"/>
      <c r="B211" s="130"/>
      <c r="C211" s="130"/>
      <c r="D211" s="131"/>
      <c r="E211" s="135" t="s">
        <v>0</v>
      </c>
      <c r="F211" s="158" t="s">
        <v>1367</v>
      </c>
      <c r="G211" s="158"/>
      <c r="H211" s="159"/>
      <c r="I211" s="160"/>
      <c r="J211" s="161"/>
      <c r="K211" s="133"/>
      <c r="L211" s="133"/>
      <c r="M211" s="133"/>
      <c r="N211" s="133"/>
      <c r="O211" s="134"/>
      <c r="P211" s="134"/>
      <c r="Q211" s="134"/>
      <c r="R211" s="131"/>
      <c r="S211" s="131"/>
      <c r="T211" s="130"/>
      <c r="U211" s="6"/>
      <c r="V211" s="8"/>
      <c r="W211" s="8"/>
      <c r="X211" s="132" t="str">
        <f>F211</f>
        <v>Demontáž potrubí z trubek ocelových závitových DN přes 15 do 32</v>
      </c>
      <c r="Y211" s="9"/>
      <c r="AA211" s="11"/>
    </row>
    <row r="212" spans="1:27" ht="7.5" customHeight="1" outlineLevel="5" x14ac:dyDescent="0.15">
      <c r="B212" s="69"/>
      <c r="C212" s="69"/>
      <c r="D212" s="60"/>
      <c r="E212" s="60"/>
      <c r="F212" s="61"/>
      <c r="G212" s="60"/>
      <c r="H212" s="65"/>
      <c r="I212" s="104"/>
      <c r="J212" s="63"/>
      <c r="K212" s="65"/>
      <c r="L212" s="65"/>
      <c r="M212" s="65"/>
      <c r="N212" s="65"/>
      <c r="O212" s="63"/>
      <c r="P212" s="63"/>
      <c r="Q212" s="63"/>
      <c r="R212" s="60"/>
      <c r="S212" s="60"/>
      <c r="T212" s="69"/>
      <c r="U212" s="8"/>
      <c r="X212" s="60"/>
    </row>
    <row r="213" spans="1:27" ht="11.25" outlineLevel="4" x14ac:dyDescent="0.2">
      <c r="A213" s="4"/>
      <c r="B213" s="119"/>
      <c r="C213" s="120">
        <v>3</v>
      </c>
      <c r="D213" s="121" t="s">
        <v>148</v>
      </c>
      <c r="E213" s="122" t="s">
        <v>1366</v>
      </c>
      <c r="F213" s="123" t="s">
        <v>1365</v>
      </c>
      <c r="G213" s="121" t="s">
        <v>189</v>
      </c>
      <c r="H213" s="124">
        <v>6</v>
      </c>
      <c r="I213" s="125"/>
      <c r="J213" s="126">
        <f>H213*I213</f>
        <v>0</v>
      </c>
      <c r="K213" s="124">
        <v>3.8999999999999999E-4</v>
      </c>
      <c r="L213" s="124">
        <f>H213*K213</f>
        <v>2.3400000000000001E-3</v>
      </c>
      <c r="M213" s="124"/>
      <c r="N213" s="124">
        <f>H213*M213</f>
        <v>0</v>
      </c>
      <c r="O213" s="126">
        <v>21</v>
      </c>
      <c r="P213" s="126">
        <f>J213*(O213/100)</f>
        <v>0</v>
      </c>
      <c r="Q213" s="126">
        <f>J213+P213</f>
        <v>0</v>
      </c>
      <c r="R213" s="127" t="s">
        <v>1364</v>
      </c>
      <c r="S213" s="127" t="s">
        <v>152</v>
      </c>
      <c r="T213" s="128">
        <v>1</v>
      </c>
      <c r="U213" s="8"/>
      <c r="V213" s="8"/>
      <c r="W213" s="8"/>
      <c r="X213" s="60"/>
    </row>
    <row r="214" spans="1:27" ht="9.75" outlineLevel="5" x14ac:dyDescent="0.2">
      <c r="A214" s="129"/>
      <c r="B214" s="130"/>
      <c r="C214" s="130"/>
      <c r="D214" s="131"/>
      <c r="E214" s="135" t="s">
        <v>0</v>
      </c>
      <c r="F214" s="158" t="s">
        <v>1363</v>
      </c>
      <c r="G214" s="158"/>
      <c r="H214" s="159"/>
      <c r="I214" s="160"/>
      <c r="J214" s="161"/>
      <c r="K214" s="133"/>
      <c r="L214" s="133"/>
      <c r="M214" s="133"/>
      <c r="N214" s="133"/>
      <c r="O214" s="134"/>
      <c r="P214" s="134"/>
      <c r="Q214" s="134"/>
      <c r="R214" s="131"/>
      <c r="S214" s="131"/>
      <c r="T214" s="130"/>
      <c r="U214" s="6"/>
      <c r="V214" s="8"/>
      <c r="W214" s="8"/>
      <c r="X214" s="132" t="str">
        <f>F214</f>
        <v>Opravy rozvodů potrubí z trubek ocelových závitových normálních i zesílených zaslepení skováním a zavařením DN 25</v>
      </c>
      <c r="Y214" s="9"/>
      <c r="AA214" s="11"/>
    </row>
    <row r="215" spans="1:27" ht="7.5" customHeight="1" outlineLevel="5" x14ac:dyDescent="0.15">
      <c r="B215" s="69"/>
      <c r="C215" s="69"/>
      <c r="D215" s="60"/>
      <c r="E215" s="60"/>
      <c r="F215" s="61"/>
      <c r="G215" s="60"/>
      <c r="H215" s="65"/>
      <c r="I215" s="104"/>
      <c r="J215" s="63"/>
      <c r="K215" s="65"/>
      <c r="L215" s="65"/>
      <c r="M215" s="65"/>
      <c r="N215" s="65"/>
      <c r="O215" s="63"/>
      <c r="P215" s="63"/>
      <c r="Q215" s="63"/>
      <c r="R215" s="60"/>
      <c r="S215" s="60"/>
      <c r="T215" s="69"/>
      <c r="U215" s="8"/>
      <c r="X215" s="60"/>
    </row>
    <row r="216" spans="1:27" ht="11.25" outlineLevel="4" x14ac:dyDescent="0.2">
      <c r="A216" s="4"/>
      <c r="B216" s="119"/>
      <c r="C216" s="120">
        <v>4</v>
      </c>
      <c r="D216" s="121" t="s">
        <v>148</v>
      </c>
      <c r="E216" s="122" t="s">
        <v>1362</v>
      </c>
      <c r="F216" s="123" t="s">
        <v>1361</v>
      </c>
      <c r="G216" s="121" t="s">
        <v>189</v>
      </c>
      <c r="H216" s="124">
        <v>2</v>
      </c>
      <c r="I216" s="125"/>
      <c r="J216" s="126">
        <f>H216*I216</f>
        <v>0</v>
      </c>
      <c r="K216" s="124">
        <v>6.9999999999999999E-4</v>
      </c>
      <c r="L216" s="124">
        <f>H216*K216</f>
        <v>1.4E-3</v>
      </c>
      <c r="M216" s="124"/>
      <c r="N216" s="124">
        <f>H216*M216</f>
        <v>0</v>
      </c>
      <c r="O216" s="126">
        <v>21</v>
      </c>
      <c r="P216" s="126">
        <f>J216*(O216/100)</f>
        <v>0</v>
      </c>
      <c r="Q216" s="126">
        <f>J216+P216</f>
        <v>0</v>
      </c>
      <c r="R216" s="127" t="s">
        <v>1360</v>
      </c>
      <c r="S216" s="127" t="s">
        <v>152</v>
      </c>
      <c r="T216" s="128">
        <v>1</v>
      </c>
      <c r="U216" s="8"/>
      <c r="V216" s="8"/>
      <c r="W216" s="8"/>
      <c r="X216" s="60"/>
    </row>
    <row r="217" spans="1:27" ht="9.75" outlineLevel="5" x14ac:dyDescent="0.2">
      <c r="A217" s="129"/>
      <c r="B217" s="130"/>
      <c r="C217" s="130"/>
      <c r="D217" s="131"/>
      <c r="E217" s="135" t="s">
        <v>0</v>
      </c>
      <c r="F217" s="158" t="s">
        <v>1359</v>
      </c>
      <c r="G217" s="158"/>
      <c r="H217" s="159"/>
      <c r="I217" s="160"/>
      <c r="J217" s="161"/>
      <c r="K217" s="133"/>
      <c r="L217" s="133"/>
      <c r="M217" s="133"/>
      <c r="N217" s="133"/>
      <c r="O217" s="134"/>
      <c r="P217" s="134"/>
      <c r="Q217" s="134"/>
      <c r="R217" s="131"/>
      <c r="S217" s="131"/>
      <c r="T217" s="130"/>
      <c r="U217" s="6"/>
      <c r="V217" s="8"/>
      <c r="W217" s="8"/>
      <c r="X217" s="132" t="str">
        <f>F217</f>
        <v>Opravy rozvodů potrubí z trubek ocelových závitových normálních i zesílených navaření odbočky na stávající potrubí, odbočka DN 25</v>
      </c>
      <c r="Y217" s="9"/>
      <c r="AA217" s="11"/>
    </row>
    <row r="218" spans="1:27" ht="7.5" customHeight="1" outlineLevel="5" x14ac:dyDescent="0.15">
      <c r="B218" s="69"/>
      <c r="C218" s="69"/>
      <c r="D218" s="60"/>
      <c r="E218" s="60"/>
      <c r="F218" s="61"/>
      <c r="G218" s="60"/>
      <c r="H218" s="65"/>
      <c r="I218" s="104"/>
      <c r="J218" s="63"/>
      <c r="K218" s="65"/>
      <c r="L218" s="65"/>
      <c r="M218" s="65"/>
      <c r="N218" s="65"/>
      <c r="O218" s="63"/>
      <c r="P218" s="63"/>
      <c r="Q218" s="63"/>
      <c r="R218" s="60"/>
      <c r="S218" s="60"/>
      <c r="T218" s="69"/>
      <c r="U218" s="8"/>
      <c r="X218" s="60"/>
    </row>
    <row r="219" spans="1:27" ht="11.25" outlineLevel="4" x14ac:dyDescent="0.2">
      <c r="A219" s="4"/>
      <c r="B219" s="119"/>
      <c r="C219" s="120">
        <v>5</v>
      </c>
      <c r="D219" s="121" t="s">
        <v>148</v>
      </c>
      <c r="E219" s="122" t="s">
        <v>1358</v>
      </c>
      <c r="F219" s="123" t="s">
        <v>1357</v>
      </c>
      <c r="G219" s="121" t="s">
        <v>172</v>
      </c>
      <c r="H219" s="124">
        <v>4.5999999999999996</v>
      </c>
      <c r="I219" s="125"/>
      <c r="J219" s="126">
        <f>H219*I219</f>
        <v>0</v>
      </c>
      <c r="K219" s="124">
        <v>4.6000000000000001E-4</v>
      </c>
      <c r="L219" s="124">
        <f>H219*K219</f>
        <v>2.1159999999999998E-3</v>
      </c>
      <c r="M219" s="124"/>
      <c r="N219" s="124">
        <f>H219*M219</f>
        <v>0</v>
      </c>
      <c r="O219" s="126">
        <v>21</v>
      </c>
      <c r="P219" s="126">
        <f>J219*(O219/100)</f>
        <v>0</v>
      </c>
      <c r="Q219" s="126">
        <f>J219+P219</f>
        <v>0</v>
      </c>
      <c r="R219" s="127" t="s">
        <v>1356</v>
      </c>
      <c r="S219" s="127" t="s">
        <v>152</v>
      </c>
      <c r="T219" s="128">
        <v>1</v>
      </c>
      <c r="U219" s="8"/>
      <c r="V219" s="8"/>
      <c r="W219" s="8"/>
      <c r="X219" s="60"/>
    </row>
    <row r="220" spans="1:27" ht="9.75" outlineLevel="5" x14ac:dyDescent="0.2">
      <c r="A220" s="129"/>
      <c r="B220" s="130"/>
      <c r="C220" s="130"/>
      <c r="D220" s="131"/>
      <c r="E220" s="135" t="s">
        <v>0</v>
      </c>
      <c r="F220" s="158" t="s">
        <v>1355</v>
      </c>
      <c r="G220" s="158"/>
      <c r="H220" s="159"/>
      <c r="I220" s="160"/>
      <c r="J220" s="161"/>
      <c r="K220" s="133"/>
      <c r="L220" s="133"/>
      <c r="M220" s="133"/>
      <c r="N220" s="133"/>
      <c r="O220" s="134"/>
      <c r="P220" s="134"/>
      <c r="Q220" s="134"/>
      <c r="R220" s="131"/>
      <c r="S220" s="131"/>
      <c r="T220" s="130"/>
      <c r="U220" s="6"/>
      <c r="V220" s="8"/>
      <c r="W220" s="8"/>
      <c r="X220" s="132" t="str">
        <f>F220</f>
        <v>Potrubí z trubek měděných polotvrdých spojovaných měkkým pájením Ø 15/1</v>
      </c>
      <c r="Y220" s="9"/>
      <c r="AA220" s="11"/>
    </row>
    <row r="221" spans="1:27" ht="7.5" customHeight="1" outlineLevel="5" x14ac:dyDescent="0.15">
      <c r="B221" s="69"/>
      <c r="C221" s="69"/>
      <c r="D221" s="60"/>
      <c r="E221" s="60"/>
      <c r="F221" s="61"/>
      <c r="G221" s="60"/>
      <c r="H221" s="65"/>
      <c r="I221" s="104"/>
      <c r="J221" s="63"/>
      <c r="K221" s="65"/>
      <c r="L221" s="65"/>
      <c r="M221" s="65"/>
      <c r="N221" s="65"/>
      <c r="O221" s="63"/>
      <c r="P221" s="63"/>
      <c r="Q221" s="63"/>
      <c r="R221" s="60"/>
      <c r="S221" s="60"/>
      <c r="T221" s="69"/>
      <c r="U221" s="8"/>
      <c r="X221" s="60"/>
    </row>
    <row r="222" spans="1:27" ht="11.25" outlineLevel="4" x14ac:dyDescent="0.2">
      <c r="A222" s="4"/>
      <c r="B222" s="119"/>
      <c r="C222" s="120">
        <v>6</v>
      </c>
      <c r="D222" s="121" t="s">
        <v>148</v>
      </c>
      <c r="E222" s="122" t="s">
        <v>1354</v>
      </c>
      <c r="F222" s="123" t="s">
        <v>1353</v>
      </c>
      <c r="G222" s="121" t="s">
        <v>172</v>
      </c>
      <c r="H222" s="124">
        <v>6.9</v>
      </c>
      <c r="I222" s="125"/>
      <c r="J222" s="126">
        <f>H222*I222</f>
        <v>0</v>
      </c>
      <c r="K222" s="124">
        <v>5.6999999999999998E-4</v>
      </c>
      <c r="L222" s="124">
        <f>H222*K222</f>
        <v>3.9329999999999999E-3</v>
      </c>
      <c r="M222" s="124"/>
      <c r="N222" s="124">
        <f>H222*M222</f>
        <v>0</v>
      </c>
      <c r="O222" s="126">
        <v>21</v>
      </c>
      <c r="P222" s="126">
        <f>J222*(O222/100)</f>
        <v>0</v>
      </c>
      <c r="Q222" s="126">
        <f>J222+P222</f>
        <v>0</v>
      </c>
      <c r="R222" s="127" t="s">
        <v>1352</v>
      </c>
      <c r="S222" s="127" t="s">
        <v>152</v>
      </c>
      <c r="T222" s="128">
        <v>1</v>
      </c>
      <c r="U222" s="8"/>
      <c r="V222" s="8"/>
      <c r="W222" s="8"/>
      <c r="X222" s="60"/>
    </row>
    <row r="223" spans="1:27" ht="9.75" outlineLevel="5" x14ac:dyDescent="0.2">
      <c r="A223" s="129"/>
      <c r="B223" s="130"/>
      <c r="C223" s="130"/>
      <c r="D223" s="131"/>
      <c r="E223" s="135" t="s">
        <v>0</v>
      </c>
      <c r="F223" s="158" t="s">
        <v>1351</v>
      </c>
      <c r="G223" s="158"/>
      <c r="H223" s="159"/>
      <c r="I223" s="160"/>
      <c r="J223" s="161"/>
      <c r="K223" s="133"/>
      <c r="L223" s="133"/>
      <c r="M223" s="133"/>
      <c r="N223" s="133"/>
      <c r="O223" s="134"/>
      <c r="P223" s="134"/>
      <c r="Q223" s="134"/>
      <c r="R223" s="131"/>
      <c r="S223" s="131"/>
      <c r="T223" s="130"/>
      <c r="U223" s="6"/>
      <c r="V223" s="8"/>
      <c r="W223" s="8"/>
      <c r="X223" s="132" t="str">
        <f>F223</f>
        <v>Potrubí z trubek měděných polotvrdých spojovaných měkkým pájením Ø 18/1</v>
      </c>
      <c r="Y223" s="9"/>
      <c r="AA223" s="11"/>
    </row>
    <row r="224" spans="1:27" ht="7.5" customHeight="1" outlineLevel="5" x14ac:dyDescent="0.15">
      <c r="B224" s="69"/>
      <c r="C224" s="69"/>
      <c r="D224" s="60"/>
      <c r="E224" s="60"/>
      <c r="F224" s="61"/>
      <c r="G224" s="60"/>
      <c r="H224" s="65"/>
      <c r="I224" s="104"/>
      <c r="J224" s="63"/>
      <c r="K224" s="65"/>
      <c r="L224" s="65"/>
      <c r="M224" s="65"/>
      <c r="N224" s="65"/>
      <c r="O224" s="63"/>
      <c r="P224" s="63"/>
      <c r="Q224" s="63"/>
      <c r="R224" s="60"/>
      <c r="S224" s="60"/>
      <c r="T224" s="69"/>
      <c r="U224" s="8"/>
      <c r="X224" s="60"/>
    </row>
    <row r="225" spans="1:27" ht="11.25" outlineLevel="4" x14ac:dyDescent="0.2">
      <c r="A225" s="4"/>
      <c r="B225" s="119"/>
      <c r="C225" s="120">
        <v>7</v>
      </c>
      <c r="D225" s="121" t="s">
        <v>148</v>
      </c>
      <c r="E225" s="122" t="s">
        <v>1350</v>
      </c>
      <c r="F225" s="123" t="s">
        <v>1349</v>
      </c>
      <c r="G225" s="121" t="s">
        <v>172</v>
      </c>
      <c r="H225" s="124">
        <v>6.9</v>
      </c>
      <c r="I225" s="125"/>
      <c r="J225" s="126">
        <f>H225*I225</f>
        <v>0</v>
      </c>
      <c r="K225" s="124">
        <v>7.2000000000000005E-4</v>
      </c>
      <c r="L225" s="124">
        <f>H225*K225</f>
        <v>4.9680000000000002E-3</v>
      </c>
      <c r="M225" s="124"/>
      <c r="N225" s="124">
        <f>H225*M225</f>
        <v>0</v>
      </c>
      <c r="O225" s="126">
        <v>21</v>
      </c>
      <c r="P225" s="126">
        <f>J225*(O225/100)</f>
        <v>0</v>
      </c>
      <c r="Q225" s="126">
        <f>J225+P225</f>
        <v>0</v>
      </c>
      <c r="R225" s="127" t="s">
        <v>1348</v>
      </c>
      <c r="S225" s="127" t="s">
        <v>152</v>
      </c>
      <c r="T225" s="128">
        <v>1</v>
      </c>
      <c r="U225" s="8"/>
      <c r="V225" s="8"/>
      <c r="W225" s="8"/>
      <c r="X225" s="60"/>
    </row>
    <row r="226" spans="1:27" ht="9.75" outlineLevel="5" x14ac:dyDescent="0.2">
      <c r="A226" s="129"/>
      <c r="B226" s="130"/>
      <c r="C226" s="130"/>
      <c r="D226" s="131"/>
      <c r="E226" s="135" t="s">
        <v>0</v>
      </c>
      <c r="F226" s="158" t="s">
        <v>1347</v>
      </c>
      <c r="G226" s="158"/>
      <c r="H226" s="159"/>
      <c r="I226" s="160"/>
      <c r="J226" s="161"/>
      <c r="K226" s="133"/>
      <c r="L226" s="133"/>
      <c r="M226" s="133"/>
      <c r="N226" s="133"/>
      <c r="O226" s="134"/>
      <c r="P226" s="134"/>
      <c r="Q226" s="134"/>
      <c r="R226" s="131"/>
      <c r="S226" s="131"/>
      <c r="T226" s="130"/>
      <c r="U226" s="6"/>
      <c r="V226" s="8"/>
      <c r="W226" s="8"/>
      <c r="X226" s="132" t="str">
        <f>F226</f>
        <v>Potrubí z trubek měděných polotvrdých spojovaných měkkým pájením Ø 22/1</v>
      </c>
      <c r="Y226" s="9"/>
      <c r="AA226" s="11"/>
    </row>
    <row r="227" spans="1:27" ht="7.5" customHeight="1" outlineLevel="5" x14ac:dyDescent="0.15">
      <c r="B227" s="69"/>
      <c r="C227" s="69"/>
      <c r="D227" s="60"/>
      <c r="E227" s="60"/>
      <c r="F227" s="61"/>
      <c r="G227" s="60"/>
      <c r="H227" s="65"/>
      <c r="I227" s="104"/>
      <c r="J227" s="63"/>
      <c r="K227" s="65"/>
      <c r="L227" s="65"/>
      <c r="M227" s="65"/>
      <c r="N227" s="65"/>
      <c r="O227" s="63"/>
      <c r="P227" s="63"/>
      <c r="Q227" s="63"/>
      <c r="R227" s="60"/>
      <c r="S227" s="60"/>
      <c r="T227" s="69"/>
      <c r="U227" s="8"/>
      <c r="X227" s="60"/>
    </row>
    <row r="228" spans="1:27" ht="11.25" outlineLevel="4" x14ac:dyDescent="0.2">
      <c r="A228" s="4"/>
      <c r="B228" s="119"/>
      <c r="C228" s="120">
        <v>8</v>
      </c>
      <c r="D228" s="121" t="s">
        <v>148</v>
      </c>
      <c r="E228" s="122" t="s">
        <v>1346</v>
      </c>
      <c r="F228" s="123" t="s">
        <v>1345</v>
      </c>
      <c r="G228" s="121" t="s">
        <v>172</v>
      </c>
      <c r="H228" s="124">
        <v>5.75</v>
      </c>
      <c r="I228" s="125"/>
      <c r="J228" s="126">
        <f>H228*I228</f>
        <v>0</v>
      </c>
      <c r="K228" s="124">
        <v>1.1E-4</v>
      </c>
      <c r="L228" s="124">
        <f>H228*K228</f>
        <v>6.3250000000000003E-4</v>
      </c>
      <c r="M228" s="124"/>
      <c r="N228" s="124">
        <f>H228*M228</f>
        <v>0</v>
      </c>
      <c r="O228" s="126">
        <v>21</v>
      </c>
      <c r="P228" s="126">
        <f>J228*(O228/100)</f>
        <v>0</v>
      </c>
      <c r="Q228" s="126">
        <f>J228+P228</f>
        <v>0</v>
      </c>
      <c r="R228" s="127" t="s">
        <v>1344</v>
      </c>
      <c r="S228" s="127" t="s">
        <v>152</v>
      </c>
      <c r="T228" s="128">
        <v>1</v>
      </c>
      <c r="U228" s="8"/>
      <c r="V228" s="8"/>
      <c r="W228" s="8"/>
      <c r="X228" s="60"/>
    </row>
    <row r="229" spans="1:27" ht="19.5" outlineLevel="5" x14ac:dyDescent="0.2">
      <c r="A229" s="129"/>
      <c r="B229" s="130"/>
      <c r="C229" s="130"/>
      <c r="D229" s="131"/>
      <c r="E229" s="135" t="s">
        <v>0</v>
      </c>
      <c r="F229" s="158" t="s">
        <v>1343</v>
      </c>
      <c r="G229" s="158"/>
      <c r="H229" s="159"/>
      <c r="I229" s="160"/>
      <c r="J229" s="161"/>
      <c r="K229" s="133"/>
      <c r="L229" s="133"/>
      <c r="M229" s="133"/>
      <c r="N229" s="133"/>
      <c r="O229" s="134"/>
      <c r="P229" s="134"/>
      <c r="Q229" s="134"/>
      <c r="R229" s="131"/>
      <c r="S229" s="131"/>
      <c r="T229" s="130"/>
      <c r="U229" s="6"/>
      <c r="V229" s="8"/>
      <c r="W229" s="8"/>
      <c r="X229" s="132" t="str">
        <f>F229</f>
        <v>Ochrana potrubí termoizolačními trubicemi z pěnového polyetylenu PE přilepenými v příčných a podélných spojích, tloušťky izolace přes 13 do 20 mm, vnitřního průměru izolace DN do 22 mm</v>
      </c>
      <c r="Y229" s="9"/>
      <c r="AA229" s="11"/>
    </row>
    <row r="230" spans="1:27" ht="7.5" customHeight="1" outlineLevel="5" x14ac:dyDescent="0.15">
      <c r="B230" s="69"/>
      <c r="C230" s="69"/>
      <c r="D230" s="60"/>
      <c r="E230" s="60"/>
      <c r="F230" s="61"/>
      <c r="G230" s="60"/>
      <c r="H230" s="65"/>
      <c r="I230" s="104"/>
      <c r="J230" s="63"/>
      <c r="K230" s="65"/>
      <c r="L230" s="65"/>
      <c r="M230" s="65"/>
      <c r="N230" s="65"/>
      <c r="O230" s="63"/>
      <c r="P230" s="63"/>
      <c r="Q230" s="63"/>
      <c r="R230" s="60"/>
      <c r="S230" s="60"/>
      <c r="T230" s="69"/>
      <c r="U230" s="8"/>
      <c r="X230" s="60"/>
    </row>
    <row r="231" spans="1:27" ht="11.25" outlineLevel="4" x14ac:dyDescent="0.2">
      <c r="A231" s="4"/>
      <c r="B231" s="119"/>
      <c r="C231" s="120">
        <v>9</v>
      </c>
      <c r="D231" s="121" t="s">
        <v>148</v>
      </c>
      <c r="E231" s="122" t="s">
        <v>1342</v>
      </c>
      <c r="F231" s="123" t="s">
        <v>1341</v>
      </c>
      <c r="G231" s="121" t="s">
        <v>413</v>
      </c>
      <c r="H231" s="124">
        <v>1.75</v>
      </c>
      <c r="I231" s="125"/>
      <c r="J231" s="126">
        <f>H231*I231</f>
        <v>0</v>
      </c>
      <c r="K231" s="124"/>
      <c r="L231" s="124">
        <f>H231*K231</f>
        <v>0</v>
      </c>
      <c r="M231" s="124"/>
      <c r="N231" s="124">
        <f>H231*M231</f>
        <v>0</v>
      </c>
      <c r="O231" s="126">
        <v>21</v>
      </c>
      <c r="P231" s="126">
        <f>J231*(O231/100)</f>
        <v>0</v>
      </c>
      <c r="Q231" s="126">
        <f>J231+P231</f>
        <v>0</v>
      </c>
      <c r="R231" s="127" t="s">
        <v>1340</v>
      </c>
      <c r="S231" s="127" t="s">
        <v>152</v>
      </c>
      <c r="T231" s="128">
        <v>1</v>
      </c>
      <c r="U231" s="8"/>
      <c r="V231" s="8"/>
      <c r="W231" s="8"/>
      <c r="X231" s="60"/>
    </row>
    <row r="232" spans="1:27" ht="9.75" outlineLevel="5" x14ac:dyDescent="0.2">
      <c r="A232" s="129"/>
      <c r="B232" s="130"/>
      <c r="C232" s="130"/>
      <c r="D232" s="131"/>
      <c r="E232" s="135" t="s">
        <v>0</v>
      </c>
      <c r="F232" s="158" t="s">
        <v>1339</v>
      </c>
      <c r="G232" s="158"/>
      <c r="H232" s="159"/>
      <c r="I232" s="160"/>
      <c r="J232" s="161"/>
      <c r="K232" s="133"/>
      <c r="L232" s="133"/>
      <c r="M232" s="133"/>
      <c r="N232" s="133"/>
      <c r="O232" s="134"/>
      <c r="P232" s="134"/>
      <c r="Q232" s="134"/>
      <c r="R232" s="131"/>
      <c r="S232" s="131"/>
      <c r="T232" s="130"/>
      <c r="U232" s="6"/>
      <c r="V232" s="8"/>
      <c r="W232" s="8"/>
      <c r="X232" s="132" t="str">
        <f>F232</f>
        <v>Přesun hmot pro rozvody potrubí stanovený procentní sazbou z ceny vodorovná dopravní vzdálenost do 50 m základní v objektech výšky do 6 m</v>
      </c>
      <c r="Y232" s="9"/>
      <c r="AA232" s="11"/>
    </row>
    <row r="233" spans="1:27" ht="7.5" customHeight="1" outlineLevel="5" x14ac:dyDescent="0.15">
      <c r="B233" s="69"/>
      <c r="C233" s="69"/>
      <c r="D233" s="60"/>
      <c r="E233" s="60"/>
      <c r="F233" s="61"/>
      <c r="G233" s="60"/>
      <c r="H233" s="65"/>
      <c r="I233" s="104"/>
      <c r="J233" s="63"/>
      <c r="K233" s="65"/>
      <c r="L233" s="65"/>
      <c r="M233" s="65"/>
      <c r="N233" s="65"/>
      <c r="O233" s="63"/>
      <c r="P233" s="63"/>
      <c r="Q233" s="63"/>
      <c r="R233" s="60"/>
      <c r="S233" s="60"/>
      <c r="T233" s="69"/>
      <c r="U233" s="8"/>
      <c r="X233" s="60"/>
    </row>
    <row r="234" spans="1:27" outlineLevel="4" x14ac:dyDescent="0.15">
      <c r="B234" s="6"/>
      <c r="C234" s="6"/>
      <c r="D234" s="6"/>
      <c r="E234" s="6"/>
      <c r="F234" s="6"/>
      <c r="G234" s="6"/>
      <c r="H234" s="6"/>
      <c r="I234" s="8"/>
      <c r="J234" s="8"/>
      <c r="K234" s="6"/>
      <c r="L234" s="6"/>
      <c r="M234" s="6"/>
      <c r="N234" s="6"/>
      <c r="O234" s="6"/>
      <c r="P234" s="8"/>
      <c r="Q234" s="8"/>
      <c r="R234" s="8"/>
      <c r="S234" s="6"/>
      <c r="T234" s="6"/>
      <c r="X234" s="6"/>
    </row>
    <row r="235" spans="1:27" ht="11.25" outlineLevel="3" x14ac:dyDescent="0.2">
      <c r="A235" s="96" t="s">
        <v>1203</v>
      </c>
      <c r="B235" s="100">
        <v>4</v>
      </c>
      <c r="C235" s="113"/>
      <c r="D235" s="114" t="s">
        <v>147</v>
      </c>
      <c r="E235" s="114"/>
      <c r="F235" s="115" t="s">
        <v>1202</v>
      </c>
      <c r="G235" s="114"/>
      <c r="H235" s="116"/>
      <c r="I235" s="117"/>
      <c r="J235" s="98">
        <f>SUBTOTAL(9,J236:J251)</f>
        <v>0</v>
      </c>
      <c r="K235" s="116"/>
      <c r="L235" s="99">
        <f>SUBTOTAL(9,L236:L251)</f>
        <v>3.0900000000000004E-2</v>
      </c>
      <c r="M235" s="116"/>
      <c r="N235" s="99">
        <f>SUBTOTAL(9,N236:N251)</f>
        <v>0.83300000000000007</v>
      </c>
      <c r="O235" s="118"/>
      <c r="P235" s="98">
        <f>SUBTOTAL(9,P236:P251)</f>
        <v>0</v>
      </c>
      <c r="Q235" s="98">
        <f>SUBTOTAL(9,Q236:Q251)</f>
        <v>0</v>
      </c>
      <c r="R235" s="114"/>
      <c r="S235" s="114"/>
      <c r="T235" s="100">
        <f>SUBTOTAL(9,T236:T251)</f>
        <v>5</v>
      </c>
      <c r="U235" s="6"/>
      <c r="V235" s="8"/>
      <c r="W235" s="8"/>
      <c r="X235" s="60"/>
    </row>
    <row r="236" spans="1:27" ht="11.25" outlineLevel="4" x14ac:dyDescent="0.2">
      <c r="A236" s="4"/>
      <c r="B236" s="119"/>
      <c r="C236" s="120">
        <v>1</v>
      </c>
      <c r="D236" s="121" t="s">
        <v>148</v>
      </c>
      <c r="E236" s="122" t="s">
        <v>1338</v>
      </c>
      <c r="F236" s="123" t="s">
        <v>1337</v>
      </c>
      <c r="G236" s="121" t="s">
        <v>189</v>
      </c>
      <c r="H236" s="124">
        <v>3</v>
      </c>
      <c r="I236" s="125"/>
      <c r="J236" s="126">
        <f>H236*I236</f>
        <v>0</v>
      </c>
      <c r="K236" s="124"/>
      <c r="L236" s="124">
        <f>H236*K236</f>
        <v>0</v>
      </c>
      <c r="M236" s="124"/>
      <c r="N236" s="124">
        <f>H236*M236</f>
        <v>0</v>
      </c>
      <c r="O236" s="126">
        <v>21</v>
      </c>
      <c r="P236" s="126">
        <f>J236*(O236/100)</f>
        <v>0</v>
      </c>
      <c r="Q236" s="126">
        <f>J236+P236</f>
        <v>0</v>
      </c>
      <c r="R236" s="127" t="s">
        <v>1336</v>
      </c>
      <c r="S236" s="127" t="s">
        <v>152</v>
      </c>
      <c r="T236" s="128">
        <v>1</v>
      </c>
      <c r="U236" s="8"/>
      <c r="V236" s="8"/>
      <c r="W236" s="8"/>
      <c r="X236" s="60"/>
    </row>
    <row r="237" spans="1:27" ht="9.75" outlineLevel="5" x14ac:dyDescent="0.2">
      <c r="A237" s="129"/>
      <c r="B237" s="130"/>
      <c r="C237" s="130"/>
      <c r="D237" s="131"/>
      <c r="E237" s="135" t="s">
        <v>0</v>
      </c>
      <c r="F237" s="158" t="s">
        <v>1335</v>
      </c>
      <c r="G237" s="158"/>
      <c r="H237" s="159"/>
      <c r="I237" s="160"/>
      <c r="J237" s="161"/>
      <c r="K237" s="133"/>
      <c r="L237" s="133"/>
      <c r="M237" s="133"/>
      <c r="N237" s="133"/>
      <c r="O237" s="134"/>
      <c r="P237" s="134"/>
      <c r="Q237" s="134"/>
      <c r="R237" s="131"/>
      <c r="S237" s="131"/>
      <c r="T237" s="130"/>
      <c r="U237" s="6"/>
      <c r="V237" s="8"/>
      <c r="W237" s="8"/>
      <c r="X237" s="132" t="str">
        <f>F237</f>
        <v>Regulace otopného systému při opravách vyregulování dvojregulačních ventilů a kohoutů s termostatickým ovládáním</v>
      </c>
      <c r="Y237" s="9"/>
      <c r="AA237" s="11"/>
    </row>
    <row r="238" spans="1:27" ht="7.5" customHeight="1" outlineLevel="5" x14ac:dyDescent="0.15">
      <c r="B238" s="69"/>
      <c r="C238" s="69"/>
      <c r="D238" s="60"/>
      <c r="E238" s="60"/>
      <c r="F238" s="61"/>
      <c r="G238" s="60"/>
      <c r="H238" s="65"/>
      <c r="I238" s="104"/>
      <c r="J238" s="63"/>
      <c r="K238" s="65"/>
      <c r="L238" s="65"/>
      <c r="M238" s="65"/>
      <c r="N238" s="65"/>
      <c r="O238" s="63"/>
      <c r="P238" s="63"/>
      <c r="Q238" s="63"/>
      <c r="R238" s="60"/>
      <c r="S238" s="60"/>
      <c r="T238" s="69"/>
      <c r="U238" s="8"/>
      <c r="X238" s="60"/>
    </row>
    <row r="239" spans="1:27" ht="11.25" outlineLevel="4" x14ac:dyDescent="0.2">
      <c r="A239" s="4"/>
      <c r="B239" s="119"/>
      <c r="C239" s="120">
        <v>2</v>
      </c>
      <c r="D239" s="121" t="s">
        <v>148</v>
      </c>
      <c r="E239" s="122" t="s">
        <v>1334</v>
      </c>
      <c r="F239" s="123" t="s">
        <v>1333</v>
      </c>
      <c r="G239" s="121" t="s">
        <v>151</v>
      </c>
      <c r="H239" s="124">
        <v>35</v>
      </c>
      <c r="I239" s="125"/>
      <c r="J239" s="126">
        <f>H239*I239</f>
        <v>0</v>
      </c>
      <c r="K239" s="124"/>
      <c r="L239" s="124">
        <f>H239*K239</f>
        <v>0</v>
      </c>
      <c r="M239" s="124">
        <v>2.3800000000000002E-2</v>
      </c>
      <c r="N239" s="124">
        <f>H239*M239</f>
        <v>0.83300000000000007</v>
      </c>
      <c r="O239" s="126">
        <v>21</v>
      </c>
      <c r="P239" s="126">
        <f>J239*(O239/100)</f>
        <v>0</v>
      </c>
      <c r="Q239" s="126">
        <f>J239+P239</f>
        <v>0</v>
      </c>
      <c r="R239" s="127" t="s">
        <v>1332</v>
      </c>
      <c r="S239" s="127" t="s">
        <v>152</v>
      </c>
      <c r="T239" s="128">
        <v>1</v>
      </c>
      <c r="U239" s="8"/>
      <c r="V239" s="8"/>
      <c r="W239" s="8"/>
      <c r="X239" s="60"/>
    </row>
    <row r="240" spans="1:27" ht="9.75" outlineLevel="5" x14ac:dyDescent="0.2">
      <c r="A240" s="129"/>
      <c r="B240" s="130"/>
      <c r="C240" s="130"/>
      <c r="D240" s="131"/>
      <c r="E240" s="135" t="s">
        <v>0</v>
      </c>
      <c r="F240" s="158" t="s">
        <v>1331</v>
      </c>
      <c r="G240" s="158"/>
      <c r="H240" s="159"/>
      <c r="I240" s="160"/>
      <c r="J240" s="161"/>
      <c r="K240" s="133"/>
      <c r="L240" s="133"/>
      <c r="M240" s="133"/>
      <c r="N240" s="133"/>
      <c r="O240" s="134"/>
      <c r="P240" s="134"/>
      <c r="Q240" s="134"/>
      <c r="R240" s="131"/>
      <c r="S240" s="131"/>
      <c r="T240" s="130"/>
      <c r="U240" s="6"/>
      <c r="V240" s="8"/>
      <c r="W240" s="8"/>
      <c r="X240" s="132" t="str">
        <f>F240</f>
        <v>Demontáž otopných těles litinových článkových</v>
      </c>
      <c r="Y240" s="9"/>
      <c r="AA240" s="11"/>
    </row>
    <row r="241" spans="1:27" ht="7.5" customHeight="1" outlineLevel="5" x14ac:dyDescent="0.15">
      <c r="B241" s="69"/>
      <c r="C241" s="69"/>
      <c r="D241" s="60"/>
      <c r="E241" s="60"/>
      <c r="F241" s="61"/>
      <c r="G241" s="60"/>
      <c r="H241" s="65"/>
      <c r="I241" s="104"/>
      <c r="J241" s="63"/>
      <c r="K241" s="65"/>
      <c r="L241" s="65"/>
      <c r="M241" s="65"/>
      <c r="N241" s="65"/>
      <c r="O241" s="63"/>
      <c r="P241" s="63"/>
      <c r="Q241" s="63"/>
      <c r="R241" s="60"/>
      <c r="S241" s="60"/>
      <c r="T241" s="69"/>
      <c r="U241" s="8"/>
      <c r="X241" s="60"/>
    </row>
    <row r="242" spans="1:27" ht="11.25" outlineLevel="4" x14ac:dyDescent="0.2">
      <c r="A242" s="4"/>
      <c r="B242" s="119"/>
      <c r="C242" s="120">
        <v>3</v>
      </c>
      <c r="D242" s="121" t="s">
        <v>148</v>
      </c>
      <c r="E242" s="122" t="s">
        <v>1330</v>
      </c>
      <c r="F242" s="123" t="s">
        <v>1329</v>
      </c>
      <c r="G242" s="121" t="s">
        <v>151</v>
      </c>
      <c r="H242" s="124">
        <v>15</v>
      </c>
      <c r="I242" s="125"/>
      <c r="J242" s="126">
        <f>H242*I242</f>
        <v>0</v>
      </c>
      <c r="K242" s="124">
        <v>2.0600000000000002E-3</v>
      </c>
      <c r="L242" s="124">
        <f>H242*K242</f>
        <v>3.0900000000000004E-2</v>
      </c>
      <c r="M242" s="124"/>
      <c r="N242" s="124">
        <f>H242*M242</f>
        <v>0</v>
      </c>
      <c r="O242" s="126">
        <v>21</v>
      </c>
      <c r="P242" s="126">
        <f>J242*(O242/100)</f>
        <v>0</v>
      </c>
      <c r="Q242" s="126">
        <f>J242+P242</f>
        <v>0</v>
      </c>
      <c r="R242" s="127" t="s">
        <v>1328</v>
      </c>
      <c r="S242" s="127" t="s">
        <v>152</v>
      </c>
      <c r="T242" s="128">
        <v>1</v>
      </c>
      <c r="U242" s="8"/>
      <c r="V242" s="8"/>
      <c r="W242" s="8"/>
      <c r="X242" s="60"/>
    </row>
    <row r="243" spans="1:27" ht="9.75" outlineLevel="5" x14ac:dyDescent="0.2">
      <c r="A243" s="129"/>
      <c r="B243" s="130"/>
      <c r="C243" s="130"/>
      <c r="D243" s="131"/>
      <c r="E243" s="135" t="s">
        <v>0</v>
      </c>
      <c r="F243" s="158" t="s">
        <v>1327</v>
      </c>
      <c r="G243" s="158"/>
      <c r="H243" s="159"/>
      <c r="I243" s="160"/>
      <c r="J243" s="161"/>
      <c r="K243" s="133"/>
      <c r="L243" s="133"/>
      <c r="M243" s="133"/>
      <c r="N243" s="133"/>
      <c r="O243" s="134"/>
      <c r="P243" s="134"/>
      <c r="Q243" s="134"/>
      <c r="R243" s="131"/>
      <c r="S243" s="131"/>
      <c r="T243" s="130"/>
      <c r="U243" s="6"/>
      <c r="V243" s="8"/>
      <c r="W243" s="8"/>
      <c r="X243" s="132" t="str">
        <f>F243</f>
        <v>Otopná tělesa litinová montáž těles článkových</v>
      </c>
      <c r="Y243" s="9"/>
      <c r="AA243" s="11"/>
    </row>
    <row r="244" spans="1:27" ht="7.5" customHeight="1" outlineLevel="5" x14ac:dyDescent="0.15">
      <c r="B244" s="69"/>
      <c r="C244" s="69"/>
      <c r="D244" s="60"/>
      <c r="E244" s="60"/>
      <c r="F244" s="61"/>
      <c r="G244" s="60"/>
      <c r="H244" s="65"/>
      <c r="I244" s="104"/>
      <c r="J244" s="63"/>
      <c r="K244" s="65"/>
      <c r="L244" s="65"/>
      <c r="M244" s="65"/>
      <c r="N244" s="65"/>
      <c r="O244" s="63"/>
      <c r="P244" s="63"/>
      <c r="Q244" s="63"/>
      <c r="R244" s="60"/>
      <c r="S244" s="60"/>
      <c r="T244" s="69"/>
      <c r="U244" s="8"/>
      <c r="X244" s="60"/>
    </row>
    <row r="245" spans="1:27" ht="11.25" outlineLevel="4" x14ac:dyDescent="0.2">
      <c r="A245" s="4"/>
      <c r="B245" s="119"/>
      <c r="C245" s="120">
        <v>4</v>
      </c>
      <c r="D245" s="121" t="s">
        <v>148</v>
      </c>
      <c r="E245" s="122" t="s">
        <v>1326</v>
      </c>
      <c r="F245" s="123" t="s">
        <v>1325</v>
      </c>
      <c r="G245" s="121" t="s">
        <v>151</v>
      </c>
      <c r="H245" s="124">
        <v>150</v>
      </c>
      <c r="I245" s="125"/>
      <c r="J245" s="126">
        <f>H245*I245</f>
        <v>0</v>
      </c>
      <c r="K245" s="124"/>
      <c r="L245" s="124">
        <f>H245*K245</f>
        <v>0</v>
      </c>
      <c r="M245" s="124"/>
      <c r="N245" s="124">
        <f>H245*M245</f>
        <v>0</v>
      </c>
      <c r="O245" s="126">
        <v>21</v>
      </c>
      <c r="P245" s="126">
        <f>J245*(O245/100)</f>
        <v>0</v>
      </c>
      <c r="Q245" s="126">
        <f>J245+P245</f>
        <v>0</v>
      </c>
      <c r="R245" s="127" t="s">
        <v>1324</v>
      </c>
      <c r="S245" s="127" t="s">
        <v>152</v>
      </c>
      <c r="T245" s="128">
        <v>1</v>
      </c>
      <c r="U245" s="8"/>
      <c r="V245" s="8"/>
      <c r="W245" s="8"/>
      <c r="X245" s="60"/>
    </row>
    <row r="246" spans="1:27" ht="9.75" outlineLevel="5" x14ac:dyDescent="0.2">
      <c r="A246" s="129"/>
      <c r="B246" s="130"/>
      <c r="C246" s="130"/>
      <c r="D246" s="131"/>
      <c r="E246" s="135" t="s">
        <v>0</v>
      </c>
      <c r="F246" s="158" t="s">
        <v>1323</v>
      </c>
      <c r="G246" s="158"/>
      <c r="H246" s="159"/>
      <c r="I246" s="160"/>
      <c r="J246" s="161"/>
      <c r="K246" s="133"/>
      <c r="L246" s="133"/>
      <c r="M246" s="133"/>
      <c r="N246" s="133"/>
      <c r="O246" s="134"/>
      <c r="P246" s="134"/>
      <c r="Q246" s="134"/>
      <c r="R246" s="131"/>
      <c r="S246" s="131"/>
      <c r="T246" s="130"/>
      <c r="U246" s="6"/>
      <c r="V246" s="8"/>
      <c r="W246" s="8"/>
      <c r="X246" s="132" t="str">
        <f>F246</f>
        <v>Vypuštění vody z otopných soustav bez kotlů, ohříváků, zásobníků a nádrží</v>
      </c>
      <c r="Y246" s="9"/>
      <c r="AA246" s="11"/>
    </row>
    <row r="247" spans="1:27" ht="7.5" customHeight="1" outlineLevel="5" x14ac:dyDescent="0.15">
      <c r="B247" s="69"/>
      <c r="C247" s="69"/>
      <c r="D247" s="60"/>
      <c r="E247" s="60"/>
      <c r="F247" s="61"/>
      <c r="G247" s="60"/>
      <c r="H247" s="65"/>
      <c r="I247" s="104"/>
      <c r="J247" s="63"/>
      <c r="K247" s="65"/>
      <c r="L247" s="65"/>
      <c r="M247" s="65"/>
      <c r="N247" s="65"/>
      <c r="O247" s="63"/>
      <c r="P247" s="63"/>
      <c r="Q247" s="63"/>
      <c r="R247" s="60"/>
      <c r="S247" s="60"/>
      <c r="T247" s="69"/>
      <c r="U247" s="8"/>
      <c r="X247" s="60"/>
    </row>
    <row r="248" spans="1:27" ht="11.25" outlineLevel="4" x14ac:dyDescent="0.2">
      <c r="A248" s="4"/>
      <c r="B248" s="119"/>
      <c r="C248" s="120">
        <v>5</v>
      </c>
      <c r="D248" s="121" t="s">
        <v>148</v>
      </c>
      <c r="E248" s="122" t="s">
        <v>1322</v>
      </c>
      <c r="F248" s="123" t="s">
        <v>1321</v>
      </c>
      <c r="G248" s="121" t="s">
        <v>413</v>
      </c>
      <c r="H248" s="124">
        <v>1.24</v>
      </c>
      <c r="I248" s="125"/>
      <c r="J248" s="126">
        <f>H248*I248</f>
        <v>0</v>
      </c>
      <c r="K248" s="124"/>
      <c r="L248" s="124">
        <f>H248*K248</f>
        <v>0</v>
      </c>
      <c r="M248" s="124"/>
      <c r="N248" s="124">
        <f>H248*M248</f>
        <v>0</v>
      </c>
      <c r="O248" s="126">
        <v>21</v>
      </c>
      <c r="P248" s="126">
        <f>J248*(O248/100)</f>
        <v>0</v>
      </c>
      <c r="Q248" s="126">
        <f>J248+P248</f>
        <v>0</v>
      </c>
      <c r="R248" s="127" t="s">
        <v>1320</v>
      </c>
      <c r="S248" s="127" t="s">
        <v>152</v>
      </c>
      <c r="T248" s="128">
        <v>1</v>
      </c>
      <c r="U248" s="8"/>
      <c r="V248" s="8"/>
      <c r="W248" s="8"/>
      <c r="X248" s="60"/>
    </row>
    <row r="249" spans="1:27" ht="9.75" outlineLevel="5" x14ac:dyDescent="0.2">
      <c r="A249" s="129"/>
      <c r="B249" s="130"/>
      <c r="C249" s="130"/>
      <c r="D249" s="131"/>
      <c r="E249" s="135" t="s">
        <v>0</v>
      </c>
      <c r="F249" s="158" t="s">
        <v>1319</v>
      </c>
      <c r="G249" s="158"/>
      <c r="H249" s="159"/>
      <c r="I249" s="160"/>
      <c r="J249" s="161"/>
      <c r="K249" s="133"/>
      <c r="L249" s="133"/>
      <c r="M249" s="133"/>
      <c r="N249" s="133"/>
      <c r="O249" s="134"/>
      <c r="P249" s="134"/>
      <c r="Q249" s="134"/>
      <c r="R249" s="131"/>
      <c r="S249" s="131"/>
      <c r="T249" s="130"/>
      <c r="U249" s="6"/>
      <c r="V249" s="8"/>
      <c r="W249" s="8"/>
      <c r="X249" s="132" t="str">
        <f>F249</f>
        <v>Přesun hmot pro otopná tělesa stanovený procentní sazbou (%) z ceny vodorovná dopravní vzdálenost do 50 m základní v objektech výšky do 6 m</v>
      </c>
      <c r="Y249" s="9"/>
      <c r="AA249" s="11"/>
    </row>
    <row r="250" spans="1:27" ht="7.5" customHeight="1" outlineLevel="5" x14ac:dyDescent="0.15">
      <c r="B250" s="69"/>
      <c r="C250" s="69"/>
      <c r="D250" s="60"/>
      <c r="E250" s="60"/>
      <c r="F250" s="61"/>
      <c r="G250" s="60"/>
      <c r="H250" s="65"/>
      <c r="I250" s="104"/>
      <c r="J250" s="63"/>
      <c r="K250" s="65"/>
      <c r="L250" s="65"/>
      <c r="M250" s="65"/>
      <c r="N250" s="65"/>
      <c r="O250" s="63"/>
      <c r="P250" s="63"/>
      <c r="Q250" s="63"/>
      <c r="R250" s="60"/>
      <c r="S250" s="60"/>
      <c r="T250" s="69"/>
      <c r="U250" s="8"/>
      <c r="X250" s="60"/>
    </row>
    <row r="251" spans="1:27" outlineLevel="4" x14ac:dyDescent="0.15">
      <c r="B251" s="6"/>
      <c r="C251" s="6"/>
      <c r="D251" s="6"/>
      <c r="E251" s="6"/>
      <c r="F251" s="6"/>
      <c r="G251" s="6"/>
      <c r="H251" s="6"/>
      <c r="I251" s="8"/>
      <c r="J251" s="8"/>
      <c r="K251" s="6"/>
      <c r="L251" s="6"/>
      <c r="M251" s="6"/>
      <c r="N251" s="6"/>
      <c r="O251" s="6"/>
      <c r="P251" s="8"/>
      <c r="Q251" s="8"/>
      <c r="R251" s="8"/>
      <c r="S251" s="6"/>
      <c r="T251" s="6"/>
      <c r="X251" s="6"/>
    </row>
    <row r="252" spans="1:27" ht="11.25" outlineLevel="3" x14ac:dyDescent="0.2">
      <c r="A252" s="96" t="s">
        <v>1201</v>
      </c>
      <c r="B252" s="100">
        <v>4</v>
      </c>
      <c r="C252" s="113"/>
      <c r="D252" s="114" t="s">
        <v>147</v>
      </c>
      <c r="E252" s="114"/>
      <c r="F252" s="115" t="s">
        <v>110</v>
      </c>
      <c r="G252" s="114"/>
      <c r="H252" s="116"/>
      <c r="I252" s="117"/>
      <c r="J252" s="98">
        <f>SUBTOTAL(9,J253:J265)</f>
        <v>0</v>
      </c>
      <c r="K252" s="116"/>
      <c r="L252" s="99">
        <f>SUBTOTAL(9,L253:L265)</f>
        <v>1.3500000000000002E-2</v>
      </c>
      <c r="M252" s="116"/>
      <c r="N252" s="99">
        <f>SUBTOTAL(9,N253:N265)</f>
        <v>0</v>
      </c>
      <c r="O252" s="118"/>
      <c r="P252" s="98">
        <f>SUBTOTAL(9,P253:P265)</f>
        <v>0</v>
      </c>
      <c r="Q252" s="98">
        <f>SUBTOTAL(9,Q253:Q265)</f>
        <v>0</v>
      </c>
      <c r="R252" s="114"/>
      <c r="S252" s="114"/>
      <c r="T252" s="100">
        <f>SUBTOTAL(9,T253:T265)</f>
        <v>4</v>
      </c>
      <c r="U252" s="6"/>
      <c r="V252" s="8"/>
      <c r="W252" s="8"/>
      <c r="X252" s="60"/>
    </row>
    <row r="253" spans="1:27" ht="11.25" outlineLevel="4" x14ac:dyDescent="0.2">
      <c r="A253" s="4"/>
      <c r="B253" s="119"/>
      <c r="C253" s="120">
        <v>1</v>
      </c>
      <c r="D253" s="121" t="s">
        <v>148</v>
      </c>
      <c r="E253" s="122" t="s">
        <v>1318</v>
      </c>
      <c r="F253" s="123" t="s">
        <v>1317</v>
      </c>
      <c r="G253" s="121" t="s">
        <v>151</v>
      </c>
      <c r="H253" s="124">
        <v>15</v>
      </c>
      <c r="I253" s="125"/>
      <c r="J253" s="126">
        <f>H253*I253</f>
        <v>0</v>
      </c>
      <c r="K253" s="124">
        <v>9.0000000000000006E-5</v>
      </c>
      <c r="L253" s="124">
        <f>H253*K253</f>
        <v>1.3500000000000001E-3</v>
      </c>
      <c r="M253" s="124"/>
      <c r="N253" s="124">
        <f>H253*M253</f>
        <v>0</v>
      </c>
      <c r="O253" s="126">
        <v>21</v>
      </c>
      <c r="P253" s="126">
        <f>J253*(O253/100)</f>
        <v>0</v>
      </c>
      <c r="Q253" s="126">
        <f>J253+P253</f>
        <v>0</v>
      </c>
      <c r="R253" s="127" t="s">
        <v>1316</v>
      </c>
      <c r="S253" s="127" t="s">
        <v>152</v>
      </c>
      <c r="T253" s="128">
        <v>1</v>
      </c>
      <c r="U253" s="8"/>
      <c r="V253" s="8"/>
      <c r="W253" s="8"/>
      <c r="X253" s="60"/>
    </row>
    <row r="254" spans="1:27" ht="9.75" outlineLevel="5" x14ac:dyDescent="0.2">
      <c r="A254" s="129"/>
      <c r="B254" s="130"/>
      <c r="C254" s="130"/>
      <c r="D254" s="131"/>
      <c r="E254" s="135" t="s">
        <v>0</v>
      </c>
      <c r="F254" s="158" t="s">
        <v>1315</v>
      </c>
      <c r="G254" s="158"/>
      <c r="H254" s="159"/>
      <c r="I254" s="160"/>
      <c r="J254" s="161"/>
      <c r="K254" s="133"/>
      <c r="L254" s="133"/>
      <c r="M254" s="133"/>
      <c r="N254" s="133"/>
      <c r="O254" s="134"/>
      <c r="P254" s="134"/>
      <c r="Q254" s="134"/>
      <c r="R254" s="131"/>
      <c r="S254" s="131"/>
      <c r="T254" s="130"/>
      <c r="U254" s="6"/>
      <c r="V254" s="8"/>
      <c r="W254" s="8"/>
      <c r="X254" s="132" t="str">
        <f>F254</f>
        <v>Příprava podkladu otopných těles před provedením nátěrů litinových odrezivěním bezoplachovým</v>
      </c>
      <c r="Y254" s="9"/>
      <c r="AA254" s="11"/>
    </row>
    <row r="255" spans="1:27" ht="7.5" customHeight="1" outlineLevel="5" x14ac:dyDescent="0.15">
      <c r="B255" s="69"/>
      <c r="C255" s="69"/>
      <c r="D255" s="60"/>
      <c r="E255" s="60"/>
      <c r="F255" s="61"/>
      <c r="G255" s="60"/>
      <c r="H255" s="65"/>
      <c r="I255" s="104"/>
      <c r="J255" s="63"/>
      <c r="K255" s="65"/>
      <c r="L255" s="65"/>
      <c r="M255" s="65"/>
      <c r="N255" s="65"/>
      <c r="O255" s="63"/>
      <c r="P255" s="63"/>
      <c r="Q255" s="63"/>
      <c r="R255" s="60"/>
      <c r="S255" s="60"/>
      <c r="T255" s="69"/>
      <c r="U255" s="8"/>
      <c r="X255" s="60"/>
    </row>
    <row r="256" spans="1:27" ht="11.25" outlineLevel="4" x14ac:dyDescent="0.2">
      <c r="A256" s="4"/>
      <c r="B256" s="119"/>
      <c r="C256" s="120">
        <v>2</v>
      </c>
      <c r="D256" s="121" t="s">
        <v>148</v>
      </c>
      <c r="E256" s="122" t="s">
        <v>1314</v>
      </c>
      <c r="F256" s="123" t="s">
        <v>1313</v>
      </c>
      <c r="G256" s="121" t="s">
        <v>151</v>
      </c>
      <c r="H256" s="124">
        <v>15</v>
      </c>
      <c r="I256" s="125"/>
      <c r="J256" s="126">
        <f>H256*I256</f>
        <v>0</v>
      </c>
      <c r="K256" s="124">
        <v>2.3000000000000001E-4</v>
      </c>
      <c r="L256" s="124">
        <f>H256*K256</f>
        <v>3.4499999999999999E-3</v>
      </c>
      <c r="M256" s="124"/>
      <c r="N256" s="124">
        <f>H256*M256</f>
        <v>0</v>
      </c>
      <c r="O256" s="126">
        <v>21</v>
      </c>
      <c r="P256" s="126">
        <f>J256*(O256/100)</f>
        <v>0</v>
      </c>
      <c r="Q256" s="126">
        <f>J256+P256</f>
        <v>0</v>
      </c>
      <c r="R256" s="127" t="s">
        <v>1312</v>
      </c>
      <c r="S256" s="127" t="s">
        <v>152</v>
      </c>
      <c r="T256" s="128">
        <v>1</v>
      </c>
      <c r="U256" s="8"/>
      <c r="V256" s="8"/>
      <c r="W256" s="8"/>
      <c r="X256" s="60"/>
    </row>
    <row r="257" spans="1:27" ht="9.75" outlineLevel="5" x14ac:dyDescent="0.2">
      <c r="A257" s="129"/>
      <c r="B257" s="130"/>
      <c r="C257" s="130"/>
      <c r="D257" s="131"/>
      <c r="E257" s="135" t="s">
        <v>0</v>
      </c>
      <c r="F257" s="158" t="s">
        <v>1311</v>
      </c>
      <c r="G257" s="158"/>
      <c r="H257" s="159"/>
      <c r="I257" s="160"/>
      <c r="J257" s="161"/>
      <c r="K257" s="133"/>
      <c r="L257" s="133"/>
      <c r="M257" s="133"/>
      <c r="N257" s="133"/>
      <c r="O257" s="134"/>
      <c r="P257" s="134"/>
      <c r="Q257" s="134"/>
      <c r="R257" s="131"/>
      <c r="S257" s="131"/>
      <c r="T257" s="130"/>
      <c r="U257" s="6"/>
      <c r="V257" s="8"/>
      <c r="W257" s="8"/>
      <c r="X257" s="132" t="str">
        <f>F257</f>
        <v>Příprava podkladu otopných těles před provedením nátěrů litinových odmaštěním vodou ředitelným</v>
      </c>
      <c r="Y257" s="9"/>
      <c r="AA257" s="11"/>
    </row>
    <row r="258" spans="1:27" ht="7.5" customHeight="1" outlineLevel="5" x14ac:dyDescent="0.15">
      <c r="B258" s="69"/>
      <c r="C258" s="69"/>
      <c r="D258" s="60"/>
      <c r="E258" s="60"/>
      <c r="F258" s="61"/>
      <c r="G258" s="60"/>
      <c r="H258" s="65"/>
      <c r="I258" s="104"/>
      <c r="J258" s="63"/>
      <c r="K258" s="65"/>
      <c r="L258" s="65"/>
      <c r="M258" s="65"/>
      <c r="N258" s="65"/>
      <c r="O258" s="63"/>
      <c r="P258" s="63"/>
      <c r="Q258" s="63"/>
      <c r="R258" s="60"/>
      <c r="S258" s="60"/>
      <c r="T258" s="69"/>
      <c r="U258" s="8"/>
      <c r="X258" s="60"/>
    </row>
    <row r="259" spans="1:27" ht="11.25" outlineLevel="4" x14ac:dyDescent="0.2">
      <c r="A259" s="4"/>
      <c r="B259" s="119"/>
      <c r="C259" s="120">
        <v>3</v>
      </c>
      <c r="D259" s="121" t="s">
        <v>148</v>
      </c>
      <c r="E259" s="122" t="s">
        <v>1310</v>
      </c>
      <c r="F259" s="123" t="s">
        <v>1309</v>
      </c>
      <c r="G259" s="121" t="s">
        <v>151</v>
      </c>
      <c r="H259" s="124">
        <v>15</v>
      </c>
      <c r="I259" s="125"/>
      <c r="J259" s="126">
        <f>H259*I259</f>
        <v>0</v>
      </c>
      <c r="K259" s="124">
        <v>1.7000000000000001E-4</v>
      </c>
      <c r="L259" s="124">
        <f>H259*K259</f>
        <v>2.5500000000000002E-3</v>
      </c>
      <c r="M259" s="124"/>
      <c r="N259" s="124">
        <f>H259*M259</f>
        <v>0</v>
      </c>
      <c r="O259" s="126">
        <v>21</v>
      </c>
      <c r="P259" s="126">
        <f>J259*(O259/100)</f>
        <v>0</v>
      </c>
      <c r="Q259" s="126">
        <f>J259+P259</f>
        <v>0</v>
      </c>
      <c r="R259" s="127" t="s">
        <v>1308</v>
      </c>
      <c r="S259" s="127" t="s">
        <v>152</v>
      </c>
      <c r="T259" s="128">
        <v>1</v>
      </c>
      <c r="U259" s="8"/>
      <c r="V259" s="8"/>
      <c r="W259" s="8"/>
      <c r="X259" s="60"/>
    </row>
    <row r="260" spans="1:27" ht="9.75" outlineLevel="5" x14ac:dyDescent="0.2">
      <c r="A260" s="129"/>
      <c r="B260" s="130"/>
      <c r="C260" s="130"/>
      <c r="D260" s="131"/>
      <c r="E260" s="135" t="s">
        <v>0</v>
      </c>
      <c r="F260" s="158" t="s">
        <v>1307</v>
      </c>
      <c r="G260" s="158"/>
      <c r="H260" s="159"/>
      <c r="I260" s="160"/>
      <c r="J260" s="161"/>
      <c r="K260" s="133"/>
      <c r="L260" s="133"/>
      <c r="M260" s="133"/>
      <c r="N260" s="133"/>
      <c r="O260" s="134"/>
      <c r="P260" s="134"/>
      <c r="Q260" s="134"/>
      <c r="R260" s="131"/>
      <c r="S260" s="131"/>
      <c r="T260" s="130"/>
      <c r="U260" s="6"/>
      <c r="V260" s="8"/>
      <c r="W260" s="8"/>
      <c r="X260" s="132" t="str">
        <f>F260</f>
        <v>Základní nátěr otopných těles jednonásobný litinových syntetický</v>
      </c>
      <c r="Y260" s="9"/>
      <c r="AA260" s="11"/>
    </row>
    <row r="261" spans="1:27" ht="7.5" customHeight="1" outlineLevel="5" x14ac:dyDescent="0.15">
      <c r="B261" s="69"/>
      <c r="C261" s="69"/>
      <c r="D261" s="60"/>
      <c r="E261" s="60"/>
      <c r="F261" s="61"/>
      <c r="G261" s="60"/>
      <c r="H261" s="65"/>
      <c r="I261" s="104"/>
      <c r="J261" s="63"/>
      <c r="K261" s="65"/>
      <c r="L261" s="65"/>
      <c r="M261" s="65"/>
      <c r="N261" s="65"/>
      <c r="O261" s="63"/>
      <c r="P261" s="63"/>
      <c r="Q261" s="63"/>
      <c r="R261" s="60"/>
      <c r="S261" s="60"/>
      <c r="T261" s="69"/>
      <c r="U261" s="8"/>
      <c r="X261" s="60"/>
    </row>
    <row r="262" spans="1:27" ht="11.25" outlineLevel="4" x14ac:dyDescent="0.2">
      <c r="A262" s="4"/>
      <c r="B262" s="119"/>
      <c r="C262" s="120">
        <v>4</v>
      </c>
      <c r="D262" s="121" t="s">
        <v>148</v>
      </c>
      <c r="E262" s="122" t="s">
        <v>1306</v>
      </c>
      <c r="F262" s="123" t="s">
        <v>1305</v>
      </c>
      <c r="G262" s="121" t="s">
        <v>151</v>
      </c>
      <c r="H262" s="124">
        <v>15</v>
      </c>
      <c r="I262" s="125"/>
      <c r="J262" s="126">
        <f>H262*I262</f>
        <v>0</v>
      </c>
      <c r="K262" s="124">
        <v>4.0999999999999999E-4</v>
      </c>
      <c r="L262" s="124">
        <f>H262*K262</f>
        <v>6.1500000000000001E-3</v>
      </c>
      <c r="M262" s="124"/>
      <c r="N262" s="124">
        <f>H262*M262</f>
        <v>0</v>
      </c>
      <c r="O262" s="126">
        <v>21</v>
      </c>
      <c r="P262" s="126">
        <f>J262*(O262/100)</f>
        <v>0</v>
      </c>
      <c r="Q262" s="126">
        <f>J262+P262</f>
        <v>0</v>
      </c>
      <c r="R262" s="127" t="s">
        <v>1304</v>
      </c>
      <c r="S262" s="127" t="s">
        <v>152</v>
      </c>
      <c r="T262" s="128">
        <v>1</v>
      </c>
      <c r="U262" s="8"/>
      <c r="V262" s="8"/>
      <c r="W262" s="8"/>
      <c r="X262" s="60"/>
    </row>
    <row r="263" spans="1:27" ht="9.75" outlineLevel="5" x14ac:dyDescent="0.2">
      <c r="A263" s="129"/>
      <c r="B263" s="130"/>
      <c r="C263" s="130"/>
      <c r="D263" s="131"/>
      <c r="E263" s="135" t="s">
        <v>0</v>
      </c>
      <c r="F263" s="158" t="s">
        <v>1303</v>
      </c>
      <c r="G263" s="158"/>
      <c r="H263" s="159"/>
      <c r="I263" s="160"/>
      <c r="J263" s="161"/>
      <c r="K263" s="133"/>
      <c r="L263" s="133"/>
      <c r="M263" s="133"/>
      <c r="N263" s="133"/>
      <c r="O263" s="134"/>
      <c r="P263" s="134"/>
      <c r="Q263" s="134"/>
      <c r="R263" s="131"/>
      <c r="S263" s="131"/>
      <c r="T263" s="130"/>
      <c r="U263" s="6"/>
      <c r="V263" s="8"/>
      <c r="W263" s="8"/>
      <c r="X263" s="132" t="str">
        <f>F263</f>
        <v>Krycí nátěr (email) otopných těles článkových dvojnásobný syntetický</v>
      </c>
      <c r="Y263" s="9"/>
      <c r="AA263" s="11"/>
    </row>
    <row r="264" spans="1:27" ht="7.5" customHeight="1" outlineLevel="5" x14ac:dyDescent="0.15">
      <c r="B264" s="69"/>
      <c r="C264" s="69"/>
      <c r="D264" s="60"/>
      <c r="E264" s="60"/>
      <c r="F264" s="61"/>
      <c r="G264" s="60"/>
      <c r="H264" s="65"/>
      <c r="I264" s="104"/>
      <c r="J264" s="63"/>
      <c r="K264" s="65"/>
      <c r="L264" s="65"/>
      <c r="M264" s="65"/>
      <c r="N264" s="65"/>
      <c r="O264" s="63"/>
      <c r="P264" s="63"/>
      <c r="Q264" s="63"/>
      <c r="R264" s="60"/>
      <c r="S264" s="60"/>
      <c r="T264" s="69"/>
      <c r="U264" s="8"/>
      <c r="X264" s="60"/>
    </row>
    <row r="265" spans="1:27" outlineLevel="4" x14ac:dyDescent="0.15">
      <c r="B265" s="6"/>
      <c r="C265" s="6"/>
      <c r="D265" s="6"/>
      <c r="E265" s="6"/>
      <c r="F265" s="6"/>
      <c r="G265" s="6"/>
      <c r="H265" s="6"/>
      <c r="I265" s="8"/>
      <c r="J265" s="8"/>
      <c r="K265" s="6"/>
      <c r="L265" s="6"/>
      <c r="M265" s="6"/>
      <c r="N265" s="6"/>
      <c r="O265" s="6"/>
      <c r="P265" s="8"/>
      <c r="Q265" s="8"/>
      <c r="R265" s="8"/>
      <c r="S265" s="6"/>
      <c r="T265" s="6"/>
      <c r="X265" s="6"/>
    </row>
    <row r="266" spans="1:27" ht="11.25" outlineLevel="2" x14ac:dyDescent="0.2">
      <c r="A266" s="96" t="s">
        <v>1200</v>
      </c>
      <c r="B266" s="100">
        <v>3</v>
      </c>
      <c r="C266" s="113"/>
      <c r="D266" s="114" t="s">
        <v>146</v>
      </c>
      <c r="E266" s="114"/>
      <c r="F266" s="115" t="s">
        <v>1199</v>
      </c>
      <c r="G266" s="114"/>
      <c r="H266" s="116"/>
      <c r="I266" s="117"/>
      <c r="J266" s="98">
        <f>SUBTOTAL(9,J267:J333)</f>
        <v>0</v>
      </c>
      <c r="K266" s="116"/>
      <c r="L266" s="99">
        <f>SUBTOTAL(9,L267:L333)</f>
        <v>6.894249999999999E-2</v>
      </c>
      <c r="M266" s="116"/>
      <c r="N266" s="99">
        <f>SUBTOTAL(9,N267:N333)</f>
        <v>0.74504999999999999</v>
      </c>
      <c r="O266" s="118"/>
      <c r="P266" s="98">
        <f>SUBTOTAL(9,P267:P333)</f>
        <v>0</v>
      </c>
      <c r="Q266" s="98">
        <f>SUBTOTAL(9,Q267:Q333)</f>
        <v>0</v>
      </c>
      <c r="R266" s="114"/>
      <c r="S266" s="114"/>
      <c r="T266" s="100">
        <f>SUBTOTAL(9,T267:T333)</f>
        <v>19</v>
      </c>
      <c r="U266" s="6"/>
      <c r="V266" s="8"/>
      <c r="W266" s="8"/>
      <c r="X266" s="60"/>
    </row>
    <row r="267" spans="1:27" ht="11.25" outlineLevel="3" x14ac:dyDescent="0.2">
      <c r="A267" s="96" t="s">
        <v>1198</v>
      </c>
      <c r="B267" s="100">
        <v>4</v>
      </c>
      <c r="C267" s="113"/>
      <c r="D267" s="114" t="s">
        <v>147</v>
      </c>
      <c r="E267" s="114"/>
      <c r="F267" s="115" t="s">
        <v>88</v>
      </c>
      <c r="G267" s="114"/>
      <c r="H267" s="116"/>
      <c r="I267" s="117"/>
      <c r="J267" s="98">
        <f>SUBTOTAL(9,J268:J274)</f>
        <v>0</v>
      </c>
      <c r="K267" s="116"/>
      <c r="L267" s="99">
        <f>SUBTOTAL(9,L268:L274)</f>
        <v>0</v>
      </c>
      <c r="M267" s="116"/>
      <c r="N267" s="99">
        <f>SUBTOTAL(9,N268:N274)</f>
        <v>0.68400000000000005</v>
      </c>
      <c r="O267" s="118"/>
      <c r="P267" s="98">
        <f>SUBTOTAL(9,P268:P274)</f>
        <v>0</v>
      </c>
      <c r="Q267" s="98">
        <f>SUBTOTAL(9,Q268:Q274)</f>
        <v>0</v>
      </c>
      <c r="R267" s="114"/>
      <c r="S267" s="114"/>
      <c r="T267" s="100">
        <f>SUBTOTAL(9,T268:T274)</f>
        <v>2</v>
      </c>
      <c r="U267" s="6"/>
      <c r="V267" s="8"/>
      <c r="W267" s="8"/>
      <c r="X267" s="60"/>
    </row>
    <row r="268" spans="1:27" ht="11.25" outlineLevel="4" x14ac:dyDescent="0.2">
      <c r="A268" s="4"/>
      <c r="B268" s="119"/>
      <c r="C268" s="120">
        <v>1</v>
      </c>
      <c r="D268" s="121" t="s">
        <v>148</v>
      </c>
      <c r="E268" s="122" t="s">
        <v>1302</v>
      </c>
      <c r="F268" s="123" t="s">
        <v>1301</v>
      </c>
      <c r="G268" s="121" t="s">
        <v>151</v>
      </c>
      <c r="H268" s="124">
        <v>2.4</v>
      </c>
      <c r="I268" s="125"/>
      <c r="J268" s="126">
        <f>H268*I268</f>
        <v>0</v>
      </c>
      <c r="K268" s="124"/>
      <c r="L268" s="124">
        <f>H268*K268</f>
        <v>0</v>
      </c>
      <c r="M268" s="124">
        <v>0.27</v>
      </c>
      <c r="N268" s="124">
        <f>H268*M268</f>
        <v>0.64800000000000002</v>
      </c>
      <c r="O268" s="126">
        <v>21</v>
      </c>
      <c r="P268" s="126">
        <f>J268*(O268/100)</f>
        <v>0</v>
      </c>
      <c r="Q268" s="126">
        <f>J268+P268</f>
        <v>0</v>
      </c>
      <c r="R268" s="127" t="s">
        <v>1300</v>
      </c>
      <c r="S268" s="127" t="s">
        <v>152</v>
      </c>
      <c r="T268" s="128">
        <v>1</v>
      </c>
      <c r="U268" s="8"/>
      <c r="V268" s="8"/>
      <c r="W268" s="8"/>
      <c r="X268" s="60"/>
    </row>
    <row r="269" spans="1:27" ht="9.75" outlineLevel="5" x14ac:dyDescent="0.2">
      <c r="A269" s="129"/>
      <c r="B269" s="130"/>
      <c r="C269" s="130"/>
      <c r="D269" s="131"/>
      <c r="E269" s="135" t="s">
        <v>0</v>
      </c>
      <c r="F269" s="158" t="s">
        <v>1299</v>
      </c>
      <c r="G269" s="158"/>
      <c r="H269" s="159"/>
      <c r="I269" s="160"/>
      <c r="J269" s="161"/>
      <c r="K269" s="133"/>
      <c r="L269" s="133"/>
      <c r="M269" s="133"/>
      <c r="N269" s="133"/>
      <c r="O269" s="134"/>
      <c r="P269" s="134"/>
      <c r="Q269" s="134"/>
      <c r="R269" s="131"/>
      <c r="S269" s="131"/>
      <c r="T269" s="130"/>
      <c r="U269" s="6"/>
      <c r="V269" s="8"/>
      <c r="W269" s="8"/>
      <c r="X269" s="132" t="str">
        <f>F269</f>
        <v>Vybourání otvorů ve zdivu základovém nebo nadzákladovém z cihel, tvárnic, příčkovek z cihel pálených na maltu vápennou nebo vápenocementovou plochy do 4 m2, tl. do 150 mm</v>
      </c>
      <c r="Y269" s="9"/>
      <c r="AA269" s="11"/>
    </row>
    <row r="270" spans="1:27" ht="7.5" customHeight="1" outlineLevel="5" x14ac:dyDescent="0.15">
      <c r="B270" s="69"/>
      <c r="C270" s="69"/>
      <c r="D270" s="60"/>
      <c r="E270" s="60"/>
      <c r="F270" s="61"/>
      <c r="G270" s="60"/>
      <c r="H270" s="65"/>
      <c r="I270" s="104"/>
      <c r="J270" s="63"/>
      <c r="K270" s="65"/>
      <c r="L270" s="65"/>
      <c r="M270" s="65"/>
      <c r="N270" s="65"/>
      <c r="O270" s="63"/>
      <c r="P270" s="63"/>
      <c r="Q270" s="63"/>
      <c r="R270" s="60"/>
      <c r="S270" s="60"/>
      <c r="T270" s="69"/>
      <c r="U270" s="8"/>
      <c r="X270" s="60"/>
    </row>
    <row r="271" spans="1:27" ht="11.25" outlineLevel="4" x14ac:dyDescent="0.2">
      <c r="A271" s="4"/>
      <c r="B271" s="119"/>
      <c r="C271" s="120">
        <v>2</v>
      </c>
      <c r="D271" s="121" t="s">
        <v>148</v>
      </c>
      <c r="E271" s="122" t="s">
        <v>1298</v>
      </c>
      <c r="F271" s="123" t="s">
        <v>1297</v>
      </c>
      <c r="G271" s="121" t="s">
        <v>172</v>
      </c>
      <c r="H271" s="124">
        <v>4</v>
      </c>
      <c r="I271" s="125"/>
      <c r="J271" s="126">
        <f>H271*I271</f>
        <v>0</v>
      </c>
      <c r="K271" s="124"/>
      <c r="L271" s="124">
        <f>H271*K271</f>
        <v>0</v>
      </c>
      <c r="M271" s="124">
        <v>8.9999999999999993E-3</v>
      </c>
      <c r="N271" s="124">
        <f>H271*M271</f>
        <v>3.5999999999999997E-2</v>
      </c>
      <c r="O271" s="126">
        <v>21</v>
      </c>
      <c r="P271" s="126">
        <f>J271*(O271/100)</f>
        <v>0</v>
      </c>
      <c r="Q271" s="126">
        <f>J271+P271</f>
        <v>0</v>
      </c>
      <c r="R271" s="127" t="s">
        <v>1296</v>
      </c>
      <c r="S271" s="127" t="s">
        <v>152</v>
      </c>
      <c r="T271" s="128">
        <v>1</v>
      </c>
      <c r="U271" s="8"/>
      <c r="V271" s="8"/>
      <c r="W271" s="8"/>
      <c r="X271" s="60"/>
    </row>
    <row r="272" spans="1:27" ht="9.75" outlineLevel="5" x14ac:dyDescent="0.2">
      <c r="A272" s="129"/>
      <c r="B272" s="130"/>
      <c r="C272" s="130"/>
      <c r="D272" s="131"/>
      <c r="E272" s="135" t="s">
        <v>0</v>
      </c>
      <c r="F272" s="158" t="s">
        <v>1295</v>
      </c>
      <c r="G272" s="158"/>
      <c r="H272" s="159"/>
      <c r="I272" s="160"/>
      <c r="J272" s="161"/>
      <c r="K272" s="133"/>
      <c r="L272" s="133"/>
      <c r="M272" s="133"/>
      <c r="N272" s="133"/>
      <c r="O272" s="134"/>
      <c r="P272" s="134"/>
      <c r="Q272" s="134"/>
      <c r="R272" s="131"/>
      <c r="S272" s="131"/>
      <c r="T272" s="130"/>
      <c r="U272" s="6"/>
      <c r="V272" s="8"/>
      <c r="W272" s="8"/>
      <c r="X272" s="132" t="str">
        <f>F272</f>
        <v>Vysekání rýh ve zdivu cihelném na maltu vápennou nebo vápenocementovou do hl. 70 mm a šířky do 70 mm</v>
      </c>
      <c r="Y272" s="9"/>
      <c r="AA272" s="11"/>
    </row>
    <row r="273" spans="1:27" ht="7.5" customHeight="1" outlineLevel="5" x14ac:dyDescent="0.15">
      <c r="B273" s="69"/>
      <c r="C273" s="69"/>
      <c r="D273" s="60"/>
      <c r="E273" s="60"/>
      <c r="F273" s="61"/>
      <c r="G273" s="60"/>
      <c r="H273" s="65"/>
      <c r="I273" s="104"/>
      <c r="J273" s="63"/>
      <c r="K273" s="65"/>
      <c r="L273" s="65"/>
      <c r="M273" s="65"/>
      <c r="N273" s="65"/>
      <c r="O273" s="63"/>
      <c r="P273" s="63"/>
      <c r="Q273" s="63"/>
      <c r="R273" s="60"/>
      <c r="S273" s="60"/>
      <c r="T273" s="69"/>
      <c r="U273" s="8"/>
      <c r="X273" s="60"/>
    </row>
    <row r="274" spans="1:27" outlineLevel="4" x14ac:dyDescent="0.15">
      <c r="B274" s="6"/>
      <c r="C274" s="6"/>
      <c r="D274" s="6"/>
      <c r="E274" s="6"/>
      <c r="F274" s="6"/>
      <c r="G274" s="6"/>
      <c r="H274" s="6"/>
      <c r="I274" s="8"/>
      <c r="J274" s="8"/>
      <c r="K274" s="6"/>
      <c r="L274" s="6"/>
      <c r="M274" s="6"/>
      <c r="N274" s="6"/>
      <c r="O274" s="6"/>
      <c r="P274" s="8"/>
      <c r="Q274" s="8"/>
      <c r="R274" s="8"/>
      <c r="S274" s="6"/>
      <c r="T274" s="6"/>
      <c r="X274" s="6"/>
    </row>
    <row r="275" spans="1:27" ht="11.25" outlineLevel="3" x14ac:dyDescent="0.2">
      <c r="A275" s="96" t="s">
        <v>1197</v>
      </c>
      <c r="B275" s="100">
        <v>4</v>
      </c>
      <c r="C275" s="113"/>
      <c r="D275" s="114" t="s">
        <v>147</v>
      </c>
      <c r="E275" s="114"/>
      <c r="F275" s="115" t="s">
        <v>94</v>
      </c>
      <c r="G275" s="114"/>
      <c r="H275" s="116"/>
      <c r="I275" s="117"/>
      <c r="J275" s="98">
        <f>SUBTOTAL(9,J276:J279)</f>
        <v>0</v>
      </c>
      <c r="K275" s="116"/>
      <c r="L275" s="99">
        <f>SUBTOTAL(9,L276:L279)</f>
        <v>0</v>
      </c>
      <c r="M275" s="116"/>
      <c r="N275" s="99">
        <f>SUBTOTAL(9,N276:N279)</f>
        <v>0</v>
      </c>
      <c r="O275" s="118"/>
      <c r="P275" s="98">
        <f>SUBTOTAL(9,P276:P279)</f>
        <v>0</v>
      </c>
      <c r="Q275" s="98">
        <f>SUBTOTAL(9,Q276:Q279)</f>
        <v>0</v>
      </c>
      <c r="R275" s="114"/>
      <c r="S275" s="114"/>
      <c r="T275" s="100">
        <f>SUBTOTAL(9,T276:T279)</f>
        <v>1</v>
      </c>
      <c r="U275" s="6"/>
      <c r="V275" s="8"/>
      <c r="W275" s="8"/>
      <c r="X275" s="60"/>
    </row>
    <row r="276" spans="1:27" ht="11.25" outlineLevel="4" x14ac:dyDescent="0.2">
      <c r="A276" s="4"/>
      <c r="B276" s="119"/>
      <c r="C276" s="120">
        <v>1</v>
      </c>
      <c r="D276" s="121" t="s">
        <v>148</v>
      </c>
      <c r="E276" s="122" t="s">
        <v>861</v>
      </c>
      <c r="F276" s="123" t="s">
        <v>862</v>
      </c>
      <c r="G276" s="121" t="s">
        <v>363</v>
      </c>
      <c r="H276" s="124">
        <v>0.74504999999999999</v>
      </c>
      <c r="I276" s="125"/>
      <c r="J276" s="126">
        <f>H276*I276</f>
        <v>0</v>
      </c>
      <c r="K276" s="124"/>
      <c r="L276" s="124">
        <f>H276*K276</f>
        <v>0</v>
      </c>
      <c r="M276" s="124"/>
      <c r="N276" s="124">
        <f>H276*M276</f>
        <v>0</v>
      </c>
      <c r="O276" s="126">
        <v>21</v>
      </c>
      <c r="P276" s="126">
        <f>J276*(O276/100)</f>
        <v>0</v>
      </c>
      <c r="Q276" s="126">
        <f>J276+P276</f>
        <v>0</v>
      </c>
      <c r="R276" s="127" t="s">
        <v>1294</v>
      </c>
      <c r="S276" s="127" t="s">
        <v>152</v>
      </c>
      <c r="T276" s="128">
        <v>1</v>
      </c>
      <c r="U276" s="8"/>
      <c r="V276" s="8"/>
      <c r="W276" s="8"/>
      <c r="X276" s="60"/>
    </row>
    <row r="277" spans="1:27" ht="9.75" outlineLevel="5" x14ac:dyDescent="0.2">
      <c r="A277" s="129"/>
      <c r="B277" s="130"/>
      <c r="C277" s="130"/>
      <c r="D277" s="131"/>
      <c r="E277" s="135" t="s">
        <v>0</v>
      </c>
      <c r="F277" s="158" t="s">
        <v>863</v>
      </c>
      <c r="G277" s="158"/>
      <c r="H277" s="159"/>
      <c r="I277" s="160"/>
      <c r="J277" s="161"/>
      <c r="K277" s="133"/>
      <c r="L277" s="133"/>
      <c r="M277" s="133"/>
      <c r="N277" s="133"/>
      <c r="O277" s="134"/>
      <c r="P277" s="134"/>
      <c r="Q277" s="134"/>
      <c r="R277" s="131"/>
      <c r="S277" s="131"/>
      <c r="T277" s="130"/>
      <c r="U277" s="6"/>
      <c r="V277" s="8"/>
      <c r="W277" s="8"/>
      <c r="X277" s="132" t="str">
        <f>F277</f>
        <v>Vnitrostaveništní doprava suti a vybouraných hmot vodorovně do 50 m s naložením s omezením mechanizace pro budovy a haly výšky do 6 m</v>
      </c>
      <c r="Y277" s="9"/>
      <c r="AA277" s="11"/>
    </row>
    <row r="278" spans="1:27" ht="7.5" customHeight="1" outlineLevel="5" x14ac:dyDescent="0.15">
      <c r="B278" s="69"/>
      <c r="C278" s="69"/>
      <c r="D278" s="60"/>
      <c r="E278" s="60"/>
      <c r="F278" s="61"/>
      <c r="G278" s="60"/>
      <c r="H278" s="65"/>
      <c r="I278" s="104"/>
      <c r="J278" s="63"/>
      <c r="K278" s="65"/>
      <c r="L278" s="65"/>
      <c r="M278" s="65"/>
      <c r="N278" s="65"/>
      <c r="O278" s="63"/>
      <c r="P278" s="63"/>
      <c r="Q278" s="63"/>
      <c r="R278" s="60"/>
      <c r="S278" s="60"/>
      <c r="T278" s="69"/>
      <c r="U278" s="8"/>
      <c r="X278" s="60"/>
    </row>
    <row r="279" spans="1:27" outlineLevel="4" x14ac:dyDescent="0.15">
      <c r="B279" s="6"/>
      <c r="C279" s="6"/>
      <c r="D279" s="6"/>
      <c r="E279" s="6"/>
      <c r="F279" s="6"/>
      <c r="G279" s="6"/>
      <c r="H279" s="6"/>
      <c r="I279" s="8"/>
      <c r="J279" s="8"/>
      <c r="K279" s="6"/>
      <c r="L279" s="6"/>
      <c r="M279" s="6"/>
      <c r="N279" s="6"/>
      <c r="O279" s="6"/>
      <c r="P279" s="8"/>
      <c r="Q279" s="8"/>
      <c r="R279" s="8"/>
      <c r="S279" s="6"/>
      <c r="T279" s="6"/>
      <c r="X279" s="6"/>
    </row>
    <row r="280" spans="1:27" ht="11.25" outlineLevel="3" x14ac:dyDescent="0.2">
      <c r="A280" s="96" t="s">
        <v>1196</v>
      </c>
      <c r="B280" s="100">
        <v>4</v>
      </c>
      <c r="C280" s="113"/>
      <c r="D280" s="114" t="s">
        <v>147</v>
      </c>
      <c r="E280" s="114"/>
      <c r="F280" s="115" t="s">
        <v>1195</v>
      </c>
      <c r="G280" s="114"/>
      <c r="H280" s="116"/>
      <c r="I280" s="117"/>
      <c r="J280" s="98">
        <f>SUBTOTAL(9,J281:J293)</f>
        <v>0</v>
      </c>
      <c r="K280" s="116"/>
      <c r="L280" s="99">
        <f>SUBTOTAL(9,L281:L293)</f>
        <v>2.9899999999999996E-3</v>
      </c>
      <c r="M280" s="116"/>
      <c r="N280" s="99">
        <f>SUBTOTAL(9,N281:N293)</f>
        <v>1.0499999999999999E-2</v>
      </c>
      <c r="O280" s="118"/>
      <c r="P280" s="98">
        <f>SUBTOTAL(9,P281:P293)</f>
        <v>0</v>
      </c>
      <c r="Q280" s="98">
        <f>SUBTOTAL(9,Q281:Q293)</f>
        <v>0</v>
      </c>
      <c r="R280" s="114"/>
      <c r="S280" s="114"/>
      <c r="T280" s="100">
        <f>SUBTOTAL(9,T281:T293)</f>
        <v>4</v>
      </c>
      <c r="U280" s="6"/>
      <c r="V280" s="8"/>
      <c r="W280" s="8"/>
      <c r="X280" s="60"/>
    </row>
    <row r="281" spans="1:27" ht="11.25" outlineLevel="4" x14ac:dyDescent="0.2">
      <c r="A281" s="4"/>
      <c r="B281" s="119"/>
      <c r="C281" s="120">
        <v>1</v>
      </c>
      <c r="D281" s="121" t="s">
        <v>148</v>
      </c>
      <c r="E281" s="122" t="s">
        <v>1293</v>
      </c>
      <c r="F281" s="123" t="s">
        <v>1292</v>
      </c>
      <c r="G281" s="121" t="s">
        <v>172</v>
      </c>
      <c r="H281" s="124">
        <v>5</v>
      </c>
      <c r="I281" s="125"/>
      <c r="J281" s="126">
        <f>H281*I281</f>
        <v>0</v>
      </c>
      <c r="K281" s="124"/>
      <c r="L281" s="124">
        <f>H281*K281</f>
        <v>0</v>
      </c>
      <c r="M281" s="124">
        <v>2.0999999999999999E-3</v>
      </c>
      <c r="N281" s="124">
        <f>H281*M281</f>
        <v>1.0499999999999999E-2</v>
      </c>
      <c r="O281" s="126">
        <v>21</v>
      </c>
      <c r="P281" s="126">
        <f>J281*(O281/100)</f>
        <v>0</v>
      </c>
      <c r="Q281" s="126">
        <f>J281+P281</f>
        <v>0</v>
      </c>
      <c r="R281" s="127" t="s">
        <v>1291</v>
      </c>
      <c r="S281" s="127" t="s">
        <v>152</v>
      </c>
      <c r="T281" s="128">
        <v>1</v>
      </c>
      <c r="U281" s="8"/>
      <c r="V281" s="8"/>
      <c r="W281" s="8"/>
      <c r="X281" s="60"/>
    </row>
    <row r="282" spans="1:27" ht="9.75" outlineLevel="5" x14ac:dyDescent="0.2">
      <c r="A282" s="129"/>
      <c r="B282" s="130"/>
      <c r="C282" s="130"/>
      <c r="D282" s="131"/>
      <c r="E282" s="135" t="s">
        <v>0</v>
      </c>
      <c r="F282" s="158" t="s">
        <v>1290</v>
      </c>
      <c r="G282" s="158"/>
      <c r="H282" s="159"/>
      <c r="I282" s="160"/>
      <c r="J282" s="161"/>
      <c r="K282" s="133"/>
      <c r="L282" s="133"/>
      <c r="M282" s="133"/>
      <c r="N282" s="133"/>
      <c r="O282" s="134"/>
      <c r="P282" s="134"/>
      <c r="Q282" s="134"/>
      <c r="R282" s="131"/>
      <c r="S282" s="131"/>
      <c r="T282" s="130"/>
      <c r="U282" s="6"/>
      <c r="V282" s="8"/>
      <c r="W282" s="8"/>
      <c r="X282" s="132" t="str">
        <f>F282</f>
        <v>Demontáž potrubí z novodurových trub odpadních nebo připojovacích do D 75</v>
      </c>
      <c r="Y282" s="9"/>
      <c r="AA282" s="11"/>
    </row>
    <row r="283" spans="1:27" ht="7.5" customHeight="1" outlineLevel="5" x14ac:dyDescent="0.15">
      <c r="B283" s="69"/>
      <c r="C283" s="69"/>
      <c r="D283" s="60"/>
      <c r="E283" s="60"/>
      <c r="F283" s="61"/>
      <c r="G283" s="60"/>
      <c r="H283" s="65"/>
      <c r="I283" s="104"/>
      <c r="J283" s="63"/>
      <c r="K283" s="65"/>
      <c r="L283" s="65"/>
      <c r="M283" s="65"/>
      <c r="N283" s="65"/>
      <c r="O283" s="63"/>
      <c r="P283" s="63"/>
      <c r="Q283" s="63"/>
      <c r="R283" s="60"/>
      <c r="S283" s="60"/>
      <c r="T283" s="69"/>
      <c r="U283" s="8"/>
      <c r="X283" s="60"/>
    </row>
    <row r="284" spans="1:27" ht="11.25" outlineLevel="4" x14ac:dyDescent="0.2">
      <c r="A284" s="4"/>
      <c r="B284" s="119"/>
      <c r="C284" s="120">
        <v>2</v>
      </c>
      <c r="D284" s="121" t="s">
        <v>148</v>
      </c>
      <c r="E284" s="122" t="s">
        <v>1289</v>
      </c>
      <c r="F284" s="123" t="s">
        <v>1288</v>
      </c>
      <c r="G284" s="121" t="s">
        <v>172</v>
      </c>
      <c r="H284" s="124">
        <v>2.2999999999999998</v>
      </c>
      <c r="I284" s="125"/>
      <c r="J284" s="126">
        <f>H284*I284</f>
        <v>0</v>
      </c>
      <c r="K284" s="124">
        <v>3.6000000000000002E-4</v>
      </c>
      <c r="L284" s="124">
        <f>H284*K284</f>
        <v>8.2799999999999996E-4</v>
      </c>
      <c r="M284" s="124"/>
      <c r="N284" s="124">
        <f>H284*M284</f>
        <v>0</v>
      </c>
      <c r="O284" s="126">
        <v>21</v>
      </c>
      <c r="P284" s="126">
        <f>J284*(O284/100)</f>
        <v>0</v>
      </c>
      <c r="Q284" s="126">
        <f>J284+P284</f>
        <v>0</v>
      </c>
      <c r="R284" s="127" t="s">
        <v>1287</v>
      </c>
      <c r="S284" s="127" t="s">
        <v>152</v>
      </c>
      <c r="T284" s="128">
        <v>1</v>
      </c>
      <c r="U284" s="8"/>
      <c r="V284" s="8"/>
      <c r="W284" s="8"/>
      <c r="X284" s="60"/>
    </row>
    <row r="285" spans="1:27" ht="9.75" outlineLevel="5" x14ac:dyDescent="0.2">
      <c r="A285" s="129"/>
      <c r="B285" s="130"/>
      <c r="C285" s="130"/>
      <c r="D285" s="131"/>
      <c r="E285" s="135" t="s">
        <v>0</v>
      </c>
      <c r="F285" s="158" t="s">
        <v>1286</v>
      </c>
      <c r="G285" s="158"/>
      <c r="H285" s="159"/>
      <c r="I285" s="160"/>
      <c r="J285" s="161"/>
      <c r="K285" s="133"/>
      <c r="L285" s="133"/>
      <c r="M285" s="133"/>
      <c r="N285" s="133"/>
      <c r="O285" s="134"/>
      <c r="P285" s="134"/>
      <c r="Q285" s="134"/>
      <c r="R285" s="131"/>
      <c r="S285" s="131"/>
      <c r="T285" s="130"/>
      <c r="U285" s="6"/>
      <c r="V285" s="8"/>
      <c r="W285" s="8"/>
      <c r="X285" s="132" t="str">
        <f>F285</f>
        <v>Potrubí z trub polyetylenových svařované připojovací DN 40</v>
      </c>
      <c r="Y285" s="9"/>
      <c r="AA285" s="11"/>
    </row>
    <row r="286" spans="1:27" ht="7.5" customHeight="1" outlineLevel="5" x14ac:dyDescent="0.15">
      <c r="B286" s="69"/>
      <c r="C286" s="69"/>
      <c r="D286" s="60"/>
      <c r="E286" s="60"/>
      <c r="F286" s="61"/>
      <c r="G286" s="60"/>
      <c r="H286" s="65"/>
      <c r="I286" s="104"/>
      <c r="J286" s="63"/>
      <c r="K286" s="65"/>
      <c r="L286" s="65"/>
      <c r="M286" s="65"/>
      <c r="N286" s="65"/>
      <c r="O286" s="63"/>
      <c r="P286" s="63"/>
      <c r="Q286" s="63"/>
      <c r="R286" s="60"/>
      <c r="S286" s="60"/>
      <c r="T286" s="69"/>
      <c r="U286" s="8"/>
      <c r="X286" s="60"/>
    </row>
    <row r="287" spans="1:27" ht="11.25" outlineLevel="4" x14ac:dyDescent="0.2">
      <c r="A287" s="4"/>
      <c r="B287" s="119"/>
      <c r="C287" s="120">
        <v>3</v>
      </c>
      <c r="D287" s="121" t="s">
        <v>148</v>
      </c>
      <c r="E287" s="122" t="s">
        <v>1285</v>
      </c>
      <c r="F287" s="123" t="s">
        <v>1284</v>
      </c>
      <c r="G287" s="121" t="s">
        <v>172</v>
      </c>
      <c r="H287" s="124">
        <v>4.5999999999999996</v>
      </c>
      <c r="I287" s="125"/>
      <c r="J287" s="126">
        <f>H287*I287</f>
        <v>0</v>
      </c>
      <c r="K287" s="124">
        <v>4.6999999999999999E-4</v>
      </c>
      <c r="L287" s="124">
        <f>H287*K287</f>
        <v>2.1619999999999999E-3</v>
      </c>
      <c r="M287" s="124"/>
      <c r="N287" s="124">
        <f>H287*M287</f>
        <v>0</v>
      </c>
      <c r="O287" s="126">
        <v>21</v>
      </c>
      <c r="P287" s="126">
        <f>J287*(O287/100)</f>
        <v>0</v>
      </c>
      <c r="Q287" s="126">
        <f>J287+P287</f>
        <v>0</v>
      </c>
      <c r="R287" s="127" t="s">
        <v>1283</v>
      </c>
      <c r="S287" s="127" t="s">
        <v>152</v>
      </c>
      <c r="T287" s="128">
        <v>1</v>
      </c>
      <c r="U287" s="8"/>
      <c r="V287" s="8"/>
      <c r="W287" s="8"/>
      <c r="X287" s="60"/>
    </row>
    <row r="288" spans="1:27" ht="9.75" outlineLevel="5" x14ac:dyDescent="0.2">
      <c r="A288" s="129"/>
      <c r="B288" s="130"/>
      <c r="C288" s="130"/>
      <c r="D288" s="131"/>
      <c r="E288" s="135" t="s">
        <v>0</v>
      </c>
      <c r="F288" s="158" t="s">
        <v>1282</v>
      </c>
      <c r="G288" s="158"/>
      <c r="H288" s="159"/>
      <c r="I288" s="160"/>
      <c r="J288" s="161"/>
      <c r="K288" s="133"/>
      <c r="L288" s="133"/>
      <c r="M288" s="133"/>
      <c r="N288" s="133"/>
      <c r="O288" s="134"/>
      <c r="P288" s="134"/>
      <c r="Q288" s="134"/>
      <c r="R288" s="131"/>
      <c r="S288" s="131"/>
      <c r="T288" s="130"/>
      <c r="U288" s="6"/>
      <c r="V288" s="8"/>
      <c r="W288" s="8"/>
      <c r="X288" s="132" t="str">
        <f>F288</f>
        <v>Potrubí z trub polyetylenových svařované připojovací DN 50</v>
      </c>
      <c r="Y288" s="9"/>
      <c r="AA288" s="11"/>
    </row>
    <row r="289" spans="1:27" ht="7.5" customHeight="1" outlineLevel="5" x14ac:dyDescent="0.15">
      <c r="B289" s="69"/>
      <c r="C289" s="69"/>
      <c r="D289" s="60"/>
      <c r="E289" s="60"/>
      <c r="F289" s="61"/>
      <c r="G289" s="60"/>
      <c r="H289" s="65"/>
      <c r="I289" s="104"/>
      <c r="J289" s="63"/>
      <c r="K289" s="65"/>
      <c r="L289" s="65"/>
      <c r="M289" s="65"/>
      <c r="N289" s="65"/>
      <c r="O289" s="63"/>
      <c r="P289" s="63"/>
      <c r="Q289" s="63"/>
      <c r="R289" s="60"/>
      <c r="S289" s="60"/>
      <c r="T289" s="69"/>
      <c r="U289" s="8"/>
      <c r="X289" s="60"/>
    </row>
    <row r="290" spans="1:27" ht="11.25" outlineLevel="4" x14ac:dyDescent="0.2">
      <c r="A290" s="4"/>
      <c r="B290" s="119"/>
      <c r="C290" s="120">
        <v>4</v>
      </c>
      <c r="D290" s="121" t="s">
        <v>148</v>
      </c>
      <c r="E290" s="122" t="s">
        <v>1281</v>
      </c>
      <c r="F290" s="123" t="s">
        <v>1280</v>
      </c>
      <c r="G290" s="121" t="s">
        <v>413</v>
      </c>
      <c r="H290" s="124">
        <v>0.92</v>
      </c>
      <c r="I290" s="125"/>
      <c r="J290" s="126">
        <f>H290*I290</f>
        <v>0</v>
      </c>
      <c r="K290" s="124"/>
      <c r="L290" s="124">
        <f>H290*K290</f>
        <v>0</v>
      </c>
      <c r="M290" s="124"/>
      <c r="N290" s="124">
        <f>H290*M290</f>
        <v>0</v>
      </c>
      <c r="O290" s="126">
        <v>21</v>
      </c>
      <c r="P290" s="126">
        <f>J290*(O290/100)</f>
        <v>0</v>
      </c>
      <c r="Q290" s="126">
        <f>J290+P290</f>
        <v>0</v>
      </c>
      <c r="R290" s="127" t="s">
        <v>1279</v>
      </c>
      <c r="S290" s="127" t="s">
        <v>152</v>
      </c>
      <c r="T290" s="128">
        <v>1</v>
      </c>
      <c r="U290" s="8"/>
      <c r="V290" s="8"/>
      <c r="W290" s="8"/>
      <c r="X290" s="60"/>
    </row>
    <row r="291" spans="1:27" ht="9.75" outlineLevel="5" x14ac:dyDescent="0.2">
      <c r="A291" s="129"/>
      <c r="B291" s="130"/>
      <c r="C291" s="130"/>
      <c r="D291" s="131"/>
      <c r="E291" s="135" t="s">
        <v>0</v>
      </c>
      <c r="F291" s="158" t="s">
        <v>1278</v>
      </c>
      <c r="G291" s="158"/>
      <c r="H291" s="159"/>
      <c r="I291" s="160"/>
      <c r="J291" s="161"/>
      <c r="K291" s="133"/>
      <c r="L291" s="133"/>
      <c r="M291" s="133"/>
      <c r="N291" s="133"/>
      <c r="O291" s="134"/>
      <c r="P291" s="134"/>
      <c r="Q291" s="134"/>
      <c r="R291" s="131"/>
      <c r="S291" s="131"/>
      <c r="T291" s="130"/>
      <c r="U291" s="6"/>
      <c r="V291" s="8"/>
      <c r="W291" s="8"/>
      <c r="X291" s="132" t="str">
        <f>F291</f>
        <v>Přesun hmot pro vnitřní kanalizaci stanovený procentní sazbou (%) z ceny vodorovná dopravní vzdálenost do 50 m základní v objektech výšky do 6 m</v>
      </c>
      <c r="Y291" s="9"/>
      <c r="AA291" s="11"/>
    </row>
    <row r="292" spans="1:27" ht="7.5" customHeight="1" outlineLevel="5" x14ac:dyDescent="0.15">
      <c r="B292" s="69"/>
      <c r="C292" s="69"/>
      <c r="D292" s="60"/>
      <c r="E292" s="60"/>
      <c r="F292" s="61"/>
      <c r="G292" s="60"/>
      <c r="H292" s="65"/>
      <c r="I292" s="104"/>
      <c r="J292" s="63"/>
      <c r="K292" s="65"/>
      <c r="L292" s="65"/>
      <c r="M292" s="65"/>
      <c r="N292" s="65"/>
      <c r="O292" s="63"/>
      <c r="P292" s="63"/>
      <c r="Q292" s="63"/>
      <c r="R292" s="60"/>
      <c r="S292" s="60"/>
      <c r="T292" s="69"/>
      <c r="U292" s="8"/>
      <c r="X292" s="60"/>
    </row>
    <row r="293" spans="1:27" outlineLevel="4" x14ac:dyDescent="0.15">
      <c r="B293" s="6"/>
      <c r="C293" s="6"/>
      <c r="D293" s="6"/>
      <c r="E293" s="6"/>
      <c r="F293" s="6"/>
      <c r="G293" s="6"/>
      <c r="H293" s="6"/>
      <c r="I293" s="8"/>
      <c r="J293" s="8"/>
      <c r="K293" s="6"/>
      <c r="L293" s="6"/>
      <c r="M293" s="6"/>
      <c r="N293" s="6"/>
      <c r="O293" s="6"/>
      <c r="P293" s="8"/>
      <c r="Q293" s="8"/>
      <c r="R293" s="8"/>
      <c r="S293" s="6"/>
      <c r="T293" s="6"/>
      <c r="X293" s="6"/>
    </row>
    <row r="294" spans="1:27" ht="11.25" outlineLevel="3" x14ac:dyDescent="0.2">
      <c r="A294" s="96" t="s">
        <v>1194</v>
      </c>
      <c r="B294" s="100">
        <v>4</v>
      </c>
      <c r="C294" s="113"/>
      <c r="D294" s="114" t="s">
        <v>147</v>
      </c>
      <c r="E294" s="114"/>
      <c r="F294" s="115" t="s">
        <v>1193</v>
      </c>
      <c r="G294" s="114"/>
      <c r="H294" s="116"/>
      <c r="I294" s="117"/>
      <c r="J294" s="98">
        <f>SUBTOTAL(9,J295:J307)</f>
        <v>0</v>
      </c>
      <c r="K294" s="116"/>
      <c r="L294" s="99">
        <f>SUBTOTAL(9,L295:L307)</f>
        <v>4.5425000000000005E-3</v>
      </c>
      <c r="M294" s="116"/>
      <c r="N294" s="99">
        <f>SUBTOTAL(9,N295:N307)</f>
        <v>1.065E-2</v>
      </c>
      <c r="O294" s="118"/>
      <c r="P294" s="98">
        <f>SUBTOTAL(9,P295:P307)</f>
        <v>0</v>
      </c>
      <c r="Q294" s="98">
        <f>SUBTOTAL(9,Q295:Q307)</f>
        <v>0</v>
      </c>
      <c r="R294" s="114"/>
      <c r="S294" s="114"/>
      <c r="T294" s="100">
        <f>SUBTOTAL(9,T295:T307)</f>
        <v>4</v>
      </c>
      <c r="U294" s="6"/>
      <c r="V294" s="8"/>
      <c r="W294" s="8"/>
      <c r="X294" s="60"/>
    </row>
    <row r="295" spans="1:27" ht="11.25" outlineLevel="4" x14ac:dyDescent="0.2">
      <c r="A295" s="4"/>
      <c r="B295" s="119"/>
      <c r="C295" s="120">
        <v>1</v>
      </c>
      <c r="D295" s="121" t="s">
        <v>148</v>
      </c>
      <c r="E295" s="122" t="s">
        <v>1277</v>
      </c>
      <c r="F295" s="123" t="s">
        <v>1276</v>
      </c>
      <c r="G295" s="121" t="s">
        <v>172</v>
      </c>
      <c r="H295" s="124">
        <v>5</v>
      </c>
      <c r="I295" s="125"/>
      <c r="J295" s="126">
        <f>H295*I295</f>
        <v>0</v>
      </c>
      <c r="K295" s="124"/>
      <c r="L295" s="124">
        <f>H295*K295</f>
        <v>0</v>
      </c>
      <c r="M295" s="124">
        <v>2.1299999999999999E-3</v>
      </c>
      <c r="N295" s="124">
        <f>H295*M295</f>
        <v>1.065E-2</v>
      </c>
      <c r="O295" s="126">
        <v>21</v>
      </c>
      <c r="P295" s="126">
        <f>J295*(O295/100)</f>
        <v>0</v>
      </c>
      <c r="Q295" s="126">
        <f>J295+P295</f>
        <v>0</v>
      </c>
      <c r="R295" s="127" t="s">
        <v>1275</v>
      </c>
      <c r="S295" s="127" t="s">
        <v>152</v>
      </c>
      <c r="T295" s="128">
        <v>1</v>
      </c>
      <c r="U295" s="8"/>
      <c r="V295" s="8"/>
      <c r="W295" s="8"/>
      <c r="X295" s="60"/>
    </row>
    <row r="296" spans="1:27" ht="9.75" outlineLevel="5" x14ac:dyDescent="0.2">
      <c r="A296" s="129"/>
      <c r="B296" s="130"/>
      <c r="C296" s="130"/>
      <c r="D296" s="131"/>
      <c r="E296" s="135" t="s">
        <v>0</v>
      </c>
      <c r="F296" s="158" t="s">
        <v>1274</v>
      </c>
      <c r="G296" s="158"/>
      <c r="H296" s="159"/>
      <c r="I296" s="160"/>
      <c r="J296" s="161"/>
      <c r="K296" s="133"/>
      <c r="L296" s="133"/>
      <c r="M296" s="133"/>
      <c r="N296" s="133"/>
      <c r="O296" s="134"/>
      <c r="P296" s="134"/>
      <c r="Q296" s="134"/>
      <c r="R296" s="131"/>
      <c r="S296" s="131"/>
      <c r="T296" s="130"/>
      <c r="U296" s="6"/>
      <c r="V296" s="8"/>
      <c r="W296" s="8"/>
      <c r="X296" s="132" t="str">
        <f>F296</f>
        <v>Demontáž potrubí z ocelových trubek pozinkovaných závitových do DN 25</v>
      </c>
      <c r="Y296" s="9"/>
      <c r="AA296" s="11"/>
    </row>
    <row r="297" spans="1:27" ht="7.5" customHeight="1" outlineLevel="5" x14ac:dyDescent="0.15">
      <c r="B297" s="69"/>
      <c r="C297" s="69"/>
      <c r="D297" s="60"/>
      <c r="E297" s="60"/>
      <c r="F297" s="61"/>
      <c r="G297" s="60"/>
      <c r="H297" s="65"/>
      <c r="I297" s="104"/>
      <c r="J297" s="63"/>
      <c r="K297" s="65"/>
      <c r="L297" s="65"/>
      <c r="M297" s="65"/>
      <c r="N297" s="65"/>
      <c r="O297" s="63"/>
      <c r="P297" s="63"/>
      <c r="Q297" s="63"/>
      <c r="R297" s="60"/>
      <c r="S297" s="60"/>
      <c r="T297" s="69"/>
      <c r="U297" s="8"/>
      <c r="X297" s="60"/>
    </row>
    <row r="298" spans="1:27" ht="11.25" outlineLevel="4" x14ac:dyDescent="0.2">
      <c r="A298" s="4"/>
      <c r="B298" s="119"/>
      <c r="C298" s="120">
        <v>2</v>
      </c>
      <c r="D298" s="121" t="s">
        <v>148</v>
      </c>
      <c r="E298" s="122" t="s">
        <v>1273</v>
      </c>
      <c r="F298" s="123" t="s">
        <v>1272</v>
      </c>
      <c r="G298" s="121" t="s">
        <v>172</v>
      </c>
      <c r="H298" s="124">
        <v>5.75</v>
      </c>
      <c r="I298" s="125"/>
      <c r="J298" s="126">
        <f>H298*I298</f>
        <v>0</v>
      </c>
      <c r="K298" s="124">
        <v>7.5000000000000002E-4</v>
      </c>
      <c r="L298" s="124">
        <f>H298*K298</f>
        <v>4.3125000000000004E-3</v>
      </c>
      <c r="M298" s="124"/>
      <c r="N298" s="124">
        <f>H298*M298</f>
        <v>0</v>
      </c>
      <c r="O298" s="126">
        <v>21</v>
      </c>
      <c r="P298" s="126">
        <f>J298*(O298/100)</f>
        <v>0</v>
      </c>
      <c r="Q298" s="126">
        <f>J298+P298</f>
        <v>0</v>
      </c>
      <c r="R298" s="127" t="s">
        <v>1271</v>
      </c>
      <c r="S298" s="127" t="s">
        <v>152</v>
      </c>
      <c r="T298" s="128">
        <v>1</v>
      </c>
      <c r="U298" s="8"/>
      <c r="V298" s="8"/>
      <c r="W298" s="8"/>
      <c r="X298" s="60"/>
    </row>
    <row r="299" spans="1:27" ht="9.75" outlineLevel="5" x14ac:dyDescent="0.2">
      <c r="A299" s="129"/>
      <c r="B299" s="130"/>
      <c r="C299" s="130"/>
      <c r="D299" s="131"/>
      <c r="E299" s="135" t="s">
        <v>0</v>
      </c>
      <c r="F299" s="158" t="s">
        <v>1270</v>
      </c>
      <c r="G299" s="158"/>
      <c r="H299" s="159"/>
      <c r="I299" s="160"/>
      <c r="J299" s="161"/>
      <c r="K299" s="133"/>
      <c r="L299" s="133"/>
      <c r="M299" s="133"/>
      <c r="N299" s="133"/>
      <c r="O299" s="134"/>
      <c r="P299" s="134"/>
      <c r="Q299" s="134"/>
      <c r="R299" s="131"/>
      <c r="S299" s="131"/>
      <c r="T299" s="130"/>
      <c r="U299" s="6"/>
      <c r="V299" s="8"/>
      <c r="W299" s="8"/>
      <c r="X299" s="132" t="str">
        <f>F299</f>
        <v>Potrubí z plastových trubek z polypropylenu PPR svařovaných polyfúzně PN 16 (SDR 7,4) D 20 x 2,8</v>
      </c>
      <c r="Y299" s="9"/>
      <c r="AA299" s="11"/>
    </row>
    <row r="300" spans="1:27" ht="7.5" customHeight="1" outlineLevel="5" x14ac:dyDescent="0.15">
      <c r="B300" s="69"/>
      <c r="C300" s="69"/>
      <c r="D300" s="60"/>
      <c r="E300" s="60"/>
      <c r="F300" s="61"/>
      <c r="G300" s="60"/>
      <c r="H300" s="65"/>
      <c r="I300" s="104"/>
      <c r="J300" s="63"/>
      <c r="K300" s="65"/>
      <c r="L300" s="65"/>
      <c r="M300" s="65"/>
      <c r="N300" s="65"/>
      <c r="O300" s="63"/>
      <c r="P300" s="63"/>
      <c r="Q300" s="63"/>
      <c r="R300" s="60"/>
      <c r="S300" s="60"/>
      <c r="T300" s="69"/>
      <c r="U300" s="8"/>
      <c r="X300" s="60"/>
    </row>
    <row r="301" spans="1:27" ht="22.5" outlineLevel="4" x14ac:dyDescent="0.2">
      <c r="A301" s="4"/>
      <c r="B301" s="119"/>
      <c r="C301" s="120">
        <v>3</v>
      </c>
      <c r="D301" s="121" t="s">
        <v>148</v>
      </c>
      <c r="E301" s="122" t="s">
        <v>1269</v>
      </c>
      <c r="F301" s="123" t="s">
        <v>1268</v>
      </c>
      <c r="G301" s="121" t="s">
        <v>172</v>
      </c>
      <c r="H301" s="124">
        <v>5.75</v>
      </c>
      <c r="I301" s="125"/>
      <c r="J301" s="126">
        <f>H301*I301</f>
        <v>0</v>
      </c>
      <c r="K301" s="124">
        <v>4.0000000000000003E-5</v>
      </c>
      <c r="L301" s="124">
        <f>H301*K301</f>
        <v>2.3000000000000001E-4</v>
      </c>
      <c r="M301" s="124"/>
      <c r="N301" s="124">
        <f>H301*M301</f>
        <v>0</v>
      </c>
      <c r="O301" s="126">
        <v>21</v>
      </c>
      <c r="P301" s="126">
        <f>J301*(O301/100)</f>
        <v>0</v>
      </c>
      <c r="Q301" s="126">
        <f>J301+P301</f>
        <v>0</v>
      </c>
      <c r="R301" s="127" t="s">
        <v>1267</v>
      </c>
      <c r="S301" s="127" t="s">
        <v>152</v>
      </c>
      <c r="T301" s="128">
        <v>1</v>
      </c>
      <c r="U301" s="8"/>
      <c r="V301" s="8"/>
      <c r="W301" s="8"/>
      <c r="X301" s="60"/>
    </row>
    <row r="302" spans="1:27" ht="19.5" outlineLevel="5" x14ac:dyDescent="0.2">
      <c r="A302" s="129"/>
      <c r="B302" s="130"/>
      <c r="C302" s="130"/>
      <c r="D302" s="131"/>
      <c r="E302" s="135" t="s">
        <v>0</v>
      </c>
      <c r="F302" s="158" t="s">
        <v>1266</v>
      </c>
      <c r="G302" s="158"/>
      <c r="H302" s="159"/>
      <c r="I302" s="160"/>
      <c r="J302" s="161"/>
      <c r="K302" s="133"/>
      <c r="L302" s="133"/>
      <c r="M302" s="133"/>
      <c r="N302" s="133"/>
      <c r="O302" s="134"/>
      <c r="P302" s="134"/>
      <c r="Q302" s="134"/>
      <c r="R302" s="131"/>
      <c r="S302" s="131"/>
      <c r="T302" s="130"/>
      <c r="U302" s="6"/>
      <c r="V302" s="8"/>
      <c r="W302" s="8"/>
      <c r="X302" s="132" t="str">
        <f>F302</f>
        <v>Ochrana potrubí termoizolačními trubicemi z pěnového polyetylenu PE přilepenými v příčných a podélných spojích, tloušťky izolace přes 6 do 9 mm, vnitřního průměru izolace DN do 22 mm</v>
      </c>
      <c r="Y302" s="9"/>
      <c r="AA302" s="11"/>
    </row>
    <row r="303" spans="1:27" ht="7.5" customHeight="1" outlineLevel="5" x14ac:dyDescent="0.15">
      <c r="B303" s="69"/>
      <c r="C303" s="69"/>
      <c r="D303" s="60"/>
      <c r="E303" s="60"/>
      <c r="F303" s="61"/>
      <c r="G303" s="60"/>
      <c r="H303" s="65"/>
      <c r="I303" s="104"/>
      <c r="J303" s="63"/>
      <c r="K303" s="65"/>
      <c r="L303" s="65"/>
      <c r="M303" s="65"/>
      <c r="N303" s="65"/>
      <c r="O303" s="63"/>
      <c r="P303" s="63"/>
      <c r="Q303" s="63"/>
      <c r="R303" s="60"/>
      <c r="S303" s="60"/>
      <c r="T303" s="69"/>
      <c r="U303" s="8"/>
      <c r="X303" s="60"/>
    </row>
    <row r="304" spans="1:27" ht="11.25" outlineLevel="4" x14ac:dyDescent="0.2">
      <c r="A304" s="4"/>
      <c r="B304" s="119"/>
      <c r="C304" s="120">
        <v>4</v>
      </c>
      <c r="D304" s="121" t="s">
        <v>148</v>
      </c>
      <c r="E304" s="122" t="s">
        <v>1265</v>
      </c>
      <c r="F304" s="123" t="s">
        <v>1264</v>
      </c>
      <c r="G304" s="121" t="s">
        <v>413</v>
      </c>
      <c r="H304" s="124">
        <v>0.56000000000000005</v>
      </c>
      <c r="I304" s="125"/>
      <c r="J304" s="126">
        <f>H304*I304</f>
        <v>0</v>
      </c>
      <c r="K304" s="124"/>
      <c r="L304" s="124">
        <f>H304*K304</f>
        <v>0</v>
      </c>
      <c r="M304" s="124"/>
      <c r="N304" s="124">
        <f>H304*M304</f>
        <v>0</v>
      </c>
      <c r="O304" s="126">
        <v>21</v>
      </c>
      <c r="P304" s="126">
        <f>J304*(O304/100)</f>
        <v>0</v>
      </c>
      <c r="Q304" s="126">
        <f>J304+P304</f>
        <v>0</v>
      </c>
      <c r="R304" s="127" t="s">
        <v>1263</v>
      </c>
      <c r="S304" s="127" t="s">
        <v>152</v>
      </c>
      <c r="T304" s="128">
        <v>1</v>
      </c>
      <c r="U304" s="8"/>
      <c r="V304" s="8"/>
      <c r="W304" s="8"/>
      <c r="X304" s="60"/>
    </row>
    <row r="305" spans="1:27" ht="9.75" outlineLevel="5" x14ac:dyDescent="0.2">
      <c r="A305" s="129"/>
      <c r="B305" s="130"/>
      <c r="C305" s="130"/>
      <c r="D305" s="131"/>
      <c r="E305" s="135" t="s">
        <v>0</v>
      </c>
      <c r="F305" s="158" t="s">
        <v>1262</v>
      </c>
      <c r="G305" s="158"/>
      <c r="H305" s="159"/>
      <c r="I305" s="160"/>
      <c r="J305" s="161"/>
      <c r="K305" s="133"/>
      <c r="L305" s="133"/>
      <c r="M305" s="133"/>
      <c r="N305" s="133"/>
      <c r="O305" s="134"/>
      <c r="P305" s="134"/>
      <c r="Q305" s="134"/>
      <c r="R305" s="131"/>
      <c r="S305" s="131"/>
      <c r="T305" s="130"/>
      <c r="U305" s="6"/>
      <c r="V305" s="8"/>
      <c r="W305" s="8"/>
      <c r="X305" s="132" t="str">
        <f>F305</f>
        <v>Přesun hmot pro vnitřní vodovod stanovený procentní sazbou (%) z ceny vodorovná dopravní vzdálenost do 50 m základní v objektech výšky do 6 m</v>
      </c>
      <c r="Y305" s="9"/>
      <c r="AA305" s="11"/>
    </row>
    <row r="306" spans="1:27" ht="7.5" customHeight="1" outlineLevel="5" x14ac:dyDescent="0.15">
      <c r="B306" s="69"/>
      <c r="C306" s="69"/>
      <c r="D306" s="60"/>
      <c r="E306" s="60"/>
      <c r="F306" s="61"/>
      <c r="G306" s="60"/>
      <c r="H306" s="65"/>
      <c r="I306" s="104"/>
      <c r="J306" s="63"/>
      <c r="K306" s="65"/>
      <c r="L306" s="65"/>
      <c r="M306" s="65"/>
      <c r="N306" s="65"/>
      <c r="O306" s="63"/>
      <c r="P306" s="63"/>
      <c r="Q306" s="63"/>
      <c r="R306" s="60"/>
      <c r="S306" s="60"/>
      <c r="T306" s="69"/>
      <c r="U306" s="8"/>
      <c r="X306" s="60"/>
    </row>
    <row r="307" spans="1:27" outlineLevel="4" x14ac:dyDescent="0.15">
      <c r="B307" s="6"/>
      <c r="C307" s="6"/>
      <c r="D307" s="6"/>
      <c r="E307" s="6"/>
      <c r="F307" s="6"/>
      <c r="G307" s="6"/>
      <c r="H307" s="6"/>
      <c r="I307" s="8"/>
      <c r="J307" s="8"/>
      <c r="K307" s="6"/>
      <c r="L307" s="6"/>
      <c r="M307" s="6"/>
      <c r="N307" s="6"/>
      <c r="O307" s="6"/>
      <c r="P307" s="8"/>
      <c r="Q307" s="8"/>
      <c r="R307" s="8"/>
      <c r="S307" s="6"/>
      <c r="T307" s="6"/>
      <c r="X307" s="6"/>
    </row>
    <row r="308" spans="1:27" ht="11.25" outlineLevel="3" x14ac:dyDescent="0.2">
      <c r="A308" s="96" t="s">
        <v>1192</v>
      </c>
      <c r="B308" s="100">
        <v>4</v>
      </c>
      <c r="C308" s="113"/>
      <c r="D308" s="114" t="s">
        <v>147</v>
      </c>
      <c r="E308" s="114"/>
      <c r="F308" s="115" t="s">
        <v>96</v>
      </c>
      <c r="G308" s="114"/>
      <c r="H308" s="116"/>
      <c r="I308" s="117"/>
      <c r="J308" s="98">
        <f>SUBTOTAL(9,J309:J333)</f>
        <v>0</v>
      </c>
      <c r="K308" s="116"/>
      <c r="L308" s="99">
        <f>SUBTOTAL(9,L309:L333)</f>
        <v>6.1409999999999999E-2</v>
      </c>
      <c r="M308" s="116"/>
      <c r="N308" s="99">
        <f>SUBTOTAL(9,N309:N333)</f>
        <v>3.9900000000000005E-2</v>
      </c>
      <c r="O308" s="118"/>
      <c r="P308" s="98">
        <f>SUBTOTAL(9,P309:P333)</f>
        <v>0</v>
      </c>
      <c r="Q308" s="98">
        <f>SUBTOTAL(9,Q309:Q333)</f>
        <v>0</v>
      </c>
      <c r="R308" s="114"/>
      <c r="S308" s="114"/>
      <c r="T308" s="100">
        <f>SUBTOTAL(9,T309:T333)</f>
        <v>8</v>
      </c>
      <c r="U308" s="6"/>
      <c r="V308" s="8"/>
      <c r="W308" s="8"/>
      <c r="X308" s="60"/>
    </row>
    <row r="309" spans="1:27" ht="11.25" outlineLevel="4" x14ac:dyDescent="0.2">
      <c r="A309" s="4"/>
      <c r="B309" s="119"/>
      <c r="C309" s="120">
        <v>1</v>
      </c>
      <c r="D309" s="121" t="s">
        <v>148</v>
      </c>
      <c r="E309" s="122" t="s">
        <v>1261</v>
      </c>
      <c r="F309" s="123" t="s">
        <v>1260</v>
      </c>
      <c r="G309" s="121" t="s">
        <v>608</v>
      </c>
      <c r="H309" s="124">
        <v>2</v>
      </c>
      <c r="I309" s="125"/>
      <c r="J309" s="126">
        <f>H309*I309</f>
        <v>0</v>
      </c>
      <c r="K309" s="124"/>
      <c r="L309" s="124">
        <f>H309*K309</f>
        <v>0</v>
      </c>
      <c r="M309" s="124">
        <v>1.9460000000000002E-2</v>
      </c>
      <c r="N309" s="124">
        <f>H309*M309</f>
        <v>3.8920000000000003E-2</v>
      </c>
      <c r="O309" s="126">
        <v>21</v>
      </c>
      <c r="P309" s="126">
        <f>J309*(O309/100)</f>
        <v>0</v>
      </c>
      <c r="Q309" s="126">
        <f>J309+P309</f>
        <v>0</v>
      </c>
      <c r="R309" s="127" t="s">
        <v>1259</v>
      </c>
      <c r="S309" s="127" t="s">
        <v>152</v>
      </c>
      <c r="T309" s="128">
        <v>1</v>
      </c>
      <c r="U309" s="8"/>
      <c r="V309" s="8"/>
      <c r="W309" s="8"/>
      <c r="X309" s="60"/>
    </row>
    <row r="310" spans="1:27" ht="9.75" outlineLevel="5" x14ac:dyDescent="0.2">
      <c r="A310" s="129"/>
      <c r="B310" s="130"/>
      <c r="C310" s="130"/>
      <c r="D310" s="131"/>
      <c r="E310" s="135" t="s">
        <v>0</v>
      </c>
      <c r="F310" s="158" t="s">
        <v>1258</v>
      </c>
      <c r="G310" s="158"/>
      <c r="H310" s="159"/>
      <c r="I310" s="160"/>
      <c r="J310" s="161"/>
      <c r="K310" s="133"/>
      <c r="L310" s="133"/>
      <c r="M310" s="133"/>
      <c r="N310" s="133"/>
      <c r="O310" s="134"/>
      <c r="P310" s="134"/>
      <c r="Q310" s="134"/>
      <c r="R310" s="131"/>
      <c r="S310" s="131"/>
      <c r="T310" s="130"/>
      <c r="U310" s="6"/>
      <c r="V310" s="8"/>
      <c r="W310" s="8"/>
      <c r="X310" s="132" t="str">
        <f>F310</f>
        <v>Demontáž umyvadel bez výtokových armatur umyvadel</v>
      </c>
      <c r="Y310" s="9"/>
      <c r="AA310" s="11"/>
    </row>
    <row r="311" spans="1:27" ht="7.5" customHeight="1" outlineLevel="5" x14ac:dyDescent="0.15">
      <c r="B311" s="69"/>
      <c r="C311" s="69"/>
      <c r="D311" s="60"/>
      <c r="E311" s="60"/>
      <c r="F311" s="61"/>
      <c r="G311" s="60"/>
      <c r="H311" s="65"/>
      <c r="I311" s="104"/>
      <c r="J311" s="63"/>
      <c r="K311" s="65"/>
      <c r="L311" s="65"/>
      <c r="M311" s="65"/>
      <c r="N311" s="65"/>
      <c r="O311" s="63"/>
      <c r="P311" s="63"/>
      <c r="Q311" s="63"/>
      <c r="R311" s="60"/>
      <c r="S311" s="60"/>
      <c r="T311" s="69"/>
      <c r="U311" s="8"/>
      <c r="X311" s="60"/>
    </row>
    <row r="312" spans="1:27" ht="11.25" outlineLevel="4" x14ac:dyDescent="0.2">
      <c r="A312" s="4"/>
      <c r="B312" s="119"/>
      <c r="C312" s="120">
        <v>2</v>
      </c>
      <c r="D312" s="121" t="s">
        <v>148</v>
      </c>
      <c r="E312" s="122" t="s">
        <v>1257</v>
      </c>
      <c r="F312" s="123" t="s">
        <v>1256</v>
      </c>
      <c r="G312" s="121" t="s">
        <v>608</v>
      </c>
      <c r="H312" s="124">
        <v>2</v>
      </c>
      <c r="I312" s="125"/>
      <c r="J312" s="126">
        <f>H312*I312</f>
        <v>0</v>
      </c>
      <c r="K312" s="124">
        <v>1.6969999999999999E-2</v>
      </c>
      <c r="L312" s="124">
        <f>H312*K312</f>
        <v>3.3939999999999998E-2</v>
      </c>
      <c r="M312" s="124"/>
      <c r="N312" s="124">
        <f>H312*M312</f>
        <v>0</v>
      </c>
      <c r="O312" s="126">
        <v>21</v>
      </c>
      <c r="P312" s="126">
        <f>J312*(O312/100)</f>
        <v>0</v>
      </c>
      <c r="Q312" s="126">
        <f>J312+P312</f>
        <v>0</v>
      </c>
      <c r="R312" s="127" t="s">
        <v>1255</v>
      </c>
      <c r="S312" s="127" t="s">
        <v>152</v>
      </c>
      <c r="T312" s="128">
        <v>1</v>
      </c>
      <c r="U312" s="8"/>
      <c r="V312" s="8"/>
      <c r="W312" s="8"/>
      <c r="X312" s="60"/>
    </row>
    <row r="313" spans="1:27" ht="9.75" outlineLevel="5" x14ac:dyDescent="0.2">
      <c r="A313" s="129"/>
      <c r="B313" s="130"/>
      <c r="C313" s="130"/>
      <c r="D313" s="131"/>
      <c r="E313" s="135" t="s">
        <v>0</v>
      </c>
      <c r="F313" s="158" t="s">
        <v>1254</v>
      </c>
      <c r="G313" s="158"/>
      <c r="H313" s="159"/>
      <c r="I313" s="160"/>
      <c r="J313" s="161"/>
      <c r="K313" s="133"/>
      <c r="L313" s="133"/>
      <c r="M313" s="133"/>
      <c r="N313" s="133"/>
      <c r="O313" s="134"/>
      <c r="P313" s="134"/>
      <c r="Q313" s="134"/>
      <c r="R313" s="131"/>
      <c r="S313" s="131"/>
      <c r="T313" s="130"/>
      <c r="U313" s="6"/>
      <c r="V313" s="8"/>
      <c r="W313" s="8"/>
      <c r="X313" s="132" t="str">
        <f>F313</f>
        <v>Umyvadla keramická bílá bez výtokových armatur připevněná na stěnu šrouby bez sloupu nebo krytu na sifon, šířka umyvadla 600 mm</v>
      </c>
      <c r="Y313" s="9"/>
      <c r="AA313" s="11"/>
    </row>
    <row r="314" spans="1:27" ht="7.5" customHeight="1" outlineLevel="5" x14ac:dyDescent="0.15">
      <c r="B314" s="69"/>
      <c r="C314" s="69"/>
      <c r="D314" s="60"/>
      <c r="E314" s="60"/>
      <c r="F314" s="61"/>
      <c r="G314" s="60"/>
      <c r="H314" s="65"/>
      <c r="I314" s="104"/>
      <c r="J314" s="63"/>
      <c r="K314" s="65"/>
      <c r="L314" s="65"/>
      <c r="M314" s="65"/>
      <c r="N314" s="65"/>
      <c r="O314" s="63"/>
      <c r="P314" s="63"/>
      <c r="Q314" s="63"/>
      <c r="R314" s="60"/>
      <c r="S314" s="60"/>
      <c r="T314" s="69"/>
      <c r="U314" s="8"/>
      <c r="X314" s="60"/>
    </row>
    <row r="315" spans="1:27" ht="11.25" outlineLevel="4" x14ac:dyDescent="0.2">
      <c r="A315" s="4"/>
      <c r="B315" s="119"/>
      <c r="C315" s="120">
        <v>3</v>
      </c>
      <c r="D315" s="121" t="s">
        <v>148</v>
      </c>
      <c r="E315" s="122" t="s">
        <v>1253</v>
      </c>
      <c r="F315" s="123" t="s">
        <v>1252</v>
      </c>
      <c r="G315" s="121" t="s">
        <v>608</v>
      </c>
      <c r="H315" s="124">
        <v>1</v>
      </c>
      <c r="I315" s="125"/>
      <c r="J315" s="126">
        <f>H315*I315</f>
        <v>0</v>
      </c>
      <c r="K315" s="124">
        <v>5.0600000000000003E-3</v>
      </c>
      <c r="L315" s="124">
        <f>H315*K315</f>
        <v>5.0600000000000003E-3</v>
      </c>
      <c r="M315" s="124"/>
      <c r="N315" s="124">
        <f>H315*M315</f>
        <v>0</v>
      </c>
      <c r="O315" s="126">
        <v>21</v>
      </c>
      <c r="P315" s="126">
        <f>J315*(O315/100)</f>
        <v>0</v>
      </c>
      <c r="Q315" s="126">
        <f>J315+P315</f>
        <v>0</v>
      </c>
      <c r="R315" s="127" t="s">
        <v>1251</v>
      </c>
      <c r="S315" s="127" t="s">
        <v>152</v>
      </c>
      <c r="T315" s="128">
        <v>1</v>
      </c>
      <c r="U315" s="8"/>
      <c r="V315" s="8"/>
      <c r="W315" s="8"/>
      <c r="X315" s="60"/>
    </row>
    <row r="316" spans="1:27" ht="9.75" outlineLevel="5" x14ac:dyDescent="0.2">
      <c r="A316" s="129"/>
      <c r="B316" s="130"/>
      <c r="C316" s="130"/>
      <c r="D316" s="131"/>
      <c r="E316" s="135" t="s">
        <v>0</v>
      </c>
      <c r="F316" s="158" t="s">
        <v>1250</v>
      </c>
      <c r="G316" s="158"/>
      <c r="H316" s="159"/>
      <c r="I316" s="160"/>
      <c r="J316" s="161"/>
      <c r="K316" s="133"/>
      <c r="L316" s="133"/>
      <c r="M316" s="133"/>
      <c r="N316" s="133"/>
      <c r="O316" s="134"/>
      <c r="P316" s="134"/>
      <c r="Q316" s="134"/>
      <c r="R316" s="131"/>
      <c r="S316" s="131"/>
      <c r="T316" s="130"/>
      <c r="U316" s="6"/>
      <c r="V316" s="8"/>
      <c r="W316" s="8"/>
      <c r="X316" s="132" t="str">
        <f>F316</f>
        <v>Dřezy bez výtokových armatur jednoduché se zápachovou uzávěrkou nerezové s odkapávací plochou 560x480 mm a miskou</v>
      </c>
      <c r="Y316" s="9"/>
      <c r="AA316" s="11"/>
    </row>
    <row r="317" spans="1:27" ht="7.5" customHeight="1" outlineLevel="5" x14ac:dyDescent="0.15">
      <c r="B317" s="69"/>
      <c r="C317" s="69"/>
      <c r="D317" s="60"/>
      <c r="E317" s="60"/>
      <c r="F317" s="61"/>
      <c r="G317" s="60"/>
      <c r="H317" s="65"/>
      <c r="I317" s="104"/>
      <c r="J317" s="63"/>
      <c r="K317" s="65"/>
      <c r="L317" s="65"/>
      <c r="M317" s="65"/>
      <c r="N317" s="65"/>
      <c r="O317" s="63"/>
      <c r="P317" s="63"/>
      <c r="Q317" s="63"/>
      <c r="R317" s="60"/>
      <c r="S317" s="60"/>
      <c r="T317" s="69"/>
      <c r="U317" s="8"/>
      <c r="X317" s="60"/>
    </row>
    <row r="318" spans="1:27" ht="11.25" outlineLevel="4" x14ac:dyDescent="0.2">
      <c r="A318" s="4"/>
      <c r="B318" s="119"/>
      <c r="C318" s="120">
        <v>4</v>
      </c>
      <c r="D318" s="121" t="s">
        <v>148</v>
      </c>
      <c r="E318" s="122" t="s">
        <v>1249</v>
      </c>
      <c r="F318" s="123" t="s">
        <v>1248</v>
      </c>
      <c r="G318" s="121" t="s">
        <v>608</v>
      </c>
      <c r="H318" s="124">
        <v>2</v>
      </c>
      <c r="I318" s="125"/>
      <c r="J318" s="126">
        <f>H318*I318</f>
        <v>0</v>
      </c>
      <c r="K318" s="124">
        <v>1.0659999999999999E-2</v>
      </c>
      <c r="L318" s="124">
        <f>H318*K318</f>
        <v>2.1319999999999999E-2</v>
      </c>
      <c r="M318" s="124"/>
      <c r="N318" s="124">
        <f>H318*M318</f>
        <v>0</v>
      </c>
      <c r="O318" s="126">
        <v>21</v>
      </c>
      <c r="P318" s="126">
        <f>J318*(O318/100)</f>
        <v>0</v>
      </c>
      <c r="Q318" s="126">
        <f>J318+P318</f>
        <v>0</v>
      </c>
      <c r="R318" s="127" t="s">
        <v>1247</v>
      </c>
      <c r="S318" s="127" t="s">
        <v>152</v>
      </c>
      <c r="T318" s="128">
        <v>1</v>
      </c>
      <c r="U318" s="8"/>
      <c r="V318" s="8"/>
      <c r="W318" s="8"/>
      <c r="X318" s="60"/>
    </row>
    <row r="319" spans="1:27" ht="9.75" outlineLevel="5" x14ac:dyDescent="0.2">
      <c r="A319" s="129"/>
      <c r="B319" s="130"/>
      <c r="C319" s="130"/>
      <c r="D319" s="131"/>
      <c r="E319" s="135" t="s">
        <v>0</v>
      </c>
      <c r="F319" s="158" t="s">
        <v>1246</v>
      </c>
      <c r="G319" s="158"/>
      <c r="H319" s="159"/>
      <c r="I319" s="160"/>
      <c r="J319" s="161"/>
      <c r="K319" s="133"/>
      <c r="L319" s="133"/>
      <c r="M319" s="133"/>
      <c r="N319" s="133"/>
      <c r="O319" s="134"/>
      <c r="P319" s="134"/>
      <c r="Q319" s="134"/>
      <c r="R319" s="131"/>
      <c r="S319" s="131"/>
      <c r="T319" s="130"/>
      <c r="U319" s="6"/>
      <c r="V319" s="8"/>
      <c r="W319" s="8"/>
      <c r="X319" s="132" t="str">
        <f>F319</f>
        <v>Elektrické ohřívače zásobníkové beztlakové přepadové objem nádrže (příkon) 10 l (2,0 kW)</v>
      </c>
      <c r="Y319" s="9"/>
      <c r="AA319" s="11"/>
    </row>
    <row r="320" spans="1:27" ht="7.5" customHeight="1" outlineLevel="5" x14ac:dyDescent="0.15">
      <c r="B320" s="69"/>
      <c r="C320" s="69"/>
      <c r="D320" s="60"/>
      <c r="E320" s="60"/>
      <c r="F320" s="61"/>
      <c r="G320" s="60"/>
      <c r="H320" s="65"/>
      <c r="I320" s="104"/>
      <c r="J320" s="63"/>
      <c r="K320" s="65"/>
      <c r="L320" s="65"/>
      <c r="M320" s="65"/>
      <c r="N320" s="65"/>
      <c r="O320" s="63"/>
      <c r="P320" s="63"/>
      <c r="Q320" s="63"/>
      <c r="R320" s="60"/>
      <c r="S320" s="60"/>
      <c r="T320" s="69"/>
      <c r="U320" s="8"/>
      <c r="X320" s="60"/>
    </row>
    <row r="321" spans="1:27" ht="11.25" outlineLevel="4" x14ac:dyDescent="0.2">
      <c r="A321" s="4"/>
      <c r="B321" s="119"/>
      <c r="C321" s="120">
        <v>5</v>
      </c>
      <c r="D321" s="121" t="s">
        <v>148</v>
      </c>
      <c r="E321" s="122" t="s">
        <v>1245</v>
      </c>
      <c r="F321" s="123" t="s">
        <v>1244</v>
      </c>
      <c r="G321" s="121" t="s">
        <v>189</v>
      </c>
      <c r="H321" s="124">
        <v>2</v>
      </c>
      <c r="I321" s="125"/>
      <c r="J321" s="126">
        <f>H321*I321</f>
        <v>0</v>
      </c>
      <c r="K321" s="124"/>
      <c r="L321" s="124">
        <f>H321*K321</f>
        <v>0</v>
      </c>
      <c r="M321" s="124">
        <v>4.8999999999999998E-4</v>
      </c>
      <c r="N321" s="124">
        <f>H321*M321</f>
        <v>9.7999999999999997E-4</v>
      </c>
      <c r="O321" s="126">
        <v>21</v>
      </c>
      <c r="P321" s="126">
        <f>J321*(O321/100)</f>
        <v>0</v>
      </c>
      <c r="Q321" s="126">
        <f>J321+P321</f>
        <v>0</v>
      </c>
      <c r="R321" s="127"/>
      <c r="S321" s="127" t="s">
        <v>152</v>
      </c>
      <c r="T321" s="128">
        <v>1</v>
      </c>
      <c r="U321" s="8"/>
      <c r="V321" s="8"/>
      <c r="W321" s="8"/>
      <c r="X321" s="60"/>
    </row>
    <row r="322" spans="1:27" ht="9.75" outlineLevel="5" x14ac:dyDescent="0.2">
      <c r="A322" s="129"/>
      <c r="B322" s="130"/>
      <c r="C322" s="130"/>
      <c r="D322" s="131"/>
      <c r="E322" s="135" t="s">
        <v>0</v>
      </c>
      <c r="F322" s="158" t="s">
        <v>1243</v>
      </c>
      <c r="G322" s="158"/>
      <c r="H322" s="159"/>
      <c r="I322" s="160"/>
      <c r="J322" s="161"/>
      <c r="K322" s="133"/>
      <c r="L322" s="133"/>
      <c r="M322" s="133"/>
      <c r="N322" s="133"/>
      <c r="O322" s="134"/>
      <c r="P322" s="134"/>
      <c r="Q322" s="134"/>
      <c r="R322" s="131"/>
      <c r="S322" s="131"/>
      <c r="T322" s="130"/>
      <c r="U322" s="6"/>
      <c r="V322" s="8"/>
      <c r="W322" s="8"/>
      <c r="X322" s="132" t="str">
        <f>F322</f>
        <v>Demontáž výtokových ventilů nástěnných</v>
      </c>
      <c r="Y322" s="9"/>
      <c r="AA322" s="11"/>
    </row>
    <row r="323" spans="1:27" ht="7.5" customHeight="1" outlineLevel="5" x14ac:dyDescent="0.15">
      <c r="B323" s="69"/>
      <c r="C323" s="69"/>
      <c r="D323" s="60"/>
      <c r="E323" s="60"/>
      <c r="F323" s="61"/>
      <c r="G323" s="60"/>
      <c r="H323" s="65"/>
      <c r="I323" s="104"/>
      <c r="J323" s="63"/>
      <c r="K323" s="65"/>
      <c r="L323" s="65"/>
      <c r="M323" s="65"/>
      <c r="N323" s="65"/>
      <c r="O323" s="63"/>
      <c r="P323" s="63"/>
      <c r="Q323" s="63"/>
      <c r="R323" s="60"/>
      <c r="S323" s="60"/>
      <c r="T323" s="69"/>
      <c r="U323" s="8"/>
      <c r="X323" s="60"/>
    </row>
    <row r="324" spans="1:27" ht="11.25" outlineLevel="4" x14ac:dyDescent="0.2">
      <c r="A324" s="4"/>
      <c r="B324" s="119"/>
      <c r="C324" s="120">
        <v>6</v>
      </c>
      <c r="D324" s="121" t="s">
        <v>148</v>
      </c>
      <c r="E324" s="122" t="s">
        <v>1242</v>
      </c>
      <c r="F324" s="123" t="s">
        <v>1241</v>
      </c>
      <c r="G324" s="121" t="s">
        <v>189</v>
      </c>
      <c r="H324" s="124">
        <v>1</v>
      </c>
      <c r="I324" s="125"/>
      <c r="J324" s="126">
        <f>H324*I324</f>
        <v>0</v>
      </c>
      <c r="K324" s="124">
        <v>1.09E-3</v>
      </c>
      <c r="L324" s="124">
        <f>H324*K324</f>
        <v>1.09E-3</v>
      </c>
      <c r="M324" s="124"/>
      <c r="N324" s="124">
        <f>H324*M324</f>
        <v>0</v>
      </c>
      <c r="O324" s="126">
        <v>21</v>
      </c>
      <c r="P324" s="126">
        <f>J324*(O324/100)</f>
        <v>0</v>
      </c>
      <c r="Q324" s="126">
        <f>J324+P324</f>
        <v>0</v>
      </c>
      <c r="R324" s="127"/>
      <c r="S324" s="127" t="s">
        <v>152</v>
      </c>
      <c r="T324" s="128">
        <v>1</v>
      </c>
      <c r="U324" s="8"/>
      <c r="V324" s="8"/>
      <c r="W324" s="8"/>
      <c r="X324" s="60"/>
    </row>
    <row r="325" spans="1:27" ht="9.75" outlineLevel="5" x14ac:dyDescent="0.2">
      <c r="A325" s="129"/>
      <c r="B325" s="130"/>
      <c r="C325" s="130"/>
      <c r="D325" s="131"/>
      <c r="E325" s="135" t="s">
        <v>0</v>
      </c>
      <c r="F325" s="158" t="s">
        <v>1240</v>
      </c>
      <c r="G325" s="158"/>
      <c r="H325" s="159"/>
      <c r="I325" s="160"/>
      <c r="J325" s="161"/>
      <c r="K325" s="133"/>
      <c r="L325" s="133"/>
      <c r="M325" s="133"/>
      <c r="N325" s="133"/>
      <c r="O325" s="134"/>
      <c r="P325" s="134"/>
      <c r="Q325" s="134"/>
      <c r="R325" s="131"/>
      <c r="S325" s="131"/>
      <c r="T325" s="130"/>
      <c r="U325" s="6"/>
      <c r="V325" s="8"/>
      <c r="W325" s="8"/>
      <c r="X325" s="132" t="str">
        <f>F325</f>
        <v>Ventily nástěnné s otočným výtokem dolní výtok G 1/2"</v>
      </c>
      <c r="Y325" s="9"/>
      <c r="AA325" s="11"/>
    </row>
    <row r="326" spans="1:27" ht="7.5" customHeight="1" outlineLevel="5" x14ac:dyDescent="0.15">
      <c r="B326" s="69"/>
      <c r="C326" s="69"/>
      <c r="D326" s="60"/>
      <c r="E326" s="60"/>
      <c r="F326" s="61"/>
      <c r="G326" s="60"/>
      <c r="H326" s="65"/>
      <c r="I326" s="104"/>
      <c r="J326" s="63"/>
      <c r="K326" s="65"/>
      <c r="L326" s="65"/>
      <c r="M326" s="65"/>
      <c r="N326" s="65"/>
      <c r="O326" s="63"/>
      <c r="P326" s="63"/>
      <c r="Q326" s="63"/>
      <c r="R326" s="60"/>
      <c r="S326" s="60"/>
      <c r="T326" s="69"/>
      <c r="U326" s="8"/>
      <c r="X326" s="60"/>
    </row>
    <row r="327" spans="1:27" ht="11.25" outlineLevel="4" x14ac:dyDescent="0.2">
      <c r="A327" s="4"/>
      <c r="B327" s="119"/>
      <c r="C327" s="120">
        <v>7</v>
      </c>
      <c r="D327" s="121" t="s">
        <v>1239</v>
      </c>
      <c r="E327" s="122" t="s">
        <v>1238</v>
      </c>
      <c r="F327" s="123" t="s">
        <v>1237</v>
      </c>
      <c r="G327" s="121" t="s">
        <v>608</v>
      </c>
      <c r="H327" s="124">
        <v>2</v>
      </c>
      <c r="I327" s="125"/>
      <c r="J327" s="126">
        <f>H327*I327</f>
        <v>0</v>
      </c>
      <c r="K327" s="124"/>
      <c r="L327" s="124">
        <f>H327*K327</f>
        <v>0</v>
      </c>
      <c r="M327" s="124"/>
      <c r="N327" s="124">
        <f>H327*M327</f>
        <v>0</v>
      </c>
      <c r="O327" s="126">
        <v>21</v>
      </c>
      <c r="P327" s="126">
        <f>J327*(O327/100)</f>
        <v>0</v>
      </c>
      <c r="Q327" s="126">
        <f>J327+P327</f>
        <v>0</v>
      </c>
      <c r="R327" s="127" t="s">
        <v>1236</v>
      </c>
      <c r="S327" s="127" t="s">
        <v>397</v>
      </c>
      <c r="T327" s="128">
        <v>1</v>
      </c>
      <c r="U327" s="8"/>
      <c r="V327" s="8"/>
      <c r="W327" s="8"/>
      <c r="X327" s="60"/>
    </row>
    <row r="328" spans="1:27" ht="9.75" outlineLevel="5" x14ac:dyDescent="0.2">
      <c r="A328" s="129"/>
      <c r="B328" s="130"/>
      <c r="C328" s="130"/>
      <c r="D328" s="131"/>
      <c r="E328" s="135" t="s">
        <v>0</v>
      </c>
      <c r="F328" s="158" t="s">
        <v>54</v>
      </c>
      <c r="G328" s="158"/>
      <c r="H328" s="159"/>
      <c r="I328" s="160"/>
      <c r="J328" s="161"/>
      <c r="K328" s="133"/>
      <c r="L328" s="133"/>
      <c r="M328" s="133"/>
      <c r="N328" s="133"/>
      <c r="O328" s="134"/>
      <c r="P328" s="134"/>
      <c r="Q328" s="134"/>
      <c r="R328" s="131"/>
      <c r="S328" s="131"/>
      <c r="T328" s="130"/>
      <c r="U328" s="6"/>
      <c r="V328" s="8"/>
      <c r="W328" s="8"/>
      <c r="X328" s="132" t="str">
        <f>F328</f>
        <v>---</v>
      </c>
      <c r="Y328" s="9"/>
      <c r="AA328" s="11"/>
    </row>
    <row r="329" spans="1:27" ht="7.5" customHeight="1" outlineLevel="5" x14ac:dyDescent="0.15">
      <c r="B329" s="69"/>
      <c r="C329" s="69"/>
      <c r="D329" s="60"/>
      <c r="E329" s="60"/>
      <c r="F329" s="61"/>
      <c r="G329" s="60"/>
      <c r="H329" s="65"/>
      <c r="I329" s="104"/>
      <c r="J329" s="63"/>
      <c r="K329" s="65"/>
      <c r="L329" s="65"/>
      <c r="M329" s="65"/>
      <c r="N329" s="65"/>
      <c r="O329" s="63"/>
      <c r="P329" s="63"/>
      <c r="Q329" s="63"/>
      <c r="R329" s="60"/>
      <c r="S329" s="60"/>
      <c r="T329" s="69"/>
      <c r="U329" s="8"/>
      <c r="X329" s="60"/>
    </row>
    <row r="330" spans="1:27" ht="11.25" outlineLevel="4" x14ac:dyDescent="0.2">
      <c r="A330" s="4"/>
      <c r="B330" s="119"/>
      <c r="C330" s="120">
        <v>8</v>
      </c>
      <c r="D330" s="121" t="s">
        <v>148</v>
      </c>
      <c r="E330" s="122" t="s">
        <v>1235</v>
      </c>
      <c r="F330" s="123" t="s">
        <v>1234</v>
      </c>
      <c r="G330" s="121" t="s">
        <v>413</v>
      </c>
      <c r="H330" s="124">
        <v>0.15</v>
      </c>
      <c r="I330" s="125"/>
      <c r="J330" s="126">
        <f>H330*I330</f>
        <v>0</v>
      </c>
      <c r="K330" s="124"/>
      <c r="L330" s="124">
        <f>H330*K330</f>
        <v>0</v>
      </c>
      <c r="M330" s="124"/>
      <c r="N330" s="124">
        <f>H330*M330</f>
        <v>0</v>
      </c>
      <c r="O330" s="126">
        <v>21</v>
      </c>
      <c r="P330" s="126">
        <f>J330*(O330/100)</f>
        <v>0</v>
      </c>
      <c r="Q330" s="126">
        <f>J330+P330</f>
        <v>0</v>
      </c>
      <c r="R330" s="127" t="s">
        <v>1233</v>
      </c>
      <c r="S330" s="127" t="s">
        <v>152</v>
      </c>
      <c r="T330" s="128">
        <v>1</v>
      </c>
      <c r="U330" s="8"/>
      <c r="V330" s="8"/>
      <c r="W330" s="8"/>
      <c r="X330" s="60"/>
    </row>
    <row r="331" spans="1:27" ht="9.75" outlineLevel="5" x14ac:dyDescent="0.2">
      <c r="A331" s="129"/>
      <c r="B331" s="130"/>
      <c r="C331" s="130"/>
      <c r="D331" s="131"/>
      <c r="E331" s="135" t="s">
        <v>0</v>
      </c>
      <c r="F331" s="158" t="s">
        <v>1232</v>
      </c>
      <c r="G331" s="158"/>
      <c r="H331" s="159"/>
      <c r="I331" s="160"/>
      <c r="J331" s="161"/>
      <c r="K331" s="133"/>
      <c r="L331" s="133"/>
      <c r="M331" s="133"/>
      <c r="N331" s="133"/>
      <c r="O331" s="134"/>
      <c r="P331" s="134"/>
      <c r="Q331" s="134"/>
      <c r="R331" s="131"/>
      <c r="S331" s="131"/>
      <c r="T331" s="130"/>
      <c r="U331" s="6"/>
      <c r="V331" s="8"/>
      <c r="W331" s="8"/>
      <c r="X331" s="132" t="str">
        <f>F331</f>
        <v>Přesun hmot pro zařizovací předměty stanovený procentní sazbou (%) z ceny vodorovná dopravní vzdálenost do 50 m základní v objektech výšky do 6 m</v>
      </c>
      <c r="Y331" s="9"/>
      <c r="AA331" s="11"/>
    </row>
    <row r="332" spans="1:27" ht="7.5" customHeight="1" outlineLevel="5" x14ac:dyDescent="0.15">
      <c r="B332" s="69"/>
      <c r="C332" s="69"/>
      <c r="D332" s="60"/>
      <c r="E332" s="60"/>
      <c r="F332" s="61"/>
      <c r="G332" s="60"/>
      <c r="H332" s="65"/>
      <c r="I332" s="104"/>
      <c r="J332" s="63"/>
      <c r="K332" s="65"/>
      <c r="L332" s="65"/>
      <c r="M332" s="65"/>
      <c r="N332" s="65"/>
      <c r="O332" s="63"/>
      <c r="P332" s="63"/>
      <c r="Q332" s="63"/>
      <c r="R332" s="60"/>
      <c r="S332" s="60"/>
      <c r="T332" s="69"/>
      <c r="U332" s="8"/>
      <c r="X332" s="60"/>
    </row>
    <row r="333" spans="1:27" outlineLevel="4" x14ac:dyDescent="0.15">
      <c r="B333" s="6"/>
      <c r="C333" s="6"/>
      <c r="D333" s="6"/>
      <c r="E333" s="6"/>
      <c r="F333" s="6"/>
      <c r="G333" s="6"/>
      <c r="H333" s="6"/>
      <c r="I333" s="8"/>
      <c r="J333" s="8"/>
      <c r="K333" s="6"/>
      <c r="L333" s="6"/>
      <c r="M333" s="6"/>
      <c r="N333" s="6"/>
      <c r="O333" s="6"/>
      <c r="P333" s="8"/>
      <c r="Q333" s="8"/>
      <c r="R333" s="8"/>
      <c r="S333" s="6"/>
      <c r="T333" s="6"/>
      <c r="X333" s="6"/>
    </row>
    <row r="334" spans="1:27" outlineLevel="1" x14ac:dyDescent="0.15"/>
  </sheetData>
  <mergeCells count="93">
    <mergeCell ref="F328:J328"/>
    <mergeCell ref="F331:J331"/>
    <mergeCell ref="F313:J313"/>
    <mergeCell ref="F316:J316"/>
    <mergeCell ref="F319:J319"/>
    <mergeCell ref="F322:J322"/>
    <mergeCell ref="F325:J325"/>
    <mergeCell ref="F282:J282"/>
    <mergeCell ref="F296:J296"/>
    <mergeCell ref="F310:J310"/>
    <mergeCell ref="F272:J272"/>
    <mergeCell ref="F285:J285"/>
    <mergeCell ref="F288:J288"/>
    <mergeCell ref="F291:J291"/>
    <mergeCell ref="F299:J299"/>
    <mergeCell ref="F302:J302"/>
    <mergeCell ref="F305:J305"/>
    <mergeCell ref="F246:J246"/>
    <mergeCell ref="F249:J249"/>
    <mergeCell ref="F257:J257"/>
    <mergeCell ref="F260:J260"/>
    <mergeCell ref="F263:J263"/>
    <mergeCell ref="F277:J277"/>
    <mergeCell ref="F223:J223"/>
    <mergeCell ref="F226:J226"/>
    <mergeCell ref="F229:J229"/>
    <mergeCell ref="F232:J232"/>
    <mergeCell ref="F240:J240"/>
    <mergeCell ref="F243:J243"/>
    <mergeCell ref="F269:J269"/>
    <mergeCell ref="F203:J203"/>
    <mergeCell ref="F208:J208"/>
    <mergeCell ref="F237:J237"/>
    <mergeCell ref="F254:J254"/>
    <mergeCell ref="F198:J198"/>
    <mergeCell ref="F211:J211"/>
    <mergeCell ref="F214:J214"/>
    <mergeCell ref="F217:J217"/>
    <mergeCell ref="F220:J220"/>
    <mergeCell ref="F168:J168"/>
    <mergeCell ref="F171:J171"/>
    <mergeCell ref="F174:J174"/>
    <mergeCell ref="F177:J177"/>
    <mergeCell ref="F185:J185"/>
    <mergeCell ref="F188:J188"/>
    <mergeCell ref="F133:J133"/>
    <mergeCell ref="F136:J136"/>
    <mergeCell ref="F139:J139"/>
    <mergeCell ref="F142:J142"/>
    <mergeCell ref="F162:J162"/>
    <mergeCell ref="F165:J165"/>
    <mergeCell ref="F182:J182"/>
    <mergeCell ref="F85:J85"/>
    <mergeCell ref="F88:J88"/>
    <mergeCell ref="F101:J101"/>
    <mergeCell ref="F104:J104"/>
    <mergeCell ref="F107:J107"/>
    <mergeCell ref="F110:J110"/>
    <mergeCell ref="F113:J113"/>
    <mergeCell ref="F116:J116"/>
    <mergeCell ref="F119:J119"/>
    <mergeCell ref="F93:J93"/>
    <mergeCell ref="F98:J98"/>
    <mergeCell ref="F127:J127"/>
    <mergeCell ref="F159:J159"/>
    <mergeCell ref="F145:J145"/>
    <mergeCell ref="F148:J148"/>
    <mergeCell ref="F151:J151"/>
    <mergeCell ref="F154:J154"/>
    <mergeCell ref="F122:J122"/>
    <mergeCell ref="F130:J130"/>
    <mergeCell ref="F56:J56"/>
    <mergeCell ref="F64:J64"/>
    <mergeCell ref="F67:J67"/>
    <mergeCell ref="F70:J70"/>
    <mergeCell ref="F73:J73"/>
    <mergeCell ref="F76:J76"/>
    <mergeCell ref="F33:J33"/>
    <mergeCell ref="F36:J36"/>
    <mergeCell ref="F39:J39"/>
    <mergeCell ref="F42:J42"/>
    <mergeCell ref="F50:J50"/>
    <mergeCell ref="F53:J53"/>
    <mergeCell ref="F11:J11"/>
    <mergeCell ref="F195:J195"/>
    <mergeCell ref="F82:J82"/>
    <mergeCell ref="F19:J19"/>
    <mergeCell ref="F24:J24"/>
    <mergeCell ref="F47:J47"/>
    <mergeCell ref="F61:J61"/>
    <mergeCell ref="F14:J14"/>
    <mergeCell ref="F27:J27"/>
    <mergeCell ref="F30:J30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Kubela&amp;C&amp;8&amp;R&amp;8</oddHeader>
    <oddFooter>&amp;L&amp;"Arial,Kurzíva"&amp;8Vytvořeno systémem euroCALC 4&amp;C&amp;P/&amp;N&amp;R&amp;8&amp;[25.2.2025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E7D97-9E9C-4BB6-AF47-9C0BCD0F947F}">
  <dimension ref="A1:F212"/>
  <sheetViews>
    <sheetView view="pageLayout" topLeftCell="A4" zoomScaleNormal="100" zoomScaleSheetLayoutView="100" workbookViewId="0">
      <selection activeCell="E18" sqref="E18:F18"/>
    </sheetView>
  </sheetViews>
  <sheetFormatPr defaultRowHeight="15" x14ac:dyDescent="0.2"/>
  <cols>
    <col min="1" max="1" width="7.140625" style="168" customWidth="1"/>
    <col min="2" max="2" width="48.85546875" style="167" customWidth="1"/>
    <col min="3" max="3" width="8.5703125" style="166" customWidth="1"/>
    <col min="4" max="4" width="6.140625" style="165" customWidth="1"/>
    <col min="5" max="6" width="9.7109375" style="164" customWidth="1"/>
    <col min="7" max="16384" width="9.140625" style="163"/>
  </cols>
  <sheetData>
    <row r="1" spans="1:6" ht="36" x14ac:dyDescent="0.2">
      <c r="A1" s="223" t="s">
        <v>1566</v>
      </c>
      <c r="B1" s="222" t="s">
        <v>1565</v>
      </c>
      <c r="C1" s="221" t="s">
        <v>1564</v>
      </c>
      <c r="D1" s="220" t="s">
        <v>1563</v>
      </c>
      <c r="E1" s="219" t="s">
        <v>1562</v>
      </c>
      <c r="F1" s="218" t="s">
        <v>1561</v>
      </c>
    </row>
    <row r="2" spans="1:6" ht="28.5" customHeight="1" x14ac:dyDescent="0.2">
      <c r="A2" s="217"/>
      <c r="B2" s="216" t="s">
        <v>1560</v>
      </c>
      <c r="C2" s="215"/>
      <c r="D2" s="214"/>
      <c r="E2" s="213"/>
      <c r="F2" s="212"/>
    </row>
    <row r="3" spans="1:6" ht="167.25" customHeight="1" x14ac:dyDescent="0.2">
      <c r="A3" s="180" t="s">
        <v>1559</v>
      </c>
      <c r="B3" s="205" t="s">
        <v>1558</v>
      </c>
      <c r="C3" s="178" t="s">
        <v>1551</v>
      </c>
      <c r="D3" s="186">
        <v>1</v>
      </c>
      <c r="E3" s="185"/>
      <c r="F3" s="204">
        <f>D3*E3</f>
        <v>0</v>
      </c>
    </row>
    <row r="4" spans="1:6" ht="77.25" customHeight="1" x14ac:dyDescent="0.2">
      <c r="A4" s="180" t="s">
        <v>1557</v>
      </c>
      <c r="B4" s="205" t="s">
        <v>1556</v>
      </c>
      <c r="C4" s="178" t="s">
        <v>1551</v>
      </c>
      <c r="D4" s="186">
        <v>4</v>
      </c>
      <c r="E4" s="185"/>
      <c r="F4" s="204">
        <f>D4*E4</f>
        <v>0</v>
      </c>
    </row>
    <row r="5" spans="1:6" ht="46.5" customHeight="1" x14ac:dyDescent="0.2">
      <c r="A5" s="180" t="s">
        <v>1555</v>
      </c>
      <c r="B5" s="211" t="s">
        <v>1554</v>
      </c>
      <c r="C5" s="178" t="s">
        <v>1538</v>
      </c>
      <c r="D5" s="186">
        <v>1</v>
      </c>
      <c r="E5" s="185"/>
      <c r="F5" s="204">
        <f>D5*E5</f>
        <v>0</v>
      </c>
    </row>
    <row r="6" spans="1:6" ht="54" customHeight="1" x14ac:dyDescent="0.2">
      <c r="A6" s="180" t="s">
        <v>1553</v>
      </c>
      <c r="B6" s="205" t="s">
        <v>1552</v>
      </c>
      <c r="C6" s="178" t="s">
        <v>1551</v>
      </c>
      <c r="D6" s="186">
        <v>1</v>
      </c>
      <c r="E6" s="185"/>
      <c r="F6" s="204">
        <f>D6*E6</f>
        <v>0</v>
      </c>
    </row>
    <row r="7" spans="1:6" ht="9.75" customHeight="1" x14ac:dyDescent="0.2">
      <c r="A7" s="180"/>
      <c r="B7" s="205"/>
      <c r="C7" s="178"/>
      <c r="D7" s="186"/>
      <c r="E7" s="185"/>
      <c r="F7" s="204"/>
    </row>
    <row r="8" spans="1:6" ht="46.5" customHeight="1" x14ac:dyDescent="0.2">
      <c r="A8" s="180" t="s">
        <v>1550</v>
      </c>
      <c r="B8" s="205" t="s">
        <v>1549</v>
      </c>
      <c r="C8" s="178" t="s">
        <v>1542</v>
      </c>
      <c r="D8" s="207">
        <v>2.1</v>
      </c>
      <c r="E8" s="185"/>
      <c r="F8" s="204">
        <f>D8*E8</f>
        <v>0</v>
      </c>
    </row>
    <row r="9" spans="1:6" ht="21" customHeight="1" x14ac:dyDescent="0.2">
      <c r="A9" s="180"/>
      <c r="B9" s="210"/>
      <c r="C9" s="178"/>
      <c r="D9" s="209"/>
      <c r="E9" s="185"/>
      <c r="F9" s="204"/>
    </row>
    <row r="10" spans="1:6" ht="27.75" customHeight="1" x14ac:dyDescent="0.2">
      <c r="A10" s="180"/>
      <c r="B10" s="196" t="s">
        <v>1548</v>
      </c>
      <c r="C10" s="201" t="s">
        <v>1538</v>
      </c>
      <c r="D10" s="208">
        <v>1</v>
      </c>
      <c r="E10" s="185"/>
      <c r="F10" s="204">
        <f>D10*E10</f>
        <v>0</v>
      </c>
    </row>
    <row r="11" spans="1:6" ht="20.25" customHeight="1" x14ac:dyDescent="0.2">
      <c r="A11" s="180"/>
      <c r="B11" s="205" t="s">
        <v>1547</v>
      </c>
      <c r="C11" s="201"/>
      <c r="D11" s="208"/>
      <c r="E11" s="185"/>
      <c r="F11" s="204"/>
    </row>
    <row r="12" spans="1:6" ht="19.5" customHeight="1" x14ac:dyDescent="0.2">
      <c r="A12" s="180"/>
      <c r="B12" s="205" t="s">
        <v>1546</v>
      </c>
      <c r="C12" s="178"/>
      <c r="D12" s="207"/>
      <c r="E12" s="185"/>
      <c r="F12" s="204"/>
    </row>
    <row r="13" spans="1:6" ht="33" customHeight="1" x14ac:dyDescent="0.2">
      <c r="A13" s="180"/>
      <c r="B13" s="205" t="s">
        <v>1545</v>
      </c>
      <c r="C13" s="178"/>
      <c r="D13" s="207"/>
      <c r="E13" s="185"/>
      <c r="F13" s="204"/>
    </row>
    <row r="14" spans="1:6" ht="19.5" customHeight="1" x14ac:dyDescent="0.2">
      <c r="A14" s="180"/>
      <c r="B14" s="205" t="s">
        <v>1544</v>
      </c>
      <c r="C14" s="178"/>
      <c r="D14" s="207"/>
      <c r="E14" s="185"/>
      <c r="F14" s="204"/>
    </row>
    <row r="15" spans="1:6" ht="14.25" customHeight="1" x14ac:dyDescent="0.2">
      <c r="A15" s="180"/>
      <c r="B15" s="205"/>
      <c r="C15" s="178"/>
      <c r="D15" s="207"/>
      <c r="E15" s="185"/>
      <c r="F15" s="204"/>
    </row>
    <row r="16" spans="1:6" ht="28.5" customHeight="1" x14ac:dyDescent="0.2">
      <c r="A16" s="180"/>
      <c r="B16" s="205" t="s">
        <v>1543</v>
      </c>
      <c r="C16" s="178" t="s">
        <v>1542</v>
      </c>
      <c r="D16" s="207">
        <v>0.5</v>
      </c>
      <c r="E16" s="185"/>
      <c r="F16" s="204">
        <f>D16*E16</f>
        <v>0</v>
      </c>
    </row>
    <row r="17" spans="1:6" ht="18.75" customHeight="1" x14ac:dyDescent="0.2">
      <c r="A17" s="180"/>
      <c r="B17" s="205"/>
      <c r="C17" s="178"/>
      <c r="D17" s="207"/>
      <c r="E17" s="185"/>
      <c r="F17" s="204"/>
    </row>
    <row r="18" spans="1:6" ht="27.75" customHeight="1" x14ac:dyDescent="0.2">
      <c r="A18" s="180"/>
      <c r="B18" s="183" t="s">
        <v>1541</v>
      </c>
      <c r="C18" s="201"/>
      <c r="D18" s="206"/>
      <c r="E18" s="182">
        <f>SUM(F2:F17)</f>
        <v>0</v>
      </c>
      <c r="F18" s="181"/>
    </row>
    <row r="19" spans="1:6" ht="18.75" customHeight="1" x14ac:dyDescent="0.2">
      <c r="A19" s="180"/>
      <c r="B19" s="196"/>
      <c r="C19" s="178"/>
      <c r="D19" s="186"/>
      <c r="E19" s="185"/>
      <c r="F19" s="204"/>
    </row>
    <row r="20" spans="1:6" ht="25.5" customHeight="1" x14ac:dyDescent="0.2">
      <c r="A20" s="180"/>
      <c r="B20" s="196" t="s">
        <v>1540</v>
      </c>
      <c r="C20" s="178"/>
      <c r="D20" s="177"/>
      <c r="E20" s="185"/>
      <c r="F20" s="204"/>
    </row>
    <row r="21" spans="1:6" ht="48.75" customHeight="1" x14ac:dyDescent="0.2">
      <c r="A21" s="180"/>
      <c r="B21" s="205" t="s">
        <v>1539</v>
      </c>
      <c r="C21" s="178" t="s">
        <v>1538</v>
      </c>
      <c r="D21" s="186">
        <v>1</v>
      </c>
      <c r="E21" s="185"/>
      <c r="F21" s="204">
        <f>D21*E21</f>
        <v>0</v>
      </c>
    </row>
    <row r="22" spans="1:6" ht="34.5" customHeight="1" x14ac:dyDescent="0.2">
      <c r="A22" s="180" t="s">
        <v>1537</v>
      </c>
      <c r="B22" s="205" t="s">
        <v>1536</v>
      </c>
      <c r="C22" s="178"/>
      <c r="D22" s="186"/>
      <c r="E22" s="185"/>
      <c r="F22" s="204"/>
    </row>
    <row r="23" spans="1:6" ht="18.75" customHeight="1" x14ac:dyDescent="0.2">
      <c r="A23" s="180"/>
      <c r="B23" s="205"/>
      <c r="C23" s="178"/>
      <c r="D23" s="186"/>
      <c r="E23" s="185"/>
      <c r="F23" s="204"/>
    </row>
    <row r="24" spans="1:6" ht="24" customHeight="1" x14ac:dyDescent="0.2">
      <c r="A24" s="180"/>
      <c r="B24" s="196" t="s">
        <v>1535</v>
      </c>
      <c r="C24" s="178"/>
      <c r="D24" s="186"/>
      <c r="E24" s="185"/>
      <c r="F24" s="204"/>
    </row>
    <row r="25" spans="1:6" ht="41.25" customHeight="1" x14ac:dyDescent="0.2">
      <c r="A25" s="180"/>
      <c r="B25" s="183" t="s">
        <v>1534</v>
      </c>
      <c r="C25" s="178"/>
      <c r="D25" s="186"/>
      <c r="E25" s="185"/>
      <c r="F25" s="204"/>
    </row>
    <row r="26" spans="1:6" ht="45" customHeight="1" x14ac:dyDescent="0.2">
      <c r="A26" s="180"/>
      <c r="B26" s="205" t="s">
        <v>1533</v>
      </c>
      <c r="C26" s="178"/>
      <c r="D26" s="186"/>
      <c r="E26" s="185"/>
      <c r="F26" s="204"/>
    </row>
    <row r="27" spans="1:6" ht="70.5" customHeight="1" x14ac:dyDescent="0.2">
      <c r="A27" s="180"/>
      <c r="B27" s="205" t="s">
        <v>1532</v>
      </c>
      <c r="C27" s="178"/>
      <c r="D27" s="186"/>
      <c r="E27" s="185"/>
      <c r="F27" s="204"/>
    </row>
    <row r="28" spans="1:6" ht="32.25" customHeight="1" x14ac:dyDescent="0.2">
      <c r="A28" s="180"/>
      <c r="B28" s="205" t="s">
        <v>1531</v>
      </c>
      <c r="C28" s="178"/>
      <c r="D28" s="186"/>
      <c r="E28" s="185"/>
      <c r="F28" s="204"/>
    </row>
    <row r="29" spans="1:6" ht="42.75" customHeight="1" x14ac:dyDescent="0.2">
      <c r="A29" s="180"/>
      <c r="B29" s="205" t="s">
        <v>1530</v>
      </c>
      <c r="C29" s="178"/>
      <c r="D29" s="186"/>
      <c r="E29" s="185"/>
      <c r="F29" s="204"/>
    </row>
    <row r="30" spans="1:6" ht="73.5" customHeight="1" x14ac:dyDescent="0.2">
      <c r="A30" s="180"/>
      <c r="B30" s="205" t="s">
        <v>1529</v>
      </c>
      <c r="C30" s="178"/>
      <c r="D30" s="186"/>
      <c r="E30" s="185"/>
      <c r="F30" s="204"/>
    </row>
    <row r="31" spans="1:6" ht="15.75" customHeight="1" x14ac:dyDescent="0.2">
      <c r="A31" s="180"/>
      <c r="B31" s="205"/>
      <c r="C31" s="178"/>
      <c r="D31" s="186"/>
      <c r="E31" s="185"/>
      <c r="F31" s="204"/>
    </row>
    <row r="32" spans="1:6" ht="125.25" customHeight="1" x14ac:dyDescent="0.2">
      <c r="A32" s="180"/>
      <c r="B32" s="191" t="s">
        <v>1528</v>
      </c>
      <c r="C32" s="178"/>
      <c r="D32" s="186"/>
      <c r="E32" s="185"/>
      <c r="F32" s="204"/>
    </row>
    <row r="33" spans="1:6" ht="47.25" customHeight="1" x14ac:dyDescent="0.2">
      <c r="A33" s="202"/>
      <c r="B33" s="191" t="s">
        <v>1527</v>
      </c>
      <c r="C33" s="201"/>
      <c r="D33" s="200"/>
      <c r="E33" s="199"/>
      <c r="F33" s="203"/>
    </row>
    <row r="34" spans="1:6" ht="106.5" customHeight="1" x14ac:dyDescent="0.2">
      <c r="A34" s="202"/>
      <c r="B34" s="191" t="s">
        <v>1526</v>
      </c>
      <c r="C34" s="201"/>
      <c r="D34" s="200"/>
      <c r="E34" s="199"/>
      <c r="F34" s="198"/>
    </row>
    <row r="35" spans="1:6" ht="143.25" customHeight="1" x14ac:dyDescent="0.2">
      <c r="A35" s="202"/>
      <c r="B35" s="191" t="s">
        <v>1525</v>
      </c>
      <c r="C35" s="201"/>
      <c r="D35" s="200"/>
      <c r="E35" s="199"/>
      <c r="F35" s="198"/>
    </row>
    <row r="36" spans="1:6" ht="18.75" customHeight="1" x14ac:dyDescent="0.2">
      <c r="A36" s="202"/>
      <c r="B36" s="183" t="s">
        <v>1524</v>
      </c>
      <c r="C36" s="201"/>
      <c r="D36" s="200"/>
      <c r="E36" s="199"/>
      <c r="F36" s="198"/>
    </row>
    <row r="37" spans="1:6" ht="18.75" customHeight="1" x14ac:dyDescent="0.2">
      <c r="A37" s="202"/>
      <c r="B37" s="183"/>
      <c r="C37" s="201"/>
      <c r="D37" s="200"/>
      <c r="E37" s="199"/>
      <c r="F37" s="198"/>
    </row>
    <row r="38" spans="1:6" ht="19.5" customHeight="1" x14ac:dyDescent="0.2">
      <c r="A38" s="197"/>
      <c r="B38" s="191" t="s">
        <v>1523</v>
      </c>
      <c r="C38" s="178"/>
      <c r="D38" s="186"/>
      <c r="E38" s="195"/>
      <c r="F38" s="184"/>
    </row>
    <row r="39" spans="1:6" ht="37.5" customHeight="1" x14ac:dyDescent="0.2">
      <c r="A39" s="192"/>
      <c r="B39" s="193" t="s">
        <v>1522</v>
      </c>
      <c r="C39" s="190"/>
      <c r="D39" s="189"/>
      <c r="E39" s="194"/>
      <c r="F39" s="187"/>
    </row>
    <row r="40" spans="1:6" ht="32.25" customHeight="1" x14ac:dyDescent="0.2">
      <c r="A40" s="192"/>
      <c r="B40" s="193" t="s">
        <v>1521</v>
      </c>
      <c r="C40" s="190"/>
      <c r="D40" s="189"/>
      <c r="E40" s="194"/>
      <c r="F40" s="187"/>
    </row>
    <row r="41" spans="1:6" ht="36" x14ac:dyDescent="0.2">
      <c r="A41" s="192"/>
      <c r="B41" s="193" t="s">
        <v>1520</v>
      </c>
      <c r="C41" s="190"/>
      <c r="D41" s="189"/>
      <c r="E41" s="194"/>
      <c r="F41" s="187"/>
    </row>
    <row r="42" spans="1:6" ht="44.25" customHeight="1" x14ac:dyDescent="0.2">
      <c r="A42" s="192"/>
      <c r="B42" s="193" t="s">
        <v>1519</v>
      </c>
      <c r="C42" s="190"/>
      <c r="D42" s="189"/>
      <c r="E42" s="194"/>
      <c r="F42" s="187"/>
    </row>
    <row r="43" spans="1:6" ht="24.75" customHeight="1" x14ac:dyDescent="0.2">
      <c r="A43" s="180"/>
      <c r="B43" s="196" t="s">
        <v>1518</v>
      </c>
      <c r="C43" s="178"/>
      <c r="D43" s="186"/>
      <c r="E43" s="195"/>
      <c r="F43" s="184"/>
    </row>
    <row r="44" spans="1:6" ht="96" x14ac:dyDescent="0.2">
      <c r="A44" s="192"/>
      <c r="B44" s="193" t="s">
        <v>1517</v>
      </c>
      <c r="C44" s="190"/>
      <c r="D44" s="189"/>
      <c r="E44" s="194"/>
      <c r="F44" s="187"/>
    </row>
    <row r="45" spans="1:6" ht="96" x14ac:dyDescent="0.2">
      <c r="A45" s="192"/>
      <c r="B45" s="193" t="s">
        <v>1516</v>
      </c>
      <c r="C45" s="190"/>
      <c r="D45" s="189"/>
      <c r="E45" s="194"/>
      <c r="F45" s="187"/>
    </row>
    <row r="46" spans="1:6" ht="54" customHeight="1" x14ac:dyDescent="0.2">
      <c r="A46" s="192"/>
      <c r="B46" s="193" t="s">
        <v>1515</v>
      </c>
      <c r="C46" s="190"/>
      <c r="D46" s="189"/>
      <c r="E46" s="194"/>
      <c r="F46" s="187"/>
    </row>
    <row r="47" spans="1:6" ht="55.5" customHeight="1" x14ac:dyDescent="0.2">
      <c r="A47" s="192"/>
      <c r="B47" s="193" t="s">
        <v>1514</v>
      </c>
      <c r="C47" s="190"/>
      <c r="D47" s="189"/>
      <c r="E47" s="194"/>
      <c r="F47" s="187"/>
    </row>
    <row r="48" spans="1:6" ht="76.5" customHeight="1" x14ac:dyDescent="0.2">
      <c r="A48" s="192"/>
      <c r="B48" s="193" t="s">
        <v>1513</v>
      </c>
      <c r="C48" s="190"/>
      <c r="D48" s="189"/>
      <c r="E48" s="194"/>
      <c r="F48" s="187"/>
    </row>
    <row r="49" spans="1:6" ht="11.25" customHeight="1" x14ac:dyDescent="0.2">
      <c r="A49" s="180"/>
      <c r="B49" s="183"/>
      <c r="C49" s="178"/>
      <c r="D49" s="186"/>
      <c r="E49" s="185"/>
      <c r="F49" s="184"/>
    </row>
    <row r="50" spans="1:6" ht="42.75" customHeight="1" x14ac:dyDescent="0.2">
      <c r="A50" s="192"/>
      <c r="B50" s="193" t="s">
        <v>1512</v>
      </c>
      <c r="C50" s="190"/>
      <c r="D50" s="189"/>
      <c r="E50" s="188"/>
      <c r="F50" s="187"/>
    </row>
    <row r="51" spans="1:6" ht="55.5" customHeight="1" x14ac:dyDescent="0.2">
      <c r="A51" s="192"/>
      <c r="B51" s="191" t="s">
        <v>1511</v>
      </c>
      <c r="C51" s="190"/>
      <c r="D51" s="189"/>
      <c r="E51" s="188"/>
      <c r="F51" s="187"/>
    </row>
    <row r="52" spans="1:6" ht="18.75" customHeight="1" x14ac:dyDescent="0.2">
      <c r="A52" s="180"/>
      <c r="B52" s="183"/>
      <c r="C52" s="178"/>
      <c r="D52" s="186"/>
      <c r="E52" s="185"/>
      <c r="F52" s="184"/>
    </row>
    <row r="53" spans="1:6" ht="26.25" customHeight="1" x14ac:dyDescent="0.2">
      <c r="A53" s="180"/>
      <c r="B53" s="183" t="s">
        <v>1510</v>
      </c>
      <c r="C53" s="178"/>
      <c r="D53" s="186"/>
      <c r="E53" s="185"/>
      <c r="F53" s="184"/>
    </row>
    <row r="54" spans="1:6" ht="18" customHeight="1" x14ac:dyDescent="0.25">
      <c r="A54" s="180"/>
      <c r="B54" s="179"/>
      <c r="C54" s="178"/>
      <c r="D54" s="186"/>
      <c r="E54" s="185"/>
      <c r="F54" s="184"/>
    </row>
    <row r="55" spans="1:6" ht="25.5" customHeight="1" x14ac:dyDescent="0.2">
      <c r="A55" s="180"/>
      <c r="B55" s="183" t="s">
        <v>1509</v>
      </c>
      <c r="C55" s="178"/>
      <c r="D55" s="177"/>
      <c r="E55" s="182">
        <f>E21</f>
        <v>0</v>
      </c>
      <c r="F55" s="181"/>
    </row>
    <row r="56" spans="1:6" ht="25.5" customHeight="1" x14ac:dyDescent="0.2">
      <c r="A56" s="180"/>
      <c r="B56" s="183" t="s">
        <v>1508</v>
      </c>
      <c r="C56" s="178"/>
      <c r="D56" s="177"/>
      <c r="E56" s="182">
        <f>E18*0.4</f>
        <v>0</v>
      </c>
      <c r="F56" s="181"/>
    </row>
    <row r="57" spans="1:6" ht="25.5" customHeight="1" x14ac:dyDescent="0.2">
      <c r="A57" s="180"/>
      <c r="B57" s="183" t="s">
        <v>1507</v>
      </c>
      <c r="C57" s="178"/>
      <c r="D57" s="177"/>
      <c r="E57" s="182">
        <f>E56*0.19</f>
        <v>0</v>
      </c>
      <c r="F57" s="181"/>
    </row>
    <row r="58" spans="1:6" ht="25.5" customHeight="1" x14ac:dyDescent="0.2">
      <c r="A58" s="180"/>
      <c r="B58" s="183" t="s">
        <v>1506</v>
      </c>
      <c r="C58" s="178"/>
      <c r="D58" s="177"/>
      <c r="E58" s="182">
        <f>E18*0.05</f>
        <v>0</v>
      </c>
      <c r="F58" s="181"/>
    </row>
    <row r="59" spans="1:6" ht="12" customHeight="1" x14ac:dyDescent="0.25">
      <c r="A59" s="180"/>
      <c r="B59" s="179"/>
      <c r="C59" s="178"/>
      <c r="D59" s="177"/>
      <c r="E59" s="176"/>
      <c r="F59" s="175"/>
    </row>
    <row r="60" spans="1:6" ht="30" customHeight="1" thickBot="1" x14ac:dyDescent="0.25">
      <c r="A60" s="174"/>
      <c r="B60" s="173" t="s">
        <v>1505</v>
      </c>
      <c r="C60" s="172"/>
      <c r="D60" s="171"/>
      <c r="E60" s="170">
        <f>E55+E56+E57+E58+E18</f>
        <v>0</v>
      </c>
      <c r="F60" s="169"/>
    </row>
    <row r="61" spans="1:6" ht="18.75" customHeight="1" x14ac:dyDescent="0.2"/>
    <row r="62" spans="1:6" ht="18.75" customHeight="1" x14ac:dyDescent="0.2">
      <c r="A62" s="163"/>
      <c r="B62" s="163"/>
      <c r="C62" s="163"/>
      <c r="D62" s="163"/>
      <c r="E62" s="163"/>
      <c r="F62" s="163"/>
    </row>
    <row r="63" spans="1:6" ht="79.5" customHeight="1" x14ac:dyDescent="0.2">
      <c r="A63" s="163"/>
      <c r="B63" s="163"/>
      <c r="C63" s="163"/>
      <c r="D63" s="163"/>
      <c r="E63" s="163"/>
      <c r="F63" s="163"/>
    </row>
    <row r="64" spans="1:6" ht="51.75" customHeight="1" x14ac:dyDescent="0.2">
      <c r="A64" s="163"/>
      <c r="B64" s="163"/>
      <c r="C64" s="163"/>
      <c r="D64" s="163"/>
      <c r="E64" s="163"/>
      <c r="F64" s="163"/>
    </row>
    <row r="65" s="163" customFormat="1" ht="26.25" customHeight="1" x14ac:dyDescent="0.2"/>
    <row r="66" s="163" customFormat="1" ht="18.75" customHeight="1" x14ac:dyDescent="0.2"/>
    <row r="67" s="163" customFormat="1" ht="18.75" customHeight="1" x14ac:dyDescent="0.2"/>
    <row r="68" s="163" customFormat="1" ht="66.75" customHeight="1" x14ac:dyDescent="0.2"/>
    <row r="70" s="163" customFormat="1" ht="65.25" customHeight="1" x14ac:dyDescent="0.2"/>
    <row r="71" s="163" customFormat="1" ht="39" customHeight="1" x14ac:dyDescent="0.2"/>
    <row r="72" s="163" customFormat="1" ht="29.25" customHeight="1" x14ac:dyDescent="0.2"/>
    <row r="73" s="163" customFormat="1" ht="18.75" customHeight="1" x14ac:dyDescent="0.2"/>
    <row r="74" s="163" customFormat="1" ht="18.75" customHeight="1" x14ac:dyDescent="0.2"/>
    <row r="75" s="163" customFormat="1" ht="66" customHeight="1" x14ac:dyDescent="0.2"/>
    <row r="76" s="163" customFormat="1" ht="38.25" customHeight="1" x14ac:dyDescent="0.2"/>
    <row r="77" s="163" customFormat="1" ht="19.5" customHeight="1" x14ac:dyDescent="0.2"/>
    <row r="78" s="163" customFormat="1" ht="18.75" customHeight="1" x14ac:dyDescent="0.2"/>
    <row r="79" s="163" customFormat="1" ht="18.75" customHeight="1" x14ac:dyDescent="0.2"/>
    <row r="80" s="163" customFormat="1" ht="66" customHeight="1" x14ac:dyDescent="0.2"/>
    <row r="81" s="163" customFormat="1" ht="39" customHeight="1" x14ac:dyDescent="0.2"/>
    <row r="82" s="163" customFormat="1" ht="64.5" customHeight="1" x14ac:dyDescent="0.2"/>
    <row r="83" s="163" customFormat="1" ht="39.75" customHeight="1" x14ac:dyDescent="0.2"/>
    <row r="84" s="163" customFormat="1" ht="26.25" customHeight="1" x14ac:dyDescent="0.2"/>
    <row r="85" s="163" customFormat="1" ht="18.75" customHeight="1" x14ac:dyDescent="0.2"/>
    <row r="86" s="163" customFormat="1" ht="18.75" customHeight="1" x14ac:dyDescent="0.2"/>
    <row r="87" s="163" customFormat="1" ht="120.75" customHeight="1" x14ac:dyDescent="0.2"/>
    <row r="88" s="163" customFormat="1" ht="40.5" customHeight="1" x14ac:dyDescent="0.2"/>
    <row r="89" s="163" customFormat="1" ht="63.75" customHeight="1" x14ac:dyDescent="0.2"/>
    <row r="90" s="163" customFormat="1" ht="15" customHeight="1" x14ac:dyDescent="0.2"/>
    <row r="91" s="163" customFormat="1" ht="40.5" customHeight="1" x14ac:dyDescent="0.2"/>
    <row r="92" s="163" customFormat="1" ht="27.75" customHeight="1" x14ac:dyDescent="0.2"/>
    <row r="93" s="163" customFormat="1" ht="18.75" customHeight="1" x14ac:dyDescent="0.2"/>
    <row r="94" s="163" customFormat="1" ht="18.75" customHeight="1" x14ac:dyDescent="0.2"/>
    <row r="95" s="163" customFormat="1" ht="66.75" customHeight="1" x14ac:dyDescent="0.2"/>
    <row r="96" s="163" customFormat="1" ht="39" customHeight="1" x14ac:dyDescent="0.2"/>
    <row r="97" s="163" customFormat="1" ht="19.5" customHeight="1" x14ac:dyDescent="0.2"/>
    <row r="98" s="163" customFormat="1" ht="18.75" customHeight="1" x14ac:dyDescent="0.2"/>
    <row r="99" s="163" customFormat="1" ht="36.75" customHeight="1" x14ac:dyDescent="0.2"/>
    <row r="100" s="163" customFormat="1" ht="339.75" customHeight="1" x14ac:dyDescent="0.2"/>
    <row r="101" s="163" customFormat="1" ht="321" customHeight="1" x14ac:dyDescent="0.2"/>
    <row r="102" s="163" customFormat="1" ht="26.25" customHeight="1" x14ac:dyDescent="0.2"/>
    <row r="103" s="163" customFormat="1" ht="51.75" customHeight="1" x14ac:dyDescent="0.2"/>
    <row r="104" s="163" customFormat="1" ht="51.75" customHeight="1" x14ac:dyDescent="0.2"/>
    <row r="105" s="163" customFormat="1" ht="52.5" customHeight="1" x14ac:dyDescent="0.2"/>
    <row r="106" s="163" customFormat="1" ht="51.75" customHeight="1" x14ac:dyDescent="0.2"/>
    <row r="107" s="163" customFormat="1" ht="39" customHeight="1" x14ac:dyDescent="0.2"/>
    <row r="108" s="163" customFormat="1" ht="38.25" customHeight="1" x14ac:dyDescent="0.2"/>
    <row r="109" s="163" customFormat="1" ht="37.5" customHeight="1" x14ac:dyDescent="0.2"/>
    <row r="110" s="163" customFormat="1" ht="63" customHeight="1" x14ac:dyDescent="0.2"/>
    <row r="113" s="163" customFormat="1" ht="51.75" customHeight="1" x14ac:dyDescent="0.2"/>
    <row r="114" s="163" customFormat="1" ht="52.5" customHeight="1" x14ac:dyDescent="0.2"/>
    <row r="115" s="163" customFormat="1" ht="51.75" customHeight="1" x14ac:dyDescent="0.2"/>
    <row r="116" s="163" customFormat="1" ht="51.75" customHeight="1" x14ac:dyDescent="0.2"/>
    <row r="117" s="163" customFormat="1" ht="27.75" customHeight="1" x14ac:dyDescent="0.2"/>
    <row r="118" s="163" customFormat="1" ht="18.75" customHeight="1" x14ac:dyDescent="0.2"/>
    <row r="119" s="163" customFormat="1" ht="38.25" customHeight="1" x14ac:dyDescent="0.2"/>
    <row r="121" s="163" customFormat="1" ht="27.75" customHeight="1" x14ac:dyDescent="0.2"/>
    <row r="122" s="163" customFormat="1" ht="27" customHeight="1" x14ac:dyDescent="0.2"/>
    <row r="123" s="163" customFormat="1" ht="27" customHeight="1" x14ac:dyDescent="0.2"/>
    <row r="124" s="163" customFormat="1" ht="52.5" customHeight="1" x14ac:dyDescent="0.2"/>
    <row r="125" s="163" customFormat="1" ht="15.75" customHeight="1" x14ac:dyDescent="0.2"/>
    <row r="126" s="163" customFormat="1" ht="18.75" customHeight="1" x14ac:dyDescent="0.2"/>
    <row r="127" s="163" customFormat="1" ht="18.75" customHeight="1" x14ac:dyDescent="0.2"/>
    <row r="129" s="163" customFormat="1" ht="67.5" customHeight="1" x14ac:dyDescent="0.2"/>
    <row r="130" s="163" customFormat="1" ht="39" customHeight="1" x14ac:dyDescent="0.2"/>
    <row r="133" s="163" customFormat="1" ht="29.25" customHeight="1" x14ac:dyDescent="0.2"/>
    <row r="134" s="163" customFormat="1" ht="18.75" customHeight="1" x14ac:dyDescent="0.2"/>
    <row r="135" s="163" customFormat="1" ht="18.75" customHeight="1" x14ac:dyDescent="0.2"/>
    <row r="136" s="163" customFormat="1" ht="67.5" customHeight="1" x14ac:dyDescent="0.2"/>
    <row r="138" s="163" customFormat="1" ht="64.5" customHeight="1" x14ac:dyDescent="0.2"/>
    <row r="139" s="163" customFormat="1" ht="39.75" customHeight="1" x14ac:dyDescent="0.2"/>
    <row r="140" s="163" customFormat="1" ht="28.5" customHeight="1" x14ac:dyDescent="0.2"/>
    <row r="141" s="163" customFormat="1" ht="18.75" customHeight="1" x14ac:dyDescent="0.2"/>
    <row r="143" s="163" customFormat="1" ht="66.75" customHeight="1" x14ac:dyDescent="0.2"/>
    <row r="144" s="163" customFormat="1" ht="40.5" customHeight="1" x14ac:dyDescent="0.2"/>
    <row r="145" s="163" customFormat="1" ht="19.5" customHeight="1" x14ac:dyDescent="0.2"/>
    <row r="146" s="163" customFormat="1" ht="18.75" customHeight="1" x14ac:dyDescent="0.2"/>
    <row r="147" s="163" customFormat="1" ht="18.75" customHeight="1" x14ac:dyDescent="0.2"/>
    <row r="148" s="163" customFormat="1" ht="66.75" customHeight="1" x14ac:dyDescent="0.2"/>
    <row r="149" s="163" customFormat="1" ht="39" customHeight="1" x14ac:dyDescent="0.2"/>
    <row r="150" s="163" customFormat="1" ht="18.75" customHeight="1" x14ac:dyDescent="0.2"/>
    <row r="151" s="163" customFormat="1" ht="18.75" customHeight="1" x14ac:dyDescent="0.2"/>
    <row r="152" s="163" customFormat="1" ht="18.75" customHeight="1" x14ac:dyDescent="0.2"/>
    <row r="153" s="163" customFormat="1" ht="133.5" customHeight="1" x14ac:dyDescent="0.2"/>
    <row r="154" s="163" customFormat="1" ht="39.75" customHeight="1" x14ac:dyDescent="0.2"/>
    <row r="155" s="163" customFormat="1" ht="64.5" customHeight="1" x14ac:dyDescent="0.2"/>
    <row r="156" s="163" customFormat="1" ht="19.5" customHeight="1" x14ac:dyDescent="0.2"/>
    <row r="157" s="163" customFormat="1" ht="40.5" customHeight="1" x14ac:dyDescent="0.2"/>
    <row r="158" s="163" customFormat="1" ht="27.75" customHeight="1" x14ac:dyDescent="0.2"/>
    <row r="159" s="163" customFormat="1" ht="18.75" customHeight="1" x14ac:dyDescent="0.2"/>
    <row r="161" s="163" customFormat="1" ht="66" customHeight="1" x14ac:dyDescent="0.2"/>
    <row r="162" s="163" customFormat="1" ht="39.75" customHeight="1" x14ac:dyDescent="0.2"/>
    <row r="163" s="163" customFormat="1" ht="64.5" customHeight="1" x14ac:dyDescent="0.2"/>
    <row r="164" s="163" customFormat="1" ht="39" customHeight="1" x14ac:dyDescent="0.2"/>
    <row r="165" s="163" customFormat="1" ht="28.5" customHeight="1" x14ac:dyDescent="0.2"/>
    <row r="166" s="163" customFormat="1" ht="18.75" customHeight="1" x14ac:dyDescent="0.2"/>
    <row r="168" s="163" customFormat="1" ht="67.5" customHeight="1" x14ac:dyDescent="0.2"/>
    <row r="169" s="163" customFormat="1" ht="39" customHeight="1" x14ac:dyDescent="0.2"/>
    <row r="170" s="163" customFormat="1" ht="64.5" customHeight="1" x14ac:dyDescent="0.2"/>
    <row r="171" s="163" customFormat="1" ht="39.75" customHeight="1" x14ac:dyDescent="0.2"/>
    <row r="172" s="163" customFormat="1" ht="27" customHeight="1" x14ac:dyDescent="0.2"/>
    <row r="173" s="163" customFormat="1" ht="18.75" customHeight="1" x14ac:dyDescent="0.2"/>
    <row r="174" s="163" customFormat="1" ht="18.75" customHeight="1" x14ac:dyDescent="0.2"/>
    <row r="175" s="163" customFormat="1" ht="67.5" customHeight="1" x14ac:dyDescent="0.2"/>
    <row r="178" s="163" customFormat="1" ht="18.75" customHeight="1" x14ac:dyDescent="0.2"/>
    <row r="179" s="163" customFormat="1" ht="39.75" customHeight="1" x14ac:dyDescent="0.2"/>
    <row r="185" s="163" customFormat="1" ht="76.5" customHeight="1" x14ac:dyDescent="0.2"/>
    <row r="187" s="163" customFormat="1" ht="38.25" customHeight="1" x14ac:dyDescent="0.2"/>
    <row r="188" s="163" customFormat="1" ht="27" customHeight="1" x14ac:dyDescent="0.2"/>
    <row r="189" s="163" customFormat="1" ht="27" customHeight="1" x14ac:dyDescent="0.2"/>
    <row r="190" s="163" customFormat="1" ht="27" customHeight="1" x14ac:dyDescent="0.2"/>
    <row r="192" s="163" customFormat="1" ht="17.25" customHeight="1" x14ac:dyDescent="0.2"/>
    <row r="193" s="163" customFormat="1" ht="15.75" customHeight="1" x14ac:dyDescent="0.2"/>
    <row r="210" s="163" customFormat="1" ht="38.25" customHeight="1" x14ac:dyDescent="0.2"/>
    <row r="212" s="163" customFormat="1" ht="111" customHeight="1" x14ac:dyDescent="0.2"/>
  </sheetData>
  <mergeCells count="6">
    <mergeCell ref="E60:F60"/>
    <mergeCell ref="E55:F55"/>
    <mergeCell ref="E57:F57"/>
    <mergeCell ref="E58:F58"/>
    <mergeCell ref="E18:F18"/>
    <mergeCell ref="E56:F56"/>
  </mergeCells>
  <pageMargins left="0.78740157480314965" right="0.47244094488188981" top="1.0629921259842521" bottom="1.0625" header="0.78740157480314965" footer="0.78740157480314965"/>
  <pageSetup paperSize="9" orientation="portrait" useFirstPageNumber="1" horizontalDpi="300" verticalDpi="300" r:id="rId1"/>
  <headerFooter alignWithMargins="0">
    <oddHeader>&amp;COprava šaten a přilehlých prostor v budově ZŠ Sluneční Šumperk.</oddHeader>
    <oddFooter>&amp;C&amp;"Times New Roman,Obyčejné"&amp;12Stránka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AE32-795B-411D-A76F-0574EC9260F4}">
  <sheetPr>
    <pageSetUpPr fitToPage="1"/>
  </sheetPr>
  <dimension ref="A1:CM58"/>
  <sheetViews>
    <sheetView showGridLines="0" topLeftCell="A23" workbookViewId="0">
      <selection activeCell="AZ43" sqref="AZ43"/>
    </sheetView>
  </sheetViews>
  <sheetFormatPr defaultRowHeight="11.25" x14ac:dyDescent="0.2"/>
  <cols>
    <col min="1" max="1" width="7.140625" style="224" customWidth="1"/>
    <col min="2" max="2" width="1.42578125" style="224" customWidth="1"/>
    <col min="3" max="3" width="3.5703125" style="224" customWidth="1"/>
    <col min="4" max="33" width="2.28515625" style="224" customWidth="1"/>
    <col min="34" max="34" width="2.85546875" style="224" customWidth="1"/>
    <col min="35" max="35" width="27.140625" style="224" customWidth="1"/>
    <col min="36" max="37" width="2.140625" style="224" customWidth="1"/>
    <col min="38" max="38" width="7.140625" style="224" customWidth="1"/>
    <col min="39" max="39" width="2.85546875" style="224" customWidth="1"/>
    <col min="40" max="40" width="11.42578125" style="224" customWidth="1"/>
    <col min="41" max="41" width="6.42578125" style="224" customWidth="1"/>
    <col min="42" max="42" width="3.5703125" style="224" customWidth="1"/>
    <col min="43" max="43" width="13.42578125" style="224" customWidth="1"/>
    <col min="44" max="44" width="11.7109375" style="224" customWidth="1"/>
    <col min="45" max="47" width="22.140625" style="224" hidden="1" customWidth="1"/>
    <col min="48" max="49" width="18.5703125" style="224" hidden="1" customWidth="1"/>
    <col min="50" max="51" width="21.42578125" style="224" hidden="1" customWidth="1"/>
    <col min="52" max="52" width="18.5703125" style="224" customWidth="1"/>
    <col min="53" max="53" width="16.42578125" style="224" customWidth="1"/>
    <col min="54" max="54" width="21.42578125" style="224" customWidth="1"/>
    <col min="55" max="55" width="18.5703125" style="224" customWidth="1"/>
    <col min="56" max="56" width="16.42578125" style="224" customWidth="1"/>
    <col min="57" max="57" width="57" style="224" customWidth="1"/>
    <col min="58" max="16384" width="9.140625" style="224"/>
  </cols>
  <sheetData>
    <row r="1" spans="1:74" x14ac:dyDescent="0.2">
      <c r="A1" s="331" t="s">
        <v>1645</v>
      </c>
      <c r="AZ1" s="331" t="s">
        <v>1644</v>
      </c>
      <c r="BA1" s="331" t="s">
        <v>1643</v>
      </c>
      <c r="BB1" s="331" t="s">
        <v>1642</v>
      </c>
      <c r="BT1" s="331" t="s">
        <v>1622</v>
      </c>
      <c r="BU1" s="331" t="s">
        <v>1622</v>
      </c>
      <c r="BV1" s="331" t="s">
        <v>1569</v>
      </c>
    </row>
    <row r="2" spans="1:74" ht="36.950000000000003" customHeight="1" x14ac:dyDescent="0.2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315" t="s">
        <v>1624</v>
      </c>
      <c r="BT2" s="315" t="s">
        <v>1641</v>
      </c>
    </row>
    <row r="3" spans="1:74" ht="6.95" customHeight="1" x14ac:dyDescent="0.2">
      <c r="B3" s="330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  <c r="AM3" s="329"/>
      <c r="AN3" s="329"/>
      <c r="AO3" s="329"/>
      <c r="AP3" s="329"/>
      <c r="AQ3" s="329"/>
      <c r="AR3" s="312"/>
      <c r="BS3" s="315" t="s">
        <v>1624</v>
      </c>
      <c r="BT3" s="315" t="s">
        <v>1640</v>
      </c>
    </row>
    <row r="4" spans="1:74" ht="24.95" customHeight="1" x14ac:dyDescent="0.2">
      <c r="B4" s="312"/>
      <c r="D4" s="289" t="s">
        <v>1639</v>
      </c>
      <c r="AR4" s="312"/>
      <c r="AS4" s="328" t="s">
        <v>1638</v>
      </c>
      <c r="BE4" s="327" t="s">
        <v>1637</v>
      </c>
      <c r="BS4" s="315" t="s">
        <v>1636</v>
      </c>
    </row>
    <row r="5" spans="1:74" ht="12" customHeight="1" x14ac:dyDescent="0.2">
      <c r="B5" s="312"/>
      <c r="D5" s="326" t="s">
        <v>1607</v>
      </c>
      <c r="K5" s="325" t="s">
        <v>1635</v>
      </c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1"/>
      <c r="AN5" s="321"/>
      <c r="AO5" s="321"/>
      <c r="AR5" s="312"/>
      <c r="BE5" s="324" t="s">
        <v>1634</v>
      </c>
      <c r="BS5" s="315" t="s">
        <v>1624</v>
      </c>
    </row>
    <row r="6" spans="1:74" ht="36.950000000000003" customHeight="1" x14ac:dyDescent="0.2">
      <c r="B6" s="312"/>
      <c r="D6" s="323" t="s">
        <v>1606</v>
      </c>
      <c r="K6" s="322" t="s">
        <v>1633</v>
      </c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321"/>
      <c r="AJ6" s="321"/>
      <c r="AK6" s="321"/>
      <c r="AL6" s="321"/>
      <c r="AM6" s="321"/>
      <c r="AN6" s="321"/>
      <c r="AO6" s="321"/>
      <c r="AR6" s="312"/>
      <c r="BE6" s="306"/>
      <c r="BS6" s="315" t="s">
        <v>1624</v>
      </c>
    </row>
    <row r="7" spans="1:74" ht="12" customHeight="1" x14ac:dyDescent="0.2">
      <c r="B7" s="312"/>
      <c r="D7" s="277" t="s">
        <v>1632</v>
      </c>
      <c r="K7" s="316" t="s">
        <v>1568</v>
      </c>
      <c r="AK7" s="277" t="s">
        <v>1631</v>
      </c>
      <c r="AN7" s="316" t="s">
        <v>1568</v>
      </c>
      <c r="AR7" s="312"/>
      <c r="BE7" s="306"/>
      <c r="BS7" s="315" t="s">
        <v>1624</v>
      </c>
    </row>
    <row r="8" spans="1:74" ht="12" customHeight="1" x14ac:dyDescent="0.2">
      <c r="B8" s="312"/>
      <c r="D8" s="277" t="s">
        <v>1605</v>
      </c>
      <c r="K8" s="316" t="s">
        <v>1630</v>
      </c>
      <c r="AK8" s="277" t="s">
        <v>1604</v>
      </c>
      <c r="AN8" s="320" t="s">
        <v>1629</v>
      </c>
      <c r="AR8" s="312"/>
      <c r="BE8" s="306"/>
      <c r="BS8" s="315" t="s">
        <v>1624</v>
      </c>
    </row>
    <row r="9" spans="1:74" ht="14.45" customHeight="1" x14ac:dyDescent="0.2">
      <c r="B9" s="312"/>
      <c r="AR9" s="312"/>
      <c r="BE9" s="306"/>
      <c r="BS9" s="315" t="s">
        <v>1624</v>
      </c>
    </row>
    <row r="10" spans="1:74" ht="12" customHeight="1" x14ac:dyDescent="0.2">
      <c r="B10" s="312"/>
      <c r="D10" s="277" t="s">
        <v>1603</v>
      </c>
      <c r="AK10" s="277" t="s">
        <v>1625</v>
      </c>
      <c r="AN10" s="316" t="s">
        <v>1568</v>
      </c>
      <c r="AR10" s="312"/>
      <c r="BE10" s="306"/>
      <c r="BS10" s="315" t="s">
        <v>1624</v>
      </c>
    </row>
    <row r="11" spans="1:74" ht="18.399999999999999" customHeight="1" x14ac:dyDescent="0.2">
      <c r="B11" s="312"/>
      <c r="E11" s="316" t="s">
        <v>144</v>
      </c>
      <c r="AK11" s="277" t="s">
        <v>1623</v>
      </c>
      <c r="AN11" s="316" t="s">
        <v>1568</v>
      </c>
      <c r="AR11" s="312"/>
      <c r="BE11" s="306"/>
      <c r="BS11" s="315" t="s">
        <v>1624</v>
      </c>
    </row>
    <row r="12" spans="1:74" ht="6.95" customHeight="1" x14ac:dyDescent="0.2">
      <c r="B12" s="312"/>
      <c r="AR12" s="312"/>
      <c r="BE12" s="306"/>
      <c r="BS12" s="315" t="s">
        <v>1624</v>
      </c>
    </row>
    <row r="13" spans="1:74" ht="12" customHeight="1" x14ac:dyDescent="0.2">
      <c r="B13" s="312"/>
      <c r="D13" s="277" t="s">
        <v>1600</v>
      </c>
      <c r="AK13" s="277" t="s">
        <v>1625</v>
      </c>
      <c r="AN13" s="317" t="s">
        <v>1628</v>
      </c>
      <c r="AR13" s="312"/>
      <c r="BE13" s="306"/>
      <c r="BS13" s="315" t="s">
        <v>1624</v>
      </c>
    </row>
    <row r="14" spans="1:74" ht="12.75" x14ac:dyDescent="0.2">
      <c r="B14" s="312"/>
      <c r="E14" s="319" t="s">
        <v>1628</v>
      </c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277" t="s">
        <v>1623</v>
      </c>
      <c r="AN14" s="317" t="s">
        <v>1628</v>
      </c>
      <c r="AR14" s="312"/>
      <c r="BE14" s="306"/>
      <c r="BS14" s="315" t="s">
        <v>1624</v>
      </c>
    </row>
    <row r="15" spans="1:74" ht="6.95" customHeight="1" x14ac:dyDescent="0.2">
      <c r="B15" s="312"/>
      <c r="AR15" s="312"/>
      <c r="BE15" s="306"/>
      <c r="BS15" s="315" t="s">
        <v>1622</v>
      </c>
    </row>
    <row r="16" spans="1:74" ht="12" customHeight="1" x14ac:dyDescent="0.2">
      <c r="B16" s="312"/>
      <c r="D16" s="277" t="s">
        <v>1602</v>
      </c>
      <c r="AK16" s="277" t="s">
        <v>1625</v>
      </c>
      <c r="AN16" s="316" t="s">
        <v>1568</v>
      </c>
      <c r="AR16" s="312"/>
      <c r="BE16" s="306"/>
      <c r="BS16" s="315" t="s">
        <v>1622</v>
      </c>
    </row>
    <row r="17" spans="2:71" ht="18.399999999999999" customHeight="1" x14ac:dyDescent="0.2">
      <c r="B17" s="312"/>
      <c r="E17" s="316" t="s">
        <v>1627</v>
      </c>
      <c r="AK17" s="277" t="s">
        <v>1623</v>
      </c>
      <c r="AN17" s="316" t="s">
        <v>1568</v>
      </c>
      <c r="AR17" s="312"/>
      <c r="BE17" s="306"/>
      <c r="BS17" s="315" t="s">
        <v>1626</v>
      </c>
    </row>
    <row r="18" spans="2:71" ht="6.95" customHeight="1" x14ac:dyDescent="0.2">
      <c r="B18" s="312"/>
      <c r="AR18" s="312"/>
      <c r="BE18" s="306"/>
      <c r="BS18" s="315" t="s">
        <v>1624</v>
      </c>
    </row>
    <row r="19" spans="2:71" ht="12" customHeight="1" x14ac:dyDescent="0.2">
      <c r="B19" s="312"/>
      <c r="D19" s="277" t="s">
        <v>1599</v>
      </c>
      <c r="AK19" s="277" t="s">
        <v>1625</v>
      </c>
      <c r="AN19" s="316" t="s">
        <v>1568</v>
      </c>
      <c r="AR19" s="312"/>
      <c r="BE19" s="306"/>
      <c r="BS19" s="315" t="s">
        <v>1624</v>
      </c>
    </row>
    <row r="20" spans="2:71" ht="18.399999999999999" customHeight="1" x14ac:dyDescent="0.2">
      <c r="B20" s="312"/>
      <c r="E20" s="316" t="s">
        <v>144</v>
      </c>
      <c r="AK20" s="277" t="s">
        <v>1623</v>
      </c>
      <c r="AN20" s="316" t="s">
        <v>1568</v>
      </c>
      <c r="AR20" s="312"/>
      <c r="BE20" s="306"/>
      <c r="BS20" s="315" t="s">
        <v>1622</v>
      </c>
    </row>
    <row r="21" spans="2:71" ht="6.95" customHeight="1" x14ac:dyDescent="0.2">
      <c r="B21" s="312"/>
      <c r="AR21" s="312"/>
      <c r="BE21" s="306"/>
    </row>
    <row r="22" spans="2:71" ht="12" customHeight="1" x14ac:dyDescent="0.2">
      <c r="B22" s="312"/>
      <c r="D22" s="277" t="s">
        <v>1621</v>
      </c>
      <c r="AR22" s="312"/>
      <c r="BE22" s="306"/>
    </row>
    <row r="23" spans="2:71" ht="47.25" customHeight="1" x14ac:dyDescent="0.2">
      <c r="B23" s="312"/>
      <c r="E23" s="314" t="s">
        <v>1620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312"/>
      <c r="BE23" s="306"/>
    </row>
    <row r="24" spans="2:71" ht="6.95" customHeight="1" x14ac:dyDescent="0.2">
      <c r="B24" s="312"/>
      <c r="AR24" s="312"/>
      <c r="BE24" s="306"/>
    </row>
    <row r="25" spans="2:71" ht="6.95" customHeight="1" x14ac:dyDescent="0.2">
      <c r="B25" s="312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R25" s="312"/>
      <c r="BE25" s="306"/>
    </row>
    <row r="26" spans="2:71" s="225" customFormat="1" ht="25.9" customHeight="1" x14ac:dyDescent="0.2">
      <c r="B26" s="226"/>
      <c r="D26" s="311" t="s">
        <v>1619</v>
      </c>
      <c r="E26" s="310"/>
      <c r="F26" s="310"/>
      <c r="G26" s="310"/>
      <c r="H26" s="310"/>
      <c r="I26" s="310"/>
      <c r="J26" s="310"/>
      <c r="K26" s="310"/>
      <c r="L26" s="310"/>
      <c r="M26" s="310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09">
        <f>ROUND(AG54,2)</f>
        <v>0</v>
      </c>
      <c r="AL26" s="308"/>
      <c r="AM26" s="308"/>
      <c r="AN26" s="308"/>
      <c r="AO26" s="308"/>
      <c r="AR26" s="226"/>
      <c r="BE26" s="306"/>
    </row>
    <row r="27" spans="2:71" s="225" customFormat="1" ht="6.95" customHeight="1" x14ac:dyDescent="0.2">
      <c r="B27" s="226"/>
      <c r="AR27" s="226"/>
      <c r="BE27" s="306"/>
    </row>
    <row r="28" spans="2:71" s="225" customFormat="1" ht="12.75" x14ac:dyDescent="0.2">
      <c r="B28" s="226"/>
      <c r="L28" s="307" t="s">
        <v>1618</v>
      </c>
      <c r="M28" s="307"/>
      <c r="N28" s="307"/>
      <c r="O28" s="307"/>
      <c r="P28" s="307"/>
      <c r="W28" s="307" t="s">
        <v>1617</v>
      </c>
      <c r="X28" s="307"/>
      <c r="Y28" s="307"/>
      <c r="Z28" s="307"/>
      <c r="AA28" s="307"/>
      <c r="AB28" s="307"/>
      <c r="AC28" s="307"/>
      <c r="AD28" s="307"/>
      <c r="AE28" s="307"/>
      <c r="AK28" s="307" t="s">
        <v>1616</v>
      </c>
      <c r="AL28" s="307"/>
      <c r="AM28" s="307"/>
      <c r="AN28" s="307"/>
      <c r="AO28" s="307"/>
      <c r="AR28" s="226"/>
      <c r="BE28" s="306"/>
    </row>
    <row r="29" spans="2:71" s="300" customFormat="1" ht="14.45" customHeight="1" x14ac:dyDescent="0.2">
      <c r="B29" s="301"/>
      <c r="D29" s="277" t="s">
        <v>4</v>
      </c>
      <c r="F29" s="277" t="s">
        <v>1615</v>
      </c>
      <c r="L29" s="304">
        <v>0.21</v>
      </c>
      <c r="M29" s="302"/>
      <c r="N29" s="302"/>
      <c r="O29" s="302"/>
      <c r="P29" s="302"/>
      <c r="W29" s="303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K29" s="303">
        <f>ROUND(AV54, 2)</f>
        <v>0</v>
      </c>
      <c r="AL29" s="302"/>
      <c r="AM29" s="302"/>
      <c r="AN29" s="302"/>
      <c r="AO29" s="302"/>
      <c r="AR29" s="301"/>
      <c r="BE29" s="305"/>
    </row>
    <row r="30" spans="2:71" s="300" customFormat="1" ht="14.45" customHeight="1" x14ac:dyDescent="0.2">
      <c r="B30" s="301"/>
      <c r="F30" s="277" t="s">
        <v>1614</v>
      </c>
      <c r="L30" s="304">
        <v>0.12</v>
      </c>
      <c r="M30" s="302"/>
      <c r="N30" s="302"/>
      <c r="O30" s="302"/>
      <c r="P30" s="302"/>
      <c r="W30" s="303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K30" s="303">
        <f>ROUND(AW54, 2)</f>
        <v>0</v>
      </c>
      <c r="AL30" s="302"/>
      <c r="AM30" s="302"/>
      <c r="AN30" s="302"/>
      <c r="AO30" s="302"/>
      <c r="AR30" s="301"/>
      <c r="BE30" s="305"/>
    </row>
    <row r="31" spans="2:71" s="300" customFormat="1" ht="14.45" hidden="1" customHeight="1" x14ac:dyDescent="0.2">
      <c r="B31" s="301"/>
      <c r="F31" s="277" t="s">
        <v>1613</v>
      </c>
      <c r="L31" s="304">
        <v>0.21</v>
      </c>
      <c r="M31" s="302"/>
      <c r="N31" s="302"/>
      <c r="O31" s="302"/>
      <c r="P31" s="302"/>
      <c r="W31" s="303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K31" s="303">
        <v>0</v>
      </c>
      <c r="AL31" s="302"/>
      <c r="AM31" s="302"/>
      <c r="AN31" s="302"/>
      <c r="AO31" s="302"/>
      <c r="AR31" s="301"/>
      <c r="BE31" s="305"/>
    </row>
    <row r="32" spans="2:71" s="300" customFormat="1" ht="14.45" hidden="1" customHeight="1" x14ac:dyDescent="0.2">
      <c r="B32" s="301"/>
      <c r="F32" s="277" t="s">
        <v>1612</v>
      </c>
      <c r="L32" s="304">
        <v>0.12</v>
      </c>
      <c r="M32" s="302"/>
      <c r="N32" s="302"/>
      <c r="O32" s="302"/>
      <c r="P32" s="302"/>
      <c r="W32" s="303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K32" s="303">
        <v>0</v>
      </c>
      <c r="AL32" s="302"/>
      <c r="AM32" s="302"/>
      <c r="AN32" s="302"/>
      <c r="AO32" s="302"/>
      <c r="AR32" s="301"/>
      <c r="BE32" s="305"/>
    </row>
    <row r="33" spans="2:44" s="300" customFormat="1" ht="14.45" hidden="1" customHeight="1" x14ac:dyDescent="0.2">
      <c r="B33" s="301"/>
      <c r="F33" s="277" t="s">
        <v>1611</v>
      </c>
      <c r="L33" s="304">
        <v>0</v>
      </c>
      <c r="M33" s="302"/>
      <c r="N33" s="302"/>
      <c r="O33" s="302"/>
      <c r="P33" s="302"/>
      <c r="W33" s="303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K33" s="303">
        <v>0</v>
      </c>
      <c r="AL33" s="302"/>
      <c r="AM33" s="302"/>
      <c r="AN33" s="302"/>
      <c r="AO33" s="302"/>
      <c r="AR33" s="301"/>
    </row>
    <row r="34" spans="2:44" s="225" customFormat="1" ht="6.95" customHeight="1" x14ac:dyDescent="0.2">
      <c r="B34" s="226"/>
      <c r="AR34" s="226"/>
    </row>
    <row r="35" spans="2:44" s="225" customFormat="1" ht="25.9" customHeight="1" x14ac:dyDescent="0.2">
      <c r="B35" s="226"/>
      <c r="C35" s="292"/>
      <c r="D35" s="299" t="s">
        <v>18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8" t="s">
        <v>1610</v>
      </c>
      <c r="U35" s="296"/>
      <c r="V35" s="296"/>
      <c r="W35" s="296"/>
      <c r="X35" s="297" t="s">
        <v>1609</v>
      </c>
      <c r="Y35" s="294"/>
      <c r="Z35" s="294"/>
      <c r="AA35" s="294"/>
      <c r="AB35" s="294"/>
      <c r="AC35" s="296"/>
      <c r="AD35" s="296"/>
      <c r="AE35" s="296"/>
      <c r="AF35" s="296"/>
      <c r="AG35" s="296"/>
      <c r="AH35" s="296"/>
      <c r="AI35" s="296"/>
      <c r="AJ35" s="296"/>
      <c r="AK35" s="295">
        <f>SUM(AK26:AK33)</f>
        <v>0</v>
      </c>
      <c r="AL35" s="294"/>
      <c r="AM35" s="294"/>
      <c r="AN35" s="294"/>
      <c r="AO35" s="293"/>
      <c r="AP35" s="292"/>
      <c r="AQ35" s="292"/>
      <c r="AR35" s="226"/>
    </row>
    <row r="36" spans="2:44" s="225" customFormat="1" ht="6.95" customHeight="1" x14ac:dyDescent="0.2">
      <c r="B36" s="226"/>
      <c r="AR36" s="226"/>
    </row>
    <row r="37" spans="2:44" s="225" customFormat="1" ht="6.95" customHeight="1" x14ac:dyDescent="0.2">
      <c r="B37" s="228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  <c r="AF37" s="227"/>
      <c r="AG37" s="227"/>
      <c r="AH37" s="227"/>
      <c r="AI37" s="227"/>
      <c r="AJ37" s="227"/>
      <c r="AK37" s="227"/>
      <c r="AL37" s="227"/>
      <c r="AM37" s="227"/>
      <c r="AN37" s="227"/>
      <c r="AO37" s="227"/>
      <c r="AP37" s="227"/>
      <c r="AQ37" s="227"/>
      <c r="AR37" s="226"/>
    </row>
    <row r="41" spans="2:44" s="225" customFormat="1" ht="6.95" customHeight="1" x14ac:dyDescent="0.2">
      <c r="B41" s="291"/>
      <c r="C41" s="290"/>
      <c r="D41" s="290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26"/>
    </row>
    <row r="42" spans="2:44" s="225" customFormat="1" ht="24.95" customHeight="1" x14ac:dyDescent="0.2">
      <c r="B42" s="226"/>
      <c r="C42" s="289" t="s">
        <v>1608</v>
      </c>
      <c r="AR42" s="226"/>
    </row>
    <row r="43" spans="2:44" s="225" customFormat="1" ht="6.95" customHeight="1" x14ac:dyDescent="0.2">
      <c r="B43" s="226"/>
      <c r="AR43" s="226"/>
    </row>
    <row r="44" spans="2:44" s="278" customFormat="1" ht="12" customHeight="1" x14ac:dyDescent="0.2">
      <c r="B44" s="288"/>
      <c r="C44" s="277" t="s">
        <v>1607</v>
      </c>
      <c r="L44" s="278" t="str">
        <f>K5</f>
        <v>01-25</v>
      </c>
      <c r="AR44" s="288"/>
    </row>
    <row r="45" spans="2:44" s="283" customFormat="1" ht="36.950000000000003" customHeight="1" x14ac:dyDescent="0.2">
      <c r="B45" s="284"/>
      <c r="C45" s="287" t="s">
        <v>1606</v>
      </c>
      <c r="L45" s="286" t="str">
        <f>K6</f>
        <v>OPRAVA ŠATEN A PŘILEHLÝCH PROSTOR V BUDOVĚ ZŠ Sluneční Šumperk</v>
      </c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  <c r="AL45" s="285"/>
      <c r="AM45" s="285"/>
      <c r="AN45" s="285"/>
      <c r="AO45" s="285"/>
      <c r="AR45" s="284"/>
    </row>
    <row r="46" spans="2:44" s="225" customFormat="1" ht="6.95" customHeight="1" x14ac:dyDescent="0.2">
      <c r="B46" s="226"/>
      <c r="AR46" s="226"/>
    </row>
    <row r="47" spans="2:44" s="225" customFormat="1" ht="12" customHeight="1" x14ac:dyDescent="0.2">
      <c r="B47" s="226"/>
      <c r="C47" s="277" t="s">
        <v>1605</v>
      </c>
      <c r="L47" s="282" t="str">
        <f>IF(K8="","",K8)</f>
        <v>Šumperk</v>
      </c>
      <c r="AI47" s="277" t="s">
        <v>1604</v>
      </c>
      <c r="AM47" s="281" t="str">
        <f>IF(AN8= "","",AN8)</f>
        <v>8. 1. 2025</v>
      </c>
      <c r="AN47" s="281"/>
      <c r="AR47" s="226"/>
    </row>
    <row r="48" spans="2:44" s="225" customFormat="1" ht="6.95" customHeight="1" x14ac:dyDescent="0.2">
      <c r="B48" s="226"/>
      <c r="AR48" s="226"/>
    </row>
    <row r="49" spans="1:91" s="225" customFormat="1" ht="15.2" customHeight="1" x14ac:dyDescent="0.2">
      <c r="B49" s="226"/>
      <c r="C49" s="277" t="s">
        <v>1603</v>
      </c>
      <c r="L49" s="278" t="str">
        <f>IF(E11= "","",E11)</f>
        <v xml:space="preserve"> </v>
      </c>
      <c r="AI49" s="277" t="s">
        <v>1602</v>
      </c>
      <c r="AM49" s="276" t="str">
        <f>IF(E17="","",E17)</f>
        <v>Ing. Pavel Matura</v>
      </c>
      <c r="AN49" s="275"/>
      <c r="AO49" s="275"/>
      <c r="AP49" s="275"/>
      <c r="AR49" s="226"/>
      <c r="AS49" s="280" t="s">
        <v>1601</v>
      </c>
      <c r="AT49" s="279"/>
      <c r="AU49" s="261"/>
      <c r="AV49" s="261"/>
      <c r="AW49" s="261"/>
      <c r="AX49" s="261"/>
      <c r="AY49" s="261"/>
      <c r="AZ49" s="261"/>
      <c r="BA49" s="261"/>
      <c r="BB49" s="261"/>
      <c r="BC49" s="261"/>
      <c r="BD49" s="260"/>
    </row>
    <row r="50" spans="1:91" s="225" customFormat="1" ht="15.2" customHeight="1" x14ac:dyDescent="0.2">
      <c r="B50" s="226"/>
      <c r="C50" s="277" t="s">
        <v>1600</v>
      </c>
      <c r="L50" s="278" t="str">
        <f>IF(E14= "Vyplň údaj","",E14)</f>
        <v/>
      </c>
      <c r="AI50" s="277" t="s">
        <v>1599</v>
      </c>
      <c r="AM50" s="276" t="str">
        <f>IF(E20="","",E20)</f>
        <v xml:space="preserve"> </v>
      </c>
      <c r="AN50" s="275"/>
      <c r="AO50" s="275"/>
      <c r="AP50" s="275"/>
      <c r="AR50" s="226"/>
      <c r="AS50" s="274"/>
      <c r="AT50" s="273"/>
      <c r="BD50" s="272"/>
    </row>
    <row r="51" spans="1:91" s="225" customFormat="1" ht="10.9" customHeight="1" x14ac:dyDescent="0.2">
      <c r="B51" s="226"/>
      <c r="AR51" s="226"/>
      <c r="AS51" s="274"/>
      <c r="AT51" s="273"/>
      <c r="BD51" s="272"/>
    </row>
    <row r="52" spans="1:91" s="225" customFormat="1" ht="29.25" customHeight="1" x14ac:dyDescent="0.2">
      <c r="B52" s="226"/>
      <c r="C52" s="271" t="s">
        <v>8</v>
      </c>
      <c r="D52" s="267"/>
      <c r="E52" s="267"/>
      <c r="F52" s="267"/>
      <c r="G52" s="267"/>
      <c r="H52" s="270"/>
      <c r="I52" s="268" t="s">
        <v>5</v>
      </c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9" t="s">
        <v>1598</v>
      </c>
      <c r="AH52" s="267"/>
      <c r="AI52" s="267"/>
      <c r="AJ52" s="267"/>
      <c r="AK52" s="267"/>
      <c r="AL52" s="267"/>
      <c r="AM52" s="267"/>
      <c r="AN52" s="268" t="s">
        <v>1597</v>
      </c>
      <c r="AO52" s="267"/>
      <c r="AP52" s="267"/>
      <c r="AQ52" s="266" t="s">
        <v>7</v>
      </c>
      <c r="AR52" s="226"/>
      <c r="AS52" s="265" t="s">
        <v>1596</v>
      </c>
      <c r="AT52" s="264" t="s">
        <v>1595</v>
      </c>
      <c r="AU52" s="264" t="s">
        <v>1594</v>
      </c>
      <c r="AV52" s="264" t="s">
        <v>1593</v>
      </c>
      <c r="AW52" s="264" t="s">
        <v>1592</v>
      </c>
      <c r="AX52" s="264" t="s">
        <v>1591</v>
      </c>
      <c r="AY52" s="264" t="s">
        <v>1590</v>
      </c>
      <c r="AZ52" s="264" t="s">
        <v>1589</v>
      </c>
      <c r="BA52" s="264" t="s">
        <v>1588</v>
      </c>
      <c r="BB52" s="264" t="s">
        <v>1587</v>
      </c>
      <c r="BC52" s="264" t="s">
        <v>1586</v>
      </c>
      <c r="BD52" s="263" t="s">
        <v>1585</v>
      </c>
    </row>
    <row r="53" spans="1:91" s="225" customFormat="1" ht="10.9" customHeight="1" x14ac:dyDescent="0.2">
      <c r="B53" s="226"/>
      <c r="AR53" s="226"/>
      <c r="AS53" s="262"/>
      <c r="AT53" s="261"/>
      <c r="AU53" s="261"/>
      <c r="AV53" s="261"/>
      <c r="AW53" s="261"/>
      <c r="AX53" s="261"/>
      <c r="AY53" s="261"/>
      <c r="AZ53" s="261"/>
      <c r="BA53" s="261"/>
      <c r="BB53" s="261"/>
      <c r="BC53" s="261"/>
      <c r="BD53" s="260"/>
    </row>
    <row r="54" spans="1:91" s="247" customFormat="1" ht="32.450000000000003" customHeight="1" x14ac:dyDescent="0.2">
      <c r="B54" s="254"/>
      <c r="C54" s="259" t="s">
        <v>1584</v>
      </c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258"/>
      <c r="Z54" s="258"/>
      <c r="AA54" s="258"/>
      <c r="AB54" s="258"/>
      <c r="AC54" s="258"/>
      <c r="AD54" s="258"/>
      <c r="AE54" s="258"/>
      <c r="AF54" s="258"/>
      <c r="AG54" s="257">
        <f>ROUND(SUM(AG55:AG56),2)</f>
        <v>0</v>
      </c>
      <c r="AH54" s="257"/>
      <c r="AI54" s="257"/>
      <c r="AJ54" s="257"/>
      <c r="AK54" s="257"/>
      <c r="AL54" s="257"/>
      <c r="AM54" s="257"/>
      <c r="AN54" s="256">
        <f>SUM(AG54,AT54)</f>
        <v>0</v>
      </c>
      <c r="AO54" s="256"/>
      <c r="AP54" s="256"/>
      <c r="AQ54" s="255" t="s">
        <v>1568</v>
      </c>
      <c r="AR54" s="254"/>
      <c r="AS54" s="253">
        <f>ROUND(SUM(AS55:AS56),2)</f>
        <v>0</v>
      </c>
      <c r="AT54" s="251">
        <f>ROUND(SUM(AV54:AW54),2)</f>
        <v>0</v>
      </c>
      <c r="AU54" s="252">
        <f>ROUND(SUM(AU55:AU56),5)</f>
        <v>0</v>
      </c>
      <c r="AV54" s="251">
        <f>ROUND(AZ54*L29,2)</f>
        <v>0</v>
      </c>
      <c r="AW54" s="251">
        <f>ROUND(BA54*L30,2)</f>
        <v>0</v>
      </c>
      <c r="AX54" s="251">
        <f>ROUND(BB54*L29,2)</f>
        <v>0</v>
      </c>
      <c r="AY54" s="251">
        <f>ROUND(BC54*L30,2)</f>
        <v>0</v>
      </c>
      <c r="AZ54" s="251">
        <f>ROUND(SUM(AZ55:AZ56),2)</f>
        <v>0</v>
      </c>
      <c r="BA54" s="251">
        <f>ROUND(SUM(BA55:BA56),2)</f>
        <v>0</v>
      </c>
      <c r="BB54" s="251">
        <f>ROUND(SUM(BB55:BB56),2)</f>
        <v>0</v>
      </c>
      <c r="BC54" s="251">
        <f>ROUND(SUM(BC55:BC56),2)</f>
        <v>0</v>
      </c>
      <c r="BD54" s="250">
        <f>ROUND(SUM(BD55:BD56),2)</f>
        <v>0</v>
      </c>
      <c r="BS54" s="248" t="s">
        <v>1583</v>
      </c>
      <c r="BT54" s="248" t="s">
        <v>1582</v>
      </c>
      <c r="BU54" s="249" t="s">
        <v>1581</v>
      </c>
      <c r="BV54" s="248" t="s">
        <v>1571</v>
      </c>
      <c r="BW54" s="248" t="s">
        <v>1569</v>
      </c>
      <c r="BX54" s="248" t="s">
        <v>1580</v>
      </c>
      <c r="CL54" s="248" t="s">
        <v>1568</v>
      </c>
    </row>
    <row r="55" spans="1:91" s="229" customFormat="1" ht="16.5" customHeight="1" x14ac:dyDescent="0.2">
      <c r="A55" s="242" t="s">
        <v>1576</v>
      </c>
      <c r="B55" s="235"/>
      <c r="C55" s="241"/>
      <c r="D55" s="239" t="s">
        <v>1579</v>
      </c>
      <c r="E55" s="239"/>
      <c r="F55" s="239"/>
      <c r="G55" s="239"/>
      <c r="H55" s="239"/>
      <c r="I55" s="240"/>
      <c r="J55" s="239" t="s">
        <v>1578</v>
      </c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8">
        <f>'A - Pohotovostní WC'!J30</f>
        <v>0</v>
      </c>
      <c r="AH55" s="237"/>
      <c r="AI55" s="237"/>
      <c r="AJ55" s="237"/>
      <c r="AK55" s="237"/>
      <c r="AL55" s="237"/>
      <c r="AM55" s="237"/>
      <c r="AN55" s="238">
        <f>SUM(AG55,AT55)</f>
        <v>0</v>
      </c>
      <c r="AO55" s="237"/>
      <c r="AP55" s="237"/>
      <c r="AQ55" s="236" t="s">
        <v>1573</v>
      </c>
      <c r="AR55" s="235"/>
      <c r="AS55" s="246">
        <v>0</v>
      </c>
      <c r="AT55" s="244">
        <f>ROUND(SUM(AV55:AW55),2)</f>
        <v>0</v>
      </c>
      <c r="AU55" s="245">
        <f>'A - Pohotovostní WC'!P85</f>
        <v>0</v>
      </c>
      <c r="AV55" s="244">
        <f>'A - Pohotovostní WC'!J33</f>
        <v>0</v>
      </c>
      <c r="AW55" s="244">
        <f>'A - Pohotovostní WC'!J34</f>
        <v>0</v>
      </c>
      <c r="AX55" s="244">
        <f>'A - Pohotovostní WC'!J35</f>
        <v>0</v>
      </c>
      <c r="AY55" s="244">
        <f>'A - Pohotovostní WC'!J36</f>
        <v>0</v>
      </c>
      <c r="AZ55" s="244">
        <f>'A - Pohotovostní WC'!F33</f>
        <v>0</v>
      </c>
      <c r="BA55" s="244">
        <f>'A - Pohotovostní WC'!F34</f>
        <v>0</v>
      </c>
      <c r="BB55" s="244">
        <f>'A - Pohotovostní WC'!F35</f>
        <v>0</v>
      </c>
      <c r="BC55" s="244">
        <f>'A - Pohotovostní WC'!F36</f>
        <v>0</v>
      </c>
      <c r="BD55" s="243">
        <f>'A - Pohotovostní WC'!F37</f>
        <v>0</v>
      </c>
      <c r="BT55" s="230" t="s">
        <v>1572</v>
      </c>
      <c r="BV55" s="230" t="s">
        <v>1571</v>
      </c>
      <c r="BW55" s="230" t="s">
        <v>1577</v>
      </c>
      <c r="BX55" s="230" t="s">
        <v>1569</v>
      </c>
      <c r="CL55" s="230" t="s">
        <v>1568</v>
      </c>
      <c r="CM55" s="230" t="s">
        <v>1567</v>
      </c>
    </row>
    <row r="56" spans="1:91" s="229" customFormat="1" ht="16.5" customHeight="1" x14ac:dyDescent="0.2">
      <c r="A56" s="242" t="s">
        <v>1576</v>
      </c>
      <c r="B56" s="235"/>
      <c r="C56" s="241"/>
      <c r="D56" s="239" t="s">
        <v>1575</v>
      </c>
      <c r="E56" s="239"/>
      <c r="F56" s="239"/>
      <c r="G56" s="239"/>
      <c r="H56" s="239"/>
      <c r="I56" s="240"/>
      <c r="J56" s="239" t="s">
        <v>1574</v>
      </c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8">
        <f>'B - Učebny, šatna a navaz...'!J30</f>
        <v>0</v>
      </c>
      <c r="AH56" s="237"/>
      <c r="AI56" s="237"/>
      <c r="AJ56" s="237"/>
      <c r="AK56" s="237"/>
      <c r="AL56" s="237"/>
      <c r="AM56" s="237"/>
      <c r="AN56" s="238">
        <f>SUM(AG56,AT56)</f>
        <v>0</v>
      </c>
      <c r="AO56" s="237"/>
      <c r="AP56" s="237"/>
      <c r="AQ56" s="236" t="s">
        <v>1573</v>
      </c>
      <c r="AR56" s="235"/>
      <c r="AS56" s="234">
        <v>0</v>
      </c>
      <c r="AT56" s="232">
        <f>ROUND(SUM(AV56:AW56),2)</f>
        <v>0</v>
      </c>
      <c r="AU56" s="233">
        <f>'B - Učebny, šatna a navaz...'!P100</f>
        <v>0</v>
      </c>
      <c r="AV56" s="232">
        <f>'B - Učebny, šatna a navaz...'!J33</f>
        <v>0</v>
      </c>
      <c r="AW56" s="232">
        <f>'B - Učebny, šatna a navaz...'!J34</f>
        <v>0</v>
      </c>
      <c r="AX56" s="232">
        <f>'B - Učebny, šatna a navaz...'!J35</f>
        <v>0</v>
      </c>
      <c r="AY56" s="232">
        <f>'B - Učebny, šatna a navaz...'!J36</f>
        <v>0</v>
      </c>
      <c r="AZ56" s="232">
        <f>'B - Učebny, šatna a navaz...'!F33</f>
        <v>0</v>
      </c>
      <c r="BA56" s="232">
        <f>'B - Učebny, šatna a navaz...'!F34</f>
        <v>0</v>
      </c>
      <c r="BB56" s="232">
        <f>'B - Učebny, šatna a navaz...'!F35</f>
        <v>0</v>
      </c>
      <c r="BC56" s="232">
        <f>'B - Učebny, šatna a navaz...'!F36</f>
        <v>0</v>
      </c>
      <c r="BD56" s="231">
        <f>'B - Učebny, šatna a navaz...'!F37</f>
        <v>0</v>
      </c>
      <c r="BT56" s="230" t="s">
        <v>1572</v>
      </c>
      <c r="BV56" s="230" t="s">
        <v>1571</v>
      </c>
      <c r="BW56" s="230" t="s">
        <v>1570</v>
      </c>
      <c r="BX56" s="230" t="s">
        <v>1569</v>
      </c>
      <c r="CL56" s="230" t="s">
        <v>1568</v>
      </c>
      <c r="CM56" s="230" t="s">
        <v>1567</v>
      </c>
    </row>
    <row r="57" spans="1:91" s="225" customFormat="1" ht="30" customHeight="1" x14ac:dyDescent="0.2">
      <c r="B57" s="226"/>
      <c r="AR57" s="226"/>
    </row>
    <row r="58" spans="1:91" s="225" customFormat="1" ht="6.95" customHeight="1" x14ac:dyDescent="0.2">
      <c r="B58" s="228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  <c r="AF58" s="227"/>
      <c r="AG58" s="227"/>
      <c r="AH58" s="227"/>
      <c r="AI58" s="227"/>
      <c r="AJ58" s="227"/>
      <c r="AK58" s="227"/>
      <c r="AL58" s="227"/>
      <c r="AM58" s="227"/>
      <c r="AN58" s="227"/>
      <c r="AO58" s="227"/>
      <c r="AP58" s="227"/>
      <c r="AQ58" s="227"/>
      <c r="AR58" s="226"/>
    </row>
  </sheetData>
  <sheetProtection algorithmName="SHA-512" hashValue="pDMJOfYApCJn7EZlNK974WBmZdWQ38lal6btRluSbk+Kyxquto3rrhgdUs7AN2jFGjND7QwgqhBevPNSXNoyqg==" saltValue="iHIXx8sXh1kCHMArvy3nitVND8C7MPLgoDXCwibow5y3QwR6xEz3yjsMCAkf9/PIas7LTJd34MdhPSkuy/tZDA==" spinCount="100000" sheet="1" objects="1" scenarios="1" formatColumns="0" formatRows="0"/>
  <mergeCells count="46">
    <mergeCell ref="AS49:AT51"/>
    <mergeCell ref="I52:AF52"/>
    <mergeCell ref="AG52:AM52"/>
    <mergeCell ref="AN52:AP52"/>
    <mergeCell ref="AN55:AP55"/>
    <mergeCell ref="AG55:AM55"/>
    <mergeCell ref="D55:H55"/>
    <mergeCell ref="J55:AF55"/>
    <mergeCell ref="AM47:AN47"/>
    <mergeCell ref="AM49:AP49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L28:P28"/>
    <mergeCell ref="W28:AE28"/>
    <mergeCell ref="AK28:AO28"/>
    <mergeCell ref="AM50:AP50"/>
    <mergeCell ref="W33:AE33"/>
    <mergeCell ref="AK33:AO33"/>
    <mergeCell ref="L33:P33"/>
    <mergeCell ref="X35:AB35"/>
    <mergeCell ref="AK35:AO35"/>
    <mergeCell ref="L45:AO45"/>
    <mergeCell ref="BE5:BE32"/>
    <mergeCell ref="K5:AO5"/>
    <mergeCell ref="K6:AO6"/>
    <mergeCell ref="E14:AJ14"/>
    <mergeCell ref="E23:AN23"/>
    <mergeCell ref="W30:AE30"/>
    <mergeCell ref="AK30:AO30"/>
    <mergeCell ref="L30:P30"/>
    <mergeCell ref="W31:AE31"/>
    <mergeCell ref="AK26:AO26"/>
    <mergeCell ref="W29:AE29"/>
    <mergeCell ref="AK29:AO29"/>
    <mergeCell ref="L29:P29"/>
    <mergeCell ref="AK31:AO31"/>
    <mergeCell ref="L31:P31"/>
    <mergeCell ref="W32:AE32"/>
    <mergeCell ref="AK32:AO32"/>
    <mergeCell ref="L32:P32"/>
  </mergeCells>
  <hyperlinks>
    <hyperlink ref="A55" location="'A - Pohotovostní WC'!C2" display="/" xr:uid="{687FFD9B-CE29-4189-92AB-6BCF92C73AD2}"/>
    <hyperlink ref="A56" location="'B - Učebny, šatna a navaz...'!C2" display="/" xr:uid="{EFF23928-5C15-4285-B90D-692CA662963C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A26F4-7269-4FF4-930B-EF8BDD0B0A32}">
  <sheetPr>
    <pageSetUpPr fitToPage="1"/>
  </sheetPr>
  <dimension ref="B2:BM133"/>
  <sheetViews>
    <sheetView showGridLines="0" topLeftCell="A86" workbookViewId="0">
      <selection activeCell="AZ43" sqref="AZ43"/>
    </sheetView>
  </sheetViews>
  <sheetFormatPr defaultRowHeight="11.25" x14ac:dyDescent="0.2"/>
  <cols>
    <col min="1" max="1" width="7.140625" style="224" customWidth="1"/>
    <col min="2" max="2" width="1" style="224" customWidth="1"/>
    <col min="3" max="3" width="3.5703125" style="224" customWidth="1"/>
    <col min="4" max="4" width="3.7109375" style="224" customWidth="1"/>
    <col min="5" max="5" width="14.7109375" style="224" customWidth="1"/>
    <col min="6" max="6" width="86.42578125" style="224" customWidth="1"/>
    <col min="7" max="7" width="6.42578125" style="224" customWidth="1"/>
    <col min="8" max="8" width="12" style="224" customWidth="1"/>
    <col min="9" max="9" width="13.5703125" style="224" customWidth="1"/>
    <col min="10" max="11" width="19.140625" style="224" customWidth="1"/>
    <col min="12" max="12" width="8" style="224" customWidth="1"/>
    <col min="13" max="13" width="9.28515625" style="224" hidden="1" customWidth="1"/>
    <col min="14" max="14" width="9.140625" style="224"/>
    <col min="15" max="20" width="12.140625" style="224" hidden="1" customWidth="1"/>
    <col min="21" max="21" width="14" style="224" hidden="1" customWidth="1"/>
    <col min="22" max="22" width="10.5703125" style="224" customWidth="1"/>
    <col min="23" max="23" width="14" style="224" customWidth="1"/>
    <col min="24" max="24" width="10.5703125" style="224" customWidth="1"/>
    <col min="25" max="25" width="12.85546875" style="224" customWidth="1"/>
    <col min="26" max="26" width="9.42578125" style="224" customWidth="1"/>
    <col min="27" max="27" width="12.85546875" style="224" customWidth="1"/>
    <col min="28" max="28" width="14" style="224" customWidth="1"/>
    <col min="29" max="29" width="9.42578125" style="224" customWidth="1"/>
    <col min="30" max="30" width="12.85546875" style="224" customWidth="1"/>
    <col min="31" max="31" width="14" style="224" customWidth="1"/>
    <col min="32" max="16384" width="9.140625" style="224"/>
  </cols>
  <sheetData>
    <row r="2" spans="2:46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315" t="s">
        <v>1577</v>
      </c>
    </row>
    <row r="3" spans="2:46" ht="6.95" customHeight="1" x14ac:dyDescent="0.2">
      <c r="B3" s="330"/>
      <c r="C3" s="329"/>
      <c r="D3" s="329"/>
      <c r="E3" s="329"/>
      <c r="F3" s="329"/>
      <c r="G3" s="329"/>
      <c r="H3" s="329"/>
      <c r="I3" s="329"/>
      <c r="J3" s="329"/>
      <c r="K3" s="329"/>
      <c r="L3" s="312"/>
      <c r="AT3" s="315" t="s">
        <v>1567</v>
      </c>
    </row>
    <row r="4" spans="2:46" ht="24.95" customHeight="1" x14ac:dyDescent="0.2">
      <c r="B4" s="312"/>
      <c r="D4" s="289" t="s">
        <v>1796</v>
      </c>
      <c r="L4" s="312"/>
      <c r="M4" s="410" t="s">
        <v>1638</v>
      </c>
      <c r="AT4" s="315" t="s">
        <v>1622</v>
      </c>
    </row>
    <row r="5" spans="2:46" ht="6.95" customHeight="1" x14ac:dyDescent="0.2">
      <c r="B5" s="312"/>
      <c r="L5" s="312"/>
    </row>
    <row r="6" spans="2:46" ht="12" customHeight="1" x14ac:dyDescent="0.2">
      <c r="B6" s="312"/>
      <c r="D6" s="277" t="s">
        <v>1606</v>
      </c>
      <c r="L6" s="312"/>
    </row>
    <row r="7" spans="2:46" ht="16.5" customHeight="1" x14ac:dyDescent="0.2">
      <c r="B7" s="312"/>
      <c r="E7" s="386" t="str">
        <f>'Rekapitulace Elektro'!K6</f>
        <v>OPRAVA ŠATEN A PŘILEHLÝCH PROSTOR V BUDOVĚ ZŠ Sluneční Šumperk</v>
      </c>
      <c r="F7" s="385"/>
      <c r="G7" s="385"/>
      <c r="H7" s="385"/>
      <c r="L7" s="312"/>
    </row>
    <row r="8" spans="2:46" s="225" customFormat="1" ht="12" customHeight="1" x14ac:dyDescent="0.2">
      <c r="B8" s="226"/>
      <c r="D8" s="277" t="s">
        <v>1785</v>
      </c>
      <c r="L8" s="226"/>
    </row>
    <row r="9" spans="2:46" s="225" customFormat="1" ht="16.5" customHeight="1" x14ac:dyDescent="0.2">
      <c r="B9" s="226"/>
      <c r="E9" s="286" t="s">
        <v>1795</v>
      </c>
      <c r="F9" s="384"/>
      <c r="G9" s="384"/>
      <c r="H9" s="384"/>
      <c r="L9" s="226"/>
    </row>
    <row r="10" spans="2:46" s="225" customFormat="1" x14ac:dyDescent="0.2">
      <c r="B10" s="226"/>
      <c r="L10" s="226"/>
    </row>
    <row r="11" spans="2:46" s="225" customFormat="1" ht="12" customHeight="1" x14ac:dyDescent="0.2">
      <c r="B11" s="226"/>
      <c r="D11" s="277" t="s">
        <v>1632</v>
      </c>
      <c r="F11" s="316" t="s">
        <v>1568</v>
      </c>
      <c r="I11" s="277" t="s">
        <v>1631</v>
      </c>
      <c r="J11" s="316" t="s">
        <v>1568</v>
      </c>
      <c r="L11" s="226"/>
    </row>
    <row r="12" spans="2:46" s="225" customFormat="1" ht="12" customHeight="1" x14ac:dyDescent="0.2">
      <c r="B12" s="226"/>
      <c r="D12" s="277" t="s">
        <v>1605</v>
      </c>
      <c r="F12" s="316" t="s">
        <v>1630</v>
      </c>
      <c r="I12" s="277" t="s">
        <v>1604</v>
      </c>
      <c r="J12" s="383" t="str">
        <f>'Rekapitulace Elektro'!AN8</f>
        <v>8. 1. 2025</v>
      </c>
      <c r="L12" s="226"/>
    </row>
    <row r="13" spans="2:46" s="225" customFormat="1" ht="10.9" customHeight="1" x14ac:dyDescent="0.2">
      <c r="B13" s="226"/>
      <c r="L13" s="226"/>
    </row>
    <row r="14" spans="2:46" s="225" customFormat="1" ht="12" customHeight="1" x14ac:dyDescent="0.2">
      <c r="B14" s="226"/>
      <c r="D14" s="277" t="s">
        <v>1603</v>
      </c>
      <c r="I14" s="277" t="s">
        <v>1625</v>
      </c>
      <c r="J14" s="316" t="str">
        <f>IF('Rekapitulace Elektro'!AN10="","",'Rekapitulace Elektro'!AN10)</f>
        <v/>
      </c>
      <c r="L14" s="226"/>
    </row>
    <row r="15" spans="2:46" s="225" customFormat="1" ht="18" customHeight="1" x14ac:dyDescent="0.2">
      <c r="B15" s="226"/>
      <c r="E15" s="316" t="str">
        <f>IF('Rekapitulace Elektro'!E11="","",'Rekapitulace Elektro'!E11)</f>
        <v xml:space="preserve"> </v>
      </c>
      <c r="I15" s="277" t="s">
        <v>1623</v>
      </c>
      <c r="J15" s="316" t="str">
        <f>IF('Rekapitulace Elektro'!AN11="","",'Rekapitulace Elektro'!AN11)</f>
        <v/>
      </c>
      <c r="L15" s="226"/>
    </row>
    <row r="16" spans="2:46" s="225" customFormat="1" ht="6.95" customHeight="1" x14ac:dyDescent="0.2">
      <c r="B16" s="226"/>
      <c r="L16" s="226"/>
    </row>
    <row r="17" spans="2:12" s="225" customFormat="1" ht="12" customHeight="1" x14ac:dyDescent="0.2">
      <c r="B17" s="226"/>
      <c r="D17" s="277" t="s">
        <v>1600</v>
      </c>
      <c r="I17" s="277" t="s">
        <v>1625</v>
      </c>
      <c r="J17" s="320" t="str">
        <f>'Rekapitulace Elektro'!AN13</f>
        <v>Vyplň údaj</v>
      </c>
      <c r="L17" s="226"/>
    </row>
    <row r="18" spans="2:12" s="225" customFormat="1" ht="18" customHeight="1" x14ac:dyDescent="0.2">
      <c r="B18" s="226"/>
      <c r="E18" s="409" t="str">
        <f>'Rekapitulace Elektro'!E14</f>
        <v>Vyplň údaj</v>
      </c>
      <c r="F18" s="325"/>
      <c r="G18" s="325"/>
      <c r="H18" s="325"/>
      <c r="I18" s="277" t="s">
        <v>1623</v>
      </c>
      <c r="J18" s="320" t="str">
        <f>'Rekapitulace Elektro'!AN14</f>
        <v>Vyplň údaj</v>
      </c>
      <c r="L18" s="226"/>
    </row>
    <row r="19" spans="2:12" s="225" customFormat="1" ht="6.95" customHeight="1" x14ac:dyDescent="0.2">
      <c r="B19" s="226"/>
      <c r="L19" s="226"/>
    </row>
    <row r="20" spans="2:12" s="225" customFormat="1" ht="12" customHeight="1" x14ac:dyDescent="0.2">
      <c r="B20" s="226"/>
      <c r="D20" s="277" t="s">
        <v>1602</v>
      </c>
      <c r="I20" s="277" t="s">
        <v>1625</v>
      </c>
      <c r="J20" s="316" t="s">
        <v>1568</v>
      </c>
      <c r="L20" s="226"/>
    </row>
    <row r="21" spans="2:12" s="225" customFormat="1" ht="18" customHeight="1" x14ac:dyDescent="0.2">
      <c r="B21" s="226"/>
      <c r="E21" s="316" t="s">
        <v>1627</v>
      </c>
      <c r="I21" s="277" t="s">
        <v>1623</v>
      </c>
      <c r="J21" s="316" t="s">
        <v>1568</v>
      </c>
      <c r="L21" s="226"/>
    </row>
    <row r="22" spans="2:12" s="225" customFormat="1" ht="6.95" customHeight="1" x14ac:dyDescent="0.2">
      <c r="B22" s="226"/>
      <c r="L22" s="226"/>
    </row>
    <row r="23" spans="2:12" s="225" customFormat="1" ht="12" customHeight="1" x14ac:dyDescent="0.2">
      <c r="B23" s="226"/>
      <c r="D23" s="277" t="s">
        <v>1599</v>
      </c>
      <c r="I23" s="277" t="s">
        <v>1625</v>
      </c>
      <c r="J23" s="316" t="str">
        <f>IF('Rekapitulace Elektro'!AN19="","",'Rekapitulace Elektro'!AN19)</f>
        <v/>
      </c>
      <c r="L23" s="226"/>
    </row>
    <row r="24" spans="2:12" s="225" customFormat="1" ht="18" customHeight="1" x14ac:dyDescent="0.2">
      <c r="B24" s="226"/>
      <c r="E24" s="316" t="str">
        <f>IF('Rekapitulace Elektro'!E20="","",'Rekapitulace Elektro'!E20)</f>
        <v xml:space="preserve"> </v>
      </c>
      <c r="I24" s="277" t="s">
        <v>1623</v>
      </c>
      <c r="J24" s="316" t="str">
        <f>IF('Rekapitulace Elektro'!AN20="","",'Rekapitulace Elektro'!AN20)</f>
        <v/>
      </c>
      <c r="L24" s="226"/>
    </row>
    <row r="25" spans="2:12" s="225" customFormat="1" ht="6.95" customHeight="1" x14ac:dyDescent="0.2">
      <c r="B25" s="226"/>
      <c r="L25" s="226"/>
    </row>
    <row r="26" spans="2:12" s="225" customFormat="1" ht="12" customHeight="1" x14ac:dyDescent="0.2">
      <c r="B26" s="226"/>
      <c r="D26" s="277" t="s">
        <v>1621</v>
      </c>
      <c r="L26" s="226"/>
    </row>
    <row r="27" spans="2:12" s="407" customFormat="1" ht="16.5" customHeight="1" x14ac:dyDescent="0.2">
      <c r="B27" s="408"/>
      <c r="E27" s="314" t="s">
        <v>1568</v>
      </c>
      <c r="F27" s="314"/>
      <c r="G27" s="314"/>
      <c r="H27" s="314"/>
      <c r="L27" s="408"/>
    </row>
    <row r="28" spans="2:12" s="225" customFormat="1" ht="6.95" customHeight="1" x14ac:dyDescent="0.2">
      <c r="B28" s="226"/>
      <c r="L28" s="226"/>
    </row>
    <row r="29" spans="2:12" s="225" customFormat="1" ht="6.95" customHeight="1" x14ac:dyDescent="0.2">
      <c r="B29" s="226"/>
      <c r="D29" s="261"/>
      <c r="E29" s="261"/>
      <c r="F29" s="261"/>
      <c r="G29" s="261"/>
      <c r="H29" s="261"/>
      <c r="I29" s="261"/>
      <c r="J29" s="261"/>
      <c r="K29" s="261"/>
      <c r="L29" s="226"/>
    </row>
    <row r="30" spans="2:12" s="225" customFormat="1" ht="25.35" customHeight="1" x14ac:dyDescent="0.2">
      <c r="B30" s="226"/>
      <c r="D30" s="406" t="s">
        <v>1619</v>
      </c>
      <c r="J30" s="392">
        <f>ROUND(J85, 2)</f>
        <v>0</v>
      </c>
      <c r="L30" s="226"/>
    </row>
    <row r="31" spans="2:12" s="225" customFormat="1" ht="6.95" customHeight="1" x14ac:dyDescent="0.2">
      <c r="B31" s="226"/>
      <c r="D31" s="261"/>
      <c r="E31" s="261"/>
      <c r="F31" s="261"/>
      <c r="G31" s="261"/>
      <c r="H31" s="261"/>
      <c r="I31" s="261"/>
      <c r="J31" s="261"/>
      <c r="K31" s="261"/>
      <c r="L31" s="226"/>
    </row>
    <row r="32" spans="2:12" s="225" customFormat="1" ht="14.45" customHeight="1" x14ac:dyDescent="0.2">
      <c r="B32" s="226"/>
      <c r="F32" s="405" t="s">
        <v>1617</v>
      </c>
      <c r="I32" s="405" t="s">
        <v>1618</v>
      </c>
      <c r="J32" s="405" t="s">
        <v>1616</v>
      </c>
      <c r="L32" s="226"/>
    </row>
    <row r="33" spans="2:12" s="225" customFormat="1" ht="14.45" customHeight="1" x14ac:dyDescent="0.2">
      <c r="B33" s="226"/>
      <c r="D33" s="404" t="s">
        <v>4</v>
      </c>
      <c r="E33" s="277" t="s">
        <v>1615</v>
      </c>
      <c r="F33" s="402">
        <f>ROUND((SUM(BE85:BE132)),  2)</f>
        <v>0</v>
      </c>
      <c r="I33" s="403">
        <v>0.21</v>
      </c>
      <c r="J33" s="402">
        <f>ROUND(((SUM(BE85:BE132))*I33),  2)</f>
        <v>0</v>
      </c>
      <c r="L33" s="226"/>
    </row>
    <row r="34" spans="2:12" s="225" customFormat="1" ht="14.45" customHeight="1" x14ac:dyDescent="0.2">
      <c r="B34" s="226"/>
      <c r="E34" s="277" t="s">
        <v>1614</v>
      </c>
      <c r="F34" s="402">
        <f>ROUND((SUM(BF85:BF132)),  2)</f>
        <v>0</v>
      </c>
      <c r="I34" s="403">
        <v>0.12</v>
      </c>
      <c r="J34" s="402">
        <f>ROUND(((SUM(BF85:BF132))*I34),  2)</f>
        <v>0</v>
      </c>
      <c r="L34" s="226"/>
    </row>
    <row r="35" spans="2:12" s="225" customFormat="1" ht="14.45" hidden="1" customHeight="1" x14ac:dyDescent="0.2">
      <c r="B35" s="226"/>
      <c r="E35" s="277" t="s">
        <v>1613</v>
      </c>
      <c r="F35" s="402">
        <f>ROUND((SUM(BG85:BG132)),  2)</f>
        <v>0</v>
      </c>
      <c r="I35" s="403">
        <v>0.21</v>
      </c>
      <c r="J35" s="402">
        <f>0</f>
        <v>0</v>
      </c>
      <c r="L35" s="226"/>
    </row>
    <row r="36" spans="2:12" s="225" customFormat="1" ht="14.45" hidden="1" customHeight="1" x14ac:dyDescent="0.2">
      <c r="B36" s="226"/>
      <c r="E36" s="277" t="s">
        <v>1612</v>
      </c>
      <c r="F36" s="402">
        <f>ROUND((SUM(BH85:BH132)),  2)</f>
        <v>0</v>
      </c>
      <c r="I36" s="403">
        <v>0.12</v>
      </c>
      <c r="J36" s="402">
        <f>0</f>
        <v>0</v>
      </c>
      <c r="L36" s="226"/>
    </row>
    <row r="37" spans="2:12" s="225" customFormat="1" ht="14.45" hidden="1" customHeight="1" x14ac:dyDescent="0.2">
      <c r="B37" s="226"/>
      <c r="E37" s="277" t="s">
        <v>1611</v>
      </c>
      <c r="F37" s="402">
        <f>ROUND((SUM(BI85:BI132)),  2)</f>
        <v>0</v>
      </c>
      <c r="I37" s="403">
        <v>0</v>
      </c>
      <c r="J37" s="402">
        <f>0</f>
        <v>0</v>
      </c>
      <c r="L37" s="226"/>
    </row>
    <row r="38" spans="2:12" s="225" customFormat="1" ht="6.95" customHeight="1" x14ac:dyDescent="0.2">
      <c r="B38" s="226"/>
      <c r="L38" s="226"/>
    </row>
    <row r="39" spans="2:12" s="225" customFormat="1" ht="25.35" customHeight="1" x14ac:dyDescent="0.2">
      <c r="B39" s="226"/>
      <c r="C39" s="394"/>
      <c r="D39" s="401" t="s">
        <v>18</v>
      </c>
      <c r="E39" s="270"/>
      <c r="F39" s="270"/>
      <c r="G39" s="400" t="s">
        <v>1610</v>
      </c>
      <c r="H39" s="399" t="s">
        <v>1609</v>
      </c>
      <c r="I39" s="270"/>
      <c r="J39" s="398">
        <f>SUM(J30:J37)</f>
        <v>0</v>
      </c>
      <c r="K39" s="397"/>
      <c r="L39" s="226"/>
    </row>
    <row r="40" spans="2:12" s="225" customFormat="1" ht="14.45" customHeight="1" x14ac:dyDescent="0.2">
      <c r="B40" s="228"/>
      <c r="C40" s="227"/>
      <c r="D40" s="227"/>
      <c r="E40" s="227"/>
      <c r="F40" s="227"/>
      <c r="G40" s="227"/>
      <c r="H40" s="227"/>
      <c r="I40" s="227"/>
      <c r="J40" s="227"/>
      <c r="K40" s="227"/>
      <c r="L40" s="226"/>
    </row>
    <row r="44" spans="2:12" s="225" customFormat="1" ht="6.95" customHeight="1" x14ac:dyDescent="0.2">
      <c r="B44" s="291"/>
      <c r="C44" s="290"/>
      <c r="D44" s="290"/>
      <c r="E44" s="290"/>
      <c r="F44" s="290"/>
      <c r="G44" s="290"/>
      <c r="H44" s="290"/>
      <c r="I44" s="290"/>
      <c r="J44" s="290"/>
      <c r="K44" s="290"/>
      <c r="L44" s="226"/>
    </row>
    <row r="45" spans="2:12" s="225" customFormat="1" ht="24.95" customHeight="1" x14ac:dyDescent="0.2">
      <c r="B45" s="226"/>
      <c r="C45" s="289" t="s">
        <v>1794</v>
      </c>
      <c r="L45" s="226"/>
    </row>
    <row r="46" spans="2:12" s="225" customFormat="1" ht="6.95" customHeight="1" x14ac:dyDescent="0.2">
      <c r="B46" s="226"/>
      <c r="L46" s="226"/>
    </row>
    <row r="47" spans="2:12" s="225" customFormat="1" ht="12" customHeight="1" x14ac:dyDescent="0.2">
      <c r="B47" s="226"/>
      <c r="C47" s="277" t="s">
        <v>1606</v>
      </c>
      <c r="L47" s="226"/>
    </row>
    <row r="48" spans="2:12" s="225" customFormat="1" ht="16.5" customHeight="1" x14ac:dyDescent="0.2">
      <c r="B48" s="226"/>
      <c r="E48" s="386" t="str">
        <f>E7</f>
        <v>OPRAVA ŠATEN A PŘILEHLÝCH PROSTOR V BUDOVĚ ZŠ Sluneční Šumperk</v>
      </c>
      <c r="F48" s="385"/>
      <c r="G48" s="385"/>
      <c r="H48" s="385"/>
      <c r="L48" s="226"/>
    </row>
    <row r="49" spans="2:47" s="225" customFormat="1" ht="12" customHeight="1" x14ac:dyDescent="0.2">
      <c r="B49" s="226"/>
      <c r="C49" s="277" t="s">
        <v>1785</v>
      </c>
      <c r="L49" s="226"/>
    </row>
    <row r="50" spans="2:47" s="225" customFormat="1" ht="16.5" customHeight="1" x14ac:dyDescent="0.2">
      <c r="B50" s="226"/>
      <c r="E50" s="286" t="str">
        <f>E9</f>
        <v>A - Pohotovostní WC</v>
      </c>
      <c r="F50" s="384"/>
      <c r="G50" s="384"/>
      <c r="H50" s="384"/>
      <c r="L50" s="226"/>
    </row>
    <row r="51" spans="2:47" s="225" customFormat="1" ht="6.95" customHeight="1" x14ac:dyDescent="0.2">
      <c r="B51" s="226"/>
      <c r="L51" s="226"/>
    </row>
    <row r="52" spans="2:47" s="225" customFormat="1" ht="12" customHeight="1" x14ac:dyDescent="0.2">
      <c r="B52" s="226"/>
      <c r="C52" s="277" t="s">
        <v>1605</v>
      </c>
      <c r="F52" s="316" t="str">
        <f>F12</f>
        <v>Šumperk</v>
      </c>
      <c r="I52" s="277" t="s">
        <v>1604</v>
      </c>
      <c r="J52" s="383" t="str">
        <f>IF(J12="","",J12)</f>
        <v>8. 1. 2025</v>
      </c>
      <c r="L52" s="226"/>
    </row>
    <row r="53" spans="2:47" s="225" customFormat="1" ht="6.95" customHeight="1" x14ac:dyDescent="0.2">
      <c r="B53" s="226"/>
      <c r="L53" s="226"/>
    </row>
    <row r="54" spans="2:47" s="225" customFormat="1" ht="15.2" customHeight="1" x14ac:dyDescent="0.2">
      <c r="B54" s="226"/>
      <c r="C54" s="277" t="s">
        <v>1603</v>
      </c>
      <c r="F54" s="316" t="str">
        <f>E15</f>
        <v xml:space="preserve"> </v>
      </c>
      <c r="I54" s="277" t="s">
        <v>1602</v>
      </c>
      <c r="J54" s="382" t="str">
        <f>E21</f>
        <v>Ing. Pavel Matura</v>
      </c>
      <c r="L54" s="226"/>
    </row>
    <row r="55" spans="2:47" s="225" customFormat="1" ht="15.2" customHeight="1" x14ac:dyDescent="0.2">
      <c r="B55" s="226"/>
      <c r="C55" s="277" t="s">
        <v>1600</v>
      </c>
      <c r="F55" s="316" t="str">
        <f>IF(E18="","",E18)</f>
        <v>Vyplň údaj</v>
      </c>
      <c r="I55" s="277" t="s">
        <v>1599</v>
      </c>
      <c r="J55" s="382" t="str">
        <f>E24</f>
        <v xml:space="preserve"> </v>
      </c>
      <c r="L55" s="226"/>
    </row>
    <row r="56" spans="2:47" s="225" customFormat="1" ht="10.35" customHeight="1" x14ac:dyDescent="0.2">
      <c r="B56" s="226"/>
      <c r="L56" s="226"/>
    </row>
    <row r="57" spans="2:47" s="225" customFormat="1" ht="29.25" customHeight="1" x14ac:dyDescent="0.2">
      <c r="B57" s="226"/>
      <c r="C57" s="396" t="s">
        <v>1793</v>
      </c>
      <c r="D57" s="394"/>
      <c r="E57" s="394"/>
      <c r="F57" s="394"/>
      <c r="G57" s="394"/>
      <c r="H57" s="394"/>
      <c r="I57" s="394"/>
      <c r="J57" s="395" t="s">
        <v>1781</v>
      </c>
      <c r="K57" s="394"/>
      <c r="L57" s="226"/>
    </row>
    <row r="58" spans="2:47" s="225" customFormat="1" ht="10.35" customHeight="1" x14ac:dyDescent="0.2">
      <c r="B58" s="226"/>
      <c r="L58" s="226"/>
    </row>
    <row r="59" spans="2:47" s="225" customFormat="1" ht="22.9" customHeight="1" x14ac:dyDescent="0.2">
      <c r="B59" s="226"/>
      <c r="C59" s="393" t="s">
        <v>1584</v>
      </c>
      <c r="J59" s="392">
        <f>J85</f>
        <v>0</v>
      </c>
      <c r="L59" s="226"/>
      <c r="AU59" s="315" t="s">
        <v>1772</v>
      </c>
    </row>
    <row r="60" spans="2:47" s="387" customFormat="1" ht="24.95" customHeight="1" x14ac:dyDescent="0.2">
      <c r="B60" s="388"/>
      <c r="D60" s="391" t="s">
        <v>1792</v>
      </c>
      <c r="E60" s="390"/>
      <c r="F60" s="390"/>
      <c r="G60" s="390"/>
      <c r="H60" s="390"/>
      <c r="I60" s="390"/>
      <c r="J60" s="389">
        <f>J86</f>
        <v>0</v>
      </c>
      <c r="L60" s="388"/>
    </row>
    <row r="61" spans="2:47" s="387" customFormat="1" ht="24.95" customHeight="1" x14ac:dyDescent="0.2">
      <c r="B61" s="388"/>
      <c r="D61" s="391" t="s">
        <v>1791</v>
      </c>
      <c r="E61" s="390"/>
      <c r="F61" s="390"/>
      <c r="G61" s="390"/>
      <c r="H61" s="390"/>
      <c r="I61" s="390"/>
      <c r="J61" s="389">
        <f>J99</f>
        <v>0</v>
      </c>
      <c r="L61" s="388"/>
    </row>
    <row r="62" spans="2:47" s="387" customFormat="1" ht="24.95" customHeight="1" x14ac:dyDescent="0.2">
      <c r="B62" s="388"/>
      <c r="D62" s="391" t="s">
        <v>1790</v>
      </c>
      <c r="E62" s="390"/>
      <c r="F62" s="390"/>
      <c r="G62" s="390"/>
      <c r="H62" s="390"/>
      <c r="I62" s="390"/>
      <c r="J62" s="389">
        <f>J103</f>
        <v>0</v>
      </c>
      <c r="L62" s="388"/>
    </row>
    <row r="63" spans="2:47" s="387" customFormat="1" ht="24.95" customHeight="1" x14ac:dyDescent="0.2">
      <c r="B63" s="388"/>
      <c r="D63" s="391" t="s">
        <v>1789</v>
      </c>
      <c r="E63" s="390"/>
      <c r="F63" s="390"/>
      <c r="G63" s="390"/>
      <c r="H63" s="390"/>
      <c r="I63" s="390"/>
      <c r="J63" s="389">
        <f>J119</f>
        <v>0</v>
      </c>
      <c r="L63" s="388"/>
    </row>
    <row r="64" spans="2:47" s="387" customFormat="1" ht="24.95" customHeight="1" x14ac:dyDescent="0.2">
      <c r="B64" s="388"/>
      <c r="D64" s="391" t="s">
        <v>1788</v>
      </c>
      <c r="E64" s="390"/>
      <c r="F64" s="390"/>
      <c r="G64" s="390"/>
      <c r="H64" s="390"/>
      <c r="I64" s="390"/>
      <c r="J64" s="389">
        <f>J127</f>
        <v>0</v>
      </c>
      <c r="L64" s="388"/>
    </row>
    <row r="65" spans="2:12" s="387" customFormat="1" ht="24.95" customHeight="1" x14ac:dyDescent="0.2">
      <c r="B65" s="388"/>
      <c r="D65" s="391" t="s">
        <v>1787</v>
      </c>
      <c r="E65" s="390"/>
      <c r="F65" s="390"/>
      <c r="G65" s="390"/>
      <c r="H65" s="390"/>
      <c r="I65" s="390"/>
      <c r="J65" s="389">
        <f>J130</f>
        <v>0</v>
      </c>
      <c r="L65" s="388"/>
    </row>
    <row r="66" spans="2:12" s="225" customFormat="1" ht="21.75" customHeight="1" x14ac:dyDescent="0.2">
      <c r="B66" s="226"/>
      <c r="L66" s="226"/>
    </row>
    <row r="67" spans="2:12" s="225" customFormat="1" ht="6.95" customHeight="1" x14ac:dyDescent="0.2">
      <c r="B67" s="228"/>
      <c r="C67" s="227"/>
      <c r="D67" s="227"/>
      <c r="E67" s="227"/>
      <c r="F67" s="227"/>
      <c r="G67" s="227"/>
      <c r="H67" s="227"/>
      <c r="I67" s="227"/>
      <c r="J67" s="227"/>
      <c r="K67" s="227"/>
      <c r="L67" s="226"/>
    </row>
    <row r="71" spans="2:12" s="225" customFormat="1" ht="6.95" customHeight="1" x14ac:dyDescent="0.2">
      <c r="B71" s="291"/>
      <c r="C71" s="290"/>
      <c r="D71" s="290"/>
      <c r="E71" s="290"/>
      <c r="F71" s="290"/>
      <c r="G71" s="290"/>
      <c r="H71" s="290"/>
      <c r="I71" s="290"/>
      <c r="J71" s="290"/>
      <c r="K71" s="290"/>
      <c r="L71" s="226"/>
    </row>
    <row r="72" spans="2:12" s="225" customFormat="1" ht="24.95" customHeight="1" x14ac:dyDescent="0.2">
      <c r="B72" s="226"/>
      <c r="C72" s="289" t="s">
        <v>1786</v>
      </c>
      <c r="L72" s="226"/>
    </row>
    <row r="73" spans="2:12" s="225" customFormat="1" ht="6.95" customHeight="1" x14ac:dyDescent="0.2">
      <c r="B73" s="226"/>
      <c r="L73" s="226"/>
    </row>
    <row r="74" spans="2:12" s="225" customFormat="1" ht="12" customHeight="1" x14ac:dyDescent="0.2">
      <c r="B74" s="226"/>
      <c r="C74" s="277" t="s">
        <v>1606</v>
      </c>
      <c r="L74" s="226"/>
    </row>
    <row r="75" spans="2:12" s="225" customFormat="1" ht="16.5" customHeight="1" x14ac:dyDescent="0.2">
      <c r="B75" s="226"/>
      <c r="E75" s="386" t="str">
        <f>E7</f>
        <v>OPRAVA ŠATEN A PŘILEHLÝCH PROSTOR V BUDOVĚ ZŠ Sluneční Šumperk</v>
      </c>
      <c r="F75" s="385"/>
      <c r="G75" s="385"/>
      <c r="H75" s="385"/>
      <c r="L75" s="226"/>
    </row>
    <row r="76" spans="2:12" s="225" customFormat="1" ht="12" customHeight="1" x14ac:dyDescent="0.2">
      <c r="B76" s="226"/>
      <c r="C76" s="277" t="s">
        <v>1785</v>
      </c>
      <c r="L76" s="226"/>
    </row>
    <row r="77" spans="2:12" s="225" customFormat="1" ht="16.5" customHeight="1" x14ac:dyDescent="0.2">
      <c r="B77" s="226"/>
      <c r="E77" s="286" t="str">
        <f>E9</f>
        <v>A - Pohotovostní WC</v>
      </c>
      <c r="F77" s="384"/>
      <c r="G77" s="384"/>
      <c r="H77" s="384"/>
      <c r="L77" s="226"/>
    </row>
    <row r="78" spans="2:12" s="225" customFormat="1" ht="6.95" customHeight="1" x14ac:dyDescent="0.2">
      <c r="B78" s="226"/>
      <c r="L78" s="226"/>
    </row>
    <row r="79" spans="2:12" s="225" customFormat="1" ht="12" customHeight="1" x14ac:dyDescent="0.2">
      <c r="B79" s="226"/>
      <c r="C79" s="277" t="s">
        <v>1605</v>
      </c>
      <c r="F79" s="316" t="str">
        <f>F12</f>
        <v>Šumperk</v>
      </c>
      <c r="I79" s="277" t="s">
        <v>1604</v>
      </c>
      <c r="J79" s="383" t="str">
        <f>IF(J12="","",J12)</f>
        <v>8. 1. 2025</v>
      </c>
      <c r="L79" s="226"/>
    </row>
    <row r="80" spans="2:12" s="225" customFormat="1" ht="6.95" customHeight="1" x14ac:dyDescent="0.2">
      <c r="B80" s="226"/>
      <c r="L80" s="226"/>
    </row>
    <row r="81" spans="2:65" s="225" customFormat="1" ht="15.2" customHeight="1" x14ac:dyDescent="0.2">
      <c r="B81" s="226"/>
      <c r="C81" s="277" t="s">
        <v>1603</v>
      </c>
      <c r="F81" s="316" t="str">
        <f>E15</f>
        <v xml:space="preserve"> </v>
      </c>
      <c r="I81" s="277" t="s">
        <v>1602</v>
      </c>
      <c r="J81" s="382" t="str">
        <f>E21</f>
        <v>Ing. Pavel Matura</v>
      </c>
      <c r="L81" s="226"/>
    </row>
    <row r="82" spans="2:65" s="225" customFormat="1" ht="15.2" customHeight="1" x14ac:dyDescent="0.2">
      <c r="B82" s="226"/>
      <c r="C82" s="277" t="s">
        <v>1600</v>
      </c>
      <c r="F82" s="316" t="str">
        <f>IF(E18="","",E18)</f>
        <v>Vyplň údaj</v>
      </c>
      <c r="I82" s="277" t="s">
        <v>1599</v>
      </c>
      <c r="J82" s="382" t="str">
        <f>E24</f>
        <v xml:space="preserve"> </v>
      </c>
      <c r="L82" s="226"/>
    </row>
    <row r="83" spans="2:65" s="225" customFormat="1" ht="10.35" customHeight="1" x14ac:dyDescent="0.2">
      <c r="B83" s="226"/>
      <c r="L83" s="226"/>
    </row>
    <row r="84" spans="2:65" s="377" customFormat="1" ht="29.25" customHeight="1" x14ac:dyDescent="0.2">
      <c r="B84" s="378"/>
      <c r="C84" s="381" t="s">
        <v>1784</v>
      </c>
      <c r="D84" s="380" t="s">
        <v>7</v>
      </c>
      <c r="E84" s="380" t="s">
        <v>8</v>
      </c>
      <c r="F84" s="380" t="s">
        <v>5</v>
      </c>
      <c r="G84" s="380" t="s">
        <v>9</v>
      </c>
      <c r="H84" s="380" t="s">
        <v>1783</v>
      </c>
      <c r="I84" s="380" t="s">
        <v>1782</v>
      </c>
      <c r="J84" s="380" t="s">
        <v>1781</v>
      </c>
      <c r="K84" s="379" t="s">
        <v>1780</v>
      </c>
      <c r="L84" s="378"/>
      <c r="M84" s="265" t="s">
        <v>1568</v>
      </c>
      <c r="N84" s="264" t="s">
        <v>4</v>
      </c>
      <c r="O84" s="264" t="s">
        <v>1779</v>
      </c>
      <c r="P84" s="264" t="s">
        <v>1778</v>
      </c>
      <c r="Q84" s="264" t="s">
        <v>1777</v>
      </c>
      <c r="R84" s="264" t="s">
        <v>1776</v>
      </c>
      <c r="S84" s="264" t="s">
        <v>1775</v>
      </c>
      <c r="T84" s="263" t="s">
        <v>1774</v>
      </c>
    </row>
    <row r="85" spans="2:65" s="225" customFormat="1" ht="22.9" customHeight="1" x14ac:dyDescent="0.25">
      <c r="B85" s="226"/>
      <c r="C85" s="259" t="s">
        <v>1773</v>
      </c>
      <c r="J85" s="376">
        <f>BK85</f>
        <v>0</v>
      </c>
      <c r="L85" s="226"/>
      <c r="M85" s="262"/>
      <c r="N85" s="261"/>
      <c r="O85" s="261"/>
      <c r="P85" s="375">
        <f>P86+P99+P103+P119+P127+P130</f>
        <v>0</v>
      </c>
      <c r="Q85" s="261"/>
      <c r="R85" s="375">
        <f>R86+R99+R103+R119+R127+R130</f>
        <v>3.4030000000000005E-2</v>
      </c>
      <c r="S85" s="261"/>
      <c r="T85" s="374">
        <f>T86+T99+T103+T119+T127+T130</f>
        <v>0</v>
      </c>
      <c r="AT85" s="315" t="s">
        <v>1583</v>
      </c>
      <c r="AU85" s="315" t="s">
        <v>1772</v>
      </c>
      <c r="BK85" s="373">
        <f>BK86+BK99+BK103+BK119+BK127+BK130</f>
        <v>0</v>
      </c>
    </row>
    <row r="86" spans="2:65" s="351" customFormat="1" ht="25.9" customHeight="1" x14ac:dyDescent="0.2">
      <c r="B86" s="358"/>
      <c r="D86" s="353" t="s">
        <v>1583</v>
      </c>
      <c r="E86" s="361" t="s">
        <v>1771</v>
      </c>
      <c r="F86" s="361" t="s">
        <v>1770</v>
      </c>
      <c r="I86" s="360"/>
      <c r="J86" s="359">
        <f>BK86</f>
        <v>0</v>
      </c>
      <c r="L86" s="358"/>
      <c r="M86" s="357"/>
      <c r="P86" s="356">
        <f>SUM(P87:P98)</f>
        <v>0</v>
      </c>
      <c r="R86" s="356">
        <f>SUM(R87:R98)</f>
        <v>3.3430000000000001E-2</v>
      </c>
      <c r="T86" s="355">
        <f>SUM(T87:T98)</f>
        <v>0</v>
      </c>
      <c r="AR86" s="353" t="s">
        <v>1567</v>
      </c>
      <c r="AT86" s="354" t="s">
        <v>1583</v>
      </c>
      <c r="AU86" s="354" t="s">
        <v>1582</v>
      </c>
      <c r="AY86" s="353" t="s">
        <v>1650</v>
      </c>
      <c r="BK86" s="352">
        <f>SUM(BK87:BK98)</f>
        <v>0</v>
      </c>
    </row>
    <row r="87" spans="2:65" s="225" customFormat="1" ht="24.2" customHeight="1" x14ac:dyDescent="0.2">
      <c r="B87" s="226"/>
      <c r="C87" s="350" t="s">
        <v>1640</v>
      </c>
      <c r="D87" s="350" t="s">
        <v>1651</v>
      </c>
      <c r="E87" s="349" t="s">
        <v>1756</v>
      </c>
      <c r="F87" s="344" t="s">
        <v>1755</v>
      </c>
      <c r="G87" s="348" t="s">
        <v>172</v>
      </c>
      <c r="H87" s="347">
        <v>120</v>
      </c>
      <c r="I87" s="346"/>
      <c r="J87" s="345">
        <f>ROUND(I87*H87,2)</f>
        <v>0</v>
      </c>
      <c r="K87" s="344" t="s">
        <v>152</v>
      </c>
      <c r="L87" s="226"/>
      <c r="M87" s="343" t="s">
        <v>1568</v>
      </c>
      <c r="N87" s="342" t="s">
        <v>1615</v>
      </c>
      <c r="P87" s="341">
        <f>O87*H87</f>
        <v>0</v>
      </c>
      <c r="Q87" s="341">
        <v>0</v>
      </c>
      <c r="R87" s="341">
        <f>Q87*H87</f>
        <v>0</v>
      </c>
      <c r="S87" s="341">
        <v>0</v>
      </c>
      <c r="T87" s="340">
        <f>S87*H87</f>
        <v>0</v>
      </c>
      <c r="AR87" s="338" t="s">
        <v>1649</v>
      </c>
      <c r="AT87" s="338" t="s">
        <v>1651</v>
      </c>
      <c r="AU87" s="338" t="s">
        <v>1572</v>
      </c>
      <c r="AY87" s="315" t="s">
        <v>1650</v>
      </c>
      <c r="BE87" s="339">
        <f>IF(N87="základní",J87,0)</f>
        <v>0</v>
      </c>
      <c r="BF87" s="339">
        <f>IF(N87="snížená",J87,0)</f>
        <v>0</v>
      </c>
      <c r="BG87" s="339">
        <f>IF(N87="zákl. přenesená",J87,0)</f>
        <v>0</v>
      </c>
      <c r="BH87" s="339">
        <f>IF(N87="sníž. přenesená",J87,0)</f>
        <v>0</v>
      </c>
      <c r="BI87" s="339">
        <f>IF(N87="nulová",J87,0)</f>
        <v>0</v>
      </c>
      <c r="BJ87" s="315" t="s">
        <v>1572</v>
      </c>
      <c r="BK87" s="339">
        <f>ROUND(I87*H87,2)</f>
        <v>0</v>
      </c>
      <c r="BL87" s="315" t="s">
        <v>1649</v>
      </c>
      <c r="BM87" s="338" t="s">
        <v>1769</v>
      </c>
    </row>
    <row r="88" spans="2:65" s="225" customFormat="1" x14ac:dyDescent="0.2">
      <c r="B88" s="226"/>
      <c r="D88" s="337" t="s">
        <v>1646</v>
      </c>
      <c r="F88" s="336" t="s">
        <v>1753</v>
      </c>
      <c r="I88" s="335"/>
      <c r="L88" s="226"/>
      <c r="M88" s="362"/>
      <c r="T88" s="272"/>
      <c r="AT88" s="315" t="s">
        <v>1646</v>
      </c>
      <c r="AU88" s="315" t="s">
        <v>1572</v>
      </c>
    </row>
    <row r="89" spans="2:65" s="225" customFormat="1" ht="24.2" customHeight="1" x14ac:dyDescent="0.2">
      <c r="B89" s="226"/>
      <c r="C89" s="372" t="s">
        <v>1768</v>
      </c>
      <c r="D89" s="372" t="s">
        <v>1666</v>
      </c>
      <c r="E89" s="371" t="s">
        <v>1767</v>
      </c>
      <c r="F89" s="366" t="s">
        <v>1766</v>
      </c>
      <c r="G89" s="370" t="s">
        <v>172</v>
      </c>
      <c r="H89" s="369">
        <v>120</v>
      </c>
      <c r="I89" s="368"/>
      <c r="J89" s="367">
        <f>ROUND(I89*H89,2)</f>
        <v>0</v>
      </c>
      <c r="K89" s="366" t="s">
        <v>152</v>
      </c>
      <c r="L89" s="365"/>
      <c r="M89" s="364" t="s">
        <v>1568</v>
      </c>
      <c r="N89" s="363" t="s">
        <v>1615</v>
      </c>
      <c r="P89" s="341">
        <f>O89*H89</f>
        <v>0</v>
      </c>
      <c r="Q89" s="341">
        <v>1.7000000000000001E-4</v>
      </c>
      <c r="R89" s="341">
        <f>Q89*H89</f>
        <v>2.0400000000000001E-2</v>
      </c>
      <c r="S89" s="341">
        <v>0</v>
      </c>
      <c r="T89" s="340">
        <f>S89*H89</f>
        <v>0</v>
      </c>
      <c r="AR89" s="338" t="s">
        <v>1667</v>
      </c>
      <c r="AT89" s="338" t="s">
        <v>1666</v>
      </c>
      <c r="AU89" s="338" t="s">
        <v>1572</v>
      </c>
      <c r="AY89" s="315" t="s">
        <v>1650</v>
      </c>
      <c r="BE89" s="339">
        <f>IF(N89="základní",J89,0)</f>
        <v>0</v>
      </c>
      <c r="BF89" s="339">
        <f>IF(N89="snížená",J89,0)</f>
        <v>0</v>
      </c>
      <c r="BG89" s="339">
        <f>IF(N89="zákl. přenesená",J89,0)</f>
        <v>0</v>
      </c>
      <c r="BH89" s="339">
        <f>IF(N89="sníž. přenesená",J89,0)</f>
        <v>0</v>
      </c>
      <c r="BI89" s="339">
        <f>IF(N89="nulová",J89,0)</f>
        <v>0</v>
      </c>
      <c r="BJ89" s="315" t="s">
        <v>1572</v>
      </c>
      <c r="BK89" s="339">
        <f>ROUND(I89*H89,2)</f>
        <v>0</v>
      </c>
      <c r="BL89" s="315" t="s">
        <v>1649</v>
      </c>
      <c r="BM89" s="338" t="s">
        <v>1765</v>
      </c>
    </row>
    <row r="90" spans="2:65" s="225" customFormat="1" ht="24.2" customHeight="1" x14ac:dyDescent="0.2">
      <c r="B90" s="226"/>
      <c r="C90" s="350" t="s">
        <v>1572</v>
      </c>
      <c r="D90" s="350" t="s">
        <v>1651</v>
      </c>
      <c r="E90" s="349" t="s">
        <v>1756</v>
      </c>
      <c r="F90" s="344" t="s">
        <v>1755</v>
      </c>
      <c r="G90" s="348" t="s">
        <v>172</v>
      </c>
      <c r="H90" s="347">
        <v>56</v>
      </c>
      <c r="I90" s="346"/>
      <c r="J90" s="345">
        <f>ROUND(I90*H90,2)</f>
        <v>0</v>
      </c>
      <c r="K90" s="344" t="s">
        <v>152</v>
      </c>
      <c r="L90" s="226"/>
      <c r="M90" s="343" t="s">
        <v>1568</v>
      </c>
      <c r="N90" s="342" t="s">
        <v>1615</v>
      </c>
      <c r="P90" s="341">
        <f>O90*H90</f>
        <v>0</v>
      </c>
      <c r="Q90" s="341">
        <v>0</v>
      </c>
      <c r="R90" s="341">
        <f>Q90*H90</f>
        <v>0</v>
      </c>
      <c r="S90" s="341">
        <v>0</v>
      </c>
      <c r="T90" s="340">
        <f>S90*H90</f>
        <v>0</v>
      </c>
      <c r="AR90" s="338" t="s">
        <v>1649</v>
      </c>
      <c r="AT90" s="338" t="s">
        <v>1651</v>
      </c>
      <c r="AU90" s="338" t="s">
        <v>1572</v>
      </c>
      <c r="AY90" s="315" t="s">
        <v>1650</v>
      </c>
      <c r="BE90" s="339">
        <f>IF(N90="základní",J90,0)</f>
        <v>0</v>
      </c>
      <c r="BF90" s="339">
        <f>IF(N90="snížená",J90,0)</f>
        <v>0</v>
      </c>
      <c r="BG90" s="339">
        <f>IF(N90="zákl. přenesená",J90,0)</f>
        <v>0</v>
      </c>
      <c r="BH90" s="339">
        <f>IF(N90="sníž. přenesená",J90,0)</f>
        <v>0</v>
      </c>
      <c r="BI90" s="339">
        <f>IF(N90="nulová",J90,0)</f>
        <v>0</v>
      </c>
      <c r="BJ90" s="315" t="s">
        <v>1572</v>
      </c>
      <c r="BK90" s="339">
        <f>ROUND(I90*H90,2)</f>
        <v>0</v>
      </c>
      <c r="BL90" s="315" t="s">
        <v>1649</v>
      </c>
      <c r="BM90" s="338" t="s">
        <v>1764</v>
      </c>
    </row>
    <row r="91" spans="2:65" s="225" customFormat="1" x14ac:dyDescent="0.2">
      <c r="B91" s="226"/>
      <c r="D91" s="337" t="s">
        <v>1646</v>
      </c>
      <c r="F91" s="336" t="s">
        <v>1753</v>
      </c>
      <c r="I91" s="335"/>
      <c r="L91" s="226"/>
      <c r="M91" s="362"/>
      <c r="T91" s="272"/>
      <c r="AT91" s="315" t="s">
        <v>1646</v>
      </c>
      <c r="AU91" s="315" t="s">
        <v>1572</v>
      </c>
    </row>
    <row r="92" spans="2:65" s="225" customFormat="1" ht="24.2" customHeight="1" x14ac:dyDescent="0.2">
      <c r="B92" s="226"/>
      <c r="C92" s="372" t="s">
        <v>1567</v>
      </c>
      <c r="D92" s="372" t="s">
        <v>1666</v>
      </c>
      <c r="E92" s="371" t="s">
        <v>1760</v>
      </c>
      <c r="F92" s="366" t="s">
        <v>1759</v>
      </c>
      <c r="G92" s="370" t="s">
        <v>172</v>
      </c>
      <c r="H92" s="369">
        <v>56</v>
      </c>
      <c r="I92" s="368"/>
      <c r="J92" s="367">
        <f>ROUND(I92*H92,2)</f>
        <v>0</v>
      </c>
      <c r="K92" s="366" t="s">
        <v>152</v>
      </c>
      <c r="L92" s="365"/>
      <c r="M92" s="364" t="s">
        <v>1568</v>
      </c>
      <c r="N92" s="363" t="s">
        <v>1615</v>
      </c>
      <c r="P92" s="341">
        <f>O92*H92</f>
        <v>0</v>
      </c>
      <c r="Q92" s="341">
        <v>1.2999999999999999E-4</v>
      </c>
      <c r="R92" s="341">
        <f>Q92*H92</f>
        <v>7.2799999999999991E-3</v>
      </c>
      <c r="S92" s="341">
        <v>0</v>
      </c>
      <c r="T92" s="340">
        <f>S92*H92</f>
        <v>0</v>
      </c>
      <c r="AR92" s="338" t="s">
        <v>1667</v>
      </c>
      <c r="AT92" s="338" t="s">
        <v>1666</v>
      </c>
      <c r="AU92" s="338" t="s">
        <v>1572</v>
      </c>
      <c r="AY92" s="315" t="s">
        <v>1650</v>
      </c>
      <c r="BE92" s="339">
        <f>IF(N92="základní",J92,0)</f>
        <v>0</v>
      </c>
      <c r="BF92" s="339">
        <f>IF(N92="snížená",J92,0)</f>
        <v>0</v>
      </c>
      <c r="BG92" s="339">
        <f>IF(N92="zákl. přenesená",J92,0)</f>
        <v>0</v>
      </c>
      <c r="BH92" s="339">
        <f>IF(N92="sníž. přenesená",J92,0)</f>
        <v>0</v>
      </c>
      <c r="BI92" s="339">
        <f>IF(N92="nulová",J92,0)</f>
        <v>0</v>
      </c>
      <c r="BJ92" s="315" t="s">
        <v>1572</v>
      </c>
      <c r="BK92" s="339">
        <f>ROUND(I92*H92,2)</f>
        <v>0</v>
      </c>
      <c r="BL92" s="315" t="s">
        <v>1649</v>
      </c>
      <c r="BM92" s="338" t="s">
        <v>1763</v>
      </c>
    </row>
    <row r="93" spans="2:65" s="225" customFormat="1" ht="24.2" customHeight="1" x14ac:dyDescent="0.2">
      <c r="B93" s="226"/>
      <c r="C93" s="350" t="s">
        <v>1762</v>
      </c>
      <c r="D93" s="350" t="s">
        <v>1651</v>
      </c>
      <c r="E93" s="349" t="s">
        <v>1756</v>
      </c>
      <c r="F93" s="344" t="s">
        <v>1755</v>
      </c>
      <c r="G93" s="348" t="s">
        <v>172</v>
      </c>
      <c r="H93" s="347">
        <v>15</v>
      </c>
      <c r="I93" s="346"/>
      <c r="J93" s="345">
        <f>ROUND(I93*H93,2)</f>
        <v>0</v>
      </c>
      <c r="K93" s="344" t="s">
        <v>152</v>
      </c>
      <c r="L93" s="226"/>
      <c r="M93" s="343" t="s">
        <v>1568</v>
      </c>
      <c r="N93" s="342" t="s">
        <v>1615</v>
      </c>
      <c r="P93" s="341">
        <f>O93*H93</f>
        <v>0</v>
      </c>
      <c r="Q93" s="341">
        <v>0</v>
      </c>
      <c r="R93" s="341">
        <f>Q93*H93</f>
        <v>0</v>
      </c>
      <c r="S93" s="341">
        <v>0</v>
      </c>
      <c r="T93" s="340">
        <f>S93*H93</f>
        <v>0</v>
      </c>
      <c r="AR93" s="338" t="s">
        <v>1649</v>
      </c>
      <c r="AT93" s="338" t="s">
        <v>1651</v>
      </c>
      <c r="AU93" s="338" t="s">
        <v>1572</v>
      </c>
      <c r="AY93" s="315" t="s">
        <v>1650</v>
      </c>
      <c r="BE93" s="339">
        <f>IF(N93="základní",J93,0)</f>
        <v>0</v>
      </c>
      <c r="BF93" s="339">
        <f>IF(N93="snížená",J93,0)</f>
        <v>0</v>
      </c>
      <c r="BG93" s="339">
        <f>IF(N93="zákl. přenesená",J93,0)</f>
        <v>0</v>
      </c>
      <c r="BH93" s="339">
        <f>IF(N93="sníž. přenesená",J93,0)</f>
        <v>0</v>
      </c>
      <c r="BI93" s="339">
        <f>IF(N93="nulová",J93,0)</f>
        <v>0</v>
      </c>
      <c r="BJ93" s="315" t="s">
        <v>1572</v>
      </c>
      <c r="BK93" s="339">
        <f>ROUND(I93*H93,2)</f>
        <v>0</v>
      </c>
      <c r="BL93" s="315" t="s">
        <v>1649</v>
      </c>
      <c r="BM93" s="338" t="s">
        <v>1761</v>
      </c>
    </row>
    <row r="94" spans="2:65" s="225" customFormat="1" x14ac:dyDescent="0.2">
      <c r="B94" s="226"/>
      <c r="D94" s="337" t="s">
        <v>1646</v>
      </c>
      <c r="F94" s="336" t="s">
        <v>1753</v>
      </c>
      <c r="I94" s="335"/>
      <c r="L94" s="226"/>
      <c r="M94" s="362"/>
      <c r="T94" s="272"/>
      <c r="AT94" s="315" t="s">
        <v>1646</v>
      </c>
      <c r="AU94" s="315" t="s">
        <v>1572</v>
      </c>
    </row>
    <row r="95" spans="2:65" s="225" customFormat="1" ht="24.2" customHeight="1" x14ac:dyDescent="0.2">
      <c r="B95" s="226"/>
      <c r="C95" s="372" t="s">
        <v>1738</v>
      </c>
      <c r="D95" s="372" t="s">
        <v>1666</v>
      </c>
      <c r="E95" s="371" t="s">
        <v>1760</v>
      </c>
      <c r="F95" s="366" t="s">
        <v>1759</v>
      </c>
      <c r="G95" s="370" t="s">
        <v>172</v>
      </c>
      <c r="H95" s="369">
        <v>15</v>
      </c>
      <c r="I95" s="368"/>
      <c r="J95" s="367">
        <f>ROUND(I95*H95,2)</f>
        <v>0</v>
      </c>
      <c r="K95" s="366" t="s">
        <v>152</v>
      </c>
      <c r="L95" s="365"/>
      <c r="M95" s="364" t="s">
        <v>1568</v>
      </c>
      <c r="N95" s="363" t="s">
        <v>1615</v>
      </c>
      <c r="P95" s="341">
        <f>O95*H95</f>
        <v>0</v>
      </c>
      <c r="Q95" s="341">
        <v>1.2999999999999999E-4</v>
      </c>
      <c r="R95" s="341">
        <f>Q95*H95</f>
        <v>1.9499999999999999E-3</v>
      </c>
      <c r="S95" s="341">
        <v>0</v>
      </c>
      <c r="T95" s="340">
        <f>S95*H95</f>
        <v>0</v>
      </c>
      <c r="AR95" s="338" t="s">
        <v>1667</v>
      </c>
      <c r="AT95" s="338" t="s">
        <v>1666</v>
      </c>
      <c r="AU95" s="338" t="s">
        <v>1572</v>
      </c>
      <c r="AY95" s="315" t="s">
        <v>1650</v>
      </c>
      <c r="BE95" s="339">
        <f>IF(N95="základní",J95,0)</f>
        <v>0</v>
      </c>
      <c r="BF95" s="339">
        <f>IF(N95="snížená",J95,0)</f>
        <v>0</v>
      </c>
      <c r="BG95" s="339">
        <f>IF(N95="zákl. přenesená",J95,0)</f>
        <v>0</v>
      </c>
      <c r="BH95" s="339">
        <f>IF(N95="sníž. přenesená",J95,0)</f>
        <v>0</v>
      </c>
      <c r="BI95" s="339">
        <f>IF(N95="nulová",J95,0)</f>
        <v>0</v>
      </c>
      <c r="BJ95" s="315" t="s">
        <v>1572</v>
      </c>
      <c r="BK95" s="339">
        <f>ROUND(I95*H95,2)</f>
        <v>0</v>
      </c>
      <c r="BL95" s="315" t="s">
        <v>1649</v>
      </c>
      <c r="BM95" s="338" t="s">
        <v>1758</v>
      </c>
    </row>
    <row r="96" spans="2:65" s="225" customFormat="1" ht="24.2" customHeight="1" x14ac:dyDescent="0.2">
      <c r="B96" s="226"/>
      <c r="C96" s="350" t="s">
        <v>1757</v>
      </c>
      <c r="D96" s="350" t="s">
        <v>1651</v>
      </c>
      <c r="E96" s="349" t="s">
        <v>1756</v>
      </c>
      <c r="F96" s="344" t="s">
        <v>1755</v>
      </c>
      <c r="G96" s="348" t="s">
        <v>172</v>
      </c>
      <c r="H96" s="347">
        <v>20</v>
      </c>
      <c r="I96" s="346"/>
      <c r="J96" s="345">
        <f>ROUND(I96*H96,2)</f>
        <v>0</v>
      </c>
      <c r="K96" s="344" t="s">
        <v>152</v>
      </c>
      <c r="L96" s="226"/>
      <c r="M96" s="343" t="s">
        <v>1568</v>
      </c>
      <c r="N96" s="342" t="s">
        <v>1615</v>
      </c>
      <c r="P96" s="341">
        <f>O96*H96</f>
        <v>0</v>
      </c>
      <c r="Q96" s="341">
        <v>0</v>
      </c>
      <c r="R96" s="341">
        <f>Q96*H96</f>
        <v>0</v>
      </c>
      <c r="S96" s="341">
        <v>0</v>
      </c>
      <c r="T96" s="340">
        <f>S96*H96</f>
        <v>0</v>
      </c>
      <c r="AR96" s="338" t="s">
        <v>1649</v>
      </c>
      <c r="AT96" s="338" t="s">
        <v>1651</v>
      </c>
      <c r="AU96" s="338" t="s">
        <v>1572</v>
      </c>
      <c r="AY96" s="315" t="s">
        <v>1650</v>
      </c>
      <c r="BE96" s="339">
        <f>IF(N96="základní",J96,0)</f>
        <v>0</v>
      </c>
      <c r="BF96" s="339">
        <f>IF(N96="snížená",J96,0)</f>
        <v>0</v>
      </c>
      <c r="BG96" s="339">
        <f>IF(N96="zákl. přenesená",J96,0)</f>
        <v>0</v>
      </c>
      <c r="BH96" s="339">
        <f>IF(N96="sníž. přenesená",J96,0)</f>
        <v>0</v>
      </c>
      <c r="BI96" s="339">
        <f>IF(N96="nulová",J96,0)</f>
        <v>0</v>
      </c>
      <c r="BJ96" s="315" t="s">
        <v>1572</v>
      </c>
      <c r="BK96" s="339">
        <f>ROUND(I96*H96,2)</f>
        <v>0</v>
      </c>
      <c r="BL96" s="315" t="s">
        <v>1649</v>
      </c>
      <c r="BM96" s="338" t="s">
        <v>1754</v>
      </c>
    </row>
    <row r="97" spans="2:65" s="225" customFormat="1" x14ac:dyDescent="0.2">
      <c r="B97" s="226"/>
      <c r="D97" s="337" t="s">
        <v>1646</v>
      </c>
      <c r="F97" s="336" t="s">
        <v>1753</v>
      </c>
      <c r="I97" s="335"/>
      <c r="L97" s="226"/>
      <c r="M97" s="362"/>
      <c r="T97" s="272"/>
      <c r="AT97" s="315" t="s">
        <v>1646</v>
      </c>
      <c r="AU97" s="315" t="s">
        <v>1572</v>
      </c>
    </row>
    <row r="98" spans="2:65" s="225" customFormat="1" ht="24.2" customHeight="1" x14ac:dyDescent="0.2">
      <c r="B98" s="226"/>
      <c r="C98" s="372" t="s">
        <v>1752</v>
      </c>
      <c r="D98" s="372" t="s">
        <v>1666</v>
      </c>
      <c r="E98" s="371" t="s">
        <v>1751</v>
      </c>
      <c r="F98" s="366" t="s">
        <v>1750</v>
      </c>
      <c r="G98" s="370" t="s">
        <v>172</v>
      </c>
      <c r="H98" s="369">
        <v>20</v>
      </c>
      <c r="I98" s="368"/>
      <c r="J98" s="367">
        <f>ROUND(I98*H98,2)</f>
        <v>0</v>
      </c>
      <c r="K98" s="366" t="s">
        <v>152</v>
      </c>
      <c r="L98" s="365"/>
      <c r="M98" s="364" t="s">
        <v>1568</v>
      </c>
      <c r="N98" s="363" t="s">
        <v>1615</v>
      </c>
      <c r="P98" s="341">
        <f>O98*H98</f>
        <v>0</v>
      </c>
      <c r="Q98" s="341">
        <v>1.9000000000000001E-4</v>
      </c>
      <c r="R98" s="341">
        <f>Q98*H98</f>
        <v>3.8000000000000004E-3</v>
      </c>
      <c r="S98" s="341">
        <v>0</v>
      </c>
      <c r="T98" s="340">
        <f>S98*H98</f>
        <v>0</v>
      </c>
      <c r="AR98" s="338" t="s">
        <v>1667</v>
      </c>
      <c r="AT98" s="338" t="s">
        <v>1666</v>
      </c>
      <c r="AU98" s="338" t="s">
        <v>1572</v>
      </c>
      <c r="AY98" s="315" t="s">
        <v>1650</v>
      </c>
      <c r="BE98" s="339">
        <f>IF(N98="základní",J98,0)</f>
        <v>0</v>
      </c>
      <c r="BF98" s="339">
        <f>IF(N98="snížená",J98,0)</f>
        <v>0</v>
      </c>
      <c r="BG98" s="339">
        <f>IF(N98="zákl. přenesená",J98,0)</f>
        <v>0</v>
      </c>
      <c r="BH98" s="339">
        <f>IF(N98="sníž. přenesená",J98,0)</f>
        <v>0</v>
      </c>
      <c r="BI98" s="339">
        <f>IF(N98="nulová",J98,0)</f>
        <v>0</v>
      </c>
      <c r="BJ98" s="315" t="s">
        <v>1572</v>
      </c>
      <c r="BK98" s="339">
        <f>ROUND(I98*H98,2)</f>
        <v>0</v>
      </c>
      <c r="BL98" s="315" t="s">
        <v>1649</v>
      </c>
      <c r="BM98" s="338" t="s">
        <v>1749</v>
      </c>
    </row>
    <row r="99" spans="2:65" s="351" customFormat="1" ht="25.9" customHeight="1" x14ac:dyDescent="0.2">
      <c r="B99" s="358"/>
      <c r="D99" s="353" t="s">
        <v>1583</v>
      </c>
      <c r="E99" s="361" t="s">
        <v>1748</v>
      </c>
      <c r="F99" s="361" t="s">
        <v>1747</v>
      </c>
      <c r="I99" s="360"/>
      <c r="J99" s="359">
        <f>BK99</f>
        <v>0</v>
      </c>
      <c r="L99" s="358"/>
      <c r="M99" s="357"/>
      <c r="P99" s="356">
        <f>SUM(P100:P102)</f>
        <v>0</v>
      </c>
      <c r="R99" s="356">
        <f>SUM(R100:R102)</f>
        <v>0</v>
      </c>
      <c r="T99" s="355">
        <f>SUM(T100:T102)</f>
        <v>0</v>
      </c>
      <c r="AR99" s="353" t="s">
        <v>1567</v>
      </c>
      <c r="AT99" s="354" t="s">
        <v>1583</v>
      </c>
      <c r="AU99" s="354" t="s">
        <v>1582</v>
      </c>
      <c r="AY99" s="353" t="s">
        <v>1650</v>
      </c>
      <c r="BK99" s="352">
        <f>SUM(BK100:BK102)</f>
        <v>0</v>
      </c>
    </row>
    <row r="100" spans="2:65" s="225" customFormat="1" ht="16.5" customHeight="1" x14ac:dyDescent="0.2">
      <c r="B100" s="226"/>
      <c r="C100" s="350" t="s">
        <v>1746</v>
      </c>
      <c r="D100" s="350" t="s">
        <v>1651</v>
      </c>
      <c r="E100" s="349" t="s">
        <v>1745</v>
      </c>
      <c r="F100" s="344" t="s">
        <v>1744</v>
      </c>
      <c r="G100" s="348" t="s">
        <v>189</v>
      </c>
      <c r="H100" s="347">
        <v>6</v>
      </c>
      <c r="I100" s="346"/>
      <c r="J100" s="345">
        <f>ROUND(I100*H100,2)</f>
        <v>0</v>
      </c>
      <c r="K100" s="344" t="s">
        <v>152</v>
      </c>
      <c r="L100" s="226"/>
      <c r="M100" s="343" t="s">
        <v>1568</v>
      </c>
      <c r="N100" s="342" t="s">
        <v>1615</v>
      </c>
      <c r="P100" s="341">
        <f>O100*H100</f>
        <v>0</v>
      </c>
      <c r="Q100" s="341">
        <v>0</v>
      </c>
      <c r="R100" s="341">
        <f>Q100*H100</f>
        <v>0</v>
      </c>
      <c r="S100" s="341">
        <v>0</v>
      </c>
      <c r="T100" s="340">
        <f>S100*H100</f>
        <v>0</v>
      </c>
      <c r="AR100" s="338" t="s">
        <v>1649</v>
      </c>
      <c r="AT100" s="338" t="s">
        <v>1651</v>
      </c>
      <c r="AU100" s="338" t="s">
        <v>1572</v>
      </c>
      <c r="AY100" s="315" t="s">
        <v>1650</v>
      </c>
      <c r="BE100" s="339">
        <f>IF(N100="základní",J100,0)</f>
        <v>0</v>
      </c>
      <c r="BF100" s="339">
        <f>IF(N100="snížená",J100,0)</f>
        <v>0</v>
      </c>
      <c r="BG100" s="339">
        <f>IF(N100="zákl. přenesená",J100,0)</f>
        <v>0</v>
      </c>
      <c r="BH100" s="339">
        <f>IF(N100="sníž. přenesená",J100,0)</f>
        <v>0</v>
      </c>
      <c r="BI100" s="339">
        <f>IF(N100="nulová",J100,0)</f>
        <v>0</v>
      </c>
      <c r="BJ100" s="315" t="s">
        <v>1572</v>
      </c>
      <c r="BK100" s="339">
        <f>ROUND(I100*H100,2)</f>
        <v>0</v>
      </c>
      <c r="BL100" s="315" t="s">
        <v>1649</v>
      </c>
      <c r="BM100" s="338" t="s">
        <v>1743</v>
      </c>
    </row>
    <row r="101" spans="2:65" s="225" customFormat="1" x14ac:dyDescent="0.2">
      <c r="B101" s="226"/>
      <c r="D101" s="337" t="s">
        <v>1646</v>
      </c>
      <c r="F101" s="336" t="s">
        <v>1742</v>
      </c>
      <c r="I101" s="335"/>
      <c r="L101" s="226"/>
      <c r="M101" s="362"/>
      <c r="T101" s="272"/>
      <c r="AT101" s="315" t="s">
        <v>1646</v>
      </c>
      <c r="AU101" s="315" t="s">
        <v>1572</v>
      </c>
    </row>
    <row r="102" spans="2:65" s="225" customFormat="1" ht="24.2" customHeight="1" x14ac:dyDescent="0.2">
      <c r="B102" s="226"/>
      <c r="C102" s="372" t="s">
        <v>1741</v>
      </c>
      <c r="D102" s="372" t="s">
        <v>1666</v>
      </c>
      <c r="E102" s="371" t="s">
        <v>1740</v>
      </c>
      <c r="F102" s="366" t="s">
        <v>1739</v>
      </c>
      <c r="G102" s="370" t="s">
        <v>1551</v>
      </c>
      <c r="H102" s="369">
        <v>6</v>
      </c>
      <c r="I102" s="368"/>
      <c r="J102" s="367">
        <f>ROUND(I102*H102,2)</f>
        <v>0</v>
      </c>
      <c r="K102" s="366" t="s">
        <v>1668</v>
      </c>
      <c r="L102" s="365"/>
      <c r="M102" s="364" t="s">
        <v>1568</v>
      </c>
      <c r="N102" s="363" t="s">
        <v>1615</v>
      </c>
      <c r="P102" s="341">
        <f>O102*H102</f>
        <v>0</v>
      </c>
      <c r="Q102" s="341">
        <v>0</v>
      </c>
      <c r="R102" s="341">
        <f>Q102*H102</f>
        <v>0</v>
      </c>
      <c r="S102" s="341">
        <v>0</v>
      </c>
      <c r="T102" s="340">
        <f>S102*H102</f>
        <v>0</v>
      </c>
      <c r="AR102" s="338" t="s">
        <v>1734</v>
      </c>
      <c r="AT102" s="338" t="s">
        <v>1666</v>
      </c>
      <c r="AU102" s="338" t="s">
        <v>1572</v>
      </c>
      <c r="AY102" s="315" t="s">
        <v>1650</v>
      </c>
      <c r="BE102" s="339">
        <f>IF(N102="základní",J102,0)</f>
        <v>0</v>
      </c>
      <c r="BF102" s="339">
        <f>IF(N102="snížená",J102,0)</f>
        <v>0</v>
      </c>
      <c r="BG102" s="339">
        <f>IF(N102="zákl. přenesená",J102,0)</f>
        <v>0</v>
      </c>
      <c r="BH102" s="339">
        <f>IF(N102="sníž. přenesená",J102,0)</f>
        <v>0</v>
      </c>
      <c r="BI102" s="339">
        <f>IF(N102="nulová",J102,0)</f>
        <v>0</v>
      </c>
      <c r="BJ102" s="315" t="s">
        <v>1572</v>
      </c>
      <c r="BK102" s="339">
        <f>ROUND(I102*H102,2)</f>
        <v>0</v>
      </c>
      <c r="BL102" s="315" t="s">
        <v>1738</v>
      </c>
      <c r="BM102" s="338" t="s">
        <v>1737</v>
      </c>
    </row>
    <row r="103" spans="2:65" s="351" customFormat="1" ht="25.9" customHeight="1" x14ac:dyDescent="0.2">
      <c r="B103" s="358"/>
      <c r="D103" s="353" t="s">
        <v>1583</v>
      </c>
      <c r="E103" s="361" t="s">
        <v>1736</v>
      </c>
      <c r="F103" s="361" t="s">
        <v>1735</v>
      </c>
      <c r="I103" s="360"/>
      <c r="J103" s="359">
        <f>BK103</f>
        <v>0</v>
      </c>
      <c r="L103" s="358"/>
      <c r="M103" s="357"/>
      <c r="P103" s="356">
        <f>SUM(P104:P118)</f>
        <v>0</v>
      </c>
      <c r="R103" s="356">
        <f>SUM(R104:R118)</f>
        <v>0</v>
      </c>
      <c r="T103" s="355">
        <f>SUM(T104:T118)</f>
        <v>0</v>
      </c>
      <c r="AR103" s="353" t="s">
        <v>1567</v>
      </c>
      <c r="AT103" s="354" t="s">
        <v>1583</v>
      </c>
      <c r="AU103" s="354" t="s">
        <v>1582</v>
      </c>
      <c r="AY103" s="353" t="s">
        <v>1650</v>
      </c>
      <c r="BK103" s="352">
        <f>SUM(BK104:BK118)</f>
        <v>0</v>
      </c>
    </row>
    <row r="104" spans="2:65" s="225" customFormat="1" ht="24.2" customHeight="1" x14ac:dyDescent="0.2">
      <c r="B104" s="226"/>
      <c r="C104" s="350" t="s">
        <v>1734</v>
      </c>
      <c r="D104" s="350" t="s">
        <v>1651</v>
      </c>
      <c r="E104" s="349" t="s">
        <v>1733</v>
      </c>
      <c r="F104" s="344" t="s">
        <v>1732</v>
      </c>
      <c r="G104" s="348" t="s">
        <v>189</v>
      </c>
      <c r="H104" s="347">
        <v>6</v>
      </c>
      <c r="I104" s="346"/>
      <c r="J104" s="345">
        <f>ROUND(I104*H104,2)</f>
        <v>0</v>
      </c>
      <c r="K104" s="344" t="s">
        <v>152</v>
      </c>
      <c r="L104" s="226"/>
      <c r="M104" s="343" t="s">
        <v>1568</v>
      </c>
      <c r="N104" s="342" t="s">
        <v>1615</v>
      </c>
      <c r="P104" s="341">
        <f>O104*H104</f>
        <v>0</v>
      </c>
      <c r="Q104" s="341">
        <v>0</v>
      </c>
      <c r="R104" s="341">
        <f>Q104*H104</f>
        <v>0</v>
      </c>
      <c r="S104" s="341">
        <v>0</v>
      </c>
      <c r="T104" s="340">
        <f>S104*H104</f>
        <v>0</v>
      </c>
      <c r="AR104" s="338" t="s">
        <v>1649</v>
      </c>
      <c r="AT104" s="338" t="s">
        <v>1651</v>
      </c>
      <c r="AU104" s="338" t="s">
        <v>1572</v>
      </c>
      <c r="AY104" s="315" t="s">
        <v>1650</v>
      </c>
      <c r="BE104" s="339">
        <f>IF(N104="základní",J104,0)</f>
        <v>0</v>
      </c>
      <c r="BF104" s="339">
        <f>IF(N104="snížená",J104,0)</f>
        <v>0</v>
      </c>
      <c r="BG104" s="339">
        <f>IF(N104="zákl. přenesená",J104,0)</f>
        <v>0</v>
      </c>
      <c r="BH104" s="339">
        <f>IF(N104="sníž. přenesená",J104,0)</f>
        <v>0</v>
      </c>
      <c r="BI104" s="339">
        <f>IF(N104="nulová",J104,0)</f>
        <v>0</v>
      </c>
      <c r="BJ104" s="315" t="s">
        <v>1572</v>
      </c>
      <c r="BK104" s="339">
        <f>ROUND(I104*H104,2)</f>
        <v>0</v>
      </c>
      <c r="BL104" s="315" t="s">
        <v>1649</v>
      </c>
      <c r="BM104" s="338" t="s">
        <v>1731</v>
      </c>
    </row>
    <row r="105" spans="2:65" s="225" customFormat="1" x14ac:dyDescent="0.2">
      <c r="B105" s="226"/>
      <c r="D105" s="337" t="s">
        <v>1646</v>
      </c>
      <c r="F105" s="336" t="s">
        <v>1730</v>
      </c>
      <c r="I105" s="335"/>
      <c r="L105" s="226"/>
      <c r="M105" s="362"/>
      <c r="T105" s="272"/>
      <c r="AT105" s="315" t="s">
        <v>1646</v>
      </c>
      <c r="AU105" s="315" t="s">
        <v>1572</v>
      </c>
    </row>
    <row r="106" spans="2:65" s="225" customFormat="1" ht="55.5" customHeight="1" x14ac:dyDescent="0.2">
      <c r="B106" s="226"/>
      <c r="C106" s="372" t="s">
        <v>1729</v>
      </c>
      <c r="D106" s="372" t="s">
        <v>1666</v>
      </c>
      <c r="E106" s="371" t="s">
        <v>1579</v>
      </c>
      <c r="F106" s="366" t="s">
        <v>1728</v>
      </c>
      <c r="G106" s="370" t="s">
        <v>1551</v>
      </c>
      <c r="H106" s="369">
        <v>6</v>
      </c>
      <c r="I106" s="368"/>
      <c r="J106" s="367">
        <f>ROUND(I106*H106,2)</f>
        <v>0</v>
      </c>
      <c r="K106" s="366" t="s">
        <v>1668</v>
      </c>
      <c r="L106" s="365"/>
      <c r="M106" s="364" t="s">
        <v>1568</v>
      </c>
      <c r="N106" s="363" t="s">
        <v>1615</v>
      </c>
      <c r="P106" s="341">
        <f>O106*H106</f>
        <v>0</v>
      </c>
      <c r="Q106" s="341">
        <v>0</v>
      </c>
      <c r="R106" s="341">
        <f>Q106*H106</f>
        <v>0</v>
      </c>
      <c r="S106" s="341">
        <v>0</v>
      </c>
      <c r="T106" s="340">
        <f>S106*H106</f>
        <v>0</v>
      </c>
      <c r="AR106" s="338" t="s">
        <v>1667</v>
      </c>
      <c r="AT106" s="338" t="s">
        <v>1666</v>
      </c>
      <c r="AU106" s="338" t="s">
        <v>1572</v>
      </c>
      <c r="AY106" s="315" t="s">
        <v>1650</v>
      </c>
      <c r="BE106" s="339">
        <f>IF(N106="základní",J106,0)</f>
        <v>0</v>
      </c>
      <c r="BF106" s="339">
        <f>IF(N106="snížená",J106,0)</f>
        <v>0</v>
      </c>
      <c r="BG106" s="339">
        <f>IF(N106="zákl. přenesená",J106,0)</f>
        <v>0</v>
      </c>
      <c r="BH106" s="339">
        <f>IF(N106="sníž. přenesená",J106,0)</f>
        <v>0</v>
      </c>
      <c r="BI106" s="339">
        <f>IF(N106="nulová",J106,0)</f>
        <v>0</v>
      </c>
      <c r="BJ106" s="315" t="s">
        <v>1572</v>
      </c>
      <c r="BK106" s="339">
        <f>ROUND(I106*H106,2)</f>
        <v>0</v>
      </c>
      <c r="BL106" s="315" t="s">
        <v>1649</v>
      </c>
      <c r="BM106" s="338" t="s">
        <v>1727</v>
      </c>
    </row>
    <row r="107" spans="2:65" s="225" customFormat="1" ht="24.2" customHeight="1" x14ac:dyDescent="0.2">
      <c r="B107" s="226"/>
      <c r="C107" s="350" t="s">
        <v>1726</v>
      </c>
      <c r="D107" s="350" t="s">
        <v>1651</v>
      </c>
      <c r="E107" s="349" t="s">
        <v>1725</v>
      </c>
      <c r="F107" s="344" t="s">
        <v>1724</v>
      </c>
      <c r="G107" s="348" t="s">
        <v>189</v>
      </c>
      <c r="H107" s="347">
        <v>1</v>
      </c>
      <c r="I107" s="346"/>
      <c r="J107" s="345">
        <f>ROUND(I107*H107,2)</f>
        <v>0</v>
      </c>
      <c r="K107" s="344" t="s">
        <v>152</v>
      </c>
      <c r="L107" s="226"/>
      <c r="M107" s="343" t="s">
        <v>1568</v>
      </c>
      <c r="N107" s="342" t="s">
        <v>1615</v>
      </c>
      <c r="P107" s="341">
        <f>O107*H107</f>
        <v>0</v>
      </c>
      <c r="Q107" s="341">
        <v>0</v>
      </c>
      <c r="R107" s="341">
        <f>Q107*H107</f>
        <v>0</v>
      </c>
      <c r="S107" s="341">
        <v>0</v>
      </c>
      <c r="T107" s="340">
        <f>S107*H107</f>
        <v>0</v>
      </c>
      <c r="AR107" s="338" t="s">
        <v>1649</v>
      </c>
      <c r="AT107" s="338" t="s">
        <v>1651</v>
      </c>
      <c r="AU107" s="338" t="s">
        <v>1572</v>
      </c>
      <c r="AY107" s="315" t="s">
        <v>1650</v>
      </c>
      <c r="BE107" s="339">
        <f>IF(N107="základní",J107,0)</f>
        <v>0</v>
      </c>
      <c r="BF107" s="339">
        <f>IF(N107="snížená",J107,0)</f>
        <v>0</v>
      </c>
      <c r="BG107" s="339">
        <f>IF(N107="zákl. přenesená",J107,0)</f>
        <v>0</v>
      </c>
      <c r="BH107" s="339">
        <f>IF(N107="sníž. přenesená",J107,0)</f>
        <v>0</v>
      </c>
      <c r="BI107" s="339">
        <f>IF(N107="nulová",J107,0)</f>
        <v>0</v>
      </c>
      <c r="BJ107" s="315" t="s">
        <v>1572</v>
      </c>
      <c r="BK107" s="339">
        <f>ROUND(I107*H107,2)</f>
        <v>0</v>
      </c>
      <c r="BL107" s="315" t="s">
        <v>1649</v>
      </c>
      <c r="BM107" s="338" t="s">
        <v>1723</v>
      </c>
    </row>
    <row r="108" spans="2:65" s="225" customFormat="1" x14ac:dyDescent="0.2">
      <c r="B108" s="226"/>
      <c r="D108" s="337" t="s">
        <v>1646</v>
      </c>
      <c r="F108" s="336" t="s">
        <v>1722</v>
      </c>
      <c r="I108" s="335"/>
      <c r="L108" s="226"/>
      <c r="M108" s="362"/>
      <c r="T108" s="272"/>
      <c r="AT108" s="315" t="s">
        <v>1646</v>
      </c>
      <c r="AU108" s="315" t="s">
        <v>1572</v>
      </c>
    </row>
    <row r="109" spans="2:65" s="225" customFormat="1" ht="55.5" customHeight="1" x14ac:dyDescent="0.2">
      <c r="B109" s="226"/>
      <c r="C109" s="372" t="s">
        <v>1721</v>
      </c>
      <c r="D109" s="372" t="s">
        <v>1666</v>
      </c>
      <c r="E109" s="371" t="s">
        <v>1720</v>
      </c>
      <c r="F109" s="366" t="s">
        <v>1719</v>
      </c>
      <c r="G109" s="370" t="s">
        <v>1551</v>
      </c>
      <c r="H109" s="369">
        <v>1</v>
      </c>
      <c r="I109" s="368"/>
      <c r="J109" s="367">
        <f>ROUND(I109*H109,2)</f>
        <v>0</v>
      </c>
      <c r="K109" s="366" t="s">
        <v>1668</v>
      </c>
      <c r="L109" s="365"/>
      <c r="M109" s="364" t="s">
        <v>1568</v>
      </c>
      <c r="N109" s="363" t="s">
        <v>1615</v>
      </c>
      <c r="P109" s="341">
        <f>O109*H109</f>
        <v>0</v>
      </c>
      <c r="Q109" s="341">
        <v>0</v>
      </c>
      <c r="R109" s="341">
        <f>Q109*H109</f>
        <v>0</v>
      </c>
      <c r="S109" s="341">
        <v>0</v>
      </c>
      <c r="T109" s="340">
        <f>S109*H109</f>
        <v>0</v>
      </c>
      <c r="AR109" s="338" t="s">
        <v>1667</v>
      </c>
      <c r="AT109" s="338" t="s">
        <v>1666</v>
      </c>
      <c r="AU109" s="338" t="s">
        <v>1572</v>
      </c>
      <c r="AY109" s="315" t="s">
        <v>1650</v>
      </c>
      <c r="BE109" s="339">
        <f>IF(N109="základní",J109,0)</f>
        <v>0</v>
      </c>
      <c r="BF109" s="339">
        <f>IF(N109="snížená",J109,0)</f>
        <v>0</v>
      </c>
      <c r="BG109" s="339">
        <f>IF(N109="zákl. přenesená",J109,0)</f>
        <v>0</v>
      </c>
      <c r="BH109" s="339">
        <f>IF(N109="sníž. přenesená",J109,0)</f>
        <v>0</v>
      </c>
      <c r="BI109" s="339">
        <f>IF(N109="nulová",J109,0)</f>
        <v>0</v>
      </c>
      <c r="BJ109" s="315" t="s">
        <v>1572</v>
      </c>
      <c r="BK109" s="339">
        <f>ROUND(I109*H109,2)</f>
        <v>0</v>
      </c>
      <c r="BL109" s="315" t="s">
        <v>1649</v>
      </c>
      <c r="BM109" s="338" t="s">
        <v>1718</v>
      </c>
    </row>
    <row r="110" spans="2:65" s="225" customFormat="1" ht="24.2" customHeight="1" x14ac:dyDescent="0.2">
      <c r="B110" s="226"/>
      <c r="C110" s="350" t="s">
        <v>1649</v>
      </c>
      <c r="D110" s="350" t="s">
        <v>1651</v>
      </c>
      <c r="E110" s="349" t="s">
        <v>1717</v>
      </c>
      <c r="F110" s="344" t="s">
        <v>1716</v>
      </c>
      <c r="G110" s="348" t="s">
        <v>189</v>
      </c>
      <c r="H110" s="347">
        <v>1</v>
      </c>
      <c r="I110" s="346"/>
      <c r="J110" s="345">
        <f>ROUND(I110*H110,2)</f>
        <v>0</v>
      </c>
      <c r="K110" s="344" t="s">
        <v>152</v>
      </c>
      <c r="L110" s="226"/>
      <c r="M110" s="343" t="s">
        <v>1568</v>
      </c>
      <c r="N110" s="342" t="s">
        <v>1615</v>
      </c>
      <c r="P110" s="341">
        <f>O110*H110</f>
        <v>0</v>
      </c>
      <c r="Q110" s="341">
        <v>0</v>
      </c>
      <c r="R110" s="341">
        <f>Q110*H110</f>
        <v>0</v>
      </c>
      <c r="S110" s="341">
        <v>0</v>
      </c>
      <c r="T110" s="340">
        <f>S110*H110</f>
        <v>0</v>
      </c>
      <c r="AR110" s="338" t="s">
        <v>1649</v>
      </c>
      <c r="AT110" s="338" t="s">
        <v>1651</v>
      </c>
      <c r="AU110" s="338" t="s">
        <v>1572</v>
      </c>
      <c r="AY110" s="315" t="s">
        <v>1650</v>
      </c>
      <c r="BE110" s="339">
        <f>IF(N110="základní",J110,0)</f>
        <v>0</v>
      </c>
      <c r="BF110" s="339">
        <f>IF(N110="snížená",J110,0)</f>
        <v>0</v>
      </c>
      <c r="BG110" s="339">
        <f>IF(N110="zákl. přenesená",J110,0)</f>
        <v>0</v>
      </c>
      <c r="BH110" s="339">
        <f>IF(N110="sníž. přenesená",J110,0)</f>
        <v>0</v>
      </c>
      <c r="BI110" s="339">
        <f>IF(N110="nulová",J110,0)</f>
        <v>0</v>
      </c>
      <c r="BJ110" s="315" t="s">
        <v>1572</v>
      </c>
      <c r="BK110" s="339">
        <f>ROUND(I110*H110,2)</f>
        <v>0</v>
      </c>
      <c r="BL110" s="315" t="s">
        <v>1649</v>
      </c>
      <c r="BM110" s="338" t="s">
        <v>1715</v>
      </c>
    </row>
    <row r="111" spans="2:65" s="225" customFormat="1" x14ac:dyDescent="0.2">
      <c r="B111" s="226"/>
      <c r="D111" s="337" t="s">
        <v>1646</v>
      </c>
      <c r="F111" s="336" t="s">
        <v>1714</v>
      </c>
      <c r="I111" s="335"/>
      <c r="L111" s="226"/>
      <c r="M111" s="362"/>
      <c r="T111" s="272"/>
      <c r="AT111" s="315" t="s">
        <v>1646</v>
      </c>
      <c r="AU111" s="315" t="s">
        <v>1572</v>
      </c>
    </row>
    <row r="112" spans="2:65" s="225" customFormat="1" ht="24.2" customHeight="1" x14ac:dyDescent="0.2">
      <c r="B112" s="226"/>
      <c r="C112" s="372" t="s">
        <v>1713</v>
      </c>
      <c r="D112" s="372" t="s">
        <v>1666</v>
      </c>
      <c r="E112" s="371" t="s">
        <v>1712</v>
      </c>
      <c r="F112" s="366" t="s">
        <v>1711</v>
      </c>
      <c r="G112" s="370" t="s">
        <v>1551</v>
      </c>
      <c r="H112" s="369">
        <v>1</v>
      </c>
      <c r="I112" s="368"/>
      <c r="J112" s="367">
        <f>ROUND(I112*H112,2)</f>
        <v>0</v>
      </c>
      <c r="K112" s="366" t="s">
        <v>1668</v>
      </c>
      <c r="L112" s="365"/>
      <c r="M112" s="364" t="s">
        <v>1568</v>
      </c>
      <c r="N112" s="363" t="s">
        <v>1615</v>
      </c>
      <c r="P112" s="341">
        <f>O112*H112</f>
        <v>0</v>
      </c>
      <c r="Q112" s="341">
        <v>0</v>
      </c>
      <c r="R112" s="341">
        <f>Q112*H112</f>
        <v>0</v>
      </c>
      <c r="S112" s="341">
        <v>0</v>
      </c>
      <c r="T112" s="340">
        <f>S112*H112</f>
        <v>0</v>
      </c>
      <c r="AR112" s="338" t="s">
        <v>1667</v>
      </c>
      <c r="AT112" s="338" t="s">
        <v>1666</v>
      </c>
      <c r="AU112" s="338" t="s">
        <v>1572</v>
      </c>
      <c r="AY112" s="315" t="s">
        <v>1650</v>
      </c>
      <c r="BE112" s="339">
        <f>IF(N112="základní",J112,0)</f>
        <v>0</v>
      </c>
      <c r="BF112" s="339">
        <f>IF(N112="snížená",J112,0)</f>
        <v>0</v>
      </c>
      <c r="BG112" s="339">
        <f>IF(N112="zákl. přenesená",J112,0)</f>
        <v>0</v>
      </c>
      <c r="BH112" s="339">
        <f>IF(N112="sníž. přenesená",J112,0)</f>
        <v>0</v>
      </c>
      <c r="BI112" s="339">
        <f>IF(N112="nulová",J112,0)</f>
        <v>0</v>
      </c>
      <c r="BJ112" s="315" t="s">
        <v>1572</v>
      </c>
      <c r="BK112" s="339">
        <f>ROUND(I112*H112,2)</f>
        <v>0</v>
      </c>
      <c r="BL112" s="315" t="s">
        <v>1649</v>
      </c>
      <c r="BM112" s="338" t="s">
        <v>1710</v>
      </c>
    </row>
    <row r="113" spans="2:65" s="225" customFormat="1" ht="24.2" customHeight="1" x14ac:dyDescent="0.2">
      <c r="B113" s="226"/>
      <c r="C113" s="350" t="s">
        <v>1709</v>
      </c>
      <c r="D113" s="350" t="s">
        <v>1651</v>
      </c>
      <c r="E113" s="349" t="s">
        <v>1708</v>
      </c>
      <c r="F113" s="344" t="s">
        <v>1707</v>
      </c>
      <c r="G113" s="348" t="s">
        <v>189</v>
      </c>
      <c r="H113" s="347">
        <v>1</v>
      </c>
      <c r="I113" s="346"/>
      <c r="J113" s="345">
        <f>ROUND(I113*H113,2)</f>
        <v>0</v>
      </c>
      <c r="K113" s="344" t="s">
        <v>152</v>
      </c>
      <c r="L113" s="226"/>
      <c r="M113" s="343" t="s">
        <v>1568</v>
      </c>
      <c r="N113" s="342" t="s">
        <v>1615</v>
      </c>
      <c r="P113" s="341">
        <f>O113*H113</f>
        <v>0</v>
      </c>
      <c r="Q113" s="341">
        <v>0</v>
      </c>
      <c r="R113" s="341">
        <f>Q113*H113</f>
        <v>0</v>
      </c>
      <c r="S113" s="341">
        <v>0</v>
      </c>
      <c r="T113" s="340">
        <f>S113*H113</f>
        <v>0</v>
      </c>
      <c r="AR113" s="338" t="s">
        <v>1649</v>
      </c>
      <c r="AT113" s="338" t="s">
        <v>1651</v>
      </c>
      <c r="AU113" s="338" t="s">
        <v>1572</v>
      </c>
      <c r="AY113" s="315" t="s">
        <v>1650</v>
      </c>
      <c r="BE113" s="339">
        <f>IF(N113="základní",J113,0)</f>
        <v>0</v>
      </c>
      <c r="BF113" s="339">
        <f>IF(N113="snížená",J113,0)</f>
        <v>0</v>
      </c>
      <c r="BG113" s="339">
        <f>IF(N113="zákl. přenesená",J113,0)</f>
        <v>0</v>
      </c>
      <c r="BH113" s="339">
        <f>IF(N113="sníž. přenesená",J113,0)</f>
        <v>0</v>
      </c>
      <c r="BI113" s="339">
        <f>IF(N113="nulová",J113,0)</f>
        <v>0</v>
      </c>
      <c r="BJ113" s="315" t="s">
        <v>1572</v>
      </c>
      <c r="BK113" s="339">
        <f>ROUND(I113*H113,2)</f>
        <v>0</v>
      </c>
      <c r="BL113" s="315" t="s">
        <v>1649</v>
      </c>
      <c r="BM113" s="338" t="s">
        <v>1706</v>
      </c>
    </row>
    <row r="114" spans="2:65" s="225" customFormat="1" x14ac:dyDescent="0.2">
      <c r="B114" s="226"/>
      <c r="D114" s="337" t="s">
        <v>1646</v>
      </c>
      <c r="F114" s="336" t="s">
        <v>1705</v>
      </c>
      <c r="I114" s="335"/>
      <c r="L114" s="226"/>
      <c r="M114" s="362"/>
      <c r="T114" s="272"/>
      <c r="AT114" s="315" t="s">
        <v>1646</v>
      </c>
      <c r="AU114" s="315" t="s">
        <v>1572</v>
      </c>
    </row>
    <row r="115" spans="2:65" s="225" customFormat="1" ht="24.2" customHeight="1" x14ac:dyDescent="0.2">
      <c r="B115" s="226"/>
      <c r="C115" s="372" t="s">
        <v>1704</v>
      </c>
      <c r="D115" s="372" t="s">
        <v>1666</v>
      </c>
      <c r="E115" s="371" t="s">
        <v>1703</v>
      </c>
      <c r="F115" s="366" t="s">
        <v>1702</v>
      </c>
      <c r="G115" s="370" t="s">
        <v>1551</v>
      </c>
      <c r="H115" s="369">
        <v>1</v>
      </c>
      <c r="I115" s="368"/>
      <c r="J115" s="367">
        <f>ROUND(I115*H115,2)</f>
        <v>0</v>
      </c>
      <c r="K115" s="366" t="s">
        <v>1668</v>
      </c>
      <c r="L115" s="365"/>
      <c r="M115" s="364" t="s">
        <v>1568</v>
      </c>
      <c r="N115" s="363" t="s">
        <v>1615</v>
      </c>
      <c r="P115" s="341">
        <f>O115*H115</f>
        <v>0</v>
      </c>
      <c r="Q115" s="341">
        <v>0</v>
      </c>
      <c r="R115" s="341">
        <f>Q115*H115</f>
        <v>0</v>
      </c>
      <c r="S115" s="341">
        <v>0</v>
      </c>
      <c r="T115" s="340">
        <f>S115*H115</f>
        <v>0</v>
      </c>
      <c r="AR115" s="338" t="s">
        <v>1667</v>
      </c>
      <c r="AT115" s="338" t="s">
        <v>1666</v>
      </c>
      <c r="AU115" s="338" t="s">
        <v>1572</v>
      </c>
      <c r="AY115" s="315" t="s">
        <v>1650</v>
      </c>
      <c r="BE115" s="339">
        <f>IF(N115="základní",J115,0)</f>
        <v>0</v>
      </c>
      <c r="BF115" s="339">
        <f>IF(N115="snížená",J115,0)</f>
        <v>0</v>
      </c>
      <c r="BG115" s="339">
        <f>IF(N115="zákl. přenesená",J115,0)</f>
        <v>0</v>
      </c>
      <c r="BH115" s="339">
        <f>IF(N115="sníž. přenesená",J115,0)</f>
        <v>0</v>
      </c>
      <c r="BI115" s="339">
        <f>IF(N115="nulová",J115,0)</f>
        <v>0</v>
      </c>
      <c r="BJ115" s="315" t="s">
        <v>1572</v>
      </c>
      <c r="BK115" s="339">
        <f>ROUND(I115*H115,2)</f>
        <v>0</v>
      </c>
      <c r="BL115" s="315" t="s">
        <v>1649</v>
      </c>
      <c r="BM115" s="338" t="s">
        <v>1701</v>
      </c>
    </row>
    <row r="116" spans="2:65" s="225" customFormat="1" ht="24.2" customHeight="1" x14ac:dyDescent="0.2">
      <c r="B116" s="226"/>
      <c r="C116" s="350" t="s">
        <v>1700</v>
      </c>
      <c r="D116" s="350" t="s">
        <v>1651</v>
      </c>
      <c r="E116" s="349" t="s">
        <v>1699</v>
      </c>
      <c r="F116" s="344" t="s">
        <v>1698</v>
      </c>
      <c r="G116" s="348" t="s">
        <v>189</v>
      </c>
      <c r="H116" s="347">
        <v>3</v>
      </c>
      <c r="I116" s="346"/>
      <c r="J116" s="345">
        <f>ROUND(I116*H116,2)</f>
        <v>0</v>
      </c>
      <c r="K116" s="344" t="s">
        <v>152</v>
      </c>
      <c r="L116" s="226"/>
      <c r="M116" s="343" t="s">
        <v>1568</v>
      </c>
      <c r="N116" s="342" t="s">
        <v>1615</v>
      </c>
      <c r="P116" s="341">
        <f>O116*H116</f>
        <v>0</v>
      </c>
      <c r="Q116" s="341">
        <v>0</v>
      </c>
      <c r="R116" s="341">
        <f>Q116*H116</f>
        <v>0</v>
      </c>
      <c r="S116" s="341">
        <v>0</v>
      </c>
      <c r="T116" s="340">
        <f>S116*H116</f>
        <v>0</v>
      </c>
      <c r="AR116" s="338" t="s">
        <v>1649</v>
      </c>
      <c r="AT116" s="338" t="s">
        <v>1651</v>
      </c>
      <c r="AU116" s="338" t="s">
        <v>1572</v>
      </c>
      <c r="AY116" s="315" t="s">
        <v>1650</v>
      </c>
      <c r="BE116" s="339">
        <f>IF(N116="základní",J116,0)</f>
        <v>0</v>
      </c>
      <c r="BF116" s="339">
        <f>IF(N116="snížená",J116,0)</f>
        <v>0</v>
      </c>
      <c r="BG116" s="339">
        <f>IF(N116="zákl. přenesená",J116,0)</f>
        <v>0</v>
      </c>
      <c r="BH116" s="339">
        <f>IF(N116="sníž. přenesená",J116,0)</f>
        <v>0</v>
      </c>
      <c r="BI116" s="339">
        <f>IF(N116="nulová",J116,0)</f>
        <v>0</v>
      </c>
      <c r="BJ116" s="315" t="s">
        <v>1572</v>
      </c>
      <c r="BK116" s="339">
        <f>ROUND(I116*H116,2)</f>
        <v>0</v>
      </c>
      <c r="BL116" s="315" t="s">
        <v>1649</v>
      </c>
      <c r="BM116" s="338" t="s">
        <v>1697</v>
      </c>
    </row>
    <row r="117" spans="2:65" s="225" customFormat="1" x14ac:dyDescent="0.2">
      <c r="B117" s="226"/>
      <c r="D117" s="337" t="s">
        <v>1646</v>
      </c>
      <c r="F117" s="336" t="s">
        <v>1696</v>
      </c>
      <c r="I117" s="335"/>
      <c r="L117" s="226"/>
      <c r="M117" s="362"/>
      <c r="T117" s="272"/>
      <c r="AT117" s="315" t="s">
        <v>1646</v>
      </c>
      <c r="AU117" s="315" t="s">
        <v>1572</v>
      </c>
    </row>
    <row r="118" spans="2:65" s="225" customFormat="1" ht="24.2" customHeight="1" x14ac:dyDescent="0.2">
      <c r="B118" s="226"/>
      <c r="C118" s="372" t="s">
        <v>1641</v>
      </c>
      <c r="D118" s="372" t="s">
        <v>1666</v>
      </c>
      <c r="E118" s="371" t="s">
        <v>1695</v>
      </c>
      <c r="F118" s="366" t="s">
        <v>1694</v>
      </c>
      <c r="G118" s="370" t="s">
        <v>1551</v>
      </c>
      <c r="H118" s="369">
        <v>3</v>
      </c>
      <c r="I118" s="368"/>
      <c r="J118" s="367">
        <f>ROUND(I118*H118,2)</f>
        <v>0</v>
      </c>
      <c r="K118" s="366" t="s">
        <v>1668</v>
      </c>
      <c r="L118" s="365"/>
      <c r="M118" s="364" t="s">
        <v>1568</v>
      </c>
      <c r="N118" s="363" t="s">
        <v>1615</v>
      </c>
      <c r="P118" s="341">
        <f>O118*H118</f>
        <v>0</v>
      </c>
      <c r="Q118" s="341">
        <v>0</v>
      </c>
      <c r="R118" s="341">
        <f>Q118*H118</f>
        <v>0</v>
      </c>
      <c r="S118" s="341">
        <v>0</v>
      </c>
      <c r="T118" s="340">
        <f>S118*H118</f>
        <v>0</v>
      </c>
      <c r="AR118" s="338" t="s">
        <v>1667</v>
      </c>
      <c r="AT118" s="338" t="s">
        <v>1666</v>
      </c>
      <c r="AU118" s="338" t="s">
        <v>1572</v>
      </c>
      <c r="AY118" s="315" t="s">
        <v>1650</v>
      </c>
      <c r="BE118" s="339">
        <f>IF(N118="základní",J118,0)</f>
        <v>0</v>
      </c>
      <c r="BF118" s="339">
        <f>IF(N118="snížená",J118,0)</f>
        <v>0</v>
      </c>
      <c r="BG118" s="339">
        <f>IF(N118="zákl. přenesená",J118,0)</f>
        <v>0</v>
      </c>
      <c r="BH118" s="339">
        <f>IF(N118="sníž. přenesená",J118,0)</f>
        <v>0</v>
      </c>
      <c r="BI118" s="339">
        <f>IF(N118="nulová",J118,0)</f>
        <v>0</v>
      </c>
      <c r="BJ118" s="315" t="s">
        <v>1572</v>
      </c>
      <c r="BK118" s="339">
        <f>ROUND(I118*H118,2)</f>
        <v>0</v>
      </c>
      <c r="BL118" s="315" t="s">
        <v>1649</v>
      </c>
      <c r="BM118" s="338" t="s">
        <v>1693</v>
      </c>
    </row>
    <row r="119" spans="2:65" s="351" customFormat="1" ht="25.9" customHeight="1" x14ac:dyDescent="0.2">
      <c r="B119" s="358"/>
      <c r="D119" s="353" t="s">
        <v>1583</v>
      </c>
      <c r="E119" s="361" t="s">
        <v>1692</v>
      </c>
      <c r="F119" s="361" t="s">
        <v>1691</v>
      </c>
      <c r="I119" s="360"/>
      <c r="J119" s="359">
        <f>BK119</f>
        <v>0</v>
      </c>
      <c r="L119" s="358"/>
      <c r="M119" s="357"/>
      <c r="P119" s="356">
        <f>SUM(P120:P126)</f>
        <v>0</v>
      </c>
      <c r="R119" s="356">
        <f>SUM(R120:R126)</f>
        <v>6.0000000000000006E-4</v>
      </c>
      <c r="T119" s="355">
        <f>SUM(T120:T126)</f>
        <v>0</v>
      </c>
      <c r="AR119" s="353" t="s">
        <v>1567</v>
      </c>
      <c r="AT119" s="354" t="s">
        <v>1583</v>
      </c>
      <c r="AU119" s="354" t="s">
        <v>1582</v>
      </c>
      <c r="AY119" s="353" t="s">
        <v>1650</v>
      </c>
      <c r="BK119" s="352">
        <f>SUM(BK120:BK126)</f>
        <v>0</v>
      </c>
    </row>
    <row r="120" spans="2:65" s="225" customFormat="1" ht="24.2" customHeight="1" x14ac:dyDescent="0.2">
      <c r="B120" s="226"/>
      <c r="C120" s="350" t="s">
        <v>1690</v>
      </c>
      <c r="D120" s="350" t="s">
        <v>1651</v>
      </c>
      <c r="E120" s="349" t="s">
        <v>1689</v>
      </c>
      <c r="F120" s="344" t="s">
        <v>1688</v>
      </c>
      <c r="G120" s="348" t="s">
        <v>189</v>
      </c>
      <c r="H120" s="347">
        <v>4</v>
      </c>
      <c r="I120" s="346"/>
      <c r="J120" s="345">
        <f>ROUND(I120*H120,2)</f>
        <v>0</v>
      </c>
      <c r="K120" s="344" t="s">
        <v>152</v>
      </c>
      <c r="L120" s="226"/>
      <c r="M120" s="343" t="s">
        <v>1568</v>
      </c>
      <c r="N120" s="342" t="s">
        <v>1615</v>
      </c>
      <c r="P120" s="341">
        <f>O120*H120</f>
        <v>0</v>
      </c>
      <c r="Q120" s="341">
        <v>0</v>
      </c>
      <c r="R120" s="341">
        <f>Q120*H120</f>
        <v>0</v>
      </c>
      <c r="S120" s="341">
        <v>0</v>
      </c>
      <c r="T120" s="340">
        <f>S120*H120</f>
        <v>0</v>
      </c>
      <c r="AR120" s="338" t="s">
        <v>1649</v>
      </c>
      <c r="AT120" s="338" t="s">
        <v>1651</v>
      </c>
      <c r="AU120" s="338" t="s">
        <v>1572</v>
      </c>
      <c r="AY120" s="315" t="s">
        <v>1650</v>
      </c>
      <c r="BE120" s="339">
        <f>IF(N120="základní",J120,0)</f>
        <v>0</v>
      </c>
      <c r="BF120" s="339">
        <f>IF(N120="snížená",J120,0)</f>
        <v>0</v>
      </c>
      <c r="BG120" s="339">
        <f>IF(N120="zákl. přenesená",J120,0)</f>
        <v>0</v>
      </c>
      <c r="BH120" s="339">
        <f>IF(N120="sníž. přenesená",J120,0)</f>
        <v>0</v>
      </c>
      <c r="BI120" s="339">
        <f>IF(N120="nulová",J120,0)</f>
        <v>0</v>
      </c>
      <c r="BJ120" s="315" t="s">
        <v>1572</v>
      </c>
      <c r="BK120" s="339">
        <f>ROUND(I120*H120,2)</f>
        <v>0</v>
      </c>
      <c r="BL120" s="315" t="s">
        <v>1649</v>
      </c>
      <c r="BM120" s="338" t="s">
        <v>1687</v>
      </c>
    </row>
    <row r="121" spans="2:65" s="225" customFormat="1" x14ac:dyDescent="0.2">
      <c r="B121" s="226"/>
      <c r="D121" s="337" t="s">
        <v>1646</v>
      </c>
      <c r="F121" s="336" t="s">
        <v>1686</v>
      </c>
      <c r="I121" s="335"/>
      <c r="L121" s="226"/>
      <c r="M121" s="362"/>
      <c r="T121" s="272"/>
      <c r="AT121" s="315" t="s">
        <v>1646</v>
      </c>
      <c r="AU121" s="315" t="s">
        <v>1572</v>
      </c>
    </row>
    <row r="122" spans="2:65" s="225" customFormat="1" ht="78" customHeight="1" x14ac:dyDescent="0.2">
      <c r="B122" s="226"/>
      <c r="C122" s="372" t="s">
        <v>1685</v>
      </c>
      <c r="D122" s="372" t="s">
        <v>1666</v>
      </c>
      <c r="E122" s="371" t="s">
        <v>1684</v>
      </c>
      <c r="F122" s="366" t="s">
        <v>1683</v>
      </c>
      <c r="G122" s="370" t="s">
        <v>1551</v>
      </c>
      <c r="H122" s="369">
        <v>4</v>
      </c>
      <c r="I122" s="368"/>
      <c r="J122" s="367">
        <f>ROUND(I122*H122,2)</f>
        <v>0</v>
      </c>
      <c r="K122" s="366" t="s">
        <v>1668</v>
      </c>
      <c r="L122" s="365"/>
      <c r="M122" s="364" t="s">
        <v>1568</v>
      </c>
      <c r="N122" s="363" t="s">
        <v>1615</v>
      </c>
      <c r="P122" s="341">
        <f>O122*H122</f>
        <v>0</v>
      </c>
      <c r="Q122" s="341">
        <v>0</v>
      </c>
      <c r="R122" s="341">
        <f>Q122*H122</f>
        <v>0</v>
      </c>
      <c r="S122" s="341">
        <v>0</v>
      </c>
      <c r="T122" s="340">
        <f>S122*H122</f>
        <v>0</v>
      </c>
      <c r="AR122" s="338" t="s">
        <v>1667</v>
      </c>
      <c r="AT122" s="338" t="s">
        <v>1666</v>
      </c>
      <c r="AU122" s="338" t="s">
        <v>1572</v>
      </c>
      <c r="AY122" s="315" t="s">
        <v>1650</v>
      </c>
      <c r="BE122" s="339">
        <f>IF(N122="základní",J122,0)</f>
        <v>0</v>
      </c>
      <c r="BF122" s="339">
        <f>IF(N122="snížená",J122,0)</f>
        <v>0</v>
      </c>
      <c r="BG122" s="339">
        <f>IF(N122="zákl. přenesená",J122,0)</f>
        <v>0</v>
      </c>
      <c r="BH122" s="339">
        <f>IF(N122="sníž. přenesená",J122,0)</f>
        <v>0</v>
      </c>
      <c r="BI122" s="339">
        <f>IF(N122="nulová",J122,0)</f>
        <v>0</v>
      </c>
      <c r="BJ122" s="315" t="s">
        <v>1572</v>
      </c>
      <c r="BK122" s="339">
        <f>ROUND(I122*H122,2)</f>
        <v>0</v>
      </c>
      <c r="BL122" s="315" t="s">
        <v>1649</v>
      </c>
      <c r="BM122" s="338" t="s">
        <v>1682</v>
      </c>
    </row>
    <row r="123" spans="2:65" s="225" customFormat="1" ht="16.5" customHeight="1" x14ac:dyDescent="0.2">
      <c r="B123" s="226"/>
      <c r="C123" s="350" t="s">
        <v>1681</v>
      </c>
      <c r="D123" s="350" t="s">
        <v>1651</v>
      </c>
      <c r="E123" s="349" t="s">
        <v>1680</v>
      </c>
      <c r="F123" s="344" t="s">
        <v>1679</v>
      </c>
      <c r="G123" s="348" t="s">
        <v>189</v>
      </c>
      <c r="H123" s="347">
        <v>60</v>
      </c>
      <c r="I123" s="346"/>
      <c r="J123" s="345">
        <f>ROUND(I123*H123,2)</f>
        <v>0</v>
      </c>
      <c r="K123" s="344" t="s">
        <v>152</v>
      </c>
      <c r="L123" s="226"/>
      <c r="M123" s="343" t="s">
        <v>1568</v>
      </c>
      <c r="N123" s="342" t="s">
        <v>1615</v>
      </c>
      <c r="P123" s="341">
        <f>O123*H123</f>
        <v>0</v>
      </c>
      <c r="Q123" s="341">
        <v>0</v>
      </c>
      <c r="R123" s="341">
        <f>Q123*H123</f>
        <v>0</v>
      </c>
      <c r="S123" s="341">
        <v>0</v>
      </c>
      <c r="T123" s="340">
        <f>S123*H123</f>
        <v>0</v>
      </c>
      <c r="AR123" s="338" t="s">
        <v>1649</v>
      </c>
      <c r="AT123" s="338" t="s">
        <v>1651</v>
      </c>
      <c r="AU123" s="338" t="s">
        <v>1572</v>
      </c>
      <c r="AY123" s="315" t="s">
        <v>1650</v>
      </c>
      <c r="BE123" s="339">
        <f>IF(N123="základní",J123,0)</f>
        <v>0</v>
      </c>
      <c r="BF123" s="339">
        <f>IF(N123="snížená",J123,0)</f>
        <v>0</v>
      </c>
      <c r="BG123" s="339">
        <f>IF(N123="zákl. přenesená",J123,0)</f>
        <v>0</v>
      </c>
      <c r="BH123" s="339">
        <f>IF(N123="sníž. přenesená",J123,0)</f>
        <v>0</v>
      </c>
      <c r="BI123" s="339">
        <f>IF(N123="nulová",J123,0)</f>
        <v>0</v>
      </c>
      <c r="BJ123" s="315" t="s">
        <v>1572</v>
      </c>
      <c r="BK123" s="339">
        <f>ROUND(I123*H123,2)</f>
        <v>0</v>
      </c>
      <c r="BL123" s="315" t="s">
        <v>1649</v>
      </c>
      <c r="BM123" s="338" t="s">
        <v>1678</v>
      </c>
    </row>
    <row r="124" spans="2:65" s="225" customFormat="1" x14ac:dyDescent="0.2">
      <c r="B124" s="226"/>
      <c r="D124" s="337" t="s">
        <v>1646</v>
      </c>
      <c r="F124" s="336" t="s">
        <v>1677</v>
      </c>
      <c r="I124" s="335"/>
      <c r="L124" s="226"/>
      <c r="M124" s="362"/>
      <c r="T124" s="272"/>
      <c r="AT124" s="315" t="s">
        <v>1646</v>
      </c>
      <c r="AU124" s="315" t="s">
        <v>1572</v>
      </c>
    </row>
    <row r="125" spans="2:65" s="225" customFormat="1" ht="16.5" customHeight="1" x14ac:dyDescent="0.2">
      <c r="B125" s="226"/>
      <c r="C125" s="372" t="s">
        <v>1676</v>
      </c>
      <c r="D125" s="372" t="s">
        <v>1666</v>
      </c>
      <c r="E125" s="371" t="s">
        <v>1675</v>
      </c>
      <c r="F125" s="366" t="s">
        <v>1674</v>
      </c>
      <c r="G125" s="370" t="s">
        <v>189</v>
      </c>
      <c r="H125" s="369">
        <v>60</v>
      </c>
      <c r="I125" s="368"/>
      <c r="J125" s="367">
        <f>ROUND(I125*H125,2)</f>
        <v>0</v>
      </c>
      <c r="K125" s="366" t="s">
        <v>152</v>
      </c>
      <c r="L125" s="365"/>
      <c r="M125" s="364" t="s">
        <v>1568</v>
      </c>
      <c r="N125" s="363" t="s">
        <v>1615</v>
      </c>
      <c r="P125" s="341">
        <f>O125*H125</f>
        <v>0</v>
      </c>
      <c r="Q125" s="341">
        <v>1.0000000000000001E-5</v>
      </c>
      <c r="R125" s="341">
        <f>Q125*H125</f>
        <v>6.0000000000000006E-4</v>
      </c>
      <c r="S125" s="341">
        <v>0</v>
      </c>
      <c r="T125" s="340">
        <f>S125*H125</f>
        <v>0</v>
      </c>
      <c r="AR125" s="338" t="s">
        <v>1667</v>
      </c>
      <c r="AT125" s="338" t="s">
        <v>1666</v>
      </c>
      <c r="AU125" s="338" t="s">
        <v>1572</v>
      </c>
      <c r="AY125" s="315" t="s">
        <v>1650</v>
      </c>
      <c r="BE125" s="339">
        <f>IF(N125="základní",J125,0)</f>
        <v>0</v>
      </c>
      <c r="BF125" s="339">
        <f>IF(N125="snížená",J125,0)</f>
        <v>0</v>
      </c>
      <c r="BG125" s="339">
        <f>IF(N125="zákl. přenesená",J125,0)</f>
        <v>0</v>
      </c>
      <c r="BH125" s="339">
        <f>IF(N125="sníž. přenesená",J125,0)</f>
        <v>0</v>
      </c>
      <c r="BI125" s="339">
        <f>IF(N125="nulová",J125,0)</f>
        <v>0</v>
      </c>
      <c r="BJ125" s="315" t="s">
        <v>1572</v>
      </c>
      <c r="BK125" s="339">
        <f>ROUND(I125*H125,2)</f>
        <v>0</v>
      </c>
      <c r="BL125" s="315" t="s">
        <v>1649</v>
      </c>
      <c r="BM125" s="338" t="s">
        <v>1673</v>
      </c>
    </row>
    <row r="126" spans="2:65" s="225" customFormat="1" ht="33" customHeight="1" x14ac:dyDescent="0.2">
      <c r="B126" s="226"/>
      <c r="C126" s="372" t="s">
        <v>1672</v>
      </c>
      <c r="D126" s="372" t="s">
        <v>1666</v>
      </c>
      <c r="E126" s="371" t="s">
        <v>1671</v>
      </c>
      <c r="F126" s="366" t="s">
        <v>1670</v>
      </c>
      <c r="G126" s="370" t="s">
        <v>1669</v>
      </c>
      <c r="H126" s="369">
        <v>60</v>
      </c>
      <c r="I126" s="368"/>
      <c r="J126" s="367">
        <f>ROUND(I126*H126,2)</f>
        <v>0</v>
      </c>
      <c r="K126" s="366" t="s">
        <v>1668</v>
      </c>
      <c r="L126" s="365"/>
      <c r="M126" s="364" t="s">
        <v>1568</v>
      </c>
      <c r="N126" s="363" t="s">
        <v>1615</v>
      </c>
      <c r="P126" s="341">
        <f>O126*H126</f>
        <v>0</v>
      </c>
      <c r="Q126" s="341">
        <v>0</v>
      </c>
      <c r="R126" s="341">
        <f>Q126*H126</f>
        <v>0</v>
      </c>
      <c r="S126" s="341">
        <v>0</v>
      </c>
      <c r="T126" s="340">
        <f>S126*H126</f>
        <v>0</v>
      </c>
      <c r="AR126" s="338" t="s">
        <v>1667</v>
      </c>
      <c r="AT126" s="338" t="s">
        <v>1666</v>
      </c>
      <c r="AU126" s="338" t="s">
        <v>1572</v>
      </c>
      <c r="AY126" s="315" t="s">
        <v>1650</v>
      </c>
      <c r="BE126" s="339">
        <f>IF(N126="základní",J126,0)</f>
        <v>0</v>
      </c>
      <c r="BF126" s="339">
        <f>IF(N126="snížená",J126,0)</f>
        <v>0</v>
      </c>
      <c r="BG126" s="339">
        <f>IF(N126="zákl. přenesená",J126,0)</f>
        <v>0</v>
      </c>
      <c r="BH126" s="339">
        <f>IF(N126="sníž. přenesená",J126,0)</f>
        <v>0</v>
      </c>
      <c r="BI126" s="339">
        <f>IF(N126="nulová",J126,0)</f>
        <v>0</v>
      </c>
      <c r="BJ126" s="315" t="s">
        <v>1572</v>
      </c>
      <c r="BK126" s="339">
        <f>ROUND(I126*H126,2)</f>
        <v>0</v>
      </c>
      <c r="BL126" s="315" t="s">
        <v>1649</v>
      </c>
      <c r="BM126" s="338" t="s">
        <v>1665</v>
      </c>
    </row>
    <row r="127" spans="2:65" s="351" customFormat="1" ht="25.9" customHeight="1" x14ac:dyDescent="0.2">
      <c r="B127" s="358"/>
      <c r="D127" s="353" t="s">
        <v>1583</v>
      </c>
      <c r="E127" s="361" t="s">
        <v>1664</v>
      </c>
      <c r="F127" s="361" t="s">
        <v>1663</v>
      </c>
      <c r="I127" s="360"/>
      <c r="J127" s="359">
        <f>BK127</f>
        <v>0</v>
      </c>
      <c r="L127" s="358"/>
      <c r="M127" s="357"/>
      <c r="P127" s="356">
        <f>SUM(P128:P129)</f>
        <v>0</v>
      </c>
      <c r="R127" s="356">
        <f>SUM(R128:R129)</f>
        <v>0</v>
      </c>
      <c r="T127" s="355">
        <f>SUM(T128:T129)</f>
        <v>0</v>
      </c>
      <c r="AR127" s="353" t="s">
        <v>1567</v>
      </c>
      <c r="AT127" s="354" t="s">
        <v>1583</v>
      </c>
      <c r="AU127" s="354" t="s">
        <v>1582</v>
      </c>
      <c r="AY127" s="353" t="s">
        <v>1650</v>
      </c>
      <c r="BK127" s="352">
        <f>SUM(BK128:BK129)</f>
        <v>0</v>
      </c>
    </row>
    <row r="128" spans="2:65" s="225" customFormat="1" ht="16.5" customHeight="1" x14ac:dyDescent="0.2">
      <c r="B128" s="226"/>
      <c r="C128" s="350" t="s">
        <v>1662</v>
      </c>
      <c r="D128" s="350" t="s">
        <v>1651</v>
      </c>
      <c r="E128" s="349" t="s">
        <v>1661</v>
      </c>
      <c r="F128" s="344" t="s">
        <v>1660</v>
      </c>
      <c r="G128" s="348" t="s">
        <v>1652</v>
      </c>
      <c r="H128" s="347">
        <v>0.5</v>
      </c>
      <c r="I128" s="346"/>
      <c r="J128" s="345">
        <f>ROUND(I128*H128,2)</f>
        <v>0</v>
      </c>
      <c r="K128" s="344" t="s">
        <v>152</v>
      </c>
      <c r="L128" s="226"/>
      <c r="M128" s="343" t="s">
        <v>1568</v>
      </c>
      <c r="N128" s="342" t="s">
        <v>1615</v>
      </c>
      <c r="P128" s="341">
        <f>O128*H128</f>
        <v>0</v>
      </c>
      <c r="Q128" s="341">
        <v>0</v>
      </c>
      <c r="R128" s="341">
        <f>Q128*H128</f>
        <v>0</v>
      </c>
      <c r="S128" s="341">
        <v>0</v>
      </c>
      <c r="T128" s="340">
        <f>S128*H128</f>
        <v>0</v>
      </c>
      <c r="AR128" s="338" t="s">
        <v>1649</v>
      </c>
      <c r="AT128" s="338" t="s">
        <v>1651</v>
      </c>
      <c r="AU128" s="338" t="s">
        <v>1572</v>
      </c>
      <c r="AY128" s="315" t="s">
        <v>1650</v>
      </c>
      <c r="BE128" s="339">
        <f>IF(N128="základní",J128,0)</f>
        <v>0</v>
      </c>
      <c r="BF128" s="339">
        <f>IF(N128="snížená",J128,0)</f>
        <v>0</v>
      </c>
      <c r="BG128" s="339">
        <f>IF(N128="zákl. přenesená",J128,0)</f>
        <v>0</v>
      </c>
      <c r="BH128" s="339">
        <f>IF(N128="sníž. přenesená",J128,0)</f>
        <v>0</v>
      </c>
      <c r="BI128" s="339">
        <f>IF(N128="nulová",J128,0)</f>
        <v>0</v>
      </c>
      <c r="BJ128" s="315" t="s">
        <v>1572</v>
      </c>
      <c r="BK128" s="339">
        <f>ROUND(I128*H128,2)</f>
        <v>0</v>
      </c>
      <c r="BL128" s="315" t="s">
        <v>1649</v>
      </c>
      <c r="BM128" s="338" t="s">
        <v>1659</v>
      </c>
    </row>
    <row r="129" spans="2:65" s="225" customFormat="1" x14ac:dyDescent="0.2">
      <c r="B129" s="226"/>
      <c r="D129" s="337" t="s">
        <v>1646</v>
      </c>
      <c r="F129" s="336" t="s">
        <v>1658</v>
      </c>
      <c r="I129" s="335"/>
      <c r="L129" s="226"/>
      <c r="M129" s="362"/>
      <c r="T129" s="272"/>
      <c r="AT129" s="315" t="s">
        <v>1646</v>
      </c>
      <c r="AU129" s="315" t="s">
        <v>1572</v>
      </c>
    </row>
    <row r="130" spans="2:65" s="351" customFormat="1" ht="25.9" customHeight="1" x14ac:dyDescent="0.2">
      <c r="B130" s="358"/>
      <c r="D130" s="353" t="s">
        <v>1583</v>
      </c>
      <c r="E130" s="361" t="s">
        <v>1657</v>
      </c>
      <c r="F130" s="361" t="s">
        <v>1656</v>
      </c>
      <c r="I130" s="360"/>
      <c r="J130" s="359">
        <f>BK130</f>
        <v>0</v>
      </c>
      <c r="L130" s="358"/>
      <c r="M130" s="357"/>
      <c r="P130" s="356">
        <f>SUM(P131:P132)</f>
        <v>0</v>
      </c>
      <c r="R130" s="356">
        <f>SUM(R131:R132)</f>
        <v>0</v>
      </c>
      <c r="T130" s="355">
        <f>SUM(T131:T132)</f>
        <v>0</v>
      </c>
      <c r="AR130" s="353" t="s">
        <v>1567</v>
      </c>
      <c r="AT130" s="354" t="s">
        <v>1583</v>
      </c>
      <c r="AU130" s="354" t="s">
        <v>1582</v>
      </c>
      <c r="AY130" s="353" t="s">
        <v>1650</v>
      </c>
      <c r="BK130" s="352">
        <f>SUM(BK131:BK132)</f>
        <v>0</v>
      </c>
    </row>
    <row r="131" spans="2:65" s="225" customFormat="1" ht="16.5" customHeight="1" x14ac:dyDescent="0.2">
      <c r="B131" s="226"/>
      <c r="C131" s="350" t="s">
        <v>1655</v>
      </c>
      <c r="D131" s="350" t="s">
        <v>1651</v>
      </c>
      <c r="E131" s="349" t="s">
        <v>1654</v>
      </c>
      <c r="F131" s="344" t="s">
        <v>1653</v>
      </c>
      <c r="G131" s="348" t="s">
        <v>1652</v>
      </c>
      <c r="H131" s="347">
        <v>3</v>
      </c>
      <c r="I131" s="346"/>
      <c r="J131" s="345">
        <f>ROUND(I131*H131,2)</f>
        <v>0</v>
      </c>
      <c r="K131" s="344" t="s">
        <v>152</v>
      </c>
      <c r="L131" s="226"/>
      <c r="M131" s="343" t="s">
        <v>1568</v>
      </c>
      <c r="N131" s="342" t="s">
        <v>1615</v>
      </c>
      <c r="P131" s="341">
        <f>O131*H131</f>
        <v>0</v>
      </c>
      <c r="Q131" s="341">
        <v>0</v>
      </c>
      <c r="R131" s="341">
        <f>Q131*H131</f>
        <v>0</v>
      </c>
      <c r="S131" s="341">
        <v>0</v>
      </c>
      <c r="T131" s="340">
        <f>S131*H131</f>
        <v>0</v>
      </c>
      <c r="AR131" s="338" t="s">
        <v>1649</v>
      </c>
      <c r="AT131" s="338" t="s">
        <v>1651</v>
      </c>
      <c r="AU131" s="338" t="s">
        <v>1572</v>
      </c>
      <c r="AY131" s="315" t="s">
        <v>1650</v>
      </c>
      <c r="BE131" s="339">
        <f>IF(N131="základní",J131,0)</f>
        <v>0</v>
      </c>
      <c r="BF131" s="339">
        <f>IF(N131="snížená",J131,0)</f>
        <v>0</v>
      </c>
      <c r="BG131" s="339">
        <f>IF(N131="zákl. přenesená",J131,0)</f>
        <v>0</v>
      </c>
      <c r="BH131" s="339">
        <f>IF(N131="sníž. přenesená",J131,0)</f>
        <v>0</v>
      </c>
      <c r="BI131" s="339">
        <f>IF(N131="nulová",J131,0)</f>
        <v>0</v>
      </c>
      <c r="BJ131" s="315" t="s">
        <v>1572</v>
      </c>
      <c r="BK131" s="339">
        <f>ROUND(I131*H131,2)</f>
        <v>0</v>
      </c>
      <c r="BL131" s="315" t="s">
        <v>1649</v>
      </c>
      <c r="BM131" s="338" t="s">
        <v>1648</v>
      </c>
    </row>
    <row r="132" spans="2:65" s="225" customFormat="1" x14ac:dyDescent="0.2">
      <c r="B132" s="226"/>
      <c r="D132" s="337" t="s">
        <v>1646</v>
      </c>
      <c r="F132" s="336" t="s">
        <v>1647</v>
      </c>
      <c r="I132" s="335"/>
      <c r="L132" s="226"/>
      <c r="M132" s="334"/>
      <c r="N132" s="333"/>
      <c r="O132" s="333"/>
      <c r="P132" s="333"/>
      <c r="Q132" s="333"/>
      <c r="R132" s="333"/>
      <c r="S132" s="333"/>
      <c r="T132" s="332"/>
      <c r="AT132" s="315" t="s">
        <v>1646</v>
      </c>
      <c r="AU132" s="315" t="s">
        <v>1572</v>
      </c>
    </row>
    <row r="133" spans="2:65" s="225" customFormat="1" ht="6.95" customHeight="1" x14ac:dyDescent="0.2">
      <c r="B133" s="228"/>
      <c r="C133" s="227"/>
      <c r="D133" s="227"/>
      <c r="E133" s="227"/>
      <c r="F133" s="227"/>
      <c r="G133" s="227"/>
      <c r="H133" s="227"/>
      <c r="I133" s="227"/>
      <c r="J133" s="227"/>
      <c r="K133" s="227"/>
      <c r="L133" s="226"/>
    </row>
  </sheetData>
  <sheetProtection algorithmName="SHA-512" hashValue="1C6qYsE1S0L6OHtRgRgD/n3i8rb1st4OD1cTWC08sxoR34Blr/RyMUY1WjjiYrlLBGpLG9SIK/2eRK4DvrO7ZQ==" saltValue="8rsZAxEuK9V9CBtjL5FJS8YCelx9K21Gi2nRUHgWTiqPq/BoGV4+e7G8tTnpwBe+A7nfEV0dUANb9n6wu0nmpg==" spinCount="100000" sheet="1" objects="1" scenarios="1" formatColumns="0" formatRows="0" autoFilter="0"/>
  <autoFilter ref="C84:K132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8" r:id="rId1" xr:uid="{7A3E157F-4A10-41C0-89A9-7D5BE872D0E4}"/>
    <hyperlink ref="F91" r:id="rId2" xr:uid="{9ADC0B2D-5E88-438F-85DC-47E179E86D07}"/>
    <hyperlink ref="F94" r:id="rId3" xr:uid="{D914F8FD-201D-47C7-95F4-2D95A20E49EB}"/>
    <hyperlink ref="F97" r:id="rId4" xr:uid="{5A8600AA-D287-4BC9-B7CA-4DF3080D0BCB}"/>
    <hyperlink ref="F101" r:id="rId5" xr:uid="{A5236BF4-0365-4451-8AF2-EDCC5CEC27F7}"/>
    <hyperlink ref="F105" r:id="rId6" xr:uid="{55BAF8C4-AC4B-42AB-BD18-ECC6FBE62B7A}"/>
    <hyperlink ref="F108" r:id="rId7" xr:uid="{DA61E580-00A0-472F-AD05-CA1C29A8FEEA}"/>
    <hyperlink ref="F111" r:id="rId8" xr:uid="{3F4BFE58-6DF9-40DA-96B6-6B2842C1C137}"/>
    <hyperlink ref="F114" r:id="rId9" xr:uid="{54D9E944-F552-421E-B6DB-F6BCDE4871DC}"/>
    <hyperlink ref="F117" r:id="rId10" xr:uid="{A2BEFECB-B359-4B98-BA3E-D5A073806D65}"/>
    <hyperlink ref="F121" r:id="rId11" xr:uid="{00D24CC1-5B30-4B91-8383-DAC122BFF85C}"/>
    <hyperlink ref="F124" r:id="rId12" xr:uid="{7B3701E5-CEA4-4F75-B868-48F5B85CC7C8}"/>
    <hyperlink ref="F129" r:id="rId13" xr:uid="{3C8A1F2D-8A81-4162-B968-E2B7EF81BC22}"/>
    <hyperlink ref="F132" r:id="rId14" xr:uid="{DC7891D7-AF64-46A1-B6CE-6CA8A5D8F646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D58A-21F5-4B41-8286-0E9BFDEEB86A}">
  <sheetPr>
    <pageSetUpPr fitToPage="1"/>
  </sheetPr>
  <dimension ref="B2:BM359"/>
  <sheetViews>
    <sheetView showGridLines="0" topLeftCell="A99" workbookViewId="0">
      <selection activeCell="AZ43" sqref="AZ43"/>
    </sheetView>
  </sheetViews>
  <sheetFormatPr defaultRowHeight="11.25" x14ac:dyDescent="0.2"/>
  <cols>
    <col min="1" max="1" width="7.140625" style="224" customWidth="1"/>
    <col min="2" max="2" width="1" style="224" customWidth="1"/>
    <col min="3" max="3" width="3.5703125" style="224" customWidth="1"/>
    <col min="4" max="4" width="3.7109375" style="224" customWidth="1"/>
    <col min="5" max="5" width="14.7109375" style="224" customWidth="1"/>
    <col min="6" max="6" width="86.42578125" style="224" customWidth="1"/>
    <col min="7" max="7" width="6.42578125" style="224" customWidth="1"/>
    <col min="8" max="8" width="12" style="224" customWidth="1"/>
    <col min="9" max="9" width="13.5703125" style="224" customWidth="1"/>
    <col min="10" max="11" width="19.140625" style="224" customWidth="1"/>
    <col min="12" max="12" width="8" style="224" customWidth="1"/>
    <col min="13" max="13" width="9.28515625" style="224" hidden="1" customWidth="1"/>
    <col min="14" max="14" width="9.140625" style="224"/>
    <col min="15" max="20" width="12.140625" style="224" hidden="1" customWidth="1"/>
    <col min="21" max="21" width="14" style="224" hidden="1" customWidth="1"/>
    <col min="22" max="22" width="10.5703125" style="224" customWidth="1"/>
    <col min="23" max="23" width="14" style="224" customWidth="1"/>
    <col min="24" max="24" width="10.5703125" style="224" customWidth="1"/>
    <col min="25" max="25" width="12.85546875" style="224" customWidth="1"/>
    <col min="26" max="26" width="9.42578125" style="224" customWidth="1"/>
    <col min="27" max="27" width="12.85546875" style="224" customWidth="1"/>
    <col min="28" max="28" width="14" style="224" customWidth="1"/>
    <col min="29" max="29" width="9.42578125" style="224" customWidth="1"/>
    <col min="30" max="30" width="12.85546875" style="224" customWidth="1"/>
    <col min="31" max="31" width="14" style="224" customWidth="1"/>
    <col min="32" max="16384" width="9.140625" style="224"/>
  </cols>
  <sheetData>
    <row r="2" spans="2:46" ht="36.950000000000003" customHeight="1" x14ac:dyDescent="0.2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315" t="s">
        <v>1570</v>
      </c>
    </row>
    <row r="3" spans="2:46" ht="6.95" customHeight="1" x14ac:dyDescent="0.2">
      <c r="B3" s="330"/>
      <c r="C3" s="329"/>
      <c r="D3" s="329"/>
      <c r="E3" s="329"/>
      <c r="F3" s="329"/>
      <c r="G3" s="329"/>
      <c r="H3" s="329"/>
      <c r="I3" s="329"/>
      <c r="J3" s="329"/>
      <c r="K3" s="329"/>
      <c r="L3" s="312"/>
      <c r="AT3" s="315" t="s">
        <v>1567</v>
      </c>
    </row>
    <row r="4" spans="2:46" ht="24.95" customHeight="1" x14ac:dyDescent="0.2">
      <c r="B4" s="312"/>
      <c r="D4" s="289" t="s">
        <v>1796</v>
      </c>
      <c r="L4" s="312"/>
      <c r="M4" s="410" t="s">
        <v>1638</v>
      </c>
      <c r="AT4" s="315" t="s">
        <v>1622</v>
      </c>
    </row>
    <row r="5" spans="2:46" ht="6.95" customHeight="1" x14ac:dyDescent="0.2">
      <c r="B5" s="312"/>
      <c r="L5" s="312"/>
    </row>
    <row r="6" spans="2:46" ht="12" customHeight="1" x14ac:dyDescent="0.2">
      <c r="B6" s="312"/>
      <c r="D6" s="277" t="s">
        <v>1606</v>
      </c>
      <c r="L6" s="312"/>
    </row>
    <row r="7" spans="2:46" ht="16.5" customHeight="1" x14ac:dyDescent="0.2">
      <c r="B7" s="312"/>
      <c r="E7" s="386" t="str">
        <f>'Rekapitulace Elektro'!K6</f>
        <v>OPRAVA ŠATEN A PŘILEHLÝCH PROSTOR V BUDOVĚ ZŠ Sluneční Šumperk</v>
      </c>
      <c r="F7" s="385"/>
      <c r="G7" s="385"/>
      <c r="H7" s="385"/>
      <c r="L7" s="312"/>
    </row>
    <row r="8" spans="2:46" s="225" customFormat="1" ht="12" customHeight="1" x14ac:dyDescent="0.2">
      <c r="B8" s="226"/>
      <c r="D8" s="277" t="s">
        <v>1785</v>
      </c>
      <c r="L8" s="226"/>
    </row>
    <row r="9" spans="2:46" s="225" customFormat="1" ht="16.5" customHeight="1" x14ac:dyDescent="0.2">
      <c r="B9" s="226"/>
      <c r="E9" s="286" t="s">
        <v>2468</v>
      </c>
      <c r="F9" s="384"/>
      <c r="G9" s="384"/>
      <c r="H9" s="384"/>
      <c r="L9" s="226"/>
    </row>
    <row r="10" spans="2:46" s="225" customFormat="1" x14ac:dyDescent="0.2">
      <c r="B10" s="226"/>
      <c r="L10" s="226"/>
    </row>
    <row r="11" spans="2:46" s="225" customFormat="1" ht="12" customHeight="1" x14ac:dyDescent="0.2">
      <c r="B11" s="226"/>
      <c r="D11" s="277" t="s">
        <v>1632</v>
      </c>
      <c r="F11" s="316" t="s">
        <v>1568</v>
      </c>
      <c r="I11" s="277" t="s">
        <v>1631</v>
      </c>
      <c r="J11" s="316" t="s">
        <v>1568</v>
      </c>
      <c r="L11" s="226"/>
    </row>
    <row r="12" spans="2:46" s="225" customFormat="1" ht="12" customHeight="1" x14ac:dyDescent="0.2">
      <c r="B12" s="226"/>
      <c r="D12" s="277" t="s">
        <v>1605</v>
      </c>
      <c r="F12" s="316" t="s">
        <v>1630</v>
      </c>
      <c r="I12" s="277" t="s">
        <v>1604</v>
      </c>
      <c r="J12" s="383" t="str">
        <f>'Rekapitulace Elektro'!AN8</f>
        <v>8. 1. 2025</v>
      </c>
      <c r="L12" s="226"/>
    </row>
    <row r="13" spans="2:46" s="225" customFormat="1" ht="10.9" customHeight="1" x14ac:dyDescent="0.2">
      <c r="B13" s="226"/>
      <c r="L13" s="226"/>
    </row>
    <row r="14" spans="2:46" s="225" customFormat="1" ht="12" customHeight="1" x14ac:dyDescent="0.2">
      <c r="B14" s="226"/>
      <c r="D14" s="277" t="s">
        <v>1603</v>
      </c>
      <c r="I14" s="277" t="s">
        <v>1625</v>
      </c>
      <c r="J14" s="316" t="str">
        <f>IF('Rekapitulace Elektro'!AN10="","",'Rekapitulace Elektro'!AN10)</f>
        <v/>
      </c>
      <c r="L14" s="226"/>
    </row>
    <row r="15" spans="2:46" s="225" customFormat="1" ht="18" customHeight="1" x14ac:dyDescent="0.2">
      <c r="B15" s="226"/>
      <c r="E15" s="316" t="str">
        <f>IF('Rekapitulace Elektro'!E11="","",'Rekapitulace Elektro'!E11)</f>
        <v xml:space="preserve"> </v>
      </c>
      <c r="I15" s="277" t="s">
        <v>1623</v>
      </c>
      <c r="J15" s="316" t="str">
        <f>IF('Rekapitulace Elektro'!AN11="","",'Rekapitulace Elektro'!AN11)</f>
        <v/>
      </c>
      <c r="L15" s="226"/>
    </row>
    <row r="16" spans="2:46" s="225" customFormat="1" ht="6.95" customHeight="1" x14ac:dyDescent="0.2">
      <c r="B16" s="226"/>
      <c r="L16" s="226"/>
    </row>
    <row r="17" spans="2:12" s="225" customFormat="1" ht="12" customHeight="1" x14ac:dyDescent="0.2">
      <c r="B17" s="226"/>
      <c r="D17" s="277" t="s">
        <v>1600</v>
      </c>
      <c r="I17" s="277" t="s">
        <v>1625</v>
      </c>
      <c r="J17" s="320" t="str">
        <f>'Rekapitulace Elektro'!AN13</f>
        <v>Vyplň údaj</v>
      </c>
      <c r="L17" s="226"/>
    </row>
    <row r="18" spans="2:12" s="225" customFormat="1" ht="18" customHeight="1" x14ac:dyDescent="0.2">
      <c r="B18" s="226"/>
      <c r="E18" s="409" t="str">
        <f>'Rekapitulace Elektro'!E14</f>
        <v>Vyplň údaj</v>
      </c>
      <c r="F18" s="325"/>
      <c r="G18" s="325"/>
      <c r="H18" s="325"/>
      <c r="I18" s="277" t="s">
        <v>1623</v>
      </c>
      <c r="J18" s="320" t="str">
        <f>'Rekapitulace Elektro'!AN14</f>
        <v>Vyplň údaj</v>
      </c>
      <c r="L18" s="226"/>
    </row>
    <row r="19" spans="2:12" s="225" customFormat="1" ht="6.95" customHeight="1" x14ac:dyDescent="0.2">
      <c r="B19" s="226"/>
      <c r="L19" s="226"/>
    </row>
    <row r="20" spans="2:12" s="225" customFormat="1" ht="12" customHeight="1" x14ac:dyDescent="0.2">
      <c r="B20" s="226"/>
      <c r="D20" s="277" t="s">
        <v>1602</v>
      </c>
      <c r="I20" s="277" t="s">
        <v>1625</v>
      </c>
      <c r="J20" s="316" t="s">
        <v>1568</v>
      </c>
      <c r="L20" s="226"/>
    </row>
    <row r="21" spans="2:12" s="225" customFormat="1" ht="18" customHeight="1" x14ac:dyDescent="0.2">
      <c r="B21" s="226"/>
      <c r="E21" s="316" t="s">
        <v>1627</v>
      </c>
      <c r="I21" s="277" t="s">
        <v>1623</v>
      </c>
      <c r="J21" s="316" t="s">
        <v>1568</v>
      </c>
      <c r="L21" s="226"/>
    </row>
    <row r="22" spans="2:12" s="225" customFormat="1" ht="6.95" customHeight="1" x14ac:dyDescent="0.2">
      <c r="B22" s="226"/>
      <c r="L22" s="226"/>
    </row>
    <row r="23" spans="2:12" s="225" customFormat="1" ht="12" customHeight="1" x14ac:dyDescent="0.2">
      <c r="B23" s="226"/>
      <c r="D23" s="277" t="s">
        <v>1599</v>
      </c>
      <c r="I23" s="277" t="s">
        <v>1625</v>
      </c>
      <c r="J23" s="316" t="str">
        <f>IF('Rekapitulace Elektro'!AN19="","",'Rekapitulace Elektro'!AN19)</f>
        <v/>
      </c>
      <c r="L23" s="226"/>
    </row>
    <row r="24" spans="2:12" s="225" customFormat="1" ht="18" customHeight="1" x14ac:dyDescent="0.2">
      <c r="B24" s="226"/>
      <c r="E24" s="316" t="str">
        <f>IF('Rekapitulace Elektro'!E20="","",'Rekapitulace Elektro'!E20)</f>
        <v xml:space="preserve"> </v>
      </c>
      <c r="I24" s="277" t="s">
        <v>1623</v>
      </c>
      <c r="J24" s="316" t="str">
        <f>IF('Rekapitulace Elektro'!AN20="","",'Rekapitulace Elektro'!AN20)</f>
        <v/>
      </c>
      <c r="L24" s="226"/>
    </row>
    <row r="25" spans="2:12" s="225" customFormat="1" ht="6.95" customHeight="1" x14ac:dyDescent="0.2">
      <c r="B25" s="226"/>
      <c r="L25" s="226"/>
    </row>
    <row r="26" spans="2:12" s="225" customFormat="1" ht="12" customHeight="1" x14ac:dyDescent="0.2">
      <c r="B26" s="226"/>
      <c r="D26" s="277" t="s">
        <v>1621</v>
      </c>
      <c r="L26" s="226"/>
    </row>
    <row r="27" spans="2:12" s="407" customFormat="1" ht="16.5" customHeight="1" x14ac:dyDescent="0.2">
      <c r="B27" s="408"/>
      <c r="E27" s="314" t="s">
        <v>1568</v>
      </c>
      <c r="F27" s="314"/>
      <c r="G27" s="314"/>
      <c r="H27" s="314"/>
      <c r="L27" s="408"/>
    </row>
    <row r="28" spans="2:12" s="225" customFormat="1" ht="6.95" customHeight="1" x14ac:dyDescent="0.2">
      <c r="B28" s="226"/>
      <c r="L28" s="226"/>
    </row>
    <row r="29" spans="2:12" s="225" customFormat="1" ht="6.95" customHeight="1" x14ac:dyDescent="0.2">
      <c r="B29" s="226"/>
      <c r="D29" s="261"/>
      <c r="E29" s="261"/>
      <c r="F29" s="261"/>
      <c r="G29" s="261"/>
      <c r="H29" s="261"/>
      <c r="I29" s="261"/>
      <c r="J29" s="261"/>
      <c r="K29" s="261"/>
      <c r="L29" s="226"/>
    </row>
    <row r="30" spans="2:12" s="225" customFormat="1" ht="25.35" customHeight="1" x14ac:dyDescent="0.2">
      <c r="B30" s="226"/>
      <c r="D30" s="406" t="s">
        <v>1619</v>
      </c>
      <c r="J30" s="392">
        <f>ROUND(J100, 2)</f>
        <v>0</v>
      </c>
      <c r="L30" s="226"/>
    </row>
    <row r="31" spans="2:12" s="225" customFormat="1" ht="6.95" customHeight="1" x14ac:dyDescent="0.2">
      <c r="B31" s="226"/>
      <c r="D31" s="261"/>
      <c r="E31" s="261"/>
      <c r="F31" s="261"/>
      <c r="G31" s="261"/>
      <c r="H31" s="261"/>
      <c r="I31" s="261"/>
      <c r="J31" s="261"/>
      <c r="K31" s="261"/>
      <c r="L31" s="226"/>
    </row>
    <row r="32" spans="2:12" s="225" customFormat="1" ht="14.45" customHeight="1" x14ac:dyDescent="0.2">
      <c r="B32" s="226"/>
      <c r="F32" s="405" t="s">
        <v>1617</v>
      </c>
      <c r="I32" s="405" t="s">
        <v>1618</v>
      </c>
      <c r="J32" s="405" t="s">
        <v>1616</v>
      </c>
      <c r="L32" s="226"/>
    </row>
    <row r="33" spans="2:12" s="225" customFormat="1" ht="14.45" customHeight="1" x14ac:dyDescent="0.2">
      <c r="B33" s="226"/>
      <c r="D33" s="404" t="s">
        <v>4</v>
      </c>
      <c r="E33" s="277" t="s">
        <v>1615</v>
      </c>
      <c r="F33" s="402">
        <f>ROUND((SUM(BE100:BE358)),  2)</f>
        <v>0</v>
      </c>
      <c r="I33" s="403">
        <v>0.21</v>
      </c>
      <c r="J33" s="402">
        <f>ROUND(((SUM(BE100:BE358))*I33),  2)</f>
        <v>0</v>
      </c>
      <c r="L33" s="226"/>
    </row>
    <row r="34" spans="2:12" s="225" customFormat="1" ht="14.45" customHeight="1" x14ac:dyDescent="0.2">
      <c r="B34" s="226"/>
      <c r="E34" s="277" t="s">
        <v>1614</v>
      </c>
      <c r="F34" s="402">
        <f>ROUND((SUM(BF100:BF358)),  2)</f>
        <v>0</v>
      </c>
      <c r="I34" s="403">
        <v>0.12</v>
      </c>
      <c r="J34" s="402">
        <f>ROUND(((SUM(BF100:BF358))*I34),  2)</f>
        <v>0</v>
      </c>
      <c r="L34" s="226"/>
    </row>
    <row r="35" spans="2:12" s="225" customFormat="1" ht="14.45" hidden="1" customHeight="1" x14ac:dyDescent="0.2">
      <c r="B35" s="226"/>
      <c r="E35" s="277" t="s">
        <v>1613</v>
      </c>
      <c r="F35" s="402">
        <f>ROUND((SUM(BG100:BG358)),  2)</f>
        <v>0</v>
      </c>
      <c r="I35" s="403">
        <v>0.21</v>
      </c>
      <c r="J35" s="402">
        <f>0</f>
        <v>0</v>
      </c>
      <c r="L35" s="226"/>
    </row>
    <row r="36" spans="2:12" s="225" customFormat="1" ht="14.45" hidden="1" customHeight="1" x14ac:dyDescent="0.2">
      <c r="B36" s="226"/>
      <c r="E36" s="277" t="s">
        <v>1612</v>
      </c>
      <c r="F36" s="402">
        <f>ROUND((SUM(BH100:BH358)),  2)</f>
        <v>0</v>
      </c>
      <c r="I36" s="403">
        <v>0.12</v>
      </c>
      <c r="J36" s="402">
        <f>0</f>
        <v>0</v>
      </c>
      <c r="L36" s="226"/>
    </row>
    <row r="37" spans="2:12" s="225" customFormat="1" ht="14.45" hidden="1" customHeight="1" x14ac:dyDescent="0.2">
      <c r="B37" s="226"/>
      <c r="E37" s="277" t="s">
        <v>1611</v>
      </c>
      <c r="F37" s="402">
        <f>ROUND((SUM(BI100:BI358)),  2)</f>
        <v>0</v>
      </c>
      <c r="I37" s="403">
        <v>0</v>
      </c>
      <c r="J37" s="402">
        <f>0</f>
        <v>0</v>
      </c>
      <c r="L37" s="226"/>
    </row>
    <row r="38" spans="2:12" s="225" customFormat="1" ht="6.95" customHeight="1" x14ac:dyDescent="0.2">
      <c r="B38" s="226"/>
      <c r="L38" s="226"/>
    </row>
    <row r="39" spans="2:12" s="225" customFormat="1" ht="25.35" customHeight="1" x14ac:dyDescent="0.2">
      <c r="B39" s="226"/>
      <c r="C39" s="394"/>
      <c r="D39" s="401" t="s">
        <v>18</v>
      </c>
      <c r="E39" s="270"/>
      <c r="F39" s="270"/>
      <c r="G39" s="400" t="s">
        <v>1610</v>
      </c>
      <c r="H39" s="399" t="s">
        <v>1609</v>
      </c>
      <c r="I39" s="270"/>
      <c r="J39" s="398">
        <f>SUM(J30:J37)</f>
        <v>0</v>
      </c>
      <c r="K39" s="397"/>
      <c r="L39" s="226"/>
    </row>
    <row r="40" spans="2:12" s="225" customFormat="1" ht="14.45" customHeight="1" x14ac:dyDescent="0.2">
      <c r="B40" s="228"/>
      <c r="C40" s="227"/>
      <c r="D40" s="227"/>
      <c r="E40" s="227"/>
      <c r="F40" s="227"/>
      <c r="G40" s="227"/>
      <c r="H40" s="227"/>
      <c r="I40" s="227"/>
      <c r="J40" s="227"/>
      <c r="K40" s="227"/>
      <c r="L40" s="226"/>
    </row>
    <row r="44" spans="2:12" s="225" customFormat="1" ht="6.95" customHeight="1" x14ac:dyDescent="0.2">
      <c r="B44" s="291"/>
      <c r="C44" s="290"/>
      <c r="D44" s="290"/>
      <c r="E44" s="290"/>
      <c r="F44" s="290"/>
      <c r="G44" s="290"/>
      <c r="H44" s="290"/>
      <c r="I44" s="290"/>
      <c r="J44" s="290"/>
      <c r="K44" s="290"/>
      <c r="L44" s="226"/>
    </row>
    <row r="45" spans="2:12" s="225" customFormat="1" ht="24.95" customHeight="1" x14ac:dyDescent="0.2">
      <c r="B45" s="226"/>
      <c r="C45" s="289" t="s">
        <v>1794</v>
      </c>
      <c r="L45" s="226"/>
    </row>
    <row r="46" spans="2:12" s="225" customFormat="1" ht="6.95" customHeight="1" x14ac:dyDescent="0.2">
      <c r="B46" s="226"/>
      <c r="L46" s="226"/>
    </row>
    <row r="47" spans="2:12" s="225" customFormat="1" ht="12" customHeight="1" x14ac:dyDescent="0.2">
      <c r="B47" s="226"/>
      <c r="C47" s="277" t="s">
        <v>1606</v>
      </c>
      <c r="L47" s="226"/>
    </row>
    <row r="48" spans="2:12" s="225" customFormat="1" ht="16.5" customHeight="1" x14ac:dyDescent="0.2">
      <c r="B48" s="226"/>
      <c r="E48" s="386" t="str">
        <f>E7</f>
        <v>OPRAVA ŠATEN A PŘILEHLÝCH PROSTOR V BUDOVĚ ZŠ Sluneční Šumperk</v>
      </c>
      <c r="F48" s="385"/>
      <c r="G48" s="385"/>
      <c r="H48" s="385"/>
      <c r="L48" s="226"/>
    </row>
    <row r="49" spans="2:47" s="225" customFormat="1" ht="12" customHeight="1" x14ac:dyDescent="0.2">
      <c r="B49" s="226"/>
      <c r="C49" s="277" t="s">
        <v>1785</v>
      </c>
      <c r="L49" s="226"/>
    </row>
    <row r="50" spans="2:47" s="225" customFormat="1" ht="16.5" customHeight="1" x14ac:dyDescent="0.2">
      <c r="B50" s="226"/>
      <c r="E50" s="286" t="str">
        <f>E9</f>
        <v>B - Učebny, šatna a navazující prostory</v>
      </c>
      <c r="F50" s="384"/>
      <c r="G50" s="384"/>
      <c r="H50" s="384"/>
      <c r="L50" s="226"/>
    </row>
    <row r="51" spans="2:47" s="225" customFormat="1" ht="6.95" customHeight="1" x14ac:dyDescent="0.2">
      <c r="B51" s="226"/>
      <c r="L51" s="226"/>
    </row>
    <row r="52" spans="2:47" s="225" customFormat="1" ht="12" customHeight="1" x14ac:dyDescent="0.2">
      <c r="B52" s="226"/>
      <c r="C52" s="277" t="s">
        <v>1605</v>
      </c>
      <c r="F52" s="316" t="str">
        <f>F12</f>
        <v>Šumperk</v>
      </c>
      <c r="I52" s="277" t="s">
        <v>1604</v>
      </c>
      <c r="J52" s="383" t="str">
        <f>IF(J12="","",J12)</f>
        <v>8. 1. 2025</v>
      </c>
      <c r="L52" s="226"/>
    </row>
    <row r="53" spans="2:47" s="225" customFormat="1" ht="6.95" customHeight="1" x14ac:dyDescent="0.2">
      <c r="B53" s="226"/>
      <c r="L53" s="226"/>
    </row>
    <row r="54" spans="2:47" s="225" customFormat="1" ht="15.2" customHeight="1" x14ac:dyDescent="0.2">
      <c r="B54" s="226"/>
      <c r="C54" s="277" t="s">
        <v>1603</v>
      </c>
      <c r="F54" s="316" t="str">
        <f>E15</f>
        <v xml:space="preserve"> </v>
      </c>
      <c r="I54" s="277" t="s">
        <v>1602</v>
      </c>
      <c r="J54" s="382" t="str">
        <f>E21</f>
        <v>Ing. Pavel Matura</v>
      </c>
      <c r="L54" s="226"/>
    </row>
    <row r="55" spans="2:47" s="225" customFormat="1" ht="15.2" customHeight="1" x14ac:dyDescent="0.2">
      <c r="B55" s="226"/>
      <c r="C55" s="277" t="s">
        <v>1600</v>
      </c>
      <c r="F55" s="316" t="str">
        <f>IF(E18="","",E18)</f>
        <v>Vyplň údaj</v>
      </c>
      <c r="I55" s="277" t="s">
        <v>1599</v>
      </c>
      <c r="J55" s="382" t="str">
        <f>E24</f>
        <v xml:space="preserve"> </v>
      </c>
      <c r="L55" s="226"/>
    </row>
    <row r="56" spans="2:47" s="225" customFormat="1" ht="10.35" customHeight="1" x14ac:dyDescent="0.2">
      <c r="B56" s="226"/>
      <c r="L56" s="226"/>
    </row>
    <row r="57" spans="2:47" s="225" customFormat="1" ht="29.25" customHeight="1" x14ac:dyDescent="0.2">
      <c r="B57" s="226"/>
      <c r="C57" s="396" t="s">
        <v>1793</v>
      </c>
      <c r="D57" s="394"/>
      <c r="E57" s="394"/>
      <c r="F57" s="394"/>
      <c r="G57" s="394"/>
      <c r="H57" s="394"/>
      <c r="I57" s="394"/>
      <c r="J57" s="395" t="s">
        <v>1781</v>
      </c>
      <c r="K57" s="394"/>
      <c r="L57" s="226"/>
    </row>
    <row r="58" spans="2:47" s="225" customFormat="1" ht="10.35" customHeight="1" x14ac:dyDescent="0.2">
      <c r="B58" s="226"/>
      <c r="L58" s="226"/>
    </row>
    <row r="59" spans="2:47" s="225" customFormat="1" ht="22.9" customHeight="1" x14ac:dyDescent="0.2">
      <c r="B59" s="226"/>
      <c r="C59" s="393" t="s">
        <v>1584</v>
      </c>
      <c r="J59" s="392">
        <f>J100</f>
        <v>0</v>
      </c>
      <c r="L59" s="226"/>
      <c r="AU59" s="315" t="s">
        <v>1772</v>
      </c>
    </row>
    <row r="60" spans="2:47" s="387" customFormat="1" ht="24.95" customHeight="1" x14ac:dyDescent="0.2">
      <c r="B60" s="388"/>
      <c r="D60" s="391" t="s">
        <v>2467</v>
      </c>
      <c r="E60" s="390"/>
      <c r="F60" s="390"/>
      <c r="G60" s="390"/>
      <c r="H60" s="390"/>
      <c r="I60" s="390"/>
      <c r="J60" s="389">
        <f>J101</f>
        <v>0</v>
      </c>
      <c r="L60" s="388"/>
    </row>
    <row r="61" spans="2:47" s="387" customFormat="1" ht="24.95" customHeight="1" x14ac:dyDescent="0.2">
      <c r="B61" s="388"/>
      <c r="D61" s="391" t="s">
        <v>2466</v>
      </c>
      <c r="E61" s="390"/>
      <c r="F61" s="390"/>
      <c r="G61" s="390"/>
      <c r="H61" s="390"/>
      <c r="I61" s="390"/>
      <c r="J61" s="389">
        <f>J145</f>
        <v>0</v>
      </c>
      <c r="L61" s="388"/>
    </row>
    <row r="62" spans="2:47" s="419" customFormat="1" ht="19.899999999999999" customHeight="1" x14ac:dyDescent="0.2">
      <c r="B62" s="420"/>
      <c r="D62" s="423" t="s">
        <v>2465</v>
      </c>
      <c r="E62" s="422"/>
      <c r="F62" s="422"/>
      <c r="G62" s="422"/>
      <c r="H62" s="422"/>
      <c r="I62" s="422"/>
      <c r="J62" s="421">
        <f>J146</f>
        <v>0</v>
      </c>
      <c r="L62" s="420"/>
    </row>
    <row r="63" spans="2:47" s="419" customFormat="1" ht="19.899999999999999" customHeight="1" x14ac:dyDescent="0.2">
      <c r="B63" s="420"/>
      <c r="D63" s="423" t="s">
        <v>2464</v>
      </c>
      <c r="E63" s="422"/>
      <c r="F63" s="422"/>
      <c r="G63" s="422"/>
      <c r="H63" s="422"/>
      <c r="I63" s="422"/>
      <c r="J63" s="421">
        <f>J173</f>
        <v>0</v>
      </c>
      <c r="L63" s="420"/>
    </row>
    <row r="64" spans="2:47" s="419" customFormat="1" ht="19.899999999999999" customHeight="1" x14ac:dyDescent="0.2">
      <c r="B64" s="420"/>
      <c r="D64" s="423" t="s">
        <v>2463</v>
      </c>
      <c r="E64" s="422"/>
      <c r="F64" s="422"/>
      <c r="G64" s="422"/>
      <c r="H64" s="422"/>
      <c r="I64" s="422"/>
      <c r="J64" s="421">
        <f>J177</f>
        <v>0</v>
      </c>
      <c r="L64" s="420"/>
    </row>
    <row r="65" spans="2:12" s="419" customFormat="1" ht="19.899999999999999" customHeight="1" x14ac:dyDescent="0.2">
      <c r="B65" s="420"/>
      <c r="D65" s="423" t="s">
        <v>2462</v>
      </c>
      <c r="E65" s="422"/>
      <c r="F65" s="422"/>
      <c r="G65" s="422"/>
      <c r="H65" s="422"/>
      <c r="I65" s="422"/>
      <c r="J65" s="421">
        <f>J202</f>
        <v>0</v>
      </c>
      <c r="L65" s="420"/>
    </row>
    <row r="66" spans="2:12" s="419" customFormat="1" ht="19.899999999999999" customHeight="1" x14ac:dyDescent="0.2">
      <c r="B66" s="420"/>
      <c r="D66" s="423" t="s">
        <v>2461</v>
      </c>
      <c r="E66" s="422"/>
      <c r="F66" s="422"/>
      <c r="G66" s="422"/>
      <c r="H66" s="422"/>
      <c r="I66" s="422"/>
      <c r="J66" s="421">
        <f>J242</f>
        <v>0</v>
      </c>
      <c r="L66" s="420"/>
    </row>
    <row r="67" spans="2:12" s="419" customFormat="1" ht="19.899999999999999" customHeight="1" x14ac:dyDescent="0.2">
      <c r="B67" s="420"/>
      <c r="D67" s="423" t="s">
        <v>2460</v>
      </c>
      <c r="E67" s="422"/>
      <c r="F67" s="422"/>
      <c r="G67" s="422"/>
      <c r="H67" s="422"/>
      <c r="I67" s="422"/>
      <c r="J67" s="421">
        <f>J265</f>
        <v>0</v>
      </c>
      <c r="L67" s="420"/>
    </row>
    <row r="68" spans="2:12" s="419" customFormat="1" ht="19.899999999999999" customHeight="1" x14ac:dyDescent="0.2">
      <c r="B68" s="420"/>
      <c r="D68" s="423" t="s">
        <v>2459</v>
      </c>
      <c r="E68" s="422"/>
      <c r="F68" s="422"/>
      <c r="G68" s="422"/>
      <c r="H68" s="422"/>
      <c r="I68" s="422"/>
      <c r="J68" s="421">
        <f>J292</f>
        <v>0</v>
      </c>
      <c r="L68" s="420"/>
    </row>
    <row r="69" spans="2:12" s="419" customFormat="1" ht="19.899999999999999" customHeight="1" x14ac:dyDescent="0.2">
      <c r="B69" s="420"/>
      <c r="D69" s="423" t="s">
        <v>2458</v>
      </c>
      <c r="E69" s="422"/>
      <c r="F69" s="422"/>
      <c r="G69" s="422"/>
      <c r="H69" s="422"/>
      <c r="I69" s="422"/>
      <c r="J69" s="421">
        <f>J295</f>
        <v>0</v>
      </c>
      <c r="L69" s="420"/>
    </row>
    <row r="70" spans="2:12" s="387" customFormat="1" ht="24.95" customHeight="1" x14ac:dyDescent="0.2">
      <c r="B70" s="388"/>
      <c r="D70" s="391" t="s">
        <v>2457</v>
      </c>
      <c r="E70" s="390"/>
      <c r="F70" s="390"/>
      <c r="G70" s="390"/>
      <c r="H70" s="390"/>
      <c r="I70" s="390"/>
      <c r="J70" s="389">
        <f>J300</f>
        <v>0</v>
      </c>
      <c r="L70" s="388"/>
    </row>
    <row r="71" spans="2:12" s="419" customFormat="1" ht="19.899999999999999" customHeight="1" x14ac:dyDescent="0.2">
      <c r="B71" s="420"/>
      <c r="D71" s="423" t="s">
        <v>2456</v>
      </c>
      <c r="E71" s="422"/>
      <c r="F71" s="422"/>
      <c r="G71" s="422"/>
      <c r="H71" s="422"/>
      <c r="I71" s="422"/>
      <c r="J71" s="421">
        <f>J301</f>
        <v>0</v>
      </c>
      <c r="L71" s="420"/>
    </row>
    <row r="72" spans="2:12" s="419" customFormat="1" ht="19.899999999999999" customHeight="1" x14ac:dyDescent="0.2">
      <c r="B72" s="420"/>
      <c r="D72" s="423" t="s">
        <v>2455</v>
      </c>
      <c r="E72" s="422"/>
      <c r="F72" s="422"/>
      <c r="G72" s="422"/>
      <c r="H72" s="422"/>
      <c r="I72" s="422"/>
      <c r="J72" s="421">
        <f>J319</f>
        <v>0</v>
      </c>
      <c r="L72" s="420"/>
    </row>
    <row r="73" spans="2:12" s="387" customFormat="1" ht="24.95" customHeight="1" x14ac:dyDescent="0.2">
      <c r="B73" s="388"/>
      <c r="D73" s="391" t="s">
        <v>2454</v>
      </c>
      <c r="E73" s="390"/>
      <c r="F73" s="390"/>
      <c r="G73" s="390"/>
      <c r="H73" s="390"/>
      <c r="I73" s="390"/>
      <c r="J73" s="389">
        <f>J329</f>
        <v>0</v>
      </c>
      <c r="L73" s="388"/>
    </row>
    <row r="74" spans="2:12" s="419" customFormat="1" ht="19.899999999999999" customHeight="1" x14ac:dyDescent="0.2">
      <c r="B74" s="420"/>
      <c r="D74" s="423" t="s">
        <v>2453</v>
      </c>
      <c r="E74" s="422"/>
      <c r="F74" s="422"/>
      <c r="G74" s="422"/>
      <c r="H74" s="422"/>
      <c r="I74" s="422"/>
      <c r="J74" s="421">
        <f>J330</f>
        <v>0</v>
      </c>
      <c r="L74" s="420"/>
    </row>
    <row r="75" spans="2:12" s="419" customFormat="1" ht="19.899999999999999" customHeight="1" x14ac:dyDescent="0.2">
      <c r="B75" s="420"/>
      <c r="D75" s="423" t="s">
        <v>2452</v>
      </c>
      <c r="E75" s="422"/>
      <c r="F75" s="422"/>
      <c r="G75" s="422"/>
      <c r="H75" s="422"/>
      <c r="I75" s="422"/>
      <c r="J75" s="421">
        <f>J335</f>
        <v>0</v>
      </c>
      <c r="L75" s="420"/>
    </row>
    <row r="76" spans="2:12" s="419" customFormat="1" ht="19.899999999999999" customHeight="1" x14ac:dyDescent="0.2">
      <c r="B76" s="420"/>
      <c r="D76" s="423" t="s">
        <v>2451</v>
      </c>
      <c r="E76" s="422"/>
      <c r="F76" s="422"/>
      <c r="G76" s="422"/>
      <c r="H76" s="422"/>
      <c r="I76" s="422"/>
      <c r="J76" s="421">
        <f>J338</f>
        <v>0</v>
      </c>
      <c r="L76" s="420"/>
    </row>
    <row r="77" spans="2:12" s="419" customFormat="1" ht="19.899999999999999" customHeight="1" x14ac:dyDescent="0.2">
      <c r="B77" s="420"/>
      <c r="D77" s="423" t="s">
        <v>2450</v>
      </c>
      <c r="E77" s="422"/>
      <c r="F77" s="422"/>
      <c r="G77" s="422"/>
      <c r="H77" s="422"/>
      <c r="I77" s="422"/>
      <c r="J77" s="421">
        <f>J343</f>
        <v>0</v>
      </c>
      <c r="L77" s="420"/>
    </row>
    <row r="78" spans="2:12" s="419" customFormat="1" ht="19.899999999999999" customHeight="1" x14ac:dyDescent="0.2">
      <c r="B78" s="420"/>
      <c r="D78" s="423" t="s">
        <v>2449</v>
      </c>
      <c r="E78" s="422"/>
      <c r="F78" s="422"/>
      <c r="G78" s="422"/>
      <c r="H78" s="422"/>
      <c r="I78" s="422"/>
      <c r="J78" s="421">
        <f>J347</f>
        <v>0</v>
      </c>
      <c r="L78" s="420"/>
    </row>
    <row r="79" spans="2:12" s="387" customFormat="1" ht="24.95" customHeight="1" x14ac:dyDescent="0.2">
      <c r="B79" s="388"/>
      <c r="D79" s="391" t="s">
        <v>2448</v>
      </c>
      <c r="E79" s="390"/>
      <c r="F79" s="390"/>
      <c r="G79" s="390"/>
      <c r="H79" s="390"/>
      <c r="I79" s="390"/>
      <c r="J79" s="389">
        <f>J354</f>
        <v>0</v>
      </c>
      <c r="L79" s="388"/>
    </row>
    <row r="80" spans="2:12" s="387" customFormat="1" ht="24.95" customHeight="1" x14ac:dyDescent="0.2">
      <c r="B80" s="388"/>
      <c r="D80" s="391" t="s">
        <v>2447</v>
      </c>
      <c r="E80" s="390"/>
      <c r="F80" s="390"/>
      <c r="G80" s="390"/>
      <c r="H80" s="390"/>
      <c r="I80" s="390"/>
      <c r="J80" s="389">
        <f>J357</f>
        <v>0</v>
      </c>
      <c r="L80" s="388"/>
    </row>
    <row r="81" spans="2:12" s="225" customFormat="1" ht="21.75" customHeight="1" x14ac:dyDescent="0.2">
      <c r="B81" s="226"/>
      <c r="L81" s="226"/>
    </row>
    <row r="82" spans="2:12" s="225" customFormat="1" ht="6.95" customHeight="1" x14ac:dyDescent="0.2">
      <c r="B82" s="228"/>
      <c r="C82" s="227"/>
      <c r="D82" s="227"/>
      <c r="E82" s="227"/>
      <c r="F82" s="227"/>
      <c r="G82" s="227"/>
      <c r="H82" s="227"/>
      <c r="I82" s="227"/>
      <c r="J82" s="227"/>
      <c r="K82" s="227"/>
      <c r="L82" s="226"/>
    </row>
    <row r="86" spans="2:12" s="225" customFormat="1" ht="6.95" customHeight="1" x14ac:dyDescent="0.2">
      <c r="B86" s="291"/>
      <c r="C86" s="290"/>
      <c r="D86" s="290"/>
      <c r="E86" s="290"/>
      <c r="F86" s="290"/>
      <c r="G86" s="290"/>
      <c r="H86" s="290"/>
      <c r="I86" s="290"/>
      <c r="J86" s="290"/>
      <c r="K86" s="290"/>
      <c r="L86" s="226"/>
    </row>
    <row r="87" spans="2:12" s="225" customFormat="1" ht="24.95" customHeight="1" x14ac:dyDescent="0.2">
      <c r="B87" s="226"/>
      <c r="C87" s="289" t="s">
        <v>1786</v>
      </c>
      <c r="L87" s="226"/>
    </row>
    <row r="88" spans="2:12" s="225" customFormat="1" ht="6.95" customHeight="1" x14ac:dyDescent="0.2">
      <c r="B88" s="226"/>
      <c r="L88" s="226"/>
    </row>
    <row r="89" spans="2:12" s="225" customFormat="1" ht="12" customHeight="1" x14ac:dyDescent="0.2">
      <c r="B89" s="226"/>
      <c r="C89" s="277" t="s">
        <v>1606</v>
      </c>
      <c r="L89" s="226"/>
    </row>
    <row r="90" spans="2:12" s="225" customFormat="1" ht="16.5" customHeight="1" x14ac:dyDescent="0.2">
      <c r="B90" s="226"/>
      <c r="E90" s="386" t="str">
        <f>E7</f>
        <v>OPRAVA ŠATEN A PŘILEHLÝCH PROSTOR V BUDOVĚ ZŠ Sluneční Šumperk</v>
      </c>
      <c r="F90" s="385"/>
      <c r="G90" s="385"/>
      <c r="H90" s="385"/>
      <c r="L90" s="226"/>
    </row>
    <row r="91" spans="2:12" s="225" customFormat="1" ht="12" customHeight="1" x14ac:dyDescent="0.2">
      <c r="B91" s="226"/>
      <c r="C91" s="277" t="s">
        <v>1785</v>
      </c>
      <c r="L91" s="226"/>
    </row>
    <row r="92" spans="2:12" s="225" customFormat="1" ht="16.5" customHeight="1" x14ac:dyDescent="0.2">
      <c r="B92" s="226"/>
      <c r="E92" s="286" t="str">
        <f>E9</f>
        <v>B - Učebny, šatna a navazující prostory</v>
      </c>
      <c r="F92" s="384"/>
      <c r="G92" s="384"/>
      <c r="H92" s="384"/>
      <c r="L92" s="226"/>
    </row>
    <row r="93" spans="2:12" s="225" customFormat="1" ht="6.95" customHeight="1" x14ac:dyDescent="0.2">
      <c r="B93" s="226"/>
      <c r="L93" s="226"/>
    </row>
    <row r="94" spans="2:12" s="225" customFormat="1" ht="12" customHeight="1" x14ac:dyDescent="0.2">
      <c r="B94" s="226"/>
      <c r="C94" s="277" t="s">
        <v>1605</v>
      </c>
      <c r="F94" s="316" t="str">
        <f>F12</f>
        <v>Šumperk</v>
      </c>
      <c r="I94" s="277" t="s">
        <v>1604</v>
      </c>
      <c r="J94" s="383" t="str">
        <f>IF(J12="","",J12)</f>
        <v>8. 1. 2025</v>
      </c>
      <c r="L94" s="226"/>
    </row>
    <row r="95" spans="2:12" s="225" customFormat="1" ht="6.95" customHeight="1" x14ac:dyDescent="0.2">
      <c r="B95" s="226"/>
      <c r="L95" s="226"/>
    </row>
    <row r="96" spans="2:12" s="225" customFormat="1" ht="15.2" customHeight="1" x14ac:dyDescent="0.2">
      <c r="B96" s="226"/>
      <c r="C96" s="277" t="s">
        <v>1603</v>
      </c>
      <c r="F96" s="316" t="str">
        <f>E15</f>
        <v xml:space="preserve"> </v>
      </c>
      <c r="I96" s="277" t="s">
        <v>1602</v>
      </c>
      <c r="J96" s="382" t="str">
        <f>E21</f>
        <v>Ing. Pavel Matura</v>
      </c>
      <c r="L96" s="226"/>
    </row>
    <row r="97" spans="2:65" s="225" customFormat="1" ht="15.2" customHeight="1" x14ac:dyDescent="0.2">
      <c r="B97" s="226"/>
      <c r="C97" s="277" t="s">
        <v>1600</v>
      </c>
      <c r="F97" s="316" t="str">
        <f>IF(E18="","",E18)</f>
        <v>Vyplň údaj</v>
      </c>
      <c r="I97" s="277" t="s">
        <v>1599</v>
      </c>
      <c r="J97" s="382" t="str">
        <f>E24</f>
        <v xml:space="preserve"> </v>
      </c>
      <c r="L97" s="226"/>
    </row>
    <row r="98" spans="2:65" s="225" customFormat="1" ht="10.35" customHeight="1" x14ac:dyDescent="0.2">
      <c r="B98" s="226"/>
      <c r="L98" s="226"/>
    </row>
    <row r="99" spans="2:65" s="377" customFormat="1" ht="29.25" customHeight="1" x14ac:dyDescent="0.2">
      <c r="B99" s="378"/>
      <c r="C99" s="381" t="s">
        <v>1784</v>
      </c>
      <c r="D99" s="380" t="s">
        <v>7</v>
      </c>
      <c r="E99" s="380" t="s">
        <v>8</v>
      </c>
      <c r="F99" s="380" t="s">
        <v>5</v>
      </c>
      <c r="G99" s="380" t="s">
        <v>9</v>
      </c>
      <c r="H99" s="380" t="s">
        <v>1783</v>
      </c>
      <c r="I99" s="380" t="s">
        <v>1782</v>
      </c>
      <c r="J99" s="380" t="s">
        <v>1781</v>
      </c>
      <c r="K99" s="379" t="s">
        <v>1780</v>
      </c>
      <c r="L99" s="378"/>
      <c r="M99" s="265" t="s">
        <v>1568</v>
      </c>
      <c r="N99" s="264" t="s">
        <v>4</v>
      </c>
      <c r="O99" s="264" t="s">
        <v>1779</v>
      </c>
      <c r="P99" s="264" t="s">
        <v>1778</v>
      </c>
      <c r="Q99" s="264" t="s">
        <v>1777</v>
      </c>
      <c r="R99" s="264" t="s">
        <v>1776</v>
      </c>
      <c r="S99" s="264" t="s">
        <v>1775</v>
      </c>
      <c r="T99" s="263" t="s">
        <v>1774</v>
      </c>
    </row>
    <row r="100" spans="2:65" s="225" customFormat="1" ht="22.9" customHeight="1" x14ac:dyDescent="0.25">
      <c r="B100" s="226"/>
      <c r="C100" s="259" t="s">
        <v>1773</v>
      </c>
      <c r="J100" s="376">
        <f>BK100</f>
        <v>0</v>
      </c>
      <c r="L100" s="226"/>
      <c r="M100" s="262"/>
      <c r="N100" s="261"/>
      <c r="O100" s="261"/>
      <c r="P100" s="375">
        <f>P101+P145+P300+P329+P354+P357</f>
        <v>0</v>
      </c>
      <c r="Q100" s="261"/>
      <c r="R100" s="375">
        <f>R101+R145+R300+R329+R354+R357</f>
        <v>0.51056000000000012</v>
      </c>
      <c r="S100" s="261"/>
      <c r="T100" s="374">
        <f>T101+T145+T300+T329+T354+T357</f>
        <v>0.82874999999999999</v>
      </c>
      <c r="AT100" s="315" t="s">
        <v>1583</v>
      </c>
      <c r="AU100" s="315" t="s">
        <v>1772</v>
      </c>
      <c r="BK100" s="373">
        <f>BK101+BK145+BK300+BK329+BK354+BK357</f>
        <v>0</v>
      </c>
    </row>
    <row r="101" spans="2:65" s="351" customFormat="1" ht="25.9" customHeight="1" x14ac:dyDescent="0.2">
      <c r="B101" s="358"/>
      <c r="D101" s="353" t="s">
        <v>1583</v>
      </c>
      <c r="E101" s="361" t="s">
        <v>1579</v>
      </c>
      <c r="F101" s="361" t="s">
        <v>2446</v>
      </c>
      <c r="I101" s="360"/>
      <c r="J101" s="359">
        <f>BK101</f>
        <v>0</v>
      </c>
      <c r="L101" s="358"/>
      <c r="M101" s="357"/>
      <c r="P101" s="356">
        <f>SUM(P102:P144)</f>
        <v>0</v>
      </c>
      <c r="R101" s="356">
        <f>SUM(R102:R144)</f>
        <v>1.9620000000000002E-2</v>
      </c>
      <c r="T101" s="355">
        <f>SUM(T102:T144)</f>
        <v>0</v>
      </c>
      <c r="AR101" s="353" t="s">
        <v>1567</v>
      </c>
      <c r="AT101" s="354" t="s">
        <v>1583</v>
      </c>
      <c r="AU101" s="354" t="s">
        <v>1582</v>
      </c>
      <c r="AY101" s="353" t="s">
        <v>1650</v>
      </c>
      <c r="BK101" s="352">
        <f>SUM(BK102:BK144)</f>
        <v>0</v>
      </c>
    </row>
    <row r="102" spans="2:65" s="225" customFormat="1" ht="16.5" customHeight="1" x14ac:dyDescent="0.2">
      <c r="B102" s="226"/>
      <c r="C102" s="350" t="s">
        <v>1572</v>
      </c>
      <c r="D102" s="350" t="s">
        <v>1651</v>
      </c>
      <c r="E102" s="349" t="s">
        <v>2445</v>
      </c>
      <c r="F102" s="344" t="s">
        <v>2444</v>
      </c>
      <c r="G102" s="348" t="s">
        <v>189</v>
      </c>
      <c r="H102" s="347">
        <v>1</v>
      </c>
      <c r="I102" s="346"/>
      <c r="J102" s="345">
        <f>ROUND(I102*H102,2)</f>
        <v>0</v>
      </c>
      <c r="K102" s="344" t="s">
        <v>152</v>
      </c>
      <c r="L102" s="226"/>
      <c r="M102" s="343" t="s">
        <v>1568</v>
      </c>
      <c r="N102" s="342" t="s">
        <v>1615</v>
      </c>
      <c r="P102" s="341">
        <f>O102*H102</f>
        <v>0</v>
      </c>
      <c r="Q102" s="341">
        <v>0</v>
      </c>
      <c r="R102" s="341">
        <f>Q102*H102</f>
        <v>0</v>
      </c>
      <c r="S102" s="341">
        <v>0</v>
      </c>
      <c r="T102" s="340">
        <f>S102*H102</f>
        <v>0</v>
      </c>
      <c r="AR102" s="338" t="s">
        <v>1649</v>
      </c>
      <c r="AT102" s="338" t="s">
        <v>1651</v>
      </c>
      <c r="AU102" s="338" t="s">
        <v>1572</v>
      </c>
      <c r="AY102" s="315" t="s">
        <v>1650</v>
      </c>
      <c r="BE102" s="339">
        <f>IF(N102="základní",J102,0)</f>
        <v>0</v>
      </c>
      <c r="BF102" s="339">
        <f>IF(N102="snížená",J102,0)</f>
        <v>0</v>
      </c>
      <c r="BG102" s="339">
        <f>IF(N102="zákl. přenesená",J102,0)</f>
        <v>0</v>
      </c>
      <c r="BH102" s="339">
        <f>IF(N102="sníž. přenesená",J102,0)</f>
        <v>0</v>
      </c>
      <c r="BI102" s="339">
        <f>IF(N102="nulová",J102,0)</f>
        <v>0</v>
      </c>
      <c r="BJ102" s="315" t="s">
        <v>1572</v>
      </c>
      <c r="BK102" s="339">
        <f>ROUND(I102*H102,2)</f>
        <v>0</v>
      </c>
      <c r="BL102" s="315" t="s">
        <v>1649</v>
      </c>
      <c r="BM102" s="338" t="s">
        <v>2443</v>
      </c>
    </row>
    <row r="103" spans="2:65" s="225" customFormat="1" x14ac:dyDescent="0.2">
      <c r="B103" s="226"/>
      <c r="D103" s="337" t="s">
        <v>1646</v>
      </c>
      <c r="F103" s="336" t="s">
        <v>2442</v>
      </c>
      <c r="I103" s="335"/>
      <c r="L103" s="226"/>
      <c r="M103" s="362"/>
      <c r="T103" s="272"/>
      <c r="AT103" s="315" t="s">
        <v>1646</v>
      </c>
      <c r="AU103" s="315" t="s">
        <v>1572</v>
      </c>
    </row>
    <row r="104" spans="2:65" s="225" customFormat="1" ht="33" customHeight="1" x14ac:dyDescent="0.2">
      <c r="B104" s="226"/>
      <c r="C104" s="372" t="s">
        <v>1567</v>
      </c>
      <c r="D104" s="372" t="s">
        <v>1666</v>
      </c>
      <c r="E104" s="371" t="s">
        <v>2441</v>
      </c>
      <c r="F104" s="366" t="s">
        <v>2440</v>
      </c>
      <c r="G104" s="370" t="s">
        <v>1551</v>
      </c>
      <c r="H104" s="369">
        <v>1</v>
      </c>
      <c r="I104" s="368"/>
      <c r="J104" s="367">
        <f>ROUND(I104*H104,2)</f>
        <v>0</v>
      </c>
      <c r="K104" s="366" t="s">
        <v>1668</v>
      </c>
      <c r="L104" s="365"/>
      <c r="M104" s="364" t="s">
        <v>1568</v>
      </c>
      <c r="N104" s="363" t="s">
        <v>1615</v>
      </c>
      <c r="P104" s="341">
        <f>O104*H104</f>
        <v>0</v>
      </c>
      <c r="Q104" s="341">
        <v>0</v>
      </c>
      <c r="R104" s="341">
        <f>Q104*H104</f>
        <v>0</v>
      </c>
      <c r="S104" s="341">
        <v>0</v>
      </c>
      <c r="T104" s="340">
        <f>S104*H104</f>
        <v>0</v>
      </c>
      <c r="AR104" s="338" t="s">
        <v>1667</v>
      </c>
      <c r="AT104" s="338" t="s">
        <v>1666</v>
      </c>
      <c r="AU104" s="338" t="s">
        <v>1572</v>
      </c>
      <c r="AY104" s="315" t="s">
        <v>1650</v>
      </c>
      <c r="BE104" s="339">
        <f>IF(N104="základní",J104,0)</f>
        <v>0</v>
      </c>
      <c r="BF104" s="339">
        <f>IF(N104="snížená",J104,0)</f>
        <v>0</v>
      </c>
      <c r="BG104" s="339">
        <f>IF(N104="zákl. přenesená",J104,0)</f>
        <v>0</v>
      </c>
      <c r="BH104" s="339">
        <f>IF(N104="sníž. přenesená",J104,0)</f>
        <v>0</v>
      </c>
      <c r="BI104" s="339">
        <f>IF(N104="nulová",J104,0)</f>
        <v>0</v>
      </c>
      <c r="BJ104" s="315" t="s">
        <v>1572</v>
      </c>
      <c r="BK104" s="339">
        <f>ROUND(I104*H104,2)</f>
        <v>0</v>
      </c>
      <c r="BL104" s="315" t="s">
        <v>1649</v>
      </c>
      <c r="BM104" s="338" t="s">
        <v>2439</v>
      </c>
    </row>
    <row r="105" spans="2:65" s="225" customFormat="1" ht="16.5" customHeight="1" x14ac:dyDescent="0.2">
      <c r="B105" s="226"/>
      <c r="C105" s="350" t="s">
        <v>1746</v>
      </c>
      <c r="D105" s="350" t="s">
        <v>1651</v>
      </c>
      <c r="E105" s="349" t="s">
        <v>2438</v>
      </c>
      <c r="F105" s="344" t="s">
        <v>2437</v>
      </c>
      <c r="G105" s="348" t="s">
        <v>189</v>
      </c>
      <c r="H105" s="347">
        <v>2</v>
      </c>
      <c r="I105" s="346"/>
      <c r="J105" s="345">
        <f>ROUND(I105*H105,2)</f>
        <v>0</v>
      </c>
      <c r="K105" s="344" t="s">
        <v>152</v>
      </c>
      <c r="L105" s="226"/>
      <c r="M105" s="343" t="s">
        <v>1568</v>
      </c>
      <c r="N105" s="342" t="s">
        <v>1615</v>
      </c>
      <c r="P105" s="341">
        <f>O105*H105</f>
        <v>0</v>
      </c>
      <c r="Q105" s="341">
        <v>0</v>
      </c>
      <c r="R105" s="341">
        <f>Q105*H105</f>
        <v>0</v>
      </c>
      <c r="S105" s="341">
        <v>0</v>
      </c>
      <c r="T105" s="340">
        <f>S105*H105</f>
        <v>0</v>
      </c>
      <c r="AR105" s="338" t="s">
        <v>1649</v>
      </c>
      <c r="AT105" s="338" t="s">
        <v>1651</v>
      </c>
      <c r="AU105" s="338" t="s">
        <v>1572</v>
      </c>
      <c r="AY105" s="315" t="s">
        <v>1650</v>
      </c>
      <c r="BE105" s="339">
        <f>IF(N105="základní",J105,0)</f>
        <v>0</v>
      </c>
      <c r="BF105" s="339">
        <f>IF(N105="snížená",J105,0)</f>
        <v>0</v>
      </c>
      <c r="BG105" s="339">
        <f>IF(N105="zákl. přenesená",J105,0)</f>
        <v>0</v>
      </c>
      <c r="BH105" s="339">
        <f>IF(N105="sníž. přenesená",J105,0)</f>
        <v>0</v>
      </c>
      <c r="BI105" s="339">
        <f>IF(N105="nulová",J105,0)</f>
        <v>0</v>
      </c>
      <c r="BJ105" s="315" t="s">
        <v>1572</v>
      </c>
      <c r="BK105" s="339">
        <f>ROUND(I105*H105,2)</f>
        <v>0</v>
      </c>
      <c r="BL105" s="315" t="s">
        <v>1649</v>
      </c>
      <c r="BM105" s="338" t="s">
        <v>2436</v>
      </c>
    </row>
    <row r="106" spans="2:65" s="225" customFormat="1" x14ac:dyDescent="0.2">
      <c r="B106" s="226"/>
      <c r="D106" s="337" t="s">
        <v>1646</v>
      </c>
      <c r="F106" s="336" t="s">
        <v>2435</v>
      </c>
      <c r="I106" s="335"/>
      <c r="L106" s="226"/>
      <c r="M106" s="362"/>
      <c r="T106" s="272"/>
      <c r="AT106" s="315" t="s">
        <v>1646</v>
      </c>
      <c r="AU106" s="315" t="s">
        <v>1572</v>
      </c>
    </row>
    <row r="107" spans="2:65" s="225" customFormat="1" ht="16.5" customHeight="1" x14ac:dyDescent="0.2">
      <c r="B107" s="226"/>
      <c r="C107" s="372" t="s">
        <v>2434</v>
      </c>
      <c r="D107" s="372" t="s">
        <v>1666</v>
      </c>
      <c r="E107" s="371" t="s">
        <v>2433</v>
      </c>
      <c r="F107" s="366" t="s">
        <v>2432</v>
      </c>
      <c r="G107" s="370" t="s">
        <v>1551</v>
      </c>
      <c r="H107" s="369">
        <v>2</v>
      </c>
      <c r="I107" s="368"/>
      <c r="J107" s="367">
        <f>ROUND(I107*H107,2)</f>
        <v>0</v>
      </c>
      <c r="K107" s="366" t="s">
        <v>1668</v>
      </c>
      <c r="L107" s="365"/>
      <c r="M107" s="364" t="s">
        <v>1568</v>
      </c>
      <c r="N107" s="363" t="s">
        <v>1615</v>
      </c>
      <c r="P107" s="341">
        <f>O107*H107</f>
        <v>0</v>
      </c>
      <c r="Q107" s="341">
        <v>0</v>
      </c>
      <c r="R107" s="341">
        <f>Q107*H107</f>
        <v>0</v>
      </c>
      <c r="S107" s="341">
        <v>0</v>
      </c>
      <c r="T107" s="340">
        <f>S107*H107</f>
        <v>0</v>
      </c>
      <c r="AR107" s="338" t="s">
        <v>1667</v>
      </c>
      <c r="AT107" s="338" t="s">
        <v>1666</v>
      </c>
      <c r="AU107" s="338" t="s">
        <v>1572</v>
      </c>
      <c r="AY107" s="315" t="s">
        <v>1650</v>
      </c>
      <c r="BE107" s="339">
        <f>IF(N107="základní",J107,0)</f>
        <v>0</v>
      </c>
      <c r="BF107" s="339">
        <f>IF(N107="snížená",J107,0)</f>
        <v>0</v>
      </c>
      <c r="BG107" s="339">
        <f>IF(N107="zákl. přenesená",J107,0)</f>
        <v>0</v>
      </c>
      <c r="BH107" s="339">
        <f>IF(N107="sníž. přenesená",J107,0)</f>
        <v>0</v>
      </c>
      <c r="BI107" s="339">
        <f>IF(N107="nulová",J107,0)</f>
        <v>0</v>
      </c>
      <c r="BJ107" s="315" t="s">
        <v>1572</v>
      </c>
      <c r="BK107" s="339">
        <f>ROUND(I107*H107,2)</f>
        <v>0</v>
      </c>
      <c r="BL107" s="315" t="s">
        <v>1649</v>
      </c>
      <c r="BM107" s="338" t="s">
        <v>2431</v>
      </c>
    </row>
    <row r="108" spans="2:65" s="225" customFormat="1" ht="16.5" customHeight="1" x14ac:dyDescent="0.2">
      <c r="B108" s="226"/>
      <c r="C108" s="350" t="s">
        <v>1762</v>
      </c>
      <c r="D108" s="350" t="s">
        <v>1651</v>
      </c>
      <c r="E108" s="349" t="s">
        <v>2430</v>
      </c>
      <c r="F108" s="344" t="s">
        <v>2429</v>
      </c>
      <c r="G108" s="348" t="s">
        <v>189</v>
      </c>
      <c r="H108" s="347">
        <v>1</v>
      </c>
      <c r="I108" s="346"/>
      <c r="J108" s="345">
        <f>ROUND(I108*H108,2)</f>
        <v>0</v>
      </c>
      <c r="K108" s="344" t="s">
        <v>152</v>
      </c>
      <c r="L108" s="226"/>
      <c r="M108" s="343" t="s">
        <v>1568</v>
      </c>
      <c r="N108" s="342" t="s">
        <v>1615</v>
      </c>
      <c r="P108" s="341">
        <f>O108*H108</f>
        <v>0</v>
      </c>
      <c r="Q108" s="341">
        <v>0</v>
      </c>
      <c r="R108" s="341">
        <f>Q108*H108</f>
        <v>0</v>
      </c>
      <c r="S108" s="341">
        <v>0</v>
      </c>
      <c r="T108" s="340">
        <f>S108*H108</f>
        <v>0</v>
      </c>
      <c r="AR108" s="338" t="s">
        <v>1649</v>
      </c>
      <c r="AT108" s="338" t="s">
        <v>1651</v>
      </c>
      <c r="AU108" s="338" t="s">
        <v>1572</v>
      </c>
      <c r="AY108" s="315" t="s">
        <v>1650</v>
      </c>
      <c r="BE108" s="339">
        <f>IF(N108="základní",J108,0)</f>
        <v>0</v>
      </c>
      <c r="BF108" s="339">
        <f>IF(N108="snížená",J108,0)</f>
        <v>0</v>
      </c>
      <c r="BG108" s="339">
        <f>IF(N108="zákl. přenesená",J108,0)</f>
        <v>0</v>
      </c>
      <c r="BH108" s="339">
        <f>IF(N108="sníž. přenesená",J108,0)</f>
        <v>0</v>
      </c>
      <c r="BI108" s="339">
        <f>IF(N108="nulová",J108,0)</f>
        <v>0</v>
      </c>
      <c r="BJ108" s="315" t="s">
        <v>1572</v>
      </c>
      <c r="BK108" s="339">
        <f>ROUND(I108*H108,2)</f>
        <v>0</v>
      </c>
      <c r="BL108" s="315" t="s">
        <v>1649</v>
      </c>
      <c r="BM108" s="338" t="s">
        <v>2428</v>
      </c>
    </row>
    <row r="109" spans="2:65" s="225" customFormat="1" x14ac:dyDescent="0.2">
      <c r="B109" s="226"/>
      <c r="D109" s="337" t="s">
        <v>1646</v>
      </c>
      <c r="F109" s="336" t="s">
        <v>2427</v>
      </c>
      <c r="I109" s="335"/>
      <c r="L109" s="226"/>
      <c r="M109" s="362"/>
      <c r="T109" s="272"/>
      <c r="AT109" s="315" t="s">
        <v>1646</v>
      </c>
      <c r="AU109" s="315" t="s">
        <v>1572</v>
      </c>
    </row>
    <row r="110" spans="2:65" s="225" customFormat="1" ht="24.2" customHeight="1" x14ac:dyDescent="0.2">
      <c r="B110" s="226"/>
      <c r="C110" s="372" t="s">
        <v>1738</v>
      </c>
      <c r="D110" s="372" t="s">
        <v>1666</v>
      </c>
      <c r="E110" s="371" t="s">
        <v>2426</v>
      </c>
      <c r="F110" s="366" t="s">
        <v>2425</v>
      </c>
      <c r="G110" s="370" t="s">
        <v>1551</v>
      </c>
      <c r="H110" s="369">
        <v>1</v>
      </c>
      <c r="I110" s="368"/>
      <c r="J110" s="367">
        <f>ROUND(I110*H110,2)</f>
        <v>0</v>
      </c>
      <c r="K110" s="366" t="s">
        <v>1668</v>
      </c>
      <c r="L110" s="365"/>
      <c r="M110" s="364" t="s">
        <v>1568</v>
      </c>
      <c r="N110" s="363" t="s">
        <v>1615</v>
      </c>
      <c r="P110" s="341">
        <f>O110*H110</f>
        <v>0</v>
      </c>
      <c r="Q110" s="341">
        <v>0</v>
      </c>
      <c r="R110" s="341">
        <f>Q110*H110</f>
        <v>0</v>
      </c>
      <c r="S110" s="341">
        <v>0</v>
      </c>
      <c r="T110" s="340">
        <f>S110*H110</f>
        <v>0</v>
      </c>
      <c r="AR110" s="338" t="s">
        <v>1667</v>
      </c>
      <c r="AT110" s="338" t="s">
        <v>1666</v>
      </c>
      <c r="AU110" s="338" t="s">
        <v>1572</v>
      </c>
      <c r="AY110" s="315" t="s">
        <v>1650</v>
      </c>
      <c r="BE110" s="339">
        <f>IF(N110="základní",J110,0)</f>
        <v>0</v>
      </c>
      <c r="BF110" s="339">
        <f>IF(N110="snížená",J110,0)</f>
        <v>0</v>
      </c>
      <c r="BG110" s="339">
        <f>IF(N110="zákl. přenesená",J110,0)</f>
        <v>0</v>
      </c>
      <c r="BH110" s="339">
        <f>IF(N110="sníž. přenesená",J110,0)</f>
        <v>0</v>
      </c>
      <c r="BI110" s="339">
        <f>IF(N110="nulová",J110,0)</f>
        <v>0</v>
      </c>
      <c r="BJ110" s="315" t="s">
        <v>1572</v>
      </c>
      <c r="BK110" s="339">
        <f>ROUND(I110*H110,2)</f>
        <v>0</v>
      </c>
      <c r="BL110" s="315" t="s">
        <v>1649</v>
      </c>
      <c r="BM110" s="338" t="s">
        <v>2424</v>
      </c>
    </row>
    <row r="111" spans="2:65" s="225" customFormat="1" ht="16.5" customHeight="1" x14ac:dyDescent="0.2">
      <c r="B111" s="226"/>
      <c r="C111" s="350" t="s">
        <v>1741</v>
      </c>
      <c r="D111" s="350" t="s">
        <v>1651</v>
      </c>
      <c r="E111" s="349" t="s">
        <v>2423</v>
      </c>
      <c r="F111" s="344" t="s">
        <v>2422</v>
      </c>
      <c r="G111" s="348" t="s">
        <v>189</v>
      </c>
      <c r="H111" s="347">
        <v>1</v>
      </c>
      <c r="I111" s="346"/>
      <c r="J111" s="345">
        <f>ROUND(I111*H111,2)</f>
        <v>0</v>
      </c>
      <c r="K111" s="344" t="s">
        <v>152</v>
      </c>
      <c r="L111" s="226"/>
      <c r="M111" s="343" t="s">
        <v>1568</v>
      </c>
      <c r="N111" s="342" t="s">
        <v>1615</v>
      </c>
      <c r="P111" s="341">
        <f>O111*H111</f>
        <v>0</v>
      </c>
      <c r="Q111" s="341">
        <v>0</v>
      </c>
      <c r="R111" s="341">
        <f>Q111*H111</f>
        <v>0</v>
      </c>
      <c r="S111" s="341">
        <v>0</v>
      </c>
      <c r="T111" s="340">
        <f>S111*H111</f>
        <v>0</v>
      </c>
      <c r="AR111" s="338" t="s">
        <v>1649</v>
      </c>
      <c r="AT111" s="338" t="s">
        <v>1651</v>
      </c>
      <c r="AU111" s="338" t="s">
        <v>1572</v>
      </c>
      <c r="AY111" s="315" t="s">
        <v>1650</v>
      </c>
      <c r="BE111" s="339">
        <f>IF(N111="základní",J111,0)</f>
        <v>0</v>
      </c>
      <c r="BF111" s="339">
        <f>IF(N111="snížená",J111,0)</f>
        <v>0</v>
      </c>
      <c r="BG111" s="339">
        <f>IF(N111="zákl. přenesená",J111,0)</f>
        <v>0</v>
      </c>
      <c r="BH111" s="339">
        <f>IF(N111="sníž. přenesená",J111,0)</f>
        <v>0</v>
      </c>
      <c r="BI111" s="339">
        <f>IF(N111="nulová",J111,0)</f>
        <v>0</v>
      </c>
      <c r="BJ111" s="315" t="s">
        <v>1572</v>
      </c>
      <c r="BK111" s="339">
        <f>ROUND(I111*H111,2)</f>
        <v>0</v>
      </c>
      <c r="BL111" s="315" t="s">
        <v>1649</v>
      </c>
      <c r="BM111" s="338" t="s">
        <v>2421</v>
      </c>
    </row>
    <row r="112" spans="2:65" s="225" customFormat="1" x14ac:dyDescent="0.2">
      <c r="B112" s="226"/>
      <c r="D112" s="337" t="s">
        <v>1646</v>
      </c>
      <c r="F112" s="336" t="s">
        <v>2420</v>
      </c>
      <c r="I112" s="335"/>
      <c r="L112" s="226"/>
      <c r="M112" s="362"/>
      <c r="T112" s="272"/>
      <c r="AT112" s="315" t="s">
        <v>1646</v>
      </c>
      <c r="AU112" s="315" t="s">
        <v>1572</v>
      </c>
    </row>
    <row r="113" spans="2:65" s="225" customFormat="1" ht="21.75" customHeight="1" x14ac:dyDescent="0.2">
      <c r="B113" s="226"/>
      <c r="C113" s="372" t="s">
        <v>1734</v>
      </c>
      <c r="D113" s="372" t="s">
        <v>1666</v>
      </c>
      <c r="E113" s="371" t="s">
        <v>2419</v>
      </c>
      <c r="F113" s="366" t="s">
        <v>2418</v>
      </c>
      <c r="G113" s="370" t="s">
        <v>1551</v>
      </c>
      <c r="H113" s="369">
        <v>1</v>
      </c>
      <c r="I113" s="368"/>
      <c r="J113" s="367">
        <f>ROUND(I113*H113,2)</f>
        <v>0</v>
      </c>
      <c r="K113" s="366" t="s">
        <v>1668</v>
      </c>
      <c r="L113" s="365"/>
      <c r="M113" s="364" t="s">
        <v>1568</v>
      </c>
      <c r="N113" s="363" t="s">
        <v>1615</v>
      </c>
      <c r="P113" s="341">
        <f>O113*H113</f>
        <v>0</v>
      </c>
      <c r="Q113" s="341">
        <v>0</v>
      </c>
      <c r="R113" s="341">
        <f>Q113*H113</f>
        <v>0</v>
      </c>
      <c r="S113" s="341">
        <v>0</v>
      </c>
      <c r="T113" s="340">
        <f>S113*H113</f>
        <v>0</v>
      </c>
      <c r="AR113" s="338" t="s">
        <v>1667</v>
      </c>
      <c r="AT113" s="338" t="s">
        <v>1666</v>
      </c>
      <c r="AU113" s="338" t="s">
        <v>1572</v>
      </c>
      <c r="AY113" s="315" t="s">
        <v>1650</v>
      </c>
      <c r="BE113" s="339">
        <f>IF(N113="základní",J113,0)</f>
        <v>0</v>
      </c>
      <c r="BF113" s="339">
        <f>IF(N113="snížená",J113,0)</f>
        <v>0</v>
      </c>
      <c r="BG113" s="339">
        <f>IF(N113="zákl. přenesená",J113,0)</f>
        <v>0</v>
      </c>
      <c r="BH113" s="339">
        <f>IF(N113="sníž. přenesená",J113,0)</f>
        <v>0</v>
      </c>
      <c r="BI113" s="339">
        <f>IF(N113="nulová",J113,0)</f>
        <v>0</v>
      </c>
      <c r="BJ113" s="315" t="s">
        <v>1572</v>
      </c>
      <c r="BK113" s="339">
        <f>ROUND(I113*H113,2)</f>
        <v>0</v>
      </c>
      <c r="BL113" s="315" t="s">
        <v>1649</v>
      </c>
      <c r="BM113" s="338" t="s">
        <v>2417</v>
      </c>
    </row>
    <row r="114" spans="2:65" s="225" customFormat="1" ht="16.5" customHeight="1" x14ac:dyDescent="0.2">
      <c r="B114" s="226"/>
      <c r="C114" s="350" t="s">
        <v>1729</v>
      </c>
      <c r="D114" s="350" t="s">
        <v>1651</v>
      </c>
      <c r="E114" s="349" t="s">
        <v>2416</v>
      </c>
      <c r="F114" s="344" t="s">
        <v>2415</v>
      </c>
      <c r="G114" s="348" t="s">
        <v>189</v>
      </c>
      <c r="H114" s="347">
        <v>3</v>
      </c>
      <c r="I114" s="346"/>
      <c r="J114" s="345">
        <f>ROUND(I114*H114,2)</f>
        <v>0</v>
      </c>
      <c r="K114" s="344" t="s">
        <v>152</v>
      </c>
      <c r="L114" s="226"/>
      <c r="M114" s="343" t="s">
        <v>1568</v>
      </c>
      <c r="N114" s="342" t="s">
        <v>1615</v>
      </c>
      <c r="P114" s="341">
        <f>O114*H114</f>
        <v>0</v>
      </c>
      <c r="Q114" s="341">
        <v>0</v>
      </c>
      <c r="R114" s="341">
        <f>Q114*H114</f>
        <v>0</v>
      </c>
      <c r="S114" s="341">
        <v>0</v>
      </c>
      <c r="T114" s="340">
        <f>S114*H114</f>
        <v>0</v>
      </c>
      <c r="AR114" s="338" t="s">
        <v>1649</v>
      </c>
      <c r="AT114" s="338" t="s">
        <v>1651</v>
      </c>
      <c r="AU114" s="338" t="s">
        <v>1572</v>
      </c>
      <c r="AY114" s="315" t="s">
        <v>1650</v>
      </c>
      <c r="BE114" s="339">
        <f>IF(N114="základní",J114,0)</f>
        <v>0</v>
      </c>
      <c r="BF114" s="339">
        <f>IF(N114="snížená",J114,0)</f>
        <v>0</v>
      </c>
      <c r="BG114" s="339">
        <f>IF(N114="zákl. přenesená",J114,0)</f>
        <v>0</v>
      </c>
      <c r="BH114" s="339">
        <f>IF(N114="sníž. přenesená",J114,0)</f>
        <v>0</v>
      </c>
      <c r="BI114" s="339">
        <f>IF(N114="nulová",J114,0)</f>
        <v>0</v>
      </c>
      <c r="BJ114" s="315" t="s">
        <v>1572</v>
      </c>
      <c r="BK114" s="339">
        <f>ROUND(I114*H114,2)</f>
        <v>0</v>
      </c>
      <c r="BL114" s="315" t="s">
        <v>1649</v>
      </c>
      <c r="BM114" s="338" t="s">
        <v>2414</v>
      </c>
    </row>
    <row r="115" spans="2:65" s="225" customFormat="1" x14ac:dyDescent="0.2">
      <c r="B115" s="226"/>
      <c r="D115" s="337" t="s">
        <v>1646</v>
      </c>
      <c r="F115" s="336" t="s">
        <v>2413</v>
      </c>
      <c r="I115" s="335"/>
      <c r="L115" s="226"/>
      <c r="M115" s="362"/>
      <c r="T115" s="272"/>
      <c r="AT115" s="315" t="s">
        <v>1646</v>
      </c>
      <c r="AU115" s="315" t="s">
        <v>1572</v>
      </c>
    </row>
    <row r="116" spans="2:65" s="225" customFormat="1" ht="24.2" customHeight="1" x14ac:dyDescent="0.2">
      <c r="B116" s="226"/>
      <c r="C116" s="372" t="s">
        <v>1662</v>
      </c>
      <c r="D116" s="372" t="s">
        <v>1666</v>
      </c>
      <c r="E116" s="371" t="s">
        <v>2412</v>
      </c>
      <c r="F116" s="366" t="s">
        <v>2411</v>
      </c>
      <c r="G116" s="370" t="s">
        <v>1551</v>
      </c>
      <c r="H116" s="369">
        <v>3</v>
      </c>
      <c r="I116" s="368"/>
      <c r="J116" s="367">
        <f>ROUND(I116*H116,2)</f>
        <v>0</v>
      </c>
      <c r="K116" s="366" t="s">
        <v>1668</v>
      </c>
      <c r="L116" s="365"/>
      <c r="M116" s="364" t="s">
        <v>1568</v>
      </c>
      <c r="N116" s="363" t="s">
        <v>1615</v>
      </c>
      <c r="P116" s="341">
        <f>O116*H116</f>
        <v>0</v>
      </c>
      <c r="Q116" s="341">
        <v>0</v>
      </c>
      <c r="R116" s="341">
        <f>Q116*H116</f>
        <v>0</v>
      </c>
      <c r="S116" s="341">
        <v>0</v>
      </c>
      <c r="T116" s="340">
        <f>S116*H116</f>
        <v>0</v>
      </c>
      <c r="AR116" s="338" t="s">
        <v>1667</v>
      </c>
      <c r="AT116" s="338" t="s">
        <v>1666</v>
      </c>
      <c r="AU116" s="338" t="s">
        <v>1572</v>
      </c>
      <c r="AY116" s="315" t="s">
        <v>1650</v>
      </c>
      <c r="BE116" s="339">
        <f>IF(N116="základní",J116,0)</f>
        <v>0</v>
      </c>
      <c r="BF116" s="339">
        <f>IF(N116="snížená",J116,0)</f>
        <v>0</v>
      </c>
      <c r="BG116" s="339">
        <f>IF(N116="zákl. přenesená",J116,0)</f>
        <v>0</v>
      </c>
      <c r="BH116" s="339">
        <f>IF(N116="sníž. přenesená",J116,0)</f>
        <v>0</v>
      </c>
      <c r="BI116" s="339">
        <f>IF(N116="nulová",J116,0)</f>
        <v>0</v>
      </c>
      <c r="BJ116" s="315" t="s">
        <v>1572</v>
      </c>
      <c r="BK116" s="339">
        <f>ROUND(I116*H116,2)</f>
        <v>0</v>
      </c>
      <c r="BL116" s="315" t="s">
        <v>1649</v>
      </c>
      <c r="BM116" s="338" t="s">
        <v>2410</v>
      </c>
    </row>
    <row r="117" spans="2:65" s="225" customFormat="1" ht="16.5" customHeight="1" x14ac:dyDescent="0.2">
      <c r="B117" s="226"/>
      <c r="C117" s="350" t="s">
        <v>1655</v>
      </c>
      <c r="D117" s="350" t="s">
        <v>1651</v>
      </c>
      <c r="E117" s="349" t="s">
        <v>2409</v>
      </c>
      <c r="F117" s="344" t="s">
        <v>2408</v>
      </c>
      <c r="G117" s="348" t="s">
        <v>189</v>
      </c>
      <c r="H117" s="347">
        <v>3</v>
      </c>
      <c r="I117" s="346"/>
      <c r="J117" s="345">
        <f>ROUND(I117*H117,2)</f>
        <v>0</v>
      </c>
      <c r="K117" s="344" t="s">
        <v>152</v>
      </c>
      <c r="L117" s="226"/>
      <c r="M117" s="343" t="s">
        <v>1568</v>
      </c>
      <c r="N117" s="342" t="s">
        <v>1615</v>
      </c>
      <c r="P117" s="341">
        <f>O117*H117</f>
        <v>0</v>
      </c>
      <c r="Q117" s="341">
        <v>0</v>
      </c>
      <c r="R117" s="341">
        <f>Q117*H117</f>
        <v>0</v>
      </c>
      <c r="S117" s="341">
        <v>0</v>
      </c>
      <c r="T117" s="340">
        <f>S117*H117</f>
        <v>0</v>
      </c>
      <c r="AR117" s="338" t="s">
        <v>1649</v>
      </c>
      <c r="AT117" s="338" t="s">
        <v>1651</v>
      </c>
      <c r="AU117" s="338" t="s">
        <v>1572</v>
      </c>
      <c r="AY117" s="315" t="s">
        <v>1650</v>
      </c>
      <c r="BE117" s="339">
        <f>IF(N117="základní",J117,0)</f>
        <v>0</v>
      </c>
      <c r="BF117" s="339">
        <f>IF(N117="snížená",J117,0)</f>
        <v>0</v>
      </c>
      <c r="BG117" s="339">
        <f>IF(N117="zákl. přenesená",J117,0)</f>
        <v>0</v>
      </c>
      <c r="BH117" s="339">
        <f>IF(N117="sníž. přenesená",J117,0)</f>
        <v>0</v>
      </c>
      <c r="BI117" s="339">
        <f>IF(N117="nulová",J117,0)</f>
        <v>0</v>
      </c>
      <c r="BJ117" s="315" t="s">
        <v>1572</v>
      </c>
      <c r="BK117" s="339">
        <f>ROUND(I117*H117,2)</f>
        <v>0</v>
      </c>
      <c r="BL117" s="315" t="s">
        <v>1649</v>
      </c>
      <c r="BM117" s="338" t="s">
        <v>2407</v>
      </c>
    </row>
    <row r="118" spans="2:65" s="225" customFormat="1" x14ac:dyDescent="0.2">
      <c r="B118" s="226"/>
      <c r="D118" s="337" t="s">
        <v>1646</v>
      </c>
      <c r="F118" s="336" t="s">
        <v>2406</v>
      </c>
      <c r="I118" s="335"/>
      <c r="L118" s="226"/>
      <c r="M118" s="362"/>
      <c r="T118" s="272"/>
      <c r="AT118" s="315" t="s">
        <v>1646</v>
      </c>
      <c r="AU118" s="315" t="s">
        <v>1572</v>
      </c>
    </row>
    <row r="119" spans="2:65" s="225" customFormat="1" ht="16.5" customHeight="1" x14ac:dyDescent="0.2">
      <c r="B119" s="226"/>
      <c r="C119" s="372" t="s">
        <v>1640</v>
      </c>
      <c r="D119" s="372" t="s">
        <v>1666</v>
      </c>
      <c r="E119" s="371" t="s">
        <v>2405</v>
      </c>
      <c r="F119" s="366" t="s">
        <v>2404</v>
      </c>
      <c r="G119" s="370" t="s">
        <v>1551</v>
      </c>
      <c r="H119" s="369">
        <v>3</v>
      </c>
      <c r="I119" s="368"/>
      <c r="J119" s="367">
        <f>ROUND(I119*H119,2)</f>
        <v>0</v>
      </c>
      <c r="K119" s="366" t="s">
        <v>1668</v>
      </c>
      <c r="L119" s="365"/>
      <c r="M119" s="364" t="s">
        <v>1568</v>
      </c>
      <c r="N119" s="363" t="s">
        <v>1615</v>
      </c>
      <c r="P119" s="341">
        <f>O119*H119</f>
        <v>0</v>
      </c>
      <c r="Q119" s="341">
        <v>0</v>
      </c>
      <c r="R119" s="341">
        <f>Q119*H119</f>
        <v>0</v>
      </c>
      <c r="S119" s="341">
        <v>0</v>
      </c>
      <c r="T119" s="340">
        <f>S119*H119</f>
        <v>0</v>
      </c>
      <c r="AR119" s="338" t="s">
        <v>1667</v>
      </c>
      <c r="AT119" s="338" t="s">
        <v>1666</v>
      </c>
      <c r="AU119" s="338" t="s">
        <v>1572</v>
      </c>
      <c r="AY119" s="315" t="s">
        <v>1650</v>
      </c>
      <c r="BE119" s="339">
        <f>IF(N119="základní",J119,0)</f>
        <v>0</v>
      </c>
      <c r="BF119" s="339">
        <f>IF(N119="snížená",J119,0)</f>
        <v>0</v>
      </c>
      <c r="BG119" s="339">
        <f>IF(N119="zákl. přenesená",J119,0)</f>
        <v>0</v>
      </c>
      <c r="BH119" s="339">
        <f>IF(N119="sníž. přenesená",J119,0)</f>
        <v>0</v>
      </c>
      <c r="BI119" s="339">
        <f>IF(N119="nulová",J119,0)</f>
        <v>0</v>
      </c>
      <c r="BJ119" s="315" t="s">
        <v>1572</v>
      </c>
      <c r="BK119" s="339">
        <f>ROUND(I119*H119,2)</f>
        <v>0</v>
      </c>
      <c r="BL119" s="315" t="s">
        <v>1649</v>
      </c>
      <c r="BM119" s="338" t="s">
        <v>2403</v>
      </c>
    </row>
    <row r="120" spans="2:65" s="225" customFormat="1" ht="16.5" customHeight="1" x14ac:dyDescent="0.2">
      <c r="B120" s="226"/>
      <c r="C120" s="350" t="s">
        <v>1768</v>
      </c>
      <c r="D120" s="350" t="s">
        <v>1651</v>
      </c>
      <c r="E120" s="349" t="s">
        <v>2402</v>
      </c>
      <c r="F120" s="344" t="s">
        <v>2401</v>
      </c>
      <c r="G120" s="348" t="s">
        <v>189</v>
      </c>
      <c r="H120" s="347">
        <v>1</v>
      </c>
      <c r="I120" s="346"/>
      <c r="J120" s="345">
        <f>ROUND(I120*H120,2)</f>
        <v>0</v>
      </c>
      <c r="K120" s="344" t="s">
        <v>152</v>
      </c>
      <c r="L120" s="226"/>
      <c r="M120" s="343" t="s">
        <v>1568</v>
      </c>
      <c r="N120" s="342" t="s">
        <v>1615</v>
      </c>
      <c r="P120" s="341">
        <f>O120*H120</f>
        <v>0</v>
      </c>
      <c r="Q120" s="341">
        <v>0</v>
      </c>
      <c r="R120" s="341">
        <f>Q120*H120</f>
        <v>0</v>
      </c>
      <c r="S120" s="341">
        <v>0</v>
      </c>
      <c r="T120" s="340">
        <f>S120*H120</f>
        <v>0</v>
      </c>
      <c r="AR120" s="338" t="s">
        <v>1649</v>
      </c>
      <c r="AT120" s="338" t="s">
        <v>1651</v>
      </c>
      <c r="AU120" s="338" t="s">
        <v>1572</v>
      </c>
      <c r="AY120" s="315" t="s">
        <v>1650</v>
      </c>
      <c r="BE120" s="339">
        <f>IF(N120="základní",J120,0)</f>
        <v>0</v>
      </c>
      <c r="BF120" s="339">
        <f>IF(N120="snížená",J120,0)</f>
        <v>0</v>
      </c>
      <c r="BG120" s="339">
        <f>IF(N120="zákl. přenesená",J120,0)</f>
        <v>0</v>
      </c>
      <c r="BH120" s="339">
        <f>IF(N120="sníž. přenesená",J120,0)</f>
        <v>0</v>
      </c>
      <c r="BI120" s="339">
        <f>IF(N120="nulová",J120,0)</f>
        <v>0</v>
      </c>
      <c r="BJ120" s="315" t="s">
        <v>1572</v>
      </c>
      <c r="BK120" s="339">
        <f>ROUND(I120*H120,2)</f>
        <v>0</v>
      </c>
      <c r="BL120" s="315" t="s">
        <v>1649</v>
      </c>
      <c r="BM120" s="338" t="s">
        <v>2400</v>
      </c>
    </row>
    <row r="121" spans="2:65" s="225" customFormat="1" x14ac:dyDescent="0.2">
      <c r="B121" s="226"/>
      <c r="D121" s="337" t="s">
        <v>1646</v>
      </c>
      <c r="F121" s="336" t="s">
        <v>2399</v>
      </c>
      <c r="I121" s="335"/>
      <c r="L121" s="226"/>
      <c r="M121" s="362"/>
      <c r="T121" s="272"/>
      <c r="AT121" s="315" t="s">
        <v>1646</v>
      </c>
      <c r="AU121" s="315" t="s">
        <v>1572</v>
      </c>
    </row>
    <row r="122" spans="2:65" s="225" customFormat="1" ht="21.75" customHeight="1" x14ac:dyDescent="0.2">
      <c r="B122" s="226"/>
      <c r="C122" s="372" t="s">
        <v>1726</v>
      </c>
      <c r="D122" s="372" t="s">
        <v>1666</v>
      </c>
      <c r="E122" s="371" t="s">
        <v>2398</v>
      </c>
      <c r="F122" s="366" t="s">
        <v>2397</v>
      </c>
      <c r="G122" s="370" t="s">
        <v>1551</v>
      </c>
      <c r="H122" s="369">
        <v>1</v>
      </c>
      <c r="I122" s="368"/>
      <c r="J122" s="367">
        <f>ROUND(I122*H122,2)</f>
        <v>0</v>
      </c>
      <c r="K122" s="366" t="s">
        <v>1668</v>
      </c>
      <c r="L122" s="365"/>
      <c r="M122" s="364" t="s">
        <v>1568</v>
      </c>
      <c r="N122" s="363" t="s">
        <v>1615</v>
      </c>
      <c r="P122" s="341">
        <f>O122*H122</f>
        <v>0</v>
      </c>
      <c r="Q122" s="341">
        <v>0</v>
      </c>
      <c r="R122" s="341">
        <f>Q122*H122</f>
        <v>0</v>
      </c>
      <c r="S122" s="341">
        <v>0</v>
      </c>
      <c r="T122" s="340">
        <f>S122*H122</f>
        <v>0</v>
      </c>
      <c r="AR122" s="338" t="s">
        <v>1667</v>
      </c>
      <c r="AT122" s="338" t="s">
        <v>1666</v>
      </c>
      <c r="AU122" s="338" t="s">
        <v>1572</v>
      </c>
      <c r="AY122" s="315" t="s">
        <v>1650</v>
      </c>
      <c r="BE122" s="339">
        <f>IF(N122="základní",J122,0)</f>
        <v>0</v>
      </c>
      <c r="BF122" s="339">
        <f>IF(N122="snížená",J122,0)</f>
        <v>0</v>
      </c>
      <c r="BG122" s="339">
        <f>IF(N122="zákl. přenesená",J122,0)</f>
        <v>0</v>
      </c>
      <c r="BH122" s="339">
        <f>IF(N122="sníž. přenesená",J122,0)</f>
        <v>0</v>
      </c>
      <c r="BI122" s="339">
        <f>IF(N122="nulová",J122,0)</f>
        <v>0</v>
      </c>
      <c r="BJ122" s="315" t="s">
        <v>1572</v>
      </c>
      <c r="BK122" s="339">
        <f>ROUND(I122*H122,2)</f>
        <v>0</v>
      </c>
      <c r="BL122" s="315" t="s">
        <v>1649</v>
      </c>
      <c r="BM122" s="338" t="s">
        <v>2396</v>
      </c>
    </row>
    <row r="123" spans="2:65" s="225" customFormat="1" ht="16.5" customHeight="1" x14ac:dyDescent="0.2">
      <c r="B123" s="226"/>
      <c r="C123" s="350" t="s">
        <v>1721</v>
      </c>
      <c r="D123" s="350" t="s">
        <v>1651</v>
      </c>
      <c r="E123" s="349" t="s">
        <v>2395</v>
      </c>
      <c r="F123" s="344" t="s">
        <v>2394</v>
      </c>
      <c r="G123" s="348" t="s">
        <v>189</v>
      </c>
      <c r="H123" s="347">
        <v>1</v>
      </c>
      <c r="I123" s="346"/>
      <c r="J123" s="345">
        <f>ROUND(I123*H123,2)</f>
        <v>0</v>
      </c>
      <c r="K123" s="344" t="s">
        <v>152</v>
      </c>
      <c r="L123" s="226"/>
      <c r="M123" s="343" t="s">
        <v>1568</v>
      </c>
      <c r="N123" s="342" t="s">
        <v>1615</v>
      </c>
      <c r="P123" s="341">
        <f>O123*H123</f>
        <v>0</v>
      </c>
      <c r="Q123" s="341">
        <v>0</v>
      </c>
      <c r="R123" s="341">
        <f>Q123*H123</f>
        <v>0</v>
      </c>
      <c r="S123" s="341">
        <v>0</v>
      </c>
      <c r="T123" s="340">
        <f>S123*H123</f>
        <v>0</v>
      </c>
      <c r="AR123" s="338" t="s">
        <v>1649</v>
      </c>
      <c r="AT123" s="338" t="s">
        <v>1651</v>
      </c>
      <c r="AU123" s="338" t="s">
        <v>1572</v>
      </c>
      <c r="AY123" s="315" t="s">
        <v>1650</v>
      </c>
      <c r="BE123" s="339">
        <f>IF(N123="základní",J123,0)</f>
        <v>0</v>
      </c>
      <c r="BF123" s="339">
        <f>IF(N123="snížená",J123,0)</f>
        <v>0</v>
      </c>
      <c r="BG123" s="339">
        <f>IF(N123="zákl. přenesená",J123,0)</f>
        <v>0</v>
      </c>
      <c r="BH123" s="339">
        <f>IF(N123="sníž. přenesená",J123,0)</f>
        <v>0</v>
      </c>
      <c r="BI123" s="339">
        <f>IF(N123="nulová",J123,0)</f>
        <v>0</v>
      </c>
      <c r="BJ123" s="315" t="s">
        <v>1572</v>
      </c>
      <c r="BK123" s="339">
        <f>ROUND(I123*H123,2)</f>
        <v>0</v>
      </c>
      <c r="BL123" s="315" t="s">
        <v>1649</v>
      </c>
      <c r="BM123" s="338" t="s">
        <v>2393</v>
      </c>
    </row>
    <row r="124" spans="2:65" s="225" customFormat="1" x14ac:dyDescent="0.2">
      <c r="B124" s="226"/>
      <c r="D124" s="337" t="s">
        <v>1646</v>
      </c>
      <c r="F124" s="336" t="s">
        <v>2392</v>
      </c>
      <c r="I124" s="335"/>
      <c r="L124" s="226"/>
      <c r="M124" s="362"/>
      <c r="T124" s="272"/>
      <c r="AT124" s="315" t="s">
        <v>1646</v>
      </c>
      <c r="AU124" s="315" t="s">
        <v>1572</v>
      </c>
    </row>
    <row r="125" spans="2:65" s="225" customFormat="1" ht="33" customHeight="1" x14ac:dyDescent="0.2">
      <c r="B125" s="226"/>
      <c r="C125" s="372" t="s">
        <v>1649</v>
      </c>
      <c r="D125" s="372" t="s">
        <v>1666</v>
      </c>
      <c r="E125" s="371" t="s">
        <v>2391</v>
      </c>
      <c r="F125" s="366" t="s">
        <v>2390</v>
      </c>
      <c r="G125" s="370" t="s">
        <v>1551</v>
      </c>
      <c r="H125" s="369">
        <v>1</v>
      </c>
      <c r="I125" s="368"/>
      <c r="J125" s="367">
        <f>ROUND(I125*H125,2)</f>
        <v>0</v>
      </c>
      <c r="K125" s="366" t="s">
        <v>1668</v>
      </c>
      <c r="L125" s="365"/>
      <c r="M125" s="364" t="s">
        <v>1568</v>
      </c>
      <c r="N125" s="363" t="s">
        <v>1615</v>
      </c>
      <c r="P125" s="341">
        <f>O125*H125</f>
        <v>0</v>
      </c>
      <c r="Q125" s="341">
        <v>0</v>
      </c>
      <c r="R125" s="341">
        <f>Q125*H125</f>
        <v>0</v>
      </c>
      <c r="S125" s="341">
        <v>0</v>
      </c>
      <c r="T125" s="340">
        <f>S125*H125</f>
        <v>0</v>
      </c>
      <c r="AR125" s="338" t="s">
        <v>1667</v>
      </c>
      <c r="AT125" s="338" t="s">
        <v>1666</v>
      </c>
      <c r="AU125" s="338" t="s">
        <v>1572</v>
      </c>
      <c r="AY125" s="315" t="s">
        <v>1650</v>
      </c>
      <c r="BE125" s="339">
        <f>IF(N125="základní",J125,0)</f>
        <v>0</v>
      </c>
      <c r="BF125" s="339">
        <f>IF(N125="snížená",J125,0)</f>
        <v>0</v>
      </c>
      <c r="BG125" s="339">
        <f>IF(N125="zákl. přenesená",J125,0)</f>
        <v>0</v>
      </c>
      <c r="BH125" s="339">
        <f>IF(N125="sníž. přenesená",J125,0)</f>
        <v>0</v>
      </c>
      <c r="BI125" s="339">
        <f>IF(N125="nulová",J125,0)</f>
        <v>0</v>
      </c>
      <c r="BJ125" s="315" t="s">
        <v>1572</v>
      </c>
      <c r="BK125" s="339">
        <f>ROUND(I125*H125,2)</f>
        <v>0</v>
      </c>
      <c r="BL125" s="315" t="s">
        <v>1649</v>
      </c>
      <c r="BM125" s="338" t="s">
        <v>2389</v>
      </c>
    </row>
    <row r="126" spans="2:65" s="225" customFormat="1" ht="16.5" customHeight="1" x14ac:dyDescent="0.2">
      <c r="B126" s="226"/>
      <c r="C126" s="350" t="s">
        <v>1713</v>
      </c>
      <c r="D126" s="350" t="s">
        <v>1651</v>
      </c>
      <c r="E126" s="349" t="s">
        <v>2388</v>
      </c>
      <c r="F126" s="344" t="s">
        <v>2387</v>
      </c>
      <c r="G126" s="348" t="s">
        <v>189</v>
      </c>
      <c r="H126" s="347">
        <v>4</v>
      </c>
      <c r="I126" s="346"/>
      <c r="J126" s="345">
        <f>ROUND(I126*H126,2)</f>
        <v>0</v>
      </c>
      <c r="K126" s="344" t="s">
        <v>152</v>
      </c>
      <c r="L126" s="226"/>
      <c r="M126" s="343" t="s">
        <v>1568</v>
      </c>
      <c r="N126" s="342" t="s">
        <v>1615</v>
      </c>
      <c r="P126" s="341">
        <f>O126*H126</f>
        <v>0</v>
      </c>
      <c r="Q126" s="341">
        <v>0</v>
      </c>
      <c r="R126" s="341">
        <f>Q126*H126</f>
        <v>0</v>
      </c>
      <c r="S126" s="341">
        <v>0</v>
      </c>
      <c r="T126" s="340">
        <f>S126*H126</f>
        <v>0</v>
      </c>
      <c r="AR126" s="338" t="s">
        <v>1649</v>
      </c>
      <c r="AT126" s="338" t="s">
        <v>1651</v>
      </c>
      <c r="AU126" s="338" t="s">
        <v>1572</v>
      </c>
      <c r="AY126" s="315" t="s">
        <v>1650</v>
      </c>
      <c r="BE126" s="339">
        <f>IF(N126="základní",J126,0)</f>
        <v>0</v>
      </c>
      <c r="BF126" s="339">
        <f>IF(N126="snížená",J126,0)</f>
        <v>0</v>
      </c>
      <c r="BG126" s="339">
        <f>IF(N126="zákl. přenesená",J126,0)</f>
        <v>0</v>
      </c>
      <c r="BH126" s="339">
        <f>IF(N126="sníž. přenesená",J126,0)</f>
        <v>0</v>
      </c>
      <c r="BI126" s="339">
        <f>IF(N126="nulová",J126,0)</f>
        <v>0</v>
      </c>
      <c r="BJ126" s="315" t="s">
        <v>1572</v>
      </c>
      <c r="BK126" s="339">
        <f>ROUND(I126*H126,2)</f>
        <v>0</v>
      </c>
      <c r="BL126" s="315" t="s">
        <v>1649</v>
      </c>
      <c r="BM126" s="338" t="s">
        <v>2386</v>
      </c>
    </row>
    <row r="127" spans="2:65" s="225" customFormat="1" x14ac:dyDescent="0.2">
      <c r="B127" s="226"/>
      <c r="D127" s="337" t="s">
        <v>1646</v>
      </c>
      <c r="F127" s="336" t="s">
        <v>2385</v>
      </c>
      <c r="I127" s="335"/>
      <c r="L127" s="226"/>
      <c r="M127" s="362"/>
      <c r="T127" s="272"/>
      <c r="AT127" s="315" t="s">
        <v>1646</v>
      </c>
      <c r="AU127" s="315" t="s">
        <v>1572</v>
      </c>
    </row>
    <row r="128" spans="2:65" s="225" customFormat="1" ht="24.2" customHeight="1" x14ac:dyDescent="0.2">
      <c r="B128" s="226"/>
      <c r="C128" s="372" t="s">
        <v>1709</v>
      </c>
      <c r="D128" s="372" t="s">
        <v>1666</v>
      </c>
      <c r="E128" s="371" t="s">
        <v>2384</v>
      </c>
      <c r="F128" s="366" t="s">
        <v>2383</v>
      </c>
      <c r="G128" s="370" t="s">
        <v>1551</v>
      </c>
      <c r="H128" s="369">
        <v>4</v>
      </c>
      <c r="I128" s="368"/>
      <c r="J128" s="367">
        <f>ROUND(I128*H128,2)</f>
        <v>0</v>
      </c>
      <c r="K128" s="366" t="s">
        <v>1668</v>
      </c>
      <c r="L128" s="365"/>
      <c r="M128" s="364" t="s">
        <v>1568</v>
      </c>
      <c r="N128" s="363" t="s">
        <v>1615</v>
      </c>
      <c r="P128" s="341">
        <f>O128*H128</f>
        <v>0</v>
      </c>
      <c r="Q128" s="341">
        <v>0</v>
      </c>
      <c r="R128" s="341">
        <f>Q128*H128</f>
        <v>0</v>
      </c>
      <c r="S128" s="341">
        <v>0</v>
      </c>
      <c r="T128" s="340">
        <f>S128*H128</f>
        <v>0</v>
      </c>
      <c r="AR128" s="338" t="s">
        <v>1667</v>
      </c>
      <c r="AT128" s="338" t="s">
        <v>1666</v>
      </c>
      <c r="AU128" s="338" t="s">
        <v>1572</v>
      </c>
      <c r="AY128" s="315" t="s">
        <v>1650</v>
      </c>
      <c r="BE128" s="339">
        <f>IF(N128="základní",J128,0)</f>
        <v>0</v>
      </c>
      <c r="BF128" s="339">
        <f>IF(N128="snížená",J128,0)</f>
        <v>0</v>
      </c>
      <c r="BG128" s="339">
        <f>IF(N128="zákl. přenesená",J128,0)</f>
        <v>0</v>
      </c>
      <c r="BH128" s="339">
        <f>IF(N128="sníž. přenesená",J128,0)</f>
        <v>0</v>
      </c>
      <c r="BI128" s="339">
        <f>IF(N128="nulová",J128,0)</f>
        <v>0</v>
      </c>
      <c r="BJ128" s="315" t="s">
        <v>1572</v>
      </c>
      <c r="BK128" s="339">
        <f>ROUND(I128*H128,2)</f>
        <v>0</v>
      </c>
      <c r="BL128" s="315" t="s">
        <v>1649</v>
      </c>
      <c r="BM128" s="338" t="s">
        <v>2382</v>
      </c>
    </row>
    <row r="129" spans="2:65" s="225" customFormat="1" ht="16.5" customHeight="1" x14ac:dyDescent="0.2">
      <c r="B129" s="226"/>
      <c r="C129" s="350" t="s">
        <v>1704</v>
      </c>
      <c r="D129" s="350" t="s">
        <v>1651</v>
      </c>
      <c r="E129" s="349" t="s">
        <v>2377</v>
      </c>
      <c r="F129" s="344" t="s">
        <v>2376</v>
      </c>
      <c r="G129" s="348" t="s">
        <v>172</v>
      </c>
      <c r="H129" s="347">
        <v>67</v>
      </c>
      <c r="I129" s="346"/>
      <c r="J129" s="345">
        <f>ROUND(I129*H129,2)</f>
        <v>0</v>
      </c>
      <c r="K129" s="344" t="s">
        <v>152</v>
      </c>
      <c r="L129" s="226"/>
      <c r="M129" s="343" t="s">
        <v>1568</v>
      </c>
      <c r="N129" s="342" t="s">
        <v>1615</v>
      </c>
      <c r="P129" s="341">
        <f>O129*H129</f>
        <v>0</v>
      </c>
      <c r="Q129" s="341">
        <v>0</v>
      </c>
      <c r="R129" s="341">
        <f>Q129*H129</f>
        <v>0</v>
      </c>
      <c r="S129" s="341">
        <v>0</v>
      </c>
      <c r="T129" s="340">
        <f>S129*H129</f>
        <v>0</v>
      </c>
      <c r="AR129" s="338" t="s">
        <v>1649</v>
      </c>
      <c r="AT129" s="338" t="s">
        <v>1651</v>
      </c>
      <c r="AU129" s="338" t="s">
        <v>1572</v>
      </c>
      <c r="AY129" s="315" t="s">
        <v>1650</v>
      </c>
      <c r="BE129" s="339">
        <f>IF(N129="základní",J129,0)</f>
        <v>0</v>
      </c>
      <c r="BF129" s="339">
        <f>IF(N129="snížená",J129,0)</f>
        <v>0</v>
      </c>
      <c r="BG129" s="339">
        <f>IF(N129="zákl. přenesená",J129,0)</f>
        <v>0</v>
      </c>
      <c r="BH129" s="339">
        <f>IF(N129="sníž. přenesená",J129,0)</f>
        <v>0</v>
      </c>
      <c r="BI129" s="339">
        <f>IF(N129="nulová",J129,0)</f>
        <v>0</v>
      </c>
      <c r="BJ129" s="315" t="s">
        <v>1572</v>
      </c>
      <c r="BK129" s="339">
        <f>ROUND(I129*H129,2)</f>
        <v>0</v>
      </c>
      <c r="BL129" s="315" t="s">
        <v>1649</v>
      </c>
      <c r="BM129" s="338" t="s">
        <v>2381</v>
      </c>
    </row>
    <row r="130" spans="2:65" s="225" customFormat="1" x14ac:dyDescent="0.2">
      <c r="B130" s="226"/>
      <c r="D130" s="337" t="s">
        <v>1646</v>
      </c>
      <c r="F130" s="336" t="s">
        <v>2374</v>
      </c>
      <c r="I130" s="335"/>
      <c r="L130" s="226"/>
      <c r="M130" s="362"/>
      <c r="T130" s="272"/>
      <c r="AT130" s="315" t="s">
        <v>1646</v>
      </c>
      <c r="AU130" s="315" t="s">
        <v>1572</v>
      </c>
    </row>
    <row r="131" spans="2:65" s="225" customFormat="1" ht="33" customHeight="1" x14ac:dyDescent="0.2">
      <c r="B131" s="226"/>
      <c r="C131" s="372" t="s">
        <v>1700</v>
      </c>
      <c r="D131" s="372" t="s">
        <v>1666</v>
      </c>
      <c r="E131" s="371" t="s">
        <v>2380</v>
      </c>
      <c r="F131" s="366" t="s">
        <v>2379</v>
      </c>
      <c r="G131" s="370" t="s">
        <v>172</v>
      </c>
      <c r="H131" s="369">
        <v>67</v>
      </c>
      <c r="I131" s="368"/>
      <c r="J131" s="367">
        <f>ROUND(I131*H131,2)</f>
        <v>0</v>
      </c>
      <c r="K131" s="366" t="s">
        <v>152</v>
      </c>
      <c r="L131" s="365"/>
      <c r="M131" s="364" t="s">
        <v>1568</v>
      </c>
      <c r="N131" s="363" t="s">
        <v>1615</v>
      </c>
      <c r="P131" s="341">
        <f>O131*H131</f>
        <v>0</v>
      </c>
      <c r="Q131" s="341">
        <v>6.9999999999999994E-5</v>
      </c>
      <c r="R131" s="341">
        <f>Q131*H131</f>
        <v>4.6899999999999997E-3</v>
      </c>
      <c r="S131" s="341">
        <v>0</v>
      </c>
      <c r="T131" s="340">
        <f>S131*H131</f>
        <v>0</v>
      </c>
      <c r="AR131" s="338" t="s">
        <v>1667</v>
      </c>
      <c r="AT131" s="338" t="s">
        <v>1666</v>
      </c>
      <c r="AU131" s="338" t="s">
        <v>1572</v>
      </c>
      <c r="AY131" s="315" t="s">
        <v>1650</v>
      </c>
      <c r="BE131" s="339">
        <f>IF(N131="základní",J131,0)</f>
        <v>0</v>
      </c>
      <c r="BF131" s="339">
        <f>IF(N131="snížená",J131,0)</f>
        <v>0</v>
      </c>
      <c r="BG131" s="339">
        <f>IF(N131="zákl. přenesená",J131,0)</f>
        <v>0</v>
      </c>
      <c r="BH131" s="339">
        <f>IF(N131="sníž. přenesená",J131,0)</f>
        <v>0</v>
      </c>
      <c r="BI131" s="339">
        <f>IF(N131="nulová",J131,0)</f>
        <v>0</v>
      </c>
      <c r="BJ131" s="315" t="s">
        <v>1572</v>
      </c>
      <c r="BK131" s="339">
        <f>ROUND(I131*H131,2)</f>
        <v>0</v>
      </c>
      <c r="BL131" s="315" t="s">
        <v>1649</v>
      </c>
      <c r="BM131" s="338" t="s">
        <v>2378</v>
      </c>
    </row>
    <row r="132" spans="2:65" s="225" customFormat="1" ht="16.5" customHeight="1" x14ac:dyDescent="0.2">
      <c r="B132" s="226"/>
      <c r="C132" s="350" t="s">
        <v>1641</v>
      </c>
      <c r="D132" s="350" t="s">
        <v>1651</v>
      </c>
      <c r="E132" s="349" t="s">
        <v>2377</v>
      </c>
      <c r="F132" s="344" t="s">
        <v>2376</v>
      </c>
      <c r="G132" s="348" t="s">
        <v>172</v>
      </c>
      <c r="H132" s="347">
        <v>95</v>
      </c>
      <c r="I132" s="346"/>
      <c r="J132" s="345">
        <f>ROUND(I132*H132,2)</f>
        <v>0</v>
      </c>
      <c r="K132" s="344" t="s">
        <v>152</v>
      </c>
      <c r="L132" s="226"/>
      <c r="M132" s="343" t="s">
        <v>1568</v>
      </c>
      <c r="N132" s="342" t="s">
        <v>1615</v>
      </c>
      <c r="P132" s="341">
        <f>O132*H132</f>
        <v>0</v>
      </c>
      <c r="Q132" s="341">
        <v>0</v>
      </c>
      <c r="R132" s="341">
        <f>Q132*H132</f>
        <v>0</v>
      </c>
      <c r="S132" s="341">
        <v>0</v>
      </c>
      <c r="T132" s="340">
        <f>S132*H132</f>
        <v>0</v>
      </c>
      <c r="AR132" s="338" t="s">
        <v>1649</v>
      </c>
      <c r="AT132" s="338" t="s">
        <v>1651</v>
      </c>
      <c r="AU132" s="338" t="s">
        <v>1572</v>
      </c>
      <c r="AY132" s="315" t="s">
        <v>1650</v>
      </c>
      <c r="BE132" s="339">
        <f>IF(N132="základní",J132,0)</f>
        <v>0</v>
      </c>
      <c r="BF132" s="339">
        <f>IF(N132="snížená",J132,0)</f>
        <v>0</v>
      </c>
      <c r="BG132" s="339">
        <f>IF(N132="zákl. přenesená",J132,0)</f>
        <v>0</v>
      </c>
      <c r="BH132" s="339">
        <f>IF(N132="sníž. přenesená",J132,0)</f>
        <v>0</v>
      </c>
      <c r="BI132" s="339">
        <f>IF(N132="nulová",J132,0)</f>
        <v>0</v>
      </c>
      <c r="BJ132" s="315" t="s">
        <v>1572</v>
      </c>
      <c r="BK132" s="339">
        <f>ROUND(I132*H132,2)</f>
        <v>0</v>
      </c>
      <c r="BL132" s="315" t="s">
        <v>1649</v>
      </c>
      <c r="BM132" s="338" t="s">
        <v>2375</v>
      </c>
    </row>
    <row r="133" spans="2:65" s="225" customFormat="1" x14ac:dyDescent="0.2">
      <c r="B133" s="226"/>
      <c r="D133" s="337" t="s">
        <v>1646</v>
      </c>
      <c r="F133" s="336" t="s">
        <v>2374</v>
      </c>
      <c r="I133" s="335"/>
      <c r="L133" s="226"/>
      <c r="M133" s="362"/>
      <c r="T133" s="272"/>
      <c r="AT133" s="315" t="s">
        <v>1646</v>
      </c>
      <c r="AU133" s="315" t="s">
        <v>1572</v>
      </c>
    </row>
    <row r="134" spans="2:65" s="225" customFormat="1" ht="37.9" customHeight="1" x14ac:dyDescent="0.2">
      <c r="B134" s="226"/>
      <c r="C134" s="372" t="s">
        <v>1757</v>
      </c>
      <c r="D134" s="372" t="s">
        <v>1666</v>
      </c>
      <c r="E134" s="371" t="s">
        <v>2200</v>
      </c>
      <c r="F134" s="366" t="s">
        <v>2199</v>
      </c>
      <c r="G134" s="370" t="s">
        <v>172</v>
      </c>
      <c r="H134" s="369">
        <v>95</v>
      </c>
      <c r="I134" s="368"/>
      <c r="J134" s="367">
        <f>ROUND(I134*H134,2)</f>
        <v>0</v>
      </c>
      <c r="K134" s="366" t="s">
        <v>152</v>
      </c>
      <c r="L134" s="365"/>
      <c r="M134" s="364" t="s">
        <v>1568</v>
      </c>
      <c r="N134" s="363" t="s">
        <v>1615</v>
      </c>
      <c r="P134" s="341">
        <f>O134*H134</f>
        <v>0</v>
      </c>
      <c r="Q134" s="341">
        <v>1.1E-4</v>
      </c>
      <c r="R134" s="341">
        <f>Q134*H134</f>
        <v>1.0450000000000001E-2</v>
      </c>
      <c r="S134" s="341">
        <v>0</v>
      </c>
      <c r="T134" s="340">
        <f>S134*H134</f>
        <v>0</v>
      </c>
      <c r="AR134" s="338" t="s">
        <v>1667</v>
      </c>
      <c r="AT134" s="338" t="s">
        <v>1666</v>
      </c>
      <c r="AU134" s="338" t="s">
        <v>1572</v>
      </c>
      <c r="AY134" s="315" t="s">
        <v>1650</v>
      </c>
      <c r="BE134" s="339">
        <f>IF(N134="základní",J134,0)</f>
        <v>0</v>
      </c>
      <c r="BF134" s="339">
        <f>IF(N134="snížená",J134,0)</f>
        <v>0</v>
      </c>
      <c r="BG134" s="339">
        <f>IF(N134="zákl. přenesená",J134,0)</f>
        <v>0</v>
      </c>
      <c r="BH134" s="339">
        <f>IF(N134="sníž. přenesená",J134,0)</f>
        <v>0</v>
      </c>
      <c r="BI134" s="339">
        <f>IF(N134="nulová",J134,0)</f>
        <v>0</v>
      </c>
      <c r="BJ134" s="315" t="s">
        <v>1572</v>
      </c>
      <c r="BK134" s="339">
        <f>ROUND(I134*H134,2)</f>
        <v>0</v>
      </c>
      <c r="BL134" s="315" t="s">
        <v>1649</v>
      </c>
      <c r="BM134" s="338" t="s">
        <v>2373</v>
      </c>
    </row>
    <row r="135" spans="2:65" s="225" customFormat="1" ht="16.5" customHeight="1" x14ac:dyDescent="0.2">
      <c r="B135" s="226"/>
      <c r="C135" s="350" t="s">
        <v>1752</v>
      </c>
      <c r="D135" s="350" t="s">
        <v>1651</v>
      </c>
      <c r="E135" s="349" t="s">
        <v>1680</v>
      </c>
      <c r="F135" s="344" t="s">
        <v>1679</v>
      </c>
      <c r="G135" s="348" t="s">
        <v>189</v>
      </c>
      <c r="H135" s="347">
        <v>448</v>
      </c>
      <c r="I135" s="346"/>
      <c r="J135" s="345">
        <f>ROUND(I135*H135,2)</f>
        <v>0</v>
      </c>
      <c r="K135" s="344" t="s">
        <v>152</v>
      </c>
      <c r="L135" s="226"/>
      <c r="M135" s="343" t="s">
        <v>1568</v>
      </c>
      <c r="N135" s="342" t="s">
        <v>1615</v>
      </c>
      <c r="P135" s="341">
        <f>O135*H135</f>
        <v>0</v>
      </c>
      <c r="Q135" s="341">
        <v>0</v>
      </c>
      <c r="R135" s="341">
        <f>Q135*H135</f>
        <v>0</v>
      </c>
      <c r="S135" s="341">
        <v>0</v>
      </c>
      <c r="T135" s="340">
        <f>S135*H135</f>
        <v>0</v>
      </c>
      <c r="AR135" s="338" t="s">
        <v>1649</v>
      </c>
      <c r="AT135" s="338" t="s">
        <v>1651</v>
      </c>
      <c r="AU135" s="338" t="s">
        <v>1572</v>
      </c>
      <c r="AY135" s="315" t="s">
        <v>1650</v>
      </c>
      <c r="BE135" s="339">
        <f>IF(N135="základní",J135,0)</f>
        <v>0</v>
      </c>
      <c r="BF135" s="339">
        <f>IF(N135="snížená",J135,0)</f>
        <v>0</v>
      </c>
      <c r="BG135" s="339">
        <f>IF(N135="zákl. přenesená",J135,0)</f>
        <v>0</v>
      </c>
      <c r="BH135" s="339">
        <f>IF(N135="sníž. přenesená",J135,0)</f>
        <v>0</v>
      </c>
      <c r="BI135" s="339">
        <f>IF(N135="nulová",J135,0)</f>
        <v>0</v>
      </c>
      <c r="BJ135" s="315" t="s">
        <v>1572</v>
      </c>
      <c r="BK135" s="339">
        <f>ROUND(I135*H135,2)</f>
        <v>0</v>
      </c>
      <c r="BL135" s="315" t="s">
        <v>1649</v>
      </c>
      <c r="BM135" s="338" t="s">
        <v>2372</v>
      </c>
    </row>
    <row r="136" spans="2:65" s="225" customFormat="1" x14ac:dyDescent="0.2">
      <c r="B136" s="226"/>
      <c r="D136" s="337" t="s">
        <v>1646</v>
      </c>
      <c r="F136" s="336" t="s">
        <v>1677</v>
      </c>
      <c r="I136" s="335"/>
      <c r="L136" s="226"/>
      <c r="M136" s="362"/>
      <c r="T136" s="272"/>
      <c r="AT136" s="315" t="s">
        <v>1646</v>
      </c>
      <c r="AU136" s="315" t="s">
        <v>1572</v>
      </c>
    </row>
    <row r="137" spans="2:65" s="225" customFormat="1" ht="16.5" customHeight="1" x14ac:dyDescent="0.2">
      <c r="B137" s="226"/>
      <c r="C137" s="372" t="s">
        <v>1690</v>
      </c>
      <c r="D137" s="372" t="s">
        <v>1666</v>
      </c>
      <c r="E137" s="371" t="s">
        <v>2371</v>
      </c>
      <c r="F137" s="366" t="s">
        <v>2370</v>
      </c>
      <c r="G137" s="370" t="s">
        <v>189</v>
      </c>
      <c r="H137" s="369">
        <v>448</v>
      </c>
      <c r="I137" s="368"/>
      <c r="J137" s="367">
        <f>ROUND(I137*H137,2)</f>
        <v>0</v>
      </c>
      <c r="K137" s="366" t="s">
        <v>152</v>
      </c>
      <c r="L137" s="365"/>
      <c r="M137" s="364" t="s">
        <v>1568</v>
      </c>
      <c r="N137" s="363" t="s">
        <v>1615</v>
      </c>
      <c r="P137" s="341">
        <f>O137*H137</f>
        <v>0</v>
      </c>
      <c r="Q137" s="341">
        <v>1.0000000000000001E-5</v>
      </c>
      <c r="R137" s="341">
        <f>Q137*H137</f>
        <v>4.4800000000000005E-3</v>
      </c>
      <c r="S137" s="341">
        <v>0</v>
      </c>
      <c r="T137" s="340">
        <f>S137*H137</f>
        <v>0</v>
      </c>
      <c r="AR137" s="338" t="s">
        <v>1667</v>
      </c>
      <c r="AT137" s="338" t="s">
        <v>1666</v>
      </c>
      <c r="AU137" s="338" t="s">
        <v>1572</v>
      </c>
      <c r="AY137" s="315" t="s">
        <v>1650</v>
      </c>
      <c r="BE137" s="339">
        <f>IF(N137="základní",J137,0)</f>
        <v>0</v>
      </c>
      <c r="BF137" s="339">
        <f>IF(N137="snížená",J137,0)</f>
        <v>0</v>
      </c>
      <c r="BG137" s="339">
        <f>IF(N137="zákl. přenesená",J137,0)</f>
        <v>0</v>
      </c>
      <c r="BH137" s="339">
        <f>IF(N137="sníž. přenesená",J137,0)</f>
        <v>0</v>
      </c>
      <c r="BI137" s="339">
        <f>IF(N137="nulová",J137,0)</f>
        <v>0</v>
      </c>
      <c r="BJ137" s="315" t="s">
        <v>1572</v>
      </c>
      <c r="BK137" s="339">
        <f>ROUND(I137*H137,2)</f>
        <v>0</v>
      </c>
      <c r="BL137" s="315" t="s">
        <v>1649</v>
      </c>
      <c r="BM137" s="338" t="s">
        <v>2369</v>
      </c>
    </row>
    <row r="138" spans="2:65" s="225" customFormat="1" ht="16.5" customHeight="1" x14ac:dyDescent="0.2">
      <c r="B138" s="226"/>
      <c r="C138" s="350" t="s">
        <v>1685</v>
      </c>
      <c r="D138" s="350" t="s">
        <v>1651</v>
      </c>
      <c r="E138" s="349" t="s">
        <v>2368</v>
      </c>
      <c r="F138" s="344" t="s">
        <v>2367</v>
      </c>
      <c r="G138" s="348" t="s">
        <v>189</v>
      </c>
      <c r="H138" s="347">
        <v>8</v>
      </c>
      <c r="I138" s="346"/>
      <c r="J138" s="345">
        <f>ROUND(I138*H138,2)</f>
        <v>0</v>
      </c>
      <c r="K138" s="344" t="s">
        <v>152</v>
      </c>
      <c r="L138" s="226"/>
      <c r="M138" s="343" t="s">
        <v>1568</v>
      </c>
      <c r="N138" s="342" t="s">
        <v>1615</v>
      </c>
      <c r="P138" s="341">
        <f>O138*H138</f>
        <v>0</v>
      </c>
      <c r="Q138" s="341">
        <v>0</v>
      </c>
      <c r="R138" s="341">
        <f>Q138*H138</f>
        <v>0</v>
      </c>
      <c r="S138" s="341">
        <v>0</v>
      </c>
      <c r="T138" s="340">
        <f>S138*H138</f>
        <v>0</v>
      </c>
      <c r="AR138" s="338" t="s">
        <v>1649</v>
      </c>
      <c r="AT138" s="338" t="s">
        <v>1651</v>
      </c>
      <c r="AU138" s="338" t="s">
        <v>1572</v>
      </c>
      <c r="AY138" s="315" t="s">
        <v>1650</v>
      </c>
      <c r="BE138" s="339">
        <f>IF(N138="základní",J138,0)</f>
        <v>0</v>
      </c>
      <c r="BF138" s="339">
        <f>IF(N138="snížená",J138,0)</f>
        <v>0</v>
      </c>
      <c r="BG138" s="339">
        <f>IF(N138="zákl. přenesená",J138,0)</f>
        <v>0</v>
      </c>
      <c r="BH138" s="339">
        <f>IF(N138="sníž. přenesená",J138,0)</f>
        <v>0</v>
      </c>
      <c r="BI138" s="339">
        <f>IF(N138="nulová",J138,0)</f>
        <v>0</v>
      </c>
      <c r="BJ138" s="315" t="s">
        <v>1572</v>
      </c>
      <c r="BK138" s="339">
        <f>ROUND(I138*H138,2)</f>
        <v>0</v>
      </c>
      <c r="BL138" s="315" t="s">
        <v>1649</v>
      </c>
      <c r="BM138" s="338" t="s">
        <v>2366</v>
      </c>
    </row>
    <row r="139" spans="2:65" s="225" customFormat="1" x14ac:dyDescent="0.2">
      <c r="B139" s="226"/>
      <c r="D139" s="337" t="s">
        <v>1646</v>
      </c>
      <c r="F139" s="336" t="s">
        <v>2365</v>
      </c>
      <c r="I139" s="335"/>
      <c r="L139" s="226"/>
      <c r="M139" s="362"/>
      <c r="T139" s="272"/>
      <c r="AT139" s="315" t="s">
        <v>1646</v>
      </c>
      <c r="AU139" s="315" t="s">
        <v>1572</v>
      </c>
    </row>
    <row r="140" spans="2:65" s="225" customFormat="1" ht="16.5" customHeight="1" x14ac:dyDescent="0.2">
      <c r="B140" s="226"/>
      <c r="C140" s="350" t="s">
        <v>1681</v>
      </c>
      <c r="D140" s="350" t="s">
        <v>1651</v>
      </c>
      <c r="E140" s="349" t="s">
        <v>2364</v>
      </c>
      <c r="F140" s="344" t="s">
        <v>2363</v>
      </c>
      <c r="G140" s="348" t="s">
        <v>189</v>
      </c>
      <c r="H140" s="347">
        <v>8</v>
      </c>
      <c r="I140" s="346"/>
      <c r="J140" s="345">
        <f>ROUND(I140*H140,2)</f>
        <v>0</v>
      </c>
      <c r="K140" s="344" t="s">
        <v>152</v>
      </c>
      <c r="L140" s="226"/>
      <c r="M140" s="343" t="s">
        <v>1568</v>
      </c>
      <c r="N140" s="342" t="s">
        <v>1615</v>
      </c>
      <c r="P140" s="341">
        <f>O140*H140</f>
        <v>0</v>
      </c>
      <c r="Q140" s="341">
        <v>0</v>
      </c>
      <c r="R140" s="341">
        <f>Q140*H140</f>
        <v>0</v>
      </c>
      <c r="S140" s="341">
        <v>0</v>
      </c>
      <c r="T140" s="340">
        <f>S140*H140</f>
        <v>0</v>
      </c>
      <c r="AR140" s="338" t="s">
        <v>1649</v>
      </c>
      <c r="AT140" s="338" t="s">
        <v>1651</v>
      </c>
      <c r="AU140" s="338" t="s">
        <v>1572</v>
      </c>
      <c r="AY140" s="315" t="s">
        <v>1650</v>
      </c>
      <c r="BE140" s="339">
        <f>IF(N140="základní",J140,0)</f>
        <v>0</v>
      </c>
      <c r="BF140" s="339">
        <f>IF(N140="snížená",J140,0)</f>
        <v>0</v>
      </c>
      <c r="BG140" s="339">
        <f>IF(N140="zákl. přenesená",J140,0)</f>
        <v>0</v>
      </c>
      <c r="BH140" s="339">
        <f>IF(N140="sníž. přenesená",J140,0)</f>
        <v>0</v>
      </c>
      <c r="BI140" s="339">
        <f>IF(N140="nulová",J140,0)</f>
        <v>0</v>
      </c>
      <c r="BJ140" s="315" t="s">
        <v>1572</v>
      </c>
      <c r="BK140" s="339">
        <f>ROUND(I140*H140,2)</f>
        <v>0</v>
      </c>
      <c r="BL140" s="315" t="s">
        <v>1649</v>
      </c>
      <c r="BM140" s="338" t="s">
        <v>2362</v>
      </c>
    </row>
    <row r="141" spans="2:65" s="225" customFormat="1" x14ac:dyDescent="0.2">
      <c r="B141" s="226"/>
      <c r="D141" s="337" t="s">
        <v>1646</v>
      </c>
      <c r="F141" s="336" t="s">
        <v>2361</v>
      </c>
      <c r="I141" s="335"/>
      <c r="L141" s="226"/>
      <c r="M141" s="362"/>
      <c r="T141" s="272"/>
      <c r="AT141" s="315" t="s">
        <v>1646</v>
      </c>
      <c r="AU141" s="315" t="s">
        <v>1572</v>
      </c>
    </row>
    <row r="142" spans="2:65" s="225" customFormat="1" ht="16.5" customHeight="1" x14ac:dyDescent="0.2">
      <c r="B142" s="226"/>
      <c r="C142" s="350" t="s">
        <v>1676</v>
      </c>
      <c r="D142" s="350" t="s">
        <v>1651</v>
      </c>
      <c r="E142" s="349" t="s">
        <v>2360</v>
      </c>
      <c r="F142" s="344" t="s">
        <v>2359</v>
      </c>
      <c r="G142" s="348" t="s">
        <v>189</v>
      </c>
      <c r="H142" s="347">
        <v>8</v>
      </c>
      <c r="I142" s="346"/>
      <c r="J142" s="345">
        <f>ROUND(I142*H142,2)</f>
        <v>0</v>
      </c>
      <c r="K142" s="344" t="s">
        <v>152</v>
      </c>
      <c r="L142" s="226"/>
      <c r="M142" s="343" t="s">
        <v>1568</v>
      </c>
      <c r="N142" s="342" t="s">
        <v>1615</v>
      </c>
      <c r="P142" s="341">
        <f>O142*H142</f>
        <v>0</v>
      </c>
      <c r="Q142" s="341">
        <v>0</v>
      </c>
      <c r="R142" s="341">
        <f>Q142*H142</f>
        <v>0</v>
      </c>
      <c r="S142" s="341">
        <v>0</v>
      </c>
      <c r="T142" s="340">
        <f>S142*H142</f>
        <v>0</v>
      </c>
      <c r="AR142" s="338" t="s">
        <v>1649</v>
      </c>
      <c r="AT142" s="338" t="s">
        <v>1651</v>
      </c>
      <c r="AU142" s="338" t="s">
        <v>1572</v>
      </c>
      <c r="AY142" s="315" t="s">
        <v>1650</v>
      </c>
      <c r="BE142" s="339">
        <f>IF(N142="základní",J142,0)</f>
        <v>0</v>
      </c>
      <c r="BF142" s="339">
        <f>IF(N142="snížená",J142,0)</f>
        <v>0</v>
      </c>
      <c r="BG142" s="339">
        <f>IF(N142="zákl. přenesená",J142,0)</f>
        <v>0</v>
      </c>
      <c r="BH142" s="339">
        <f>IF(N142="sníž. přenesená",J142,0)</f>
        <v>0</v>
      </c>
      <c r="BI142" s="339">
        <f>IF(N142="nulová",J142,0)</f>
        <v>0</v>
      </c>
      <c r="BJ142" s="315" t="s">
        <v>1572</v>
      </c>
      <c r="BK142" s="339">
        <f>ROUND(I142*H142,2)</f>
        <v>0</v>
      </c>
      <c r="BL142" s="315" t="s">
        <v>1649</v>
      </c>
      <c r="BM142" s="338" t="s">
        <v>2358</v>
      </c>
    </row>
    <row r="143" spans="2:65" s="225" customFormat="1" x14ac:dyDescent="0.2">
      <c r="B143" s="226"/>
      <c r="D143" s="337" t="s">
        <v>1646</v>
      </c>
      <c r="F143" s="336" t="s">
        <v>2357</v>
      </c>
      <c r="I143" s="335"/>
      <c r="L143" s="226"/>
      <c r="M143" s="362"/>
      <c r="T143" s="272"/>
      <c r="AT143" s="315" t="s">
        <v>1646</v>
      </c>
      <c r="AU143" s="315" t="s">
        <v>1572</v>
      </c>
    </row>
    <row r="144" spans="2:65" s="225" customFormat="1" ht="16.5" customHeight="1" x14ac:dyDescent="0.2">
      <c r="B144" s="226"/>
      <c r="C144" s="372" t="s">
        <v>1672</v>
      </c>
      <c r="D144" s="372" t="s">
        <v>1666</v>
      </c>
      <c r="E144" s="371" t="s">
        <v>2356</v>
      </c>
      <c r="F144" s="366" t="s">
        <v>2355</v>
      </c>
      <c r="G144" s="370" t="s">
        <v>1799</v>
      </c>
      <c r="H144" s="369">
        <v>1</v>
      </c>
      <c r="I144" s="368"/>
      <c r="J144" s="367">
        <f>ROUND(I144*H144,2)</f>
        <v>0</v>
      </c>
      <c r="K144" s="366" t="s">
        <v>1668</v>
      </c>
      <c r="L144" s="365"/>
      <c r="M144" s="364" t="s">
        <v>1568</v>
      </c>
      <c r="N144" s="363" t="s">
        <v>1615</v>
      </c>
      <c r="P144" s="341">
        <f>O144*H144</f>
        <v>0</v>
      </c>
      <c r="Q144" s="341">
        <v>0</v>
      </c>
      <c r="R144" s="341">
        <f>Q144*H144</f>
        <v>0</v>
      </c>
      <c r="S144" s="341">
        <v>0</v>
      </c>
      <c r="T144" s="340">
        <f>S144*H144</f>
        <v>0</v>
      </c>
      <c r="AR144" s="338" t="s">
        <v>1667</v>
      </c>
      <c r="AT144" s="338" t="s">
        <v>1666</v>
      </c>
      <c r="AU144" s="338" t="s">
        <v>1572</v>
      </c>
      <c r="AY144" s="315" t="s">
        <v>1650</v>
      </c>
      <c r="BE144" s="339">
        <f>IF(N144="základní",J144,0)</f>
        <v>0</v>
      </c>
      <c r="BF144" s="339">
        <f>IF(N144="snížená",J144,0)</f>
        <v>0</v>
      </c>
      <c r="BG144" s="339">
        <f>IF(N144="zákl. přenesená",J144,0)</f>
        <v>0</v>
      </c>
      <c r="BH144" s="339">
        <f>IF(N144="sníž. přenesená",J144,0)</f>
        <v>0</v>
      </c>
      <c r="BI144" s="339">
        <f>IF(N144="nulová",J144,0)</f>
        <v>0</v>
      </c>
      <c r="BJ144" s="315" t="s">
        <v>1572</v>
      </c>
      <c r="BK144" s="339">
        <f>ROUND(I144*H144,2)</f>
        <v>0</v>
      </c>
      <c r="BL144" s="315" t="s">
        <v>1649</v>
      </c>
      <c r="BM144" s="338" t="s">
        <v>2354</v>
      </c>
    </row>
    <row r="145" spans="2:65" s="351" customFormat="1" ht="25.9" customHeight="1" x14ac:dyDescent="0.2">
      <c r="B145" s="358"/>
      <c r="D145" s="353" t="s">
        <v>1583</v>
      </c>
      <c r="E145" s="361" t="s">
        <v>1575</v>
      </c>
      <c r="F145" s="361" t="s">
        <v>2353</v>
      </c>
      <c r="I145" s="360"/>
      <c r="J145" s="359">
        <f>BK145</f>
        <v>0</v>
      </c>
      <c r="L145" s="358"/>
      <c r="M145" s="357"/>
      <c r="P145" s="356">
        <f>P146+P173+P177+P202+P242+P265+P292+P295</f>
        <v>0</v>
      </c>
      <c r="R145" s="356">
        <f>R146+R173+R177+R202+R242+R265+R292+R295</f>
        <v>0.42129000000000011</v>
      </c>
      <c r="T145" s="355">
        <f>T146+T173+T177+T202+T242+T265+T292+T295</f>
        <v>0</v>
      </c>
      <c r="AR145" s="353" t="s">
        <v>1567</v>
      </c>
      <c r="AT145" s="354" t="s">
        <v>1583</v>
      </c>
      <c r="AU145" s="354" t="s">
        <v>1582</v>
      </c>
      <c r="AY145" s="353" t="s">
        <v>1650</v>
      </c>
      <c r="BK145" s="352">
        <f>BK146+BK173+BK177+BK202+BK242+BK265+BK292+BK295</f>
        <v>0</v>
      </c>
    </row>
    <row r="146" spans="2:65" s="351" customFormat="1" ht="22.9" customHeight="1" x14ac:dyDescent="0.2">
      <c r="B146" s="358"/>
      <c r="D146" s="353" t="s">
        <v>1583</v>
      </c>
      <c r="E146" s="416" t="s">
        <v>2352</v>
      </c>
      <c r="F146" s="416" t="s">
        <v>2351</v>
      </c>
      <c r="I146" s="360"/>
      <c r="J146" s="415">
        <f>BK146</f>
        <v>0</v>
      </c>
      <c r="L146" s="358"/>
      <c r="M146" s="357"/>
      <c r="P146" s="356">
        <f>SUM(P147:P172)</f>
        <v>0</v>
      </c>
      <c r="R146" s="356">
        <f>SUM(R147:R172)</f>
        <v>0</v>
      </c>
      <c r="T146" s="355">
        <f>SUM(T147:T172)</f>
        <v>0</v>
      </c>
      <c r="AR146" s="353" t="s">
        <v>1567</v>
      </c>
      <c r="AT146" s="354" t="s">
        <v>1583</v>
      </c>
      <c r="AU146" s="354" t="s">
        <v>1572</v>
      </c>
      <c r="AY146" s="353" t="s">
        <v>1650</v>
      </c>
      <c r="BK146" s="352">
        <f>SUM(BK147:BK172)</f>
        <v>0</v>
      </c>
    </row>
    <row r="147" spans="2:65" s="225" customFormat="1" ht="21.75" customHeight="1" x14ac:dyDescent="0.2">
      <c r="B147" s="226"/>
      <c r="C147" s="350" t="s">
        <v>2350</v>
      </c>
      <c r="D147" s="350" t="s">
        <v>1651</v>
      </c>
      <c r="E147" s="349" t="s">
        <v>2349</v>
      </c>
      <c r="F147" s="344" t="s">
        <v>2348</v>
      </c>
      <c r="G147" s="348" t="s">
        <v>189</v>
      </c>
      <c r="H147" s="347">
        <v>1</v>
      </c>
      <c r="I147" s="346"/>
      <c r="J147" s="345">
        <f>ROUND(I147*H147,2)</f>
        <v>0</v>
      </c>
      <c r="K147" s="344" t="s">
        <v>152</v>
      </c>
      <c r="L147" s="226"/>
      <c r="M147" s="343" t="s">
        <v>1568</v>
      </c>
      <c r="N147" s="342" t="s">
        <v>1615</v>
      </c>
      <c r="P147" s="341">
        <f>O147*H147</f>
        <v>0</v>
      </c>
      <c r="Q147" s="341">
        <v>0</v>
      </c>
      <c r="R147" s="341">
        <f>Q147*H147</f>
        <v>0</v>
      </c>
      <c r="S147" s="341">
        <v>0</v>
      </c>
      <c r="T147" s="340">
        <f>S147*H147</f>
        <v>0</v>
      </c>
      <c r="AR147" s="338" t="s">
        <v>1649</v>
      </c>
      <c r="AT147" s="338" t="s">
        <v>1651</v>
      </c>
      <c r="AU147" s="338" t="s">
        <v>1567</v>
      </c>
      <c r="AY147" s="315" t="s">
        <v>1650</v>
      </c>
      <c r="BE147" s="339">
        <f>IF(N147="základní",J147,0)</f>
        <v>0</v>
      </c>
      <c r="BF147" s="339">
        <f>IF(N147="snížená",J147,0)</f>
        <v>0</v>
      </c>
      <c r="BG147" s="339">
        <f>IF(N147="zákl. přenesená",J147,0)</f>
        <v>0</v>
      </c>
      <c r="BH147" s="339">
        <f>IF(N147="sníž. přenesená",J147,0)</f>
        <v>0</v>
      </c>
      <c r="BI147" s="339">
        <f>IF(N147="nulová",J147,0)</f>
        <v>0</v>
      </c>
      <c r="BJ147" s="315" t="s">
        <v>1572</v>
      </c>
      <c r="BK147" s="339">
        <f>ROUND(I147*H147,2)</f>
        <v>0</v>
      </c>
      <c r="BL147" s="315" t="s">
        <v>1649</v>
      </c>
      <c r="BM147" s="338" t="s">
        <v>2347</v>
      </c>
    </row>
    <row r="148" spans="2:65" s="225" customFormat="1" x14ac:dyDescent="0.2">
      <c r="B148" s="226"/>
      <c r="D148" s="337" t="s">
        <v>1646</v>
      </c>
      <c r="F148" s="336" t="s">
        <v>2346</v>
      </c>
      <c r="I148" s="335"/>
      <c r="L148" s="226"/>
      <c r="M148" s="362"/>
      <c r="T148" s="272"/>
      <c r="AT148" s="315" t="s">
        <v>1646</v>
      </c>
      <c r="AU148" s="315" t="s">
        <v>1567</v>
      </c>
    </row>
    <row r="149" spans="2:65" s="225" customFormat="1" ht="16.5" customHeight="1" x14ac:dyDescent="0.2">
      <c r="B149" s="226"/>
      <c r="C149" s="350" t="s">
        <v>1667</v>
      </c>
      <c r="D149" s="350" t="s">
        <v>1651</v>
      </c>
      <c r="E149" s="349" t="s">
        <v>2252</v>
      </c>
      <c r="F149" s="344" t="s">
        <v>2251</v>
      </c>
      <c r="G149" s="348" t="s">
        <v>1652</v>
      </c>
      <c r="H149" s="347">
        <v>45</v>
      </c>
      <c r="I149" s="346"/>
      <c r="J149" s="345">
        <f>ROUND(I149*H149,2)</f>
        <v>0</v>
      </c>
      <c r="K149" s="344" t="s">
        <v>152</v>
      </c>
      <c r="L149" s="226"/>
      <c r="M149" s="343" t="s">
        <v>1568</v>
      </c>
      <c r="N149" s="342" t="s">
        <v>1615</v>
      </c>
      <c r="P149" s="341">
        <f>O149*H149</f>
        <v>0</v>
      </c>
      <c r="Q149" s="341">
        <v>0</v>
      </c>
      <c r="R149" s="341">
        <f>Q149*H149</f>
        <v>0</v>
      </c>
      <c r="S149" s="341">
        <v>0</v>
      </c>
      <c r="T149" s="340">
        <f>S149*H149</f>
        <v>0</v>
      </c>
      <c r="AR149" s="338" t="s">
        <v>1649</v>
      </c>
      <c r="AT149" s="338" t="s">
        <v>1651</v>
      </c>
      <c r="AU149" s="338" t="s">
        <v>1567</v>
      </c>
      <c r="AY149" s="315" t="s">
        <v>1650</v>
      </c>
      <c r="BE149" s="339">
        <f>IF(N149="základní",J149,0)</f>
        <v>0</v>
      </c>
      <c r="BF149" s="339">
        <f>IF(N149="snížená",J149,0)</f>
        <v>0</v>
      </c>
      <c r="BG149" s="339">
        <f>IF(N149="zákl. přenesená",J149,0)</f>
        <v>0</v>
      </c>
      <c r="BH149" s="339">
        <f>IF(N149="sníž. přenesená",J149,0)</f>
        <v>0</v>
      </c>
      <c r="BI149" s="339">
        <f>IF(N149="nulová",J149,0)</f>
        <v>0</v>
      </c>
      <c r="BJ149" s="315" t="s">
        <v>1572</v>
      </c>
      <c r="BK149" s="339">
        <f>ROUND(I149*H149,2)</f>
        <v>0</v>
      </c>
      <c r="BL149" s="315" t="s">
        <v>1649</v>
      </c>
      <c r="BM149" s="338" t="s">
        <v>2345</v>
      </c>
    </row>
    <row r="150" spans="2:65" s="225" customFormat="1" x14ac:dyDescent="0.2">
      <c r="B150" s="226"/>
      <c r="D150" s="337" t="s">
        <v>1646</v>
      </c>
      <c r="F150" s="336" t="s">
        <v>2249</v>
      </c>
      <c r="I150" s="335"/>
      <c r="L150" s="226"/>
      <c r="M150" s="362"/>
      <c r="T150" s="272"/>
      <c r="AT150" s="315" t="s">
        <v>1646</v>
      </c>
      <c r="AU150" s="315" t="s">
        <v>1567</v>
      </c>
    </row>
    <row r="151" spans="2:65" s="225" customFormat="1" ht="21.75" customHeight="1" x14ac:dyDescent="0.2">
      <c r="B151" s="226"/>
      <c r="C151" s="372" t="s">
        <v>2344</v>
      </c>
      <c r="D151" s="372" t="s">
        <v>1666</v>
      </c>
      <c r="E151" s="371" t="s">
        <v>2343</v>
      </c>
      <c r="F151" s="366" t="s">
        <v>2342</v>
      </c>
      <c r="G151" s="370" t="s">
        <v>1799</v>
      </c>
      <c r="H151" s="369">
        <v>1</v>
      </c>
      <c r="I151" s="368"/>
      <c r="J151" s="367">
        <f>ROUND(I151*H151,2)</f>
        <v>0</v>
      </c>
      <c r="K151" s="366" t="s">
        <v>1668</v>
      </c>
      <c r="L151" s="365"/>
      <c r="M151" s="364" t="s">
        <v>1568</v>
      </c>
      <c r="N151" s="363" t="s">
        <v>1615</v>
      </c>
      <c r="P151" s="341">
        <f>O151*H151</f>
        <v>0</v>
      </c>
      <c r="Q151" s="341">
        <v>0</v>
      </c>
      <c r="R151" s="341">
        <f>Q151*H151</f>
        <v>0</v>
      </c>
      <c r="S151" s="341">
        <v>0</v>
      </c>
      <c r="T151" s="340">
        <f>S151*H151</f>
        <v>0</v>
      </c>
      <c r="AR151" s="338" t="s">
        <v>1667</v>
      </c>
      <c r="AT151" s="338" t="s">
        <v>1666</v>
      </c>
      <c r="AU151" s="338" t="s">
        <v>1567</v>
      </c>
      <c r="AY151" s="315" t="s">
        <v>1650</v>
      </c>
      <c r="BE151" s="339">
        <f>IF(N151="základní",J151,0)</f>
        <v>0</v>
      </c>
      <c r="BF151" s="339">
        <f>IF(N151="snížená",J151,0)</f>
        <v>0</v>
      </c>
      <c r="BG151" s="339">
        <f>IF(N151="zákl. přenesená",J151,0)</f>
        <v>0</v>
      </c>
      <c r="BH151" s="339">
        <f>IF(N151="sníž. přenesená",J151,0)</f>
        <v>0</v>
      </c>
      <c r="BI151" s="339">
        <f>IF(N151="nulová",J151,0)</f>
        <v>0</v>
      </c>
      <c r="BJ151" s="315" t="s">
        <v>1572</v>
      </c>
      <c r="BK151" s="339">
        <f>ROUND(I151*H151,2)</f>
        <v>0</v>
      </c>
      <c r="BL151" s="315" t="s">
        <v>1649</v>
      </c>
      <c r="BM151" s="338" t="s">
        <v>2341</v>
      </c>
    </row>
    <row r="152" spans="2:65" s="225" customFormat="1" ht="16.5" customHeight="1" x14ac:dyDescent="0.2">
      <c r="B152" s="226"/>
      <c r="C152" s="372" t="s">
        <v>2340</v>
      </c>
      <c r="D152" s="372" t="s">
        <v>1666</v>
      </c>
      <c r="E152" s="371" t="s">
        <v>2339</v>
      </c>
      <c r="F152" s="366" t="s">
        <v>2338</v>
      </c>
      <c r="G152" s="370" t="s">
        <v>1799</v>
      </c>
      <c r="H152" s="369">
        <v>1</v>
      </c>
      <c r="I152" s="368"/>
      <c r="J152" s="367">
        <f>ROUND(I152*H152,2)</f>
        <v>0</v>
      </c>
      <c r="K152" s="366" t="s">
        <v>1668</v>
      </c>
      <c r="L152" s="365"/>
      <c r="M152" s="364" t="s">
        <v>1568</v>
      </c>
      <c r="N152" s="363" t="s">
        <v>1615</v>
      </c>
      <c r="P152" s="341">
        <f>O152*H152</f>
        <v>0</v>
      </c>
      <c r="Q152" s="341">
        <v>0</v>
      </c>
      <c r="R152" s="341">
        <f>Q152*H152</f>
        <v>0</v>
      </c>
      <c r="S152" s="341">
        <v>0</v>
      </c>
      <c r="T152" s="340">
        <f>S152*H152</f>
        <v>0</v>
      </c>
      <c r="AR152" s="338" t="s">
        <v>1667</v>
      </c>
      <c r="AT152" s="338" t="s">
        <v>1666</v>
      </c>
      <c r="AU152" s="338" t="s">
        <v>1567</v>
      </c>
      <c r="AY152" s="315" t="s">
        <v>1650</v>
      </c>
      <c r="BE152" s="339">
        <f>IF(N152="základní",J152,0)</f>
        <v>0</v>
      </c>
      <c r="BF152" s="339">
        <f>IF(N152="snížená",J152,0)</f>
        <v>0</v>
      </c>
      <c r="BG152" s="339">
        <f>IF(N152="zákl. přenesená",J152,0)</f>
        <v>0</v>
      </c>
      <c r="BH152" s="339">
        <f>IF(N152="sníž. přenesená",J152,0)</f>
        <v>0</v>
      </c>
      <c r="BI152" s="339">
        <f>IF(N152="nulová",J152,0)</f>
        <v>0</v>
      </c>
      <c r="BJ152" s="315" t="s">
        <v>1572</v>
      </c>
      <c r="BK152" s="339">
        <f>ROUND(I152*H152,2)</f>
        <v>0</v>
      </c>
      <c r="BL152" s="315" t="s">
        <v>1649</v>
      </c>
      <c r="BM152" s="338" t="s">
        <v>2337</v>
      </c>
    </row>
    <row r="153" spans="2:65" s="225" customFormat="1" ht="21.75" customHeight="1" x14ac:dyDescent="0.2">
      <c r="B153" s="226"/>
      <c r="C153" s="372" t="s">
        <v>2336</v>
      </c>
      <c r="D153" s="372" t="s">
        <v>1666</v>
      </c>
      <c r="E153" s="371" t="s">
        <v>2335</v>
      </c>
      <c r="F153" s="366" t="s">
        <v>2334</v>
      </c>
      <c r="G153" s="370" t="s">
        <v>1551</v>
      </c>
      <c r="H153" s="369">
        <v>1</v>
      </c>
      <c r="I153" s="368"/>
      <c r="J153" s="367">
        <f>ROUND(I153*H153,2)</f>
        <v>0</v>
      </c>
      <c r="K153" s="366" t="s">
        <v>1668</v>
      </c>
      <c r="L153" s="365"/>
      <c r="M153" s="364" t="s">
        <v>1568</v>
      </c>
      <c r="N153" s="363" t="s">
        <v>1615</v>
      </c>
      <c r="P153" s="341">
        <f>O153*H153</f>
        <v>0</v>
      </c>
      <c r="Q153" s="341">
        <v>0</v>
      </c>
      <c r="R153" s="341">
        <f>Q153*H153</f>
        <v>0</v>
      </c>
      <c r="S153" s="341">
        <v>0</v>
      </c>
      <c r="T153" s="340">
        <f>S153*H153</f>
        <v>0</v>
      </c>
      <c r="AR153" s="338" t="s">
        <v>1667</v>
      </c>
      <c r="AT153" s="338" t="s">
        <v>1666</v>
      </c>
      <c r="AU153" s="338" t="s">
        <v>1567</v>
      </c>
      <c r="AY153" s="315" t="s">
        <v>1650</v>
      </c>
      <c r="BE153" s="339">
        <f>IF(N153="základní",J153,0)</f>
        <v>0</v>
      </c>
      <c r="BF153" s="339">
        <f>IF(N153="snížená",J153,0)</f>
        <v>0</v>
      </c>
      <c r="BG153" s="339">
        <f>IF(N153="zákl. přenesená",J153,0)</f>
        <v>0</v>
      </c>
      <c r="BH153" s="339">
        <f>IF(N153="sníž. přenesená",J153,0)</f>
        <v>0</v>
      </c>
      <c r="BI153" s="339">
        <f>IF(N153="nulová",J153,0)</f>
        <v>0</v>
      </c>
      <c r="BJ153" s="315" t="s">
        <v>1572</v>
      </c>
      <c r="BK153" s="339">
        <f>ROUND(I153*H153,2)</f>
        <v>0</v>
      </c>
      <c r="BL153" s="315" t="s">
        <v>1649</v>
      </c>
      <c r="BM153" s="338" t="s">
        <v>2333</v>
      </c>
    </row>
    <row r="154" spans="2:65" s="225" customFormat="1" ht="16.5" customHeight="1" x14ac:dyDescent="0.2">
      <c r="B154" s="226"/>
      <c r="C154" s="372" t="s">
        <v>2332</v>
      </c>
      <c r="D154" s="372" t="s">
        <v>1666</v>
      </c>
      <c r="E154" s="371" t="s">
        <v>2331</v>
      </c>
      <c r="F154" s="366" t="s">
        <v>2330</v>
      </c>
      <c r="G154" s="370" t="s">
        <v>2329</v>
      </c>
      <c r="H154" s="369">
        <v>1</v>
      </c>
      <c r="I154" s="368"/>
      <c r="J154" s="367">
        <f>ROUND(I154*H154,2)</f>
        <v>0</v>
      </c>
      <c r="K154" s="366" t="s">
        <v>1668</v>
      </c>
      <c r="L154" s="365"/>
      <c r="M154" s="364" t="s">
        <v>1568</v>
      </c>
      <c r="N154" s="363" t="s">
        <v>1615</v>
      </c>
      <c r="P154" s="341">
        <f>O154*H154</f>
        <v>0</v>
      </c>
      <c r="Q154" s="341">
        <v>0</v>
      </c>
      <c r="R154" s="341">
        <f>Q154*H154</f>
        <v>0</v>
      </c>
      <c r="S154" s="341">
        <v>0</v>
      </c>
      <c r="T154" s="340">
        <f>S154*H154</f>
        <v>0</v>
      </c>
      <c r="AR154" s="338" t="s">
        <v>1667</v>
      </c>
      <c r="AT154" s="338" t="s">
        <v>1666</v>
      </c>
      <c r="AU154" s="338" t="s">
        <v>1567</v>
      </c>
      <c r="AY154" s="315" t="s">
        <v>1650</v>
      </c>
      <c r="BE154" s="339">
        <f>IF(N154="základní",J154,0)</f>
        <v>0</v>
      </c>
      <c r="BF154" s="339">
        <f>IF(N154="snížená",J154,0)</f>
        <v>0</v>
      </c>
      <c r="BG154" s="339">
        <f>IF(N154="zákl. přenesená",J154,0)</f>
        <v>0</v>
      </c>
      <c r="BH154" s="339">
        <f>IF(N154="sníž. přenesená",J154,0)</f>
        <v>0</v>
      </c>
      <c r="BI154" s="339">
        <f>IF(N154="nulová",J154,0)</f>
        <v>0</v>
      </c>
      <c r="BJ154" s="315" t="s">
        <v>1572</v>
      </c>
      <c r="BK154" s="339">
        <f>ROUND(I154*H154,2)</f>
        <v>0</v>
      </c>
      <c r="BL154" s="315" t="s">
        <v>1649</v>
      </c>
      <c r="BM154" s="338" t="s">
        <v>2328</v>
      </c>
    </row>
    <row r="155" spans="2:65" s="225" customFormat="1" ht="16.5" customHeight="1" x14ac:dyDescent="0.2">
      <c r="B155" s="226"/>
      <c r="C155" s="372" t="s">
        <v>2327</v>
      </c>
      <c r="D155" s="372" t="s">
        <v>1666</v>
      </c>
      <c r="E155" s="371" t="s">
        <v>2326</v>
      </c>
      <c r="F155" s="366" t="s">
        <v>2325</v>
      </c>
      <c r="G155" s="370" t="s">
        <v>1551</v>
      </c>
      <c r="H155" s="369">
        <v>7</v>
      </c>
      <c r="I155" s="368"/>
      <c r="J155" s="367">
        <f>ROUND(I155*H155,2)</f>
        <v>0</v>
      </c>
      <c r="K155" s="366" t="s">
        <v>1668</v>
      </c>
      <c r="L155" s="365"/>
      <c r="M155" s="364" t="s">
        <v>1568</v>
      </c>
      <c r="N155" s="363" t="s">
        <v>1615</v>
      </c>
      <c r="P155" s="341">
        <f>O155*H155</f>
        <v>0</v>
      </c>
      <c r="Q155" s="341">
        <v>0</v>
      </c>
      <c r="R155" s="341">
        <f>Q155*H155</f>
        <v>0</v>
      </c>
      <c r="S155" s="341">
        <v>0</v>
      </c>
      <c r="T155" s="340">
        <f>S155*H155</f>
        <v>0</v>
      </c>
      <c r="AR155" s="338" t="s">
        <v>1667</v>
      </c>
      <c r="AT155" s="338" t="s">
        <v>1666</v>
      </c>
      <c r="AU155" s="338" t="s">
        <v>1567</v>
      </c>
      <c r="AY155" s="315" t="s">
        <v>1650</v>
      </c>
      <c r="BE155" s="339">
        <f>IF(N155="základní",J155,0)</f>
        <v>0</v>
      </c>
      <c r="BF155" s="339">
        <f>IF(N155="snížená",J155,0)</f>
        <v>0</v>
      </c>
      <c r="BG155" s="339">
        <f>IF(N155="zákl. přenesená",J155,0)</f>
        <v>0</v>
      </c>
      <c r="BH155" s="339">
        <f>IF(N155="sníž. přenesená",J155,0)</f>
        <v>0</v>
      </c>
      <c r="BI155" s="339">
        <f>IF(N155="nulová",J155,0)</f>
        <v>0</v>
      </c>
      <c r="BJ155" s="315" t="s">
        <v>1572</v>
      </c>
      <c r="BK155" s="339">
        <f>ROUND(I155*H155,2)</f>
        <v>0</v>
      </c>
      <c r="BL155" s="315" t="s">
        <v>1649</v>
      </c>
      <c r="BM155" s="338" t="s">
        <v>2324</v>
      </c>
    </row>
    <row r="156" spans="2:65" s="225" customFormat="1" ht="16.5" customHeight="1" x14ac:dyDescent="0.2">
      <c r="B156" s="226"/>
      <c r="C156" s="372" t="s">
        <v>2323</v>
      </c>
      <c r="D156" s="372" t="s">
        <v>1666</v>
      </c>
      <c r="E156" s="371" t="s">
        <v>2322</v>
      </c>
      <c r="F156" s="366" t="s">
        <v>2321</v>
      </c>
      <c r="G156" s="370" t="s">
        <v>1551</v>
      </c>
      <c r="H156" s="369">
        <v>4</v>
      </c>
      <c r="I156" s="368"/>
      <c r="J156" s="367">
        <f>ROUND(I156*H156,2)</f>
        <v>0</v>
      </c>
      <c r="K156" s="366" t="s">
        <v>1668</v>
      </c>
      <c r="L156" s="365"/>
      <c r="M156" s="364" t="s">
        <v>1568</v>
      </c>
      <c r="N156" s="363" t="s">
        <v>1615</v>
      </c>
      <c r="P156" s="341">
        <f>O156*H156</f>
        <v>0</v>
      </c>
      <c r="Q156" s="341">
        <v>0</v>
      </c>
      <c r="R156" s="341">
        <f>Q156*H156</f>
        <v>0</v>
      </c>
      <c r="S156" s="341">
        <v>0</v>
      </c>
      <c r="T156" s="340">
        <f>S156*H156</f>
        <v>0</v>
      </c>
      <c r="AR156" s="338" t="s">
        <v>1667</v>
      </c>
      <c r="AT156" s="338" t="s">
        <v>1666</v>
      </c>
      <c r="AU156" s="338" t="s">
        <v>1567</v>
      </c>
      <c r="AY156" s="315" t="s">
        <v>1650</v>
      </c>
      <c r="BE156" s="339">
        <f>IF(N156="základní",J156,0)</f>
        <v>0</v>
      </c>
      <c r="BF156" s="339">
        <f>IF(N156="snížená",J156,0)</f>
        <v>0</v>
      </c>
      <c r="BG156" s="339">
        <f>IF(N156="zákl. přenesená",J156,0)</f>
        <v>0</v>
      </c>
      <c r="BH156" s="339">
        <f>IF(N156="sníž. přenesená",J156,0)</f>
        <v>0</v>
      </c>
      <c r="BI156" s="339">
        <f>IF(N156="nulová",J156,0)</f>
        <v>0</v>
      </c>
      <c r="BJ156" s="315" t="s">
        <v>1572</v>
      </c>
      <c r="BK156" s="339">
        <f>ROUND(I156*H156,2)</f>
        <v>0</v>
      </c>
      <c r="BL156" s="315" t="s">
        <v>1649</v>
      </c>
      <c r="BM156" s="338" t="s">
        <v>2320</v>
      </c>
    </row>
    <row r="157" spans="2:65" s="225" customFormat="1" ht="16.5" customHeight="1" x14ac:dyDescent="0.2">
      <c r="B157" s="226"/>
      <c r="C157" s="372" t="s">
        <v>2319</v>
      </c>
      <c r="D157" s="372" t="s">
        <v>1666</v>
      </c>
      <c r="E157" s="371" t="s">
        <v>2318</v>
      </c>
      <c r="F157" s="366" t="s">
        <v>2317</v>
      </c>
      <c r="G157" s="370" t="s">
        <v>1551</v>
      </c>
      <c r="H157" s="369">
        <v>4</v>
      </c>
      <c r="I157" s="368"/>
      <c r="J157" s="367">
        <f>ROUND(I157*H157,2)</f>
        <v>0</v>
      </c>
      <c r="K157" s="366" t="s">
        <v>1668</v>
      </c>
      <c r="L157" s="365"/>
      <c r="M157" s="364" t="s">
        <v>1568</v>
      </c>
      <c r="N157" s="363" t="s">
        <v>1615</v>
      </c>
      <c r="P157" s="341">
        <f>O157*H157</f>
        <v>0</v>
      </c>
      <c r="Q157" s="341">
        <v>0</v>
      </c>
      <c r="R157" s="341">
        <f>Q157*H157</f>
        <v>0</v>
      </c>
      <c r="S157" s="341">
        <v>0</v>
      </c>
      <c r="T157" s="340">
        <f>S157*H157</f>
        <v>0</v>
      </c>
      <c r="AR157" s="338" t="s">
        <v>1667</v>
      </c>
      <c r="AT157" s="338" t="s">
        <v>1666</v>
      </c>
      <c r="AU157" s="338" t="s">
        <v>1567</v>
      </c>
      <c r="AY157" s="315" t="s">
        <v>1650</v>
      </c>
      <c r="BE157" s="339">
        <f>IF(N157="základní",J157,0)</f>
        <v>0</v>
      </c>
      <c r="BF157" s="339">
        <f>IF(N157="snížená",J157,0)</f>
        <v>0</v>
      </c>
      <c r="BG157" s="339">
        <f>IF(N157="zákl. přenesená",J157,0)</f>
        <v>0</v>
      </c>
      <c r="BH157" s="339">
        <f>IF(N157="sníž. přenesená",J157,0)</f>
        <v>0</v>
      </c>
      <c r="BI157" s="339">
        <f>IF(N157="nulová",J157,0)</f>
        <v>0</v>
      </c>
      <c r="BJ157" s="315" t="s">
        <v>1572</v>
      </c>
      <c r="BK157" s="339">
        <f>ROUND(I157*H157,2)</f>
        <v>0</v>
      </c>
      <c r="BL157" s="315" t="s">
        <v>1649</v>
      </c>
      <c r="BM157" s="338" t="s">
        <v>2316</v>
      </c>
    </row>
    <row r="158" spans="2:65" s="225" customFormat="1" ht="16.5" customHeight="1" x14ac:dyDescent="0.2">
      <c r="B158" s="226"/>
      <c r="C158" s="372" t="s">
        <v>2315</v>
      </c>
      <c r="D158" s="372" t="s">
        <v>1666</v>
      </c>
      <c r="E158" s="371" t="s">
        <v>2314</v>
      </c>
      <c r="F158" s="366" t="s">
        <v>2313</v>
      </c>
      <c r="G158" s="370" t="s">
        <v>1551</v>
      </c>
      <c r="H158" s="369">
        <v>7</v>
      </c>
      <c r="I158" s="368"/>
      <c r="J158" s="367">
        <f>ROUND(I158*H158,2)</f>
        <v>0</v>
      </c>
      <c r="K158" s="366" t="s">
        <v>1668</v>
      </c>
      <c r="L158" s="365"/>
      <c r="M158" s="364" t="s">
        <v>1568</v>
      </c>
      <c r="N158" s="363" t="s">
        <v>1615</v>
      </c>
      <c r="P158" s="341">
        <f>O158*H158</f>
        <v>0</v>
      </c>
      <c r="Q158" s="341">
        <v>0</v>
      </c>
      <c r="R158" s="341">
        <f>Q158*H158</f>
        <v>0</v>
      </c>
      <c r="S158" s="341">
        <v>0</v>
      </c>
      <c r="T158" s="340">
        <f>S158*H158</f>
        <v>0</v>
      </c>
      <c r="AR158" s="338" t="s">
        <v>1667</v>
      </c>
      <c r="AT158" s="338" t="s">
        <v>1666</v>
      </c>
      <c r="AU158" s="338" t="s">
        <v>1567</v>
      </c>
      <c r="AY158" s="315" t="s">
        <v>1650</v>
      </c>
      <c r="BE158" s="339">
        <f>IF(N158="základní",J158,0)</f>
        <v>0</v>
      </c>
      <c r="BF158" s="339">
        <f>IF(N158="snížená",J158,0)</f>
        <v>0</v>
      </c>
      <c r="BG158" s="339">
        <f>IF(N158="zákl. přenesená",J158,0)</f>
        <v>0</v>
      </c>
      <c r="BH158" s="339">
        <f>IF(N158="sníž. přenesená",J158,0)</f>
        <v>0</v>
      </c>
      <c r="BI158" s="339">
        <f>IF(N158="nulová",J158,0)</f>
        <v>0</v>
      </c>
      <c r="BJ158" s="315" t="s">
        <v>1572</v>
      </c>
      <c r="BK158" s="339">
        <f>ROUND(I158*H158,2)</f>
        <v>0</v>
      </c>
      <c r="BL158" s="315" t="s">
        <v>1649</v>
      </c>
      <c r="BM158" s="338" t="s">
        <v>2312</v>
      </c>
    </row>
    <row r="159" spans="2:65" s="225" customFormat="1" ht="16.5" customHeight="1" x14ac:dyDescent="0.2">
      <c r="B159" s="226"/>
      <c r="C159" s="372" t="s">
        <v>2311</v>
      </c>
      <c r="D159" s="372" t="s">
        <v>1666</v>
      </c>
      <c r="E159" s="371" t="s">
        <v>2310</v>
      </c>
      <c r="F159" s="366" t="s">
        <v>2309</v>
      </c>
      <c r="G159" s="370" t="s">
        <v>1551</v>
      </c>
      <c r="H159" s="369">
        <v>1</v>
      </c>
      <c r="I159" s="368"/>
      <c r="J159" s="367">
        <f>ROUND(I159*H159,2)</f>
        <v>0</v>
      </c>
      <c r="K159" s="366" t="s">
        <v>1668</v>
      </c>
      <c r="L159" s="365"/>
      <c r="M159" s="364" t="s">
        <v>1568</v>
      </c>
      <c r="N159" s="363" t="s">
        <v>1615</v>
      </c>
      <c r="P159" s="341">
        <f>O159*H159</f>
        <v>0</v>
      </c>
      <c r="Q159" s="341">
        <v>0</v>
      </c>
      <c r="R159" s="341">
        <f>Q159*H159</f>
        <v>0</v>
      </c>
      <c r="S159" s="341">
        <v>0</v>
      </c>
      <c r="T159" s="340">
        <f>S159*H159</f>
        <v>0</v>
      </c>
      <c r="AR159" s="338" t="s">
        <v>1667</v>
      </c>
      <c r="AT159" s="338" t="s">
        <v>1666</v>
      </c>
      <c r="AU159" s="338" t="s">
        <v>1567</v>
      </c>
      <c r="AY159" s="315" t="s">
        <v>1650</v>
      </c>
      <c r="BE159" s="339">
        <f>IF(N159="základní",J159,0)</f>
        <v>0</v>
      </c>
      <c r="BF159" s="339">
        <f>IF(N159="snížená",J159,0)</f>
        <v>0</v>
      </c>
      <c r="BG159" s="339">
        <f>IF(N159="zákl. přenesená",J159,0)</f>
        <v>0</v>
      </c>
      <c r="BH159" s="339">
        <f>IF(N159="sníž. přenesená",J159,0)</f>
        <v>0</v>
      </c>
      <c r="BI159" s="339">
        <f>IF(N159="nulová",J159,0)</f>
        <v>0</v>
      </c>
      <c r="BJ159" s="315" t="s">
        <v>1572</v>
      </c>
      <c r="BK159" s="339">
        <f>ROUND(I159*H159,2)</f>
        <v>0</v>
      </c>
      <c r="BL159" s="315" t="s">
        <v>1649</v>
      </c>
      <c r="BM159" s="338" t="s">
        <v>2308</v>
      </c>
    </row>
    <row r="160" spans="2:65" s="225" customFormat="1" ht="16.5" customHeight="1" x14ac:dyDescent="0.2">
      <c r="B160" s="226"/>
      <c r="C160" s="372" t="s">
        <v>2307</v>
      </c>
      <c r="D160" s="372" t="s">
        <v>1666</v>
      </c>
      <c r="E160" s="371" t="s">
        <v>2306</v>
      </c>
      <c r="F160" s="366" t="s">
        <v>2305</v>
      </c>
      <c r="G160" s="370" t="s">
        <v>1551</v>
      </c>
      <c r="H160" s="369">
        <v>3</v>
      </c>
      <c r="I160" s="368"/>
      <c r="J160" s="367">
        <f>ROUND(I160*H160,2)</f>
        <v>0</v>
      </c>
      <c r="K160" s="366" t="s">
        <v>1668</v>
      </c>
      <c r="L160" s="365"/>
      <c r="M160" s="364" t="s">
        <v>1568</v>
      </c>
      <c r="N160" s="363" t="s">
        <v>1615</v>
      </c>
      <c r="P160" s="341">
        <f>O160*H160</f>
        <v>0</v>
      </c>
      <c r="Q160" s="341">
        <v>0</v>
      </c>
      <c r="R160" s="341">
        <f>Q160*H160</f>
        <v>0</v>
      </c>
      <c r="S160" s="341">
        <v>0</v>
      </c>
      <c r="T160" s="340">
        <f>S160*H160</f>
        <v>0</v>
      </c>
      <c r="AR160" s="338" t="s">
        <v>1667</v>
      </c>
      <c r="AT160" s="338" t="s">
        <v>1666</v>
      </c>
      <c r="AU160" s="338" t="s">
        <v>1567</v>
      </c>
      <c r="AY160" s="315" t="s">
        <v>1650</v>
      </c>
      <c r="BE160" s="339">
        <f>IF(N160="základní",J160,0)</f>
        <v>0</v>
      </c>
      <c r="BF160" s="339">
        <f>IF(N160="snížená",J160,0)</f>
        <v>0</v>
      </c>
      <c r="BG160" s="339">
        <f>IF(N160="zákl. přenesená",J160,0)</f>
        <v>0</v>
      </c>
      <c r="BH160" s="339">
        <f>IF(N160="sníž. přenesená",J160,0)</f>
        <v>0</v>
      </c>
      <c r="BI160" s="339">
        <f>IF(N160="nulová",J160,0)</f>
        <v>0</v>
      </c>
      <c r="BJ160" s="315" t="s">
        <v>1572</v>
      </c>
      <c r="BK160" s="339">
        <f>ROUND(I160*H160,2)</f>
        <v>0</v>
      </c>
      <c r="BL160" s="315" t="s">
        <v>1649</v>
      </c>
      <c r="BM160" s="338" t="s">
        <v>2304</v>
      </c>
    </row>
    <row r="161" spans="2:65" s="225" customFormat="1" ht="16.5" customHeight="1" x14ac:dyDescent="0.2">
      <c r="B161" s="226"/>
      <c r="C161" s="372" t="s">
        <v>2303</v>
      </c>
      <c r="D161" s="372" t="s">
        <v>1666</v>
      </c>
      <c r="E161" s="371" t="s">
        <v>2302</v>
      </c>
      <c r="F161" s="366" t="s">
        <v>2301</v>
      </c>
      <c r="G161" s="370" t="s">
        <v>1551</v>
      </c>
      <c r="H161" s="369">
        <v>1</v>
      </c>
      <c r="I161" s="368"/>
      <c r="J161" s="367">
        <f>ROUND(I161*H161,2)</f>
        <v>0</v>
      </c>
      <c r="K161" s="366" t="s">
        <v>1668</v>
      </c>
      <c r="L161" s="365"/>
      <c r="M161" s="364" t="s">
        <v>1568</v>
      </c>
      <c r="N161" s="363" t="s">
        <v>1615</v>
      </c>
      <c r="P161" s="341">
        <f>O161*H161</f>
        <v>0</v>
      </c>
      <c r="Q161" s="341">
        <v>0</v>
      </c>
      <c r="R161" s="341">
        <f>Q161*H161</f>
        <v>0</v>
      </c>
      <c r="S161" s="341">
        <v>0</v>
      </c>
      <c r="T161" s="340">
        <f>S161*H161</f>
        <v>0</v>
      </c>
      <c r="AR161" s="338" t="s">
        <v>1667</v>
      </c>
      <c r="AT161" s="338" t="s">
        <v>1666</v>
      </c>
      <c r="AU161" s="338" t="s">
        <v>1567</v>
      </c>
      <c r="AY161" s="315" t="s">
        <v>1650</v>
      </c>
      <c r="BE161" s="339">
        <f>IF(N161="základní",J161,0)</f>
        <v>0</v>
      </c>
      <c r="BF161" s="339">
        <f>IF(N161="snížená",J161,0)</f>
        <v>0</v>
      </c>
      <c r="BG161" s="339">
        <f>IF(N161="zákl. přenesená",J161,0)</f>
        <v>0</v>
      </c>
      <c r="BH161" s="339">
        <f>IF(N161="sníž. přenesená",J161,0)</f>
        <v>0</v>
      </c>
      <c r="BI161" s="339">
        <f>IF(N161="nulová",J161,0)</f>
        <v>0</v>
      </c>
      <c r="BJ161" s="315" t="s">
        <v>1572</v>
      </c>
      <c r="BK161" s="339">
        <f>ROUND(I161*H161,2)</f>
        <v>0</v>
      </c>
      <c r="BL161" s="315" t="s">
        <v>1649</v>
      </c>
      <c r="BM161" s="338" t="s">
        <v>2300</v>
      </c>
    </row>
    <row r="162" spans="2:65" s="225" customFormat="1" ht="24.2" customHeight="1" x14ac:dyDescent="0.2">
      <c r="B162" s="226"/>
      <c r="C162" s="372" t="s">
        <v>2299</v>
      </c>
      <c r="D162" s="372" t="s">
        <v>1666</v>
      </c>
      <c r="E162" s="371" t="s">
        <v>2298</v>
      </c>
      <c r="F162" s="366" t="s">
        <v>2297</v>
      </c>
      <c r="G162" s="370" t="s">
        <v>1551</v>
      </c>
      <c r="H162" s="369">
        <v>1</v>
      </c>
      <c r="I162" s="368"/>
      <c r="J162" s="367">
        <f>ROUND(I162*H162,2)</f>
        <v>0</v>
      </c>
      <c r="K162" s="366" t="s">
        <v>1668</v>
      </c>
      <c r="L162" s="365"/>
      <c r="M162" s="364" t="s">
        <v>1568</v>
      </c>
      <c r="N162" s="363" t="s">
        <v>1615</v>
      </c>
      <c r="P162" s="341">
        <f>O162*H162</f>
        <v>0</v>
      </c>
      <c r="Q162" s="341">
        <v>0</v>
      </c>
      <c r="R162" s="341">
        <f>Q162*H162</f>
        <v>0</v>
      </c>
      <c r="S162" s="341">
        <v>0</v>
      </c>
      <c r="T162" s="340">
        <f>S162*H162</f>
        <v>0</v>
      </c>
      <c r="AR162" s="338" t="s">
        <v>1667</v>
      </c>
      <c r="AT162" s="338" t="s">
        <v>1666</v>
      </c>
      <c r="AU162" s="338" t="s">
        <v>1567</v>
      </c>
      <c r="AY162" s="315" t="s">
        <v>1650</v>
      </c>
      <c r="BE162" s="339">
        <f>IF(N162="základní",J162,0)</f>
        <v>0</v>
      </c>
      <c r="BF162" s="339">
        <f>IF(N162="snížená",J162,0)</f>
        <v>0</v>
      </c>
      <c r="BG162" s="339">
        <f>IF(N162="zákl. přenesená",J162,0)</f>
        <v>0</v>
      </c>
      <c r="BH162" s="339">
        <f>IF(N162="sníž. přenesená",J162,0)</f>
        <v>0</v>
      </c>
      <c r="BI162" s="339">
        <f>IF(N162="nulová",J162,0)</f>
        <v>0</v>
      </c>
      <c r="BJ162" s="315" t="s">
        <v>1572</v>
      </c>
      <c r="BK162" s="339">
        <f>ROUND(I162*H162,2)</f>
        <v>0</v>
      </c>
      <c r="BL162" s="315" t="s">
        <v>1649</v>
      </c>
      <c r="BM162" s="338" t="s">
        <v>2296</v>
      </c>
    </row>
    <row r="163" spans="2:65" s="225" customFormat="1" ht="16.5" customHeight="1" x14ac:dyDescent="0.2">
      <c r="B163" s="226"/>
      <c r="C163" s="372" t="s">
        <v>2295</v>
      </c>
      <c r="D163" s="372" t="s">
        <v>1666</v>
      </c>
      <c r="E163" s="371" t="s">
        <v>2294</v>
      </c>
      <c r="F163" s="366" t="s">
        <v>2293</v>
      </c>
      <c r="G163" s="370" t="s">
        <v>1551</v>
      </c>
      <c r="H163" s="369">
        <v>1</v>
      </c>
      <c r="I163" s="368"/>
      <c r="J163" s="367">
        <f>ROUND(I163*H163,2)</f>
        <v>0</v>
      </c>
      <c r="K163" s="366" t="s">
        <v>1668</v>
      </c>
      <c r="L163" s="365"/>
      <c r="M163" s="364" t="s">
        <v>1568</v>
      </c>
      <c r="N163" s="363" t="s">
        <v>1615</v>
      </c>
      <c r="P163" s="341">
        <f>O163*H163</f>
        <v>0</v>
      </c>
      <c r="Q163" s="341">
        <v>0</v>
      </c>
      <c r="R163" s="341">
        <f>Q163*H163</f>
        <v>0</v>
      </c>
      <c r="S163" s="341">
        <v>0</v>
      </c>
      <c r="T163" s="340">
        <f>S163*H163</f>
        <v>0</v>
      </c>
      <c r="AR163" s="338" t="s">
        <v>1667</v>
      </c>
      <c r="AT163" s="338" t="s">
        <v>1666</v>
      </c>
      <c r="AU163" s="338" t="s">
        <v>1567</v>
      </c>
      <c r="AY163" s="315" t="s">
        <v>1650</v>
      </c>
      <c r="BE163" s="339">
        <f>IF(N163="základní",J163,0)</f>
        <v>0</v>
      </c>
      <c r="BF163" s="339">
        <f>IF(N163="snížená",J163,0)</f>
        <v>0</v>
      </c>
      <c r="BG163" s="339">
        <f>IF(N163="zákl. přenesená",J163,0)</f>
        <v>0</v>
      </c>
      <c r="BH163" s="339">
        <f>IF(N163="sníž. přenesená",J163,0)</f>
        <v>0</v>
      </c>
      <c r="BI163" s="339">
        <f>IF(N163="nulová",J163,0)</f>
        <v>0</v>
      </c>
      <c r="BJ163" s="315" t="s">
        <v>1572</v>
      </c>
      <c r="BK163" s="339">
        <f>ROUND(I163*H163,2)</f>
        <v>0</v>
      </c>
      <c r="BL163" s="315" t="s">
        <v>1649</v>
      </c>
      <c r="BM163" s="338" t="s">
        <v>2292</v>
      </c>
    </row>
    <row r="164" spans="2:65" s="225" customFormat="1" ht="16.5" customHeight="1" x14ac:dyDescent="0.2">
      <c r="B164" s="226"/>
      <c r="C164" s="372" t="s">
        <v>2291</v>
      </c>
      <c r="D164" s="372" t="s">
        <v>1666</v>
      </c>
      <c r="E164" s="371" t="s">
        <v>2290</v>
      </c>
      <c r="F164" s="366" t="s">
        <v>2289</v>
      </c>
      <c r="G164" s="370" t="s">
        <v>1551</v>
      </c>
      <c r="H164" s="369">
        <v>21</v>
      </c>
      <c r="I164" s="368"/>
      <c r="J164" s="367">
        <f>ROUND(I164*H164,2)</f>
        <v>0</v>
      </c>
      <c r="K164" s="366" t="s">
        <v>1668</v>
      </c>
      <c r="L164" s="365"/>
      <c r="M164" s="364" t="s">
        <v>1568</v>
      </c>
      <c r="N164" s="363" t="s">
        <v>1615</v>
      </c>
      <c r="P164" s="341">
        <f>O164*H164</f>
        <v>0</v>
      </c>
      <c r="Q164" s="341">
        <v>0</v>
      </c>
      <c r="R164" s="341">
        <f>Q164*H164</f>
        <v>0</v>
      </c>
      <c r="S164" s="341">
        <v>0</v>
      </c>
      <c r="T164" s="340">
        <f>S164*H164</f>
        <v>0</v>
      </c>
      <c r="AR164" s="338" t="s">
        <v>1667</v>
      </c>
      <c r="AT164" s="338" t="s">
        <v>1666</v>
      </c>
      <c r="AU164" s="338" t="s">
        <v>1567</v>
      </c>
      <c r="AY164" s="315" t="s">
        <v>1650</v>
      </c>
      <c r="BE164" s="339">
        <f>IF(N164="základní",J164,0)</f>
        <v>0</v>
      </c>
      <c r="BF164" s="339">
        <f>IF(N164="snížená",J164,0)</f>
        <v>0</v>
      </c>
      <c r="BG164" s="339">
        <f>IF(N164="zákl. přenesená",J164,0)</f>
        <v>0</v>
      </c>
      <c r="BH164" s="339">
        <f>IF(N164="sníž. přenesená",J164,0)</f>
        <v>0</v>
      </c>
      <c r="BI164" s="339">
        <f>IF(N164="nulová",J164,0)</f>
        <v>0</v>
      </c>
      <c r="BJ164" s="315" t="s">
        <v>1572</v>
      </c>
      <c r="BK164" s="339">
        <f>ROUND(I164*H164,2)</f>
        <v>0</v>
      </c>
      <c r="BL164" s="315" t="s">
        <v>1649</v>
      </c>
      <c r="BM164" s="338" t="s">
        <v>2288</v>
      </c>
    </row>
    <row r="165" spans="2:65" s="225" customFormat="1" ht="16.5" customHeight="1" x14ac:dyDescent="0.2">
      <c r="B165" s="226"/>
      <c r="C165" s="372" t="s">
        <v>2287</v>
      </c>
      <c r="D165" s="372" t="s">
        <v>1666</v>
      </c>
      <c r="E165" s="371" t="s">
        <v>2286</v>
      </c>
      <c r="F165" s="366" t="s">
        <v>2285</v>
      </c>
      <c r="G165" s="370" t="s">
        <v>1551</v>
      </c>
      <c r="H165" s="369">
        <v>19</v>
      </c>
      <c r="I165" s="368"/>
      <c r="J165" s="367">
        <f>ROUND(I165*H165,2)</f>
        <v>0</v>
      </c>
      <c r="K165" s="366" t="s">
        <v>1668</v>
      </c>
      <c r="L165" s="365"/>
      <c r="M165" s="364" t="s">
        <v>1568</v>
      </c>
      <c r="N165" s="363" t="s">
        <v>1615</v>
      </c>
      <c r="P165" s="341">
        <f>O165*H165</f>
        <v>0</v>
      </c>
      <c r="Q165" s="341">
        <v>0</v>
      </c>
      <c r="R165" s="341">
        <f>Q165*H165</f>
        <v>0</v>
      </c>
      <c r="S165" s="341">
        <v>0</v>
      </c>
      <c r="T165" s="340">
        <f>S165*H165</f>
        <v>0</v>
      </c>
      <c r="AR165" s="338" t="s">
        <v>1667</v>
      </c>
      <c r="AT165" s="338" t="s">
        <v>1666</v>
      </c>
      <c r="AU165" s="338" t="s">
        <v>1567</v>
      </c>
      <c r="AY165" s="315" t="s">
        <v>1650</v>
      </c>
      <c r="BE165" s="339">
        <f>IF(N165="základní",J165,0)</f>
        <v>0</v>
      </c>
      <c r="BF165" s="339">
        <f>IF(N165="snížená",J165,0)</f>
        <v>0</v>
      </c>
      <c r="BG165" s="339">
        <f>IF(N165="zákl. přenesená",J165,0)</f>
        <v>0</v>
      </c>
      <c r="BH165" s="339">
        <f>IF(N165="sníž. přenesená",J165,0)</f>
        <v>0</v>
      </c>
      <c r="BI165" s="339">
        <f>IF(N165="nulová",J165,0)</f>
        <v>0</v>
      </c>
      <c r="BJ165" s="315" t="s">
        <v>1572</v>
      </c>
      <c r="BK165" s="339">
        <f>ROUND(I165*H165,2)</f>
        <v>0</v>
      </c>
      <c r="BL165" s="315" t="s">
        <v>1649</v>
      </c>
      <c r="BM165" s="338" t="s">
        <v>2284</v>
      </c>
    </row>
    <row r="166" spans="2:65" s="225" customFormat="1" ht="16.5" customHeight="1" x14ac:dyDescent="0.2">
      <c r="B166" s="226"/>
      <c r="C166" s="372" t="s">
        <v>2283</v>
      </c>
      <c r="D166" s="372" t="s">
        <v>1666</v>
      </c>
      <c r="E166" s="371" t="s">
        <v>2282</v>
      </c>
      <c r="F166" s="366" t="s">
        <v>2281</v>
      </c>
      <c r="G166" s="370" t="s">
        <v>1551</v>
      </c>
      <c r="H166" s="369">
        <v>13</v>
      </c>
      <c r="I166" s="368"/>
      <c r="J166" s="367">
        <f>ROUND(I166*H166,2)</f>
        <v>0</v>
      </c>
      <c r="K166" s="366" t="s">
        <v>1668</v>
      </c>
      <c r="L166" s="365"/>
      <c r="M166" s="364" t="s">
        <v>1568</v>
      </c>
      <c r="N166" s="363" t="s">
        <v>1615</v>
      </c>
      <c r="P166" s="341">
        <f>O166*H166</f>
        <v>0</v>
      </c>
      <c r="Q166" s="341">
        <v>0</v>
      </c>
      <c r="R166" s="341">
        <f>Q166*H166</f>
        <v>0</v>
      </c>
      <c r="S166" s="341">
        <v>0</v>
      </c>
      <c r="T166" s="340">
        <f>S166*H166</f>
        <v>0</v>
      </c>
      <c r="AR166" s="338" t="s">
        <v>1667</v>
      </c>
      <c r="AT166" s="338" t="s">
        <v>1666</v>
      </c>
      <c r="AU166" s="338" t="s">
        <v>1567</v>
      </c>
      <c r="AY166" s="315" t="s">
        <v>1650</v>
      </c>
      <c r="BE166" s="339">
        <f>IF(N166="základní",J166,0)</f>
        <v>0</v>
      </c>
      <c r="BF166" s="339">
        <f>IF(N166="snížená",J166,0)</f>
        <v>0</v>
      </c>
      <c r="BG166" s="339">
        <f>IF(N166="zákl. přenesená",J166,0)</f>
        <v>0</v>
      </c>
      <c r="BH166" s="339">
        <f>IF(N166="sníž. přenesená",J166,0)</f>
        <v>0</v>
      </c>
      <c r="BI166" s="339">
        <f>IF(N166="nulová",J166,0)</f>
        <v>0</v>
      </c>
      <c r="BJ166" s="315" t="s">
        <v>1572</v>
      </c>
      <c r="BK166" s="339">
        <f>ROUND(I166*H166,2)</f>
        <v>0</v>
      </c>
      <c r="BL166" s="315" t="s">
        <v>1649</v>
      </c>
      <c r="BM166" s="338" t="s">
        <v>2280</v>
      </c>
    </row>
    <row r="167" spans="2:65" s="225" customFormat="1" ht="16.5" customHeight="1" x14ac:dyDescent="0.2">
      <c r="B167" s="226"/>
      <c r="C167" s="372" t="s">
        <v>2279</v>
      </c>
      <c r="D167" s="372" t="s">
        <v>1666</v>
      </c>
      <c r="E167" s="371" t="s">
        <v>2278</v>
      </c>
      <c r="F167" s="366" t="s">
        <v>2277</v>
      </c>
      <c r="G167" s="370" t="s">
        <v>1551</v>
      </c>
      <c r="H167" s="369">
        <v>13</v>
      </c>
      <c r="I167" s="368"/>
      <c r="J167" s="367">
        <f>ROUND(I167*H167,2)</f>
        <v>0</v>
      </c>
      <c r="K167" s="366" t="s">
        <v>1668</v>
      </c>
      <c r="L167" s="365"/>
      <c r="M167" s="364" t="s">
        <v>1568</v>
      </c>
      <c r="N167" s="363" t="s">
        <v>1615</v>
      </c>
      <c r="P167" s="341">
        <f>O167*H167</f>
        <v>0</v>
      </c>
      <c r="Q167" s="341">
        <v>0</v>
      </c>
      <c r="R167" s="341">
        <f>Q167*H167</f>
        <v>0</v>
      </c>
      <c r="S167" s="341">
        <v>0</v>
      </c>
      <c r="T167" s="340">
        <f>S167*H167</f>
        <v>0</v>
      </c>
      <c r="AR167" s="338" t="s">
        <v>1667</v>
      </c>
      <c r="AT167" s="338" t="s">
        <v>1666</v>
      </c>
      <c r="AU167" s="338" t="s">
        <v>1567</v>
      </c>
      <c r="AY167" s="315" t="s">
        <v>1650</v>
      </c>
      <c r="BE167" s="339">
        <f>IF(N167="základní",J167,0)</f>
        <v>0</v>
      </c>
      <c r="BF167" s="339">
        <f>IF(N167="snížená",J167,0)</f>
        <v>0</v>
      </c>
      <c r="BG167" s="339">
        <f>IF(N167="zákl. přenesená",J167,0)</f>
        <v>0</v>
      </c>
      <c r="BH167" s="339">
        <f>IF(N167="sníž. přenesená",J167,0)</f>
        <v>0</v>
      </c>
      <c r="BI167" s="339">
        <f>IF(N167="nulová",J167,0)</f>
        <v>0</v>
      </c>
      <c r="BJ167" s="315" t="s">
        <v>1572</v>
      </c>
      <c r="BK167" s="339">
        <f>ROUND(I167*H167,2)</f>
        <v>0</v>
      </c>
      <c r="BL167" s="315" t="s">
        <v>1649</v>
      </c>
      <c r="BM167" s="338" t="s">
        <v>2276</v>
      </c>
    </row>
    <row r="168" spans="2:65" s="225" customFormat="1" ht="16.5" customHeight="1" x14ac:dyDescent="0.2">
      <c r="B168" s="226"/>
      <c r="C168" s="372" t="s">
        <v>2275</v>
      </c>
      <c r="D168" s="372" t="s">
        <v>1666</v>
      </c>
      <c r="E168" s="371" t="s">
        <v>2274</v>
      </c>
      <c r="F168" s="366" t="s">
        <v>2273</v>
      </c>
      <c r="G168" s="370" t="s">
        <v>1551</v>
      </c>
      <c r="H168" s="369">
        <v>18</v>
      </c>
      <c r="I168" s="368"/>
      <c r="J168" s="367">
        <f>ROUND(I168*H168,2)</f>
        <v>0</v>
      </c>
      <c r="K168" s="366" t="s">
        <v>1668</v>
      </c>
      <c r="L168" s="365"/>
      <c r="M168" s="364" t="s">
        <v>1568</v>
      </c>
      <c r="N168" s="363" t="s">
        <v>1615</v>
      </c>
      <c r="P168" s="341">
        <f>O168*H168</f>
        <v>0</v>
      </c>
      <c r="Q168" s="341">
        <v>0</v>
      </c>
      <c r="R168" s="341">
        <f>Q168*H168</f>
        <v>0</v>
      </c>
      <c r="S168" s="341">
        <v>0</v>
      </c>
      <c r="T168" s="340">
        <f>S168*H168</f>
        <v>0</v>
      </c>
      <c r="AR168" s="338" t="s">
        <v>1667</v>
      </c>
      <c r="AT168" s="338" t="s">
        <v>1666</v>
      </c>
      <c r="AU168" s="338" t="s">
        <v>1567</v>
      </c>
      <c r="AY168" s="315" t="s">
        <v>1650</v>
      </c>
      <c r="BE168" s="339">
        <f>IF(N168="základní",J168,0)</f>
        <v>0</v>
      </c>
      <c r="BF168" s="339">
        <f>IF(N168="snížená",J168,0)</f>
        <v>0</v>
      </c>
      <c r="BG168" s="339">
        <f>IF(N168="zákl. přenesená",J168,0)</f>
        <v>0</v>
      </c>
      <c r="BH168" s="339">
        <f>IF(N168="sníž. přenesená",J168,0)</f>
        <v>0</v>
      </c>
      <c r="BI168" s="339">
        <f>IF(N168="nulová",J168,0)</f>
        <v>0</v>
      </c>
      <c r="BJ168" s="315" t="s">
        <v>1572</v>
      </c>
      <c r="BK168" s="339">
        <f>ROUND(I168*H168,2)</f>
        <v>0</v>
      </c>
      <c r="BL168" s="315" t="s">
        <v>1649</v>
      </c>
      <c r="BM168" s="338" t="s">
        <v>2272</v>
      </c>
    </row>
    <row r="169" spans="2:65" s="225" customFormat="1" ht="16.5" customHeight="1" x14ac:dyDescent="0.2">
      <c r="B169" s="226"/>
      <c r="C169" s="372" t="s">
        <v>2271</v>
      </c>
      <c r="D169" s="372" t="s">
        <v>1666</v>
      </c>
      <c r="E169" s="371" t="s">
        <v>2270</v>
      </c>
      <c r="F169" s="366" t="s">
        <v>2269</v>
      </c>
      <c r="G169" s="370" t="s">
        <v>1551</v>
      </c>
      <c r="H169" s="369">
        <v>3</v>
      </c>
      <c r="I169" s="368"/>
      <c r="J169" s="367">
        <f>ROUND(I169*H169,2)</f>
        <v>0</v>
      </c>
      <c r="K169" s="366" t="s">
        <v>1668</v>
      </c>
      <c r="L169" s="365"/>
      <c r="M169" s="364" t="s">
        <v>1568</v>
      </c>
      <c r="N169" s="363" t="s">
        <v>1615</v>
      </c>
      <c r="P169" s="341">
        <f>O169*H169</f>
        <v>0</v>
      </c>
      <c r="Q169" s="341">
        <v>0</v>
      </c>
      <c r="R169" s="341">
        <f>Q169*H169</f>
        <v>0</v>
      </c>
      <c r="S169" s="341">
        <v>0</v>
      </c>
      <c r="T169" s="340">
        <f>S169*H169</f>
        <v>0</v>
      </c>
      <c r="AR169" s="338" t="s">
        <v>1667</v>
      </c>
      <c r="AT169" s="338" t="s">
        <v>1666</v>
      </c>
      <c r="AU169" s="338" t="s">
        <v>1567</v>
      </c>
      <c r="AY169" s="315" t="s">
        <v>1650</v>
      </c>
      <c r="BE169" s="339">
        <f>IF(N169="základní",J169,0)</f>
        <v>0</v>
      </c>
      <c r="BF169" s="339">
        <f>IF(N169="snížená",J169,0)</f>
        <v>0</v>
      </c>
      <c r="BG169" s="339">
        <f>IF(N169="zákl. přenesená",J169,0)</f>
        <v>0</v>
      </c>
      <c r="BH169" s="339">
        <f>IF(N169="sníž. přenesená",J169,0)</f>
        <v>0</v>
      </c>
      <c r="BI169" s="339">
        <f>IF(N169="nulová",J169,0)</f>
        <v>0</v>
      </c>
      <c r="BJ169" s="315" t="s">
        <v>1572</v>
      </c>
      <c r="BK169" s="339">
        <f>ROUND(I169*H169,2)</f>
        <v>0</v>
      </c>
      <c r="BL169" s="315" t="s">
        <v>1649</v>
      </c>
      <c r="BM169" s="338" t="s">
        <v>2268</v>
      </c>
    </row>
    <row r="170" spans="2:65" s="225" customFormat="1" ht="16.5" customHeight="1" x14ac:dyDescent="0.2">
      <c r="B170" s="226"/>
      <c r="C170" s="372" t="s">
        <v>2267</v>
      </c>
      <c r="D170" s="372" t="s">
        <v>1666</v>
      </c>
      <c r="E170" s="371" t="s">
        <v>2266</v>
      </c>
      <c r="F170" s="366" t="s">
        <v>2265</v>
      </c>
      <c r="G170" s="370" t="s">
        <v>1551</v>
      </c>
      <c r="H170" s="369">
        <v>4</v>
      </c>
      <c r="I170" s="368"/>
      <c r="J170" s="367">
        <f>ROUND(I170*H170,2)</f>
        <v>0</v>
      </c>
      <c r="K170" s="366" t="s">
        <v>1668</v>
      </c>
      <c r="L170" s="365"/>
      <c r="M170" s="364" t="s">
        <v>1568</v>
      </c>
      <c r="N170" s="363" t="s">
        <v>1615</v>
      </c>
      <c r="P170" s="341">
        <f>O170*H170</f>
        <v>0</v>
      </c>
      <c r="Q170" s="341">
        <v>0</v>
      </c>
      <c r="R170" s="341">
        <f>Q170*H170</f>
        <v>0</v>
      </c>
      <c r="S170" s="341">
        <v>0</v>
      </c>
      <c r="T170" s="340">
        <f>S170*H170</f>
        <v>0</v>
      </c>
      <c r="AR170" s="338" t="s">
        <v>1667</v>
      </c>
      <c r="AT170" s="338" t="s">
        <v>1666</v>
      </c>
      <c r="AU170" s="338" t="s">
        <v>1567</v>
      </c>
      <c r="AY170" s="315" t="s">
        <v>1650</v>
      </c>
      <c r="BE170" s="339">
        <f>IF(N170="základní",J170,0)</f>
        <v>0</v>
      </c>
      <c r="BF170" s="339">
        <f>IF(N170="snížená",J170,0)</f>
        <v>0</v>
      </c>
      <c r="BG170" s="339">
        <f>IF(N170="zákl. přenesená",J170,0)</f>
        <v>0</v>
      </c>
      <c r="BH170" s="339">
        <f>IF(N170="sníž. přenesená",J170,0)</f>
        <v>0</v>
      </c>
      <c r="BI170" s="339">
        <f>IF(N170="nulová",J170,0)</f>
        <v>0</v>
      </c>
      <c r="BJ170" s="315" t="s">
        <v>1572</v>
      </c>
      <c r="BK170" s="339">
        <f>ROUND(I170*H170,2)</f>
        <v>0</v>
      </c>
      <c r="BL170" s="315" t="s">
        <v>1649</v>
      </c>
      <c r="BM170" s="338" t="s">
        <v>2264</v>
      </c>
    </row>
    <row r="171" spans="2:65" s="225" customFormat="1" ht="16.5" customHeight="1" x14ac:dyDescent="0.2">
      <c r="B171" s="226"/>
      <c r="C171" s="372" t="s">
        <v>2263</v>
      </c>
      <c r="D171" s="372" t="s">
        <v>1666</v>
      </c>
      <c r="E171" s="371" t="s">
        <v>2262</v>
      </c>
      <c r="F171" s="366" t="s">
        <v>2261</v>
      </c>
      <c r="G171" s="370" t="s">
        <v>1551</v>
      </c>
      <c r="H171" s="369">
        <v>1</v>
      </c>
      <c r="I171" s="368"/>
      <c r="J171" s="367">
        <f>ROUND(I171*H171,2)</f>
        <v>0</v>
      </c>
      <c r="K171" s="366" t="s">
        <v>1668</v>
      </c>
      <c r="L171" s="365"/>
      <c r="M171" s="364" t="s">
        <v>1568</v>
      </c>
      <c r="N171" s="363" t="s">
        <v>1615</v>
      </c>
      <c r="P171" s="341">
        <f>O171*H171</f>
        <v>0</v>
      </c>
      <c r="Q171" s="341">
        <v>0</v>
      </c>
      <c r="R171" s="341">
        <f>Q171*H171</f>
        <v>0</v>
      </c>
      <c r="S171" s="341">
        <v>0</v>
      </c>
      <c r="T171" s="340">
        <f>S171*H171</f>
        <v>0</v>
      </c>
      <c r="AR171" s="338" t="s">
        <v>1667</v>
      </c>
      <c r="AT171" s="338" t="s">
        <v>1666</v>
      </c>
      <c r="AU171" s="338" t="s">
        <v>1567</v>
      </c>
      <c r="AY171" s="315" t="s">
        <v>1650</v>
      </c>
      <c r="BE171" s="339">
        <f>IF(N171="základní",J171,0)</f>
        <v>0</v>
      </c>
      <c r="BF171" s="339">
        <f>IF(N171="snížená",J171,0)</f>
        <v>0</v>
      </c>
      <c r="BG171" s="339">
        <f>IF(N171="zákl. přenesená",J171,0)</f>
        <v>0</v>
      </c>
      <c r="BH171" s="339">
        <f>IF(N171="sníž. přenesená",J171,0)</f>
        <v>0</v>
      </c>
      <c r="BI171" s="339">
        <f>IF(N171="nulová",J171,0)</f>
        <v>0</v>
      </c>
      <c r="BJ171" s="315" t="s">
        <v>1572</v>
      </c>
      <c r="BK171" s="339">
        <f>ROUND(I171*H171,2)</f>
        <v>0</v>
      </c>
      <c r="BL171" s="315" t="s">
        <v>1649</v>
      </c>
      <c r="BM171" s="338" t="s">
        <v>2260</v>
      </c>
    </row>
    <row r="172" spans="2:65" s="225" customFormat="1" ht="16.5" customHeight="1" x14ac:dyDescent="0.2">
      <c r="B172" s="226"/>
      <c r="C172" s="372" t="s">
        <v>2259</v>
      </c>
      <c r="D172" s="372" t="s">
        <v>1666</v>
      </c>
      <c r="E172" s="371" t="s">
        <v>2258</v>
      </c>
      <c r="F172" s="366" t="s">
        <v>2257</v>
      </c>
      <c r="G172" s="370" t="s">
        <v>1551</v>
      </c>
      <c r="H172" s="369">
        <v>1</v>
      </c>
      <c r="I172" s="368"/>
      <c r="J172" s="367">
        <f>ROUND(I172*H172,2)</f>
        <v>0</v>
      </c>
      <c r="K172" s="366" t="s">
        <v>1668</v>
      </c>
      <c r="L172" s="365"/>
      <c r="M172" s="364" t="s">
        <v>1568</v>
      </c>
      <c r="N172" s="363" t="s">
        <v>1615</v>
      </c>
      <c r="P172" s="341">
        <f>O172*H172</f>
        <v>0</v>
      </c>
      <c r="Q172" s="341">
        <v>0</v>
      </c>
      <c r="R172" s="341">
        <f>Q172*H172</f>
        <v>0</v>
      </c>
      <c r="S172" s="341">
        <v>0</v>
      </c>
      <c r="T172" s="340">
        <f>S172*H172</f>
        <v>0</v>
      </c>
      <c r="AR172" s="338" t="s">
        <v>1667</v>
      </c>
      <c r="AT172" s="338" t="s">
        <v>1666</v>
      </c>
      <c r="AU172" s="338" t="s">
        <v>1567</v>
      </c>
      <c r="AY172" s="315" t="s">
        <v>1650</v>
      </c>
      <c r="BE172" s="339">
        <f>IF(N172="základní",J172,0)</f>
        <v>0</v>
      </c>
      <c r="BF172" s="339">
        <f>IF(N172="snížená",J172,0)</f>
        <v>0</v>
      </c>
      <c r="BG172" s="339">
        <f>IF(N172="zákl. přenesená",J172,0)</f>
        <v>0</v>
      </c>
      <c r="BH172" s="339">
        <f>IF(N172="sníž. přenesená",J172,0)</f>
        <v>0</v>
      </c>
      <c r="BI172" s="339">
        <f>IF(N172="nulová",J172,0)</f>
        <v>0</v>
      </c>
      <c r="BJ172" s="315" t="s">
        <v>1572</v>
      </c>
      <c r="BK172" s="339">
        <f>ROUND(I172*H172,2)</f>
        <v>0</v>
      </c>
      <c r="BL172" s="315" t="s">
        <v>1649</v>
      </c>
      <c r="BM172" s="338" t="s">
        <v>2256</v>
      </c>
    </row>
    <row r="173" spans="2:65" s="351" customFormat="1" ht="22.9" customHeight="1" x14ac:dyDescent="0.2">
      <c r="B173" s="358"/>
      <c r="D173" s="353" t="s">
        <v>1583</v>
      </c>
      <c r="E173" s="416" t="s">
        <v>2255</v>
      </c>
      <c r="F173" s="416" t="s">
        <v>2254</v>
      </c>
      <c r="I173" s="360"/>
      <c r="J173" s="415">
        <f>BK173</f>
        <v>0</v>
      </c>
      <c r="L173" s="358"/>
      <c r="M173" s="357"/>
      <c r="P173" s="356">
        <f>SUM(P174:P176)</f>
        <v>0</v>
      </c>
      <c r="R173" s="356">
        <f>SUM(R174:R176)</f>
        <v>0</v>
      </c>
      <c r="T173" s="355">
        <f>SUM(T174:T176)</f>
        <v>0</v>
      </c>
      <c r="AR173" s="353" t="s">
        <v>1567</v>
      </c>
      <c r="AT173" s="354" t="s">
        <v>1583</v>
      </c>
      <c r="AU173" s="354" t="s">
        <v>1572</v>
      </c>
      <c r="AY173" s="353" t="s">
        <v>1650</v>
      </c>
      <c r="BK173" s="352">
        <f>SUM(BK174:BK176)</f>
        <v>0</v>
      </c>
    </row>
    <row r="174" spans="2:65" s="225" customFormat="1" ht="16.5" customHeight="1" x14ac:dyDescent="0.2">
      <c r="B174" s="226"/>
      <c r="C174" s="350" t="s">
        <v>2253</v>
      </c>
      <c r="D174" s="350" t="s">
        <v>1651</v>
      </c>
      <c r="E174" s="349" t="s">
        <v>2252</v>
      </c>
      <c r="F174" s="344" t="s">
        <v>2251</v>
      </c>
      <c r="G174" s="348" t="s">
        <v>1652</v>
      </c>
      <c r="H174" s="347">
        <v>3</v>
      </c>
      <c r="I174" s="346"/>
      <c r="J174" s="345">
        <f>ROUND(I174*H174,2)</f>
        <v>0</v>
      </c>
      <c r="K174" s="344" t="s">
        <v>152</v>
      </c>
      <c r="L174" s="226"/>
      <c r="M174" s="343" t="s">
        <v>1568</v>
      </c>
      <c r="N174" s="342" t="s">
        <v>1615</v>
      </c>
      <c r="P174" s="341">
        <f>O174*H174</f>
        <v>0</v>
      </c>
      <c r="Q174" s="341">
        <v>0</v>
      </c>
      <c r="R174" s="341">
        <f>Q174*H174</f>
        <v>0</v>
      </c>
      <c r="S174" s="341">
        <v>0</v>
      </c>
      <c r="T174" s="340">
        <f>S174*H174</f>
        <v>0</v>
      </c>
      <c r="AR174" s="338" t="s">
        <v>1649</v>
      </c>
      <c r="AT174" s="338" t="s">
        <v>1651</v>
      </c>
      <c r="AU174" s="338" t="s">
        <v>1567</v>
      </c>
      <c r="AY174" s="315" t="s">
        <v>1650</v>
      </c>
      <c r="BE174" s="339">
        <f>IF(N174="základní",J174,0)</f>
        <v>0</v>
      </c>
      <c r="BF174" s="339">
        <f>IF(N174="snížená",J174,0)</f>
        <v>0</v>
      </c>
      <c r="BG174" s="339">
        <f>IF(N174="zákl. přenesená",J174,0)</f>
        <v>0</v>
      </c>
      <c r="BH174" s="339">
        <f>IF(N174="sníž. přenesená",J174,0)</f>
        <v>0</v>
      </c>
      <c r="BI174" s="339">
        <f>IF(N174="nulová",J174,0)</f>
        <v>0</v>
      </c>
      <c r="BJ174" s="315" t="s">
        <v>1572</v>
      </c>
      <c r="BK174" s="339">
        <f>ROUND(I174*H174,2)</f>
        <v>0</v>
      </c>
      <c r="BL174" s="315" t="s">
        <v>1649</v>
      </c>
      <c r="BM174" s="338" t="s">
        <v>2250</v>
      </c>
    </row>
    <row r="175" spans="2:65" s="225" customFormat="1" x14ac:dyDescent="0.2">
      <c r="B175" s="226"/>
      <c r="D175" s="337" t="s">
        <v>1646</v>
      </c>
      <c r="F175" s="336" t="s">
        <v>2249</v>
      </c>
      <c r="I175" s="335"/>
      <c r="L175" s="226"/>
      <c r="M175" s="362"/>
      <c r="T175" s="272"/>
      <c r="AT175" s="315" t="s">
        <v>1646</v>
      </c>
      <c r="AU175" s="315" t="s">
        <v>1567</v>
      </c>
    </row>
    <row r="176" spans="2:65" s="225" customFormat="1" ht="16.5" customHeight="1" x14ac:dyDescent="0.2">
      <c r="B176" s="226"/>
      <c r="C176" s="372" t="s">
        <v>2248</v>
      </c>
      <c r="D176" s="372" t="s">
        <v>1666</v>
      </c>
      <c r="E176" s="371" t="s">
        <v>2247</v>
      </c>
      <c r="F176" s="366" t="s">
        <v>2246</v>
      </c>
      <c r="G176" s="370" t="s">
        <v>1551</v>
      </c>
      <c r="H176" s="369">
        <v>1</v>
      </c>
      <c r="I176" s="368"/>
      <c r="J176" s="367">
        <f>ROUND(I176*H176,2)</f>
        <v>0</v>
      </c>
      <c r="K176" s="366" t="s">
        <v>1668</v>
      </c>
      <c r="L176" s="365"/>
      <c r="M176" s="364" t="s">
        <v>1568</v>
      </c>
      <c r="N176" s="363" t="s">
        <v>1615</v>
      </c>
      <c r="P176" s="341">
        <f>O176*H176</f>
        <v>0</v>
      </c>
      <c r="Q176" s="341">
        <v>0</v>
      </c>
      <c r="R176" s="341">
        <f>Q176*H176</f>
        <v>0</v>
      </c>
      <c r="S176" s="341">
        <v>0</v>
      </c>
      <c r="T176" s="340">
        <f>S176*H176</f>
        <v>0</v>
      </c>
      <c r="AR176" s="338" t="s">
        <v>1667</v>
      </c>
      <c r="AT176" s="338" t="s">
        <v>1666</v>
      </c>
      <c r="AU176" s="338" t="s">
        <v>1567</v>
      </c>
      <c r="AY176" s="315" t="s">
        <v>1650</v>
      </c>
      <c r="BE176" s="339">
        <f>IF(N176="základní",J176,0)</f>
        <v>0</v>
      </c>
      <c r="BF176" s="339">
        <f>IF(N176="snížená",J176,0)</f>
        <v>0</v>
      </c>
      <c r="BG176" s="339">
        <f>IF(N176="zákl. přenesená",J176,0)</f>
        <v>0</v>
      </c>
      <c r="BH176" s="339">
        <f>IF(N176="sníž. přenesená",J176,0)</f>
        <v>0</v>
      </c>
      <c r="BI176" s="339">
        <f>IF(N176="nulová",J176,0)</f>
        <v>0</v>
      </c>
      <c r="BJ176" s="315" t="s">
        <v>1572</v>
      </c>
      <c r="BK176" s="339">
        <f>ROUND(I176*H176,2)</f>
        <v>0</v>
      </c>
      <c r="BL176" s="315" t="s">
        <v>1649</v>
      </c>
      <c r="BM176" s="338" t="s">
        <v>2245</v>
      </c>
    </row>
    <row r="177" spans="2:65" s="351" customFormat="1" ht="22.9" customHeight="1" x14ac:dyDescent="0.2">
      <c r="B177" s="358"/>
      <c r="D177" s="353" t="s">
        <v>1583</v>
      </c>
      <c r="E177" s="416" t="s">
        <v>2244</v>
      </c>
      <c r="F177" s="416" t="s">
        <v>1770</v>
      </c>
      <c r="I177" s="360"/>
      <c r="J177" s="415">
        <f>BK177</f>
        <v>0</v>
      </c>
      <c r="L177" s="358"/>
      <c r="M177" s="357"/>
      <c r="P177" s="356">
        <f>SUM(P178:P201)</f>
        <v>0</v>
      </c>
      <c r="R177" s="356">
        <f>SUM(R178:R201)</f>
        <v>0.39108000000000009</v>
      </c>
      <c r="T177" s="355">
        <f>SUM(T178:T201)</f>
        <v>0</v>
      </c>
      <c r="AR177" s="353" t="s">
        <v>1567</v>
      </c>
      <c r="AT177" s="354" t="s">
        <v>1583</v>
      </c>
      <c r="AU177" s="354" t="s">
        <v>1572</v>
      </c>
      <c r="AY177" s="353" t="s">
        <v>1650</v>
      </c>
      <c r="BK177" s="352">
        <f>SUM(BK178:BK201)</f>
        <v>0</v>
      </c>
    </row>
    <row r="178" spans="2:65" s="225" customFormat="1" ht="24.2" customHeight="1" x14ac:dyDescent="0.2">
      <c r="B178" s="226"/>
      <c r="C178" s="350" t="s">
        <v>2243</v>
      </c>
      <c r="D178" s="350" t="s">
        <v>1651</v>
      </c>
      <c r="E178" s="349" t="s">
        <v>2242</v>
      </c>
      <c r="F178" s="344" t="s">
        <v>2241</v>
      </c>
      <c r="G178" s="348" t="s">
        <v>172</v>
      </c>
      <c r="H178" s="347">
        <v>16</v>
      </c>
      <c r="I178" s="346"/>
      <c r="J178" s="345">
        <f>ROUND(I178*H178,2)</f>
        <v>0</v>
      </c>
      <c r="K178" s="344" t="s">
        <v>152</v>
      </c>
      <c r="L178" s="226"/>
      <c r="M178" s="343" t="s">
        <v>1568</v>
      </c>
      <c r="N178" s="342" t="s">
        <v>1615</v>
      </c>
      <c r="P178" s="341">
        <f>O178*H178</f>
        <v>0</v>
      </c>
      <c r="Q178" s="341">
        <v>0</v>
      </c>
      <c r="R178" s="341">
        <f>Q178*H178</f>
        <v>0</v>
      </c>
      <c r="S178" s="341">
        <v>0</v>
      </c>
      <c r="T178" s="340">
        <f>S178*H178</f>
        <v>0</v>
      </c>
      <c r="AR178" s="338" t="s">
        <v>1649</v>
      </c>
      <c r="AT178" s="338" t="s">
        <v>1651</v>
      </c>
      <c r="AU178" s="338" t="s">
        <v>1567</v>
      </c>
      <c r="AY178" s="315" t="s">
        <v>1650</v>
      </c>
      <c r="BE178" s="339">
        <f>IF(N178="základní",J178,0)</f>
        <v>0</v>
      </c>
      <c r="BF178" s="339">
        <f>IF(N178="snížená",J178,0)</f>
        <v>0</v>
      </c>
      <c r="BG178" s="339">
        <f>IF(N178="zákl. přenesená",J178,0)</f>
        <v>0</v>
      </c>
      <c r="BH178" s="339">
        <f>IF(N178="sníž. přenesená",J178,0)</f>
        <v>0</v>
      </c>
      <c r="BI178" s="339">
        <f>IF(N178="nulová",J178,0)</f>
        <v>0</v>
      </c>
      <c r="BJ178" s="315" t="s">
        <v>1572</v>
      </c>
      <c r="BK178" s="339">
        <f>ROUND(I178*H178,2)</f>
        <v>0</v>
      </c>
      <c r="BL178" s="315" t="s">
        <v>1649</v>
      </c>
      <c r="BM178" s="338" t="s">
        <v>2240</v>
      </c>
    </row>
    <row r="179" spans="2:65" s="225" customFormat="1" x14ac:dyDescent="0.2">
      <c r="B179" s="226"/>
      <c r="D179" s="337" t="s">
        <v>1646</v>
      </c>
      <c r="F179" s="336" t="s">
        <v>2239</v>
      </c>
      <c r="I179" s="335"/>
      <c r="L179" s="226"/>
      <c r="M179" s="362"/>
      <c r="T179" s="272"/>
      <c r="AT179" s="315" t="s">
        <v>1646</v>
      </c>
      <c r="AU179" s="315" t="s">
        <v>1567</v>
      </c>
    </row>
    <row r="180" spans="2:65" s="225" customFormat="1" ht="24.2" customHeight="1" x14ac:dyDescent="0.2">
      <c r="B180" s="226"/>
      <c r="C180" s="372" t="s">
        <v>2238</v>
      </c>
      <c r="D180" s="372" t="s">
        <v>1666</v>
      </c>
      <c r="E180" s="371" t="s">
        <v>2237</v>
      </c>
      <c r="F180" s="366" t="s">
        <v>2236</v>
      </c>
      <c r="G180" s="370" t="s">
        <v>172</v>
      </c>
      <c r="H180" s="369">
        <v>16</v>
      </c>
      <c r="I180" s="368"/>
      <c r="J180" s="367">
        <f>ROUND(I180*H180,2)</f>
        <v>0</v>
      </c>
      <c r="K180" s="366" t="s">
        <v>152</v>
      </c>
      <c r="L180" s="365"/>
      <c r="M180" s="364" t="s">
        <v>1568</v>
      </c>
      <c r="N180" s="363" t="s">
        <v>1615</v>
      </c>
      <c r="P180" s="341">
        <f>O180*H180</f>
        <v>0</v>
      </c>
      <c r="Q180" s="341">
        <v>6.4999999999999997E-4</v>
      </c>
      <c r="R180" s="341">
        <f>Q180*H180</f>
        <v>1.04E-2</v>
      </c>
      <c r="S180" s="341">
        <v>0</v>
      </c>
      <c r="T180" s="340">
        <f>S180*H180</f>
        <v>0</v>
      </c>
      <c r="AR180" s="338" t="s">
        <v>1667</v>
      </c>
      <c r="AT180" s="338" t="s">
        <v>1666</v>
      </c>
      <c r="AU180" s="338" t="s">
        <v>1567</v>
      </c>
      <c r="AY180" s="315" t="s">
        <v>1650</v>
      </c>
      <c r="BE180" s="339">
        <f>IF(N180="základní",J180,0)</f>
        <v>0</v>
      </c>
      <c r="BF180" s="339">
        <f>IF(N180="snížená",J180,0)</f>
        <v>0</v>
      </c>
      <c r="BG180" s="339">
        <f>IF(N180="zákl. přenesená",J180,0)</f>
        <v>0</v>
      </c>
      <c r="BH180" s="339">
        <f>IF(N180="sníž. přenesená",J180,0)</f>
        <v>0</v>
      </c>
      <c r="BI180" s="339">
        <f>IF(N180="nulová",J180,0)</f>
        <v>0</v>
      </c>
      <c r="BJ180" s="315" t="s">
        <v>1572</v>
      </c>
      <c r="BK180" s="339">
        <f>ROUND(I180*H180,2)</f>
        <v>0</v>
      </c>
      <c r="BL180" s="315" t="s">
        <v>1649</v>
      </c>
      <c r="BM180" s="338" t="s">
        <v>2235</v>
      </c>
    </row>
    <row r="181" spans="2:65" s="225" customFormat="1" ht="24.2" customHeight="1" x14ac:dyDescent="0.2">
      <c r="B181" s="226"/>
      <c r="C181" s="350" t="s">
        <v>2234</v>
      </c>
      <c r="D181" s="350" t="s">
        <v>1651</v>
      </c>
      <c r="E181" s="349" t="s">
        <v>1756</v>
      </c>
      <c r="F181" s="344" t="s">
        <v>1755</v>
      </c>
      <c r="G181" s="348" t="s">
        <v>172</v>
      </c>
      <c r="H181" s="347">
        <v>602</v>
      </c>
      <c r="I181" s="346"/>
      <c r="J181" s="345">
        <f>ROUND(I181*H181,2)</f>
        <v>0</v>
      </c>
      <c r="K181" s="344" t="s">
        <v>152</v>
      </c>
      <c r="L181" s="226"/>
      <c r="M181" s="343" t="s">
        <v>1568</v>
      </c>
      <c r="N181" s="342" t="s">
        <v>1615</v>
      </c>
      <c r="P181" s="341">
        <f>O181*H181</f>
        <v>0</v>
      </c>
      <c r="Q181" s="341">
        <v>0</v>
      </c>
      <c r="R181" s="341">
        <f>Q181*H181</f>
        <v>0</v>
      </c>
      <c r="S181" s="341">
        <v>0</v>
      </c>
      <c r="T181" s="340">
        <f>S181*H181</f>
        <v>0</v>
      </c>
      <c r="AR181" s="338" t="s">
        <v>1649</v>
      </c>
      <c r="AT181" s="338" t="s">
        <v>1651</v>
      </c>
      <c r="AU181" s="338" t="s">
        <v>1567</v>
      </c>
      <c r="AY181" s="315" t="s">
        <v>1650</v>
      </c>
      <c r="BE181" s="339">
        <f>IF(N181="základní",J181,0)</f>
        <v>0</v>
      </c>
      <c r="BF181" s="339">
        <f>IF(N181="snížená",J181,0)</f>
        <v>0</v>
      </c>
      <c r="BG181" s="339">
        <f>IF(N181="zákl. přenesená",J181,0)</f>
        <v>0</v>
      </c>
      <c r="BH181" s="339">
        <f>IF(N181="sníž. přenesená",J181,0)</f>
        <v>0</v>
      </c>
      <c r="BI181" s="339">
        <f>IF(N181="nulová",J181,0)</f>
        <v>0</v>
      </c>
      <c r="BJ181" s="315" t="s">
        <v>1572</v>
      </c>
      <c r="BK181" s="339">
        <f>ROUND(I181*H181,2)</f>
        <v>0</v>
      </c>
      <c r="BL181" s="315" t="s">
        <v>1649</v>
      </c>
      <c r="BM181" s="338" t="s">
        <v>2233</v>
      </c>
    </row>
    <row r="182" spans="2:65" s="225" customFormat="1" x14ac:dyDescent="0.2">
      <c r="B182" s="226"/>
      <c r="D182" s="337" t="s">
        <v>1646</v>
      </c>
      <c r="F182" s="336" t="s">
        <v>1753</v>
      </c>
      <c r="I182" s="335"/>
      <c r="L182" s="226"/>
      <c r="M182" s="362"/>
      <c r="T182" s="272"/>
      <c r="AT182" s="315" t="s">
        <v>1646</v>
      </c>
      <c r="AU182" s="315" t="s">
        <v>1567</v>
      </c>
    </row>
    <row r="183" spans="2:65" s="225" customFormat="1" ht="24.2" customHeight="1" x14ac:dyDescent="0.2">
      <c r="B183" s="226"/>
      <c r="C183" s="372" t="s">
        <v>2232</v>
      </c>
      <c r="D183" s="372" t="s">
        <v>1666</v>
      </c>
      <c r="E183" s="371" t="s">
        <v>1767</v>
      </c>
      <c r="F183" s="366" t="s">
        <v>1766</v>
      </c>
      <c r="G183" s="370" t="s">
        <v>172</v>
      </c>
      <c r="H183" s="369">
        <v>602</v>
      </c>
      <c r="I183" s="368"/>
      <c r="J183" s="367">
        <f>ROUND(I183*H183,2)</f>
        <v>0</v>
      </c>
      <c r="K183" s="366" t="s">
        <v>152</v>
      </c>
      <c r="L183" s="365"/>
      <c r="M183" s="364" t="s">
        <v>1568</v>
      </c>
      <c r="N183" s="363" t="s">
        <v>1615</v>
      </c>
      <c r="P183" s="341">
        <f>O183*H183</f>
        <v>0</v>
      </c>
      <c r="Q183" s="341">
        <v>1.7000000000000001E-4</v>
      </c>
      <c r="R183" s="341">
        <f>Q183*H183</f>
        <v>0.10234000000000001</v>
      </c>
      <c r="S183" s="341">
        <v>0</v>
      </c>
      <c r="T183" s="340">
        <f>S183*H183</f>
        <v>0</v>
      </c>
      <c r="AR183" s="338" t="s">
        <v>1667</v>
      </c>
      <c r="AT183" s="338" t="s">
        <v>1666</v>
      </c>
      <c r="AU183" s="338" t="s">
        <v>1567</v>
      </c>
      <c r="AY183" s="315" t="s">
        <v>1650</v>
      </c>
      <c r="BE183" s="339">
        <f>IF(N183="základní",J183,0)</f>
        <v>0</v>
      </c>
      <c r="BF183" s="339">
        <f>IF(N183="snížená",J183,0)</f>
        <v>0</v>
      </c>
      <c r="BG183" s="339">
        <f>IF(N183="zákl. přenesená",J183,0)</f>
        <v>0</v>
      </c>
      <c r="BH183" s="339">
        <f>IF(N183="sníž. přenesená",J183,0)</f>
        <v>0</v>
      </c>
      <c r="BI183" s="339">
        <f>IF(N183="nulová",J183,0)</f>
        <v>0</v>
      </c>
      <c r="BJ183" s="315" t="s">
        <v>1572</v>
      </c>
      <c r="BK183" s="339">
        <f>ROUND(I183*H183,2)</f>
        <v>0</v>
      </c>
      <c r="BL183" s="315" t="s">
        <v>1649</v>
      </c>
      <c r="BM183" s="338" t="s">
        <v>2231</v>
      </c>
    </row>
    <row r="184" spans="2:65" s="225" customFormat="1" ht="24.2" customHeight="1" x14ac:dyDescent="0.2">
      <c r="B184" s="226"/>
      <c r="C184" s="350" t="s">
        <v>2230</v>
      </c>
      <c r="D184" s="350" t="s">
        <v>1651</v>
      </c>
      <c r="E184" s="349" t="s">
        <v>1756</v>
      </c>
      <c r="F184" s="344" t="s">
        <v>1755</v>
      </c>
      <c r="G184" s="348" t="s">
        <v>172</v>
      </c>
      <c r="H184" s="347">
        <v>959</v>
      </c>
      <c r="I184" s="346"/>
      <c r="J184" s="345">
        <f>ROUND(I184*H184,2)</f>
        <v>0</v>
      </c>
      <c r="K184" s="344" t="s">
        <v>152</v>
      </c>
      <c r="L184" s="226"/>
      <c r="M184" s="343" t="s">
        <v>1568</v>
      </c>
      <c r="N184" s="342" t="s">
        <v>1615</v>
      </c>
      <c r="P184" s="341">
        <f>O184*H184</f>
        <v>0</v>
      </c>
      <c r="Q184" s="341">
        <v>0</v>
      </c>
      <c r="R184" s="341">
        <f>Q184*H184</f>
        <v>0</v>
      </c>
      <c r="S184" s="341">
        <v>0</v>
      </c>
      <c r="T184" s="340">
        <f>S184*H184</f>
        <v>0</v>
      </c>
      <c r="AR184" s="338" t="s">
        <v>1649</v>
      </c>
      <c r="AT184" s="338" t="s">
        <v>1651</v>
      </c>
      <c r="AU184" s="338" t="s">
        <v>1567</v>
      </c>
      <c r="AY184" s="315" t="s">
        <v>1650</v>
      </c>
      <c r="BE184" s="339">
        <f>IF(N184="základní",J184,0)</f>
        <v>0</v>
      </c>
      <c r="BF184" s="339">
        <f>IF(N184="snížená",J184,0)</f>
        <v>0</v>
      </c>
      <c r="BG184" s="339">
        <f>IF(N184="zákl. přenesená",J184,0)</f>
        <v>0</v>
      </c>
      <c r="BH184" s="339">
        <f>IF(N184="sníž. přenesená",J184,0)</f>
        <v>0</v>
      </c>
      <c r="BI184" s="339">
        <f>IF(N184="nulová",J184,0)</f>
        <v>0</v>
      </c>
      <c r="BJ184" s="315" t="s">
        <v>1572</v>
      </c>
      <c r="BK184" s="339">
        <f>ROUND(I184*H184,2)</f>
        <v>0</v>
      </c>
      <c r="BL184" s="315" t="s">
        <v>1649</v>
      </c>
      <c r="BM184" s="338" t="s">
        <v>2229</v>
      </c>
    </row>
    <row r="185" spans="2:65" s="225" customFormat="1" x14ac:dyDescent="0.2">
      <c r="B185" s="226"/>
      <c r="D185" s="337" t="s">
        <v>1646</v>
      </c>
      <c r="F185" s="336" t="s">
        <v>1753</v>
      </c>
      <c r="I185" s="335"/>
      <c r="L185" s="226"/>
      <c r="M185" s="362"/>
      <c r="T185" s="272"/>
      <c r="AT185" s="315" t="s">
        <v>1646</v>
      </c>
      <c r="AU185" s="315" t="s">
        <v>1567</v>
      </c>
    </row>
    <row r="186" spans="2:65" s="225" customFormat="1" ht="24.2" customHeight="1" x14ac:dyDescent="0.2">
      <c r="B186" s="226"/>
      <c r="C186" s="372" t="s">
        <v>2228</v>
      </c>
      <c r="D186" s="372" t="s">
        <v>1666</v>
      </c>
      <c r="E186" s="371" t="s">
        <v>1760</v>
      </c>
      <c r="F186" s="366" t="s">
        <v>1759</v>
      </c>
      <c r="G186" s="370" t="s">
        <v>172</v>
      </c>
      <c r="H186" s="369">
        <v>959</v>
      </c>
      <c r="I186" s="368"/>
      <c r="J186" s="367">
        <f>ROUND(I186*H186,2)</f>
        <v>0</v>
      </c>
      <c r="K186" s="366" t="s">
        <v>152</v>
      </c>
      <c r="L186" s="365"/>
      <c r="M186" s="364" t="s">
        <v>1568</v>
      </c>
      <c r="N186" s="363" t="s">
        <v>1615</v>
      </c>
      <c r="P186" s="341">
        <f>O186*H186</f>
        <v>0</v>
      </c>
      <c r="Q186" s="341">
        <v>1.2999999999999999E-4</v>
      </c>
      <c r="R186" s="341">
        <f>Q186*H186</f>
        <v>0.12466999999999999</v>
      </c>
      <c r="S186" s="341">
        <v>0</v>
      </c>
      <c r="T186" s="340">
        <f>S186*H186</f>
        <v>0</v>
      </c>
      <c r="AR186" s="338" t="s">
        <v>1667</v>
      </c>
      <c r="AT186" s="338" t="s">
        <v>1666</v>
      </c>
      <c r="AU186" s="338" t="s">
        <v>1567</v>
      </c>
      <c r="AY186" s="315" t="s">
        <v>1650</v>
      </c>
      <c r="BE186" s="339">
        <f>IF(N186="základní",J186,0)</f>
        <v>0</v>
      </c>
      <c r="BF186" s="339">
        <f>IF(N186="snížená",J186,0)</f>
        <v>0</v>
      </c>
      <c r="BG186" s="339">
        <f>IF(N186="zákl. přenesená",J186,0)</f>
        <v>0</v>
      </c>
      <c r="BH186" s="339">
        <f>IF(N186="sníž. přenesená",J186,0)</f>
        <v>0</v>
      </c>
      <c r="BI186" s="339">
        <f>IF(N186="nulová",J186,0)</f>
        <v>0</v>
      </c>
      <c r="BJ186" s="315" t="s">
        <v>1572</v>
      </c>
      <c r="BK186" s="339">
        <f>ROUND(I186*H186,2)</f>
        <v>0</v>
      </c>
      <c r="BL186" s="315" t="s">
        <v>1649</v>
      </c>
      <c r="BM186" s="338" t="s">
        <v>2227</v>
      </c>
    </row>
    <row r="187" spans="2:65" s="225" customFormat="1" ht="24.2" customHeight="1" x14ac:dyDescent="0.2">
      <c r="B187" s="226"/>
      <c r="C187" s="350" t="s">
        <v>2226</v>
      </c>
      <c r="D187" s="350" t="s">
        <v>1651</v>
      </c>
      <c r="E187" s="349" t="s">
        <v>1756</v>
      </c>
      <c r="F187" s="344" t="s">
        <v>1755</v>
      </c>
      <c r="G187" s="348" t="s">
        <v>172</v>
      </c>
      <c r="H187" s="347">
        <v>749</v>
      </c>
      <c r="I187" s="346"/>
      <c r="J187" s="345">
        <f>ROUND(I187*H187,2)</f>
        <v>0</v>
      </c>
      <c r="K187" s="344" t="s">
        <v>152</v>
      </c>
      <c r="L187" s="226"/>
      <c r="M187" s="343" t="s">
        <v>1568</v>
      </c>
      <c r="N187" s="342" t="s">
        <v>1615</v>
      </c>
      <c r="P187" s="341">
        <f>O187*H187</f>
        <v>0</v>
      </c>
      <c r="Q187" s="341">
        <v>0</v>
      </c>
      <c r="R187" s="341">
        <f>Q187*H187</f>
        <v>0</v>
      </c>
      <c r="S187" s="341">
        <v>0</v>
      </c>
      <c r="T187" s="340">
        <f>S187*H187</f>
        <v>0</v>
      </c>
      <c r="AR187" s="338" t="s">
        <v>1649</v>
      </c>
      <c r="AT187" s="338" t="s">
        <v>1651</v>
      </c>
      <c r="AU187" s="338" t="s">
        <v>1567</v>
      </c>
      <c r="AY187" s="315" t="s">
        <v>1650</v>
      </c>
      <c r="BE187" s="339">
        <f>IF(N187="základní",J187,0)</f>
        <v>0</v>
      </c>
      <c r="BF187" s="339">
        <f>IF(N187="snížená",J187,0)</f>
        <v>0</v>
      </c>
      <c r="BG187" s="339">
        <f>IF(N187="zákl. přenesená",J187,0)</f>
        <v>0</v>
      </c>
      <c r="BH187" s="339">
        <f>IF(N187="sníž. přenesená",J187,0)</f>
        <v>0</v>
      </c>
      <c r="BI187" s="339">
        <f>IF(N187="nulová",J187,0)</f>
        <v>0</v>
      </c>
      <c r="BJ187" s="315" t="s">
        <v>1572</v>
      </c>
      <c r="BK187" s="339">
        <f>ROUND(I187*H187,2)</f>
        <v>0</v>
      </c>
      <c r="BL187" s="315" t="s">
        <v>1649</v>
      </c>
      <c r="BM187" s="338" t="s">
        <v>2225</v>
      </c>
    </row>
    <row r="188" spans="2:65" s="225" customFormat="1" x14ac:dyDescent="0.2">
      <c r="B188" s="226"/>
      <c r="D188" s="337" t="s">
        <v>1646</v>
      </c>
      <c r="F188" s="336" t="s">
        <v>1753</v>
      </c>
      <c r="I188" s="335"/>
      <c r="L188" s="226"/>
      <c r="M188" s="362"/>
      <c r="T188" s="272"/>
      <c r="AT188" s="315" t="s">
        <v>1646</v>
      </c>
      <c r="AU188" s="315" t="s">
        <v>1567</v>
      </c>
    </row>
    <row r="189" spans="2:65" s="225" customFormat="1" ht="24.2" customHeight="1" x14ac:dyDescent="0.2">
      <c r="B189" s="226"/>
      <c r="C189" s="372" t="s">
        <v>2224</v>
      </c>
      <c r="D189" s="372" t="s">
        <v>1666</v>
      </c>
      <c r="E189" s="371" t="s">
        <v>1760</v>
      </c>
      <c r="F189" s="366" t="s">
        <v>1759</v>
      </c>
      <c r="G189" s="370" t="s">
        <v>172</v>
      </c>
      <c r="H189" s="369">
        <v>749</v>
      </c>
      <c r="I189" s="368"/>
      <c r="J189" s="367">
        <f>ROUND(I189*H189,2)</f>
        <v>0</v>
      </c>
      <c r="K189" s="366" t="s">
        <v>152</v>
      </c>
      <c r="L189" s="365"/>
      <c r="M189" s="364" t="s">
        <v>1568</v>
      </c>
      <c r="N189" s="363" t="s">
        <v>1615</v>
      </c>
      <c r="P189" s="341">
        <f>O189*H189</f>
        <v>0</v>
      </c>
      <c r="Q189" s="341">
        <v>1.2999999999999999E-4</v>
      </c>
      <c r="R189" s="341">
        <f>Q189*H189</f>
        <v>9.7369999999999998E-2</v>
      </c>
      <c r="S189" s="341">
        <v>0</v>
      </c>
      <c r="T189" s="340">
        <f>S189*H189</f>
        <v>0</v>
      </c>
      <c r="AR189" s="338" t="s">
        <v>1667</v>
      </c>
      <c r="AT189" s="338" t="s">
        <v>1666</v>
      </c>
      <c r="AU189" s="338" t="s">
        <v>1567</v>
      </c>
      <c r="AY189" s="315" t="s">
        <v>1650</v>
      </c>
      <c r="BE189" s="339">
        <f>IF(N189="základní",J189,0)</f>
        <v>0</v>
      </c>
      <c r="BF189" s="339">
        <f>IF(N189="snížená",J189,0)</f>
        <v>0</v>
      </c>
      <c r="BG189" s="339">
        <f>IF(N189="zákl. přenesená",J189,0)</f>
        <v>0</v>
      </c>
      <c r="BH189" s="339">
        <f>IF(N189="sníž. přenesená",J189,0)</f>
        <v>0</v>
      </c>
      <c r="BI189" s="339">
        <f>IF(N189="nulová",J189,0)</f>
        <v>0</v>
      </c>
      <c r="BJ189" s="315" t="s">
        <v>1572</v>
      </c>
      <c r="BK189" s="339">
        <f>ROUND(I189*H189,2)</f>
        <v>0</v>
      </c>
      <c r="BL189" s="315" t="s">
        <v>1649</v>
      </c>
      <c r="BM189" s="338" t="s">
        <v>2223</v>
      </c>
    </row>
    <row r="190" spans="2:65" s="225" customFormat="1" ht="24.2" customHeight="1" x14ac:dyDescent="0.2">
      <c r="B190" s="226"/>
      <c r="C190" s="350" t="s">
        <v>2222</v>
      </c>
      <c r="D190" s="350" t="s">
        <v>1651</v>
      </c>
      <c r="E190" s="349" t="s">
        <v>1756</v>
      </c>
      <c r="F190" s="344" t="s">
        <v>1755</v>
      </c>
      <c r="G190" s="348" t="s">
        <v>172</v>
      </c>
      <c r="H190" s="347">
        <v>64</v>
      </c>
      <c r="I190" s="346"/>
      <c r="J190" s="345">
        <f>ROUND(I190*H190,2)</f>
        <v>0</v>
      </c>
      <c r="K190" s="344" t="s">
        <v>152</v>
      </c>
      <c r="L190" s="226"/>
      <c r="M190" s="343" t="s">
        <v>1568</v>
      </c>
      <c r="N190" s="342" t="s">
        <v>1615</v>
      </c>
      <c r="P190" s="341">
        <f>O190*H190</f>
        <v>0</v>
      </c>
      <c r="Q190" s="341">
        <v>0</v>
      </c>
      <c r="R190" s="341">
        <f>Q190*H190</f>
        <v>0</v>
      </c>
      <c r="S190" s="341">
        <v>0</v>
      </c>
      <c r="T190" s="340">
        <f>S190*H190</f>
        <v>0</v>
      </c>
      <c r="AR190" s="338" t="s">
        <v>1649</v>
      </c>
      <c r="AT190" s="338" t="s">
        <v>1651</v>
      </c>
      <c r="AU190" s="338" t="s">
        <v>1567</v>
      </c>
      <c r="AY190" s="315" t="s">
        <v>1650</v>
      </c>
      <c r="BE190" s="339">
        <f>IF(N190="základní",J190,0)</f>
        <v>0</v>
      </c>
      <c r="BF190" s="339">
        <f>IF(N190="snížená",J190,0)</f>
        <v>0</v>
      </c>
      <c r="BG190" s="339">
        <f>IF(N190="zákl. přenesená",J190,0)</f>
        <v>0</v>
      </c>
      <c r="BH190" s="339">
        <f>IF(N190="sníž. přenesená",J190,0)</f>
        <v>0</v>
      </c>
      <c r="BI190" s="339">
        <f>IF(N190="nulová",J190,0)</f>
        <v>0</v>
      </c>
      <c r="BJ190" s="315" t="s">
        <v>1572</v>
      </c>
      <c r="BK190" s="339">
        <f>ROUND(I190*H190,2)</f>
        <v>0</v>
      </c>
      <c r="BL190" s="315" t="s">
        <v>1649</v>
      </c>
      <c r="BM190" s="338" t="s">
        <v>2221</v>
      </c>
    </row>
    <row r="191" spans="2:65" s="225" customFormat="1" x14ac:dyDescent="0.2">
      <c r="B191" s="226"/>
      <c r="D191" s="337" t="s">
        <v>1646</v>
      </c>
      <c r="F191" s="336" t="s">
        <v>1753</v>
      </c>
      <c r="I191" s="335"/>
      <c r="L191" s="226"/>
      <c r="M191" s="362"/>
      <c r="T191" s="272"/>
      <c r="AT191" s="315" t="s">
        <v>1646</v>
      </c>
      <c r="AU191" s="315" t="s">
        <v>1567</v>
      </c>
    </row>
    <row r="192" spans="2:65" s="225" customFormat="1" ht="24.2" customHeight="1" x14ac:dyDescent="0.2">
      <c r="B192" s="226"/>
      <c r="C192" s="372" t="s">
        <v>1838</v>
      </c>
      <c r="D192" s="372" t="s">
        <v>1666</v>
      </c>
      <c r="E192" s="371" t="s">
        <v>1751</v>
      </c>
      <c r="F192" s="366" t="s">
        <v>1750</v>
      </c>
      <c r="G192" s="370" t="s">
        <v>172</v>
      </c>
      <c r="H192" s="369">
        <v>64</v>
      </c>
      <c r="I192" s="368"/>
      <c r="J192" s="367">
        <f>ROUND(I192*H192,2)</f>
        <v>0</v>
      </c>
      <c r="K192" s="366" t="s">
        <v>152</v>
      </c>
      <c r="L192" s="365"/>
      <c r="M192" s="364" t="s">
        <v>1568</v>
      </c>
      <c r="N192" s="363" t="s">
        <v>1615</v>
      </c>
      <c r="P192" s="341">
        <f>O192*H192</f>
        <v>0</v>
      </c>
      <c r="Q192" s="341">
        <v>1.9000000000000001E-4</v>
      </c>
      <c r="R192" s="341">
        <f>Q192*H192</f>
        <v>1.2160000000000001E-2</v>
      </c>
      <c r="S192" s="341">
        <v>0</v>
      </c>
      <c r="T192" s="340">
        <f>S192*H192</f>
        <v>0</v>
      </c>
      <c r="AR192" s="338" t="s">
        <v>1667</v>
      </c>
      <c r="AT192" s="338" t="s">
        <v>1666</v>
      </c>
      <c r="AU192" s="338" t="s">
        <v>1567</v>
      </c>
      <c r="AY192" s="315" t="s">
        <v>1650</v>
      </c>
      <c r="BE192" s="339">
        <f>IF(N192="základní",J192,0)</f>
        <v>0</v>
      </c>
      <c r="BF192" s="339">
        <f>IF(N192="snížená",J192,0)</f>
        <v>0</v>
      </c>
      <c r="BG192" s="339">
        <f>IF(N192="zákl. přenesená",J192,0)</f>
        <v>0</v>
      </c>
      <c r="BH192" s="339">
        <f>IF(N192="sníž. přenesená",J192,0)</f>
        <v>0</v>
      </c>
      <c r="BI192" s="339">
        <f>IF(N192="nulová",J192,0)</f>
        <v>0</v>
      </c>
      <c r="BJ192" s="315" t="s">
        <v>1572</v>
      </c>
      <c r="BK192" s="339">
        <f>ROUND(I192*H192,2)</f>
        <v>0</v>
      </c>
      <c r="BL192" s="315" t="s">
        <v>1649</v>
      </c>
      <c r="BM192" s="338" t="s">
        <v>2220</v>
      </c>
    </row>
    <row r="193" spans="2:65" s="225" customFormat="1" ht="24.2" customHeight="1" x14ac:dyDescent="0.2">
      <c r="B193" s="226"/>
      <c r="C193" s="350" t="s">
        <v>2219</v>
      </c>
      <c r="D193" s="350" t="s">
        <v>1651</v>
      </c>
      <c r="E193" s="349" t="s">
        <v>2218</v>
      </c>
      <c r="F193" s="344" t="s">
        <v>2217</v>
      </c>
      <c r="G193" s="348" t="s">
        <v>172</v>
      </c>
      <c r="H193" s="347">
        <v>16</v>
      </c>
      <c r="I193" s="346"/>
      <c r="J193" s="345">
        <f>ROUND(I193*H193,2)</f>
        <v>0</v>
      </c>
      <c r="K193" s="344" t="s">
        <v>152</v>
      </c>
      <c r="L193" s="226"/>
      <c r="M193" s="343" t="s">
        <v>1568</v>
      </c>
      <c r="N193" s="342" t="s">
        <v>1615</v>
      </c>
      <c r="P193" s="341">
        <f>O193*H193</f>
        <v>0</v>
      </c>
      <c r="Q193" s="341">
        <v>0</v>
      </c>
      <c r="R193" s="341">
        <f>Q193*H193</f>
        <v>0</v>
      </c>
      <c r="S193" s="341">
        <v>0</v>
      </c>
      <c r="T193" s="340">
        <f>S193*H193</f>
        <v>0</v>
      </c>
      <c r="AR193" s="338" t="s">
        <v>1649</v>
      </c>
      <c r="AT193" s="338" t="s">
        <v>1651</v>
      </c>
      <c r="AU193" s="338" t="s">
        <v>1567</v>
      </c>
      <c r="AY193" s="315" t="s">
        <v>1650</v>
      </c>
      <c r="BE193" s="339">
        <f>IF(N193="základní",J193,0)</f>
        <v>0</v>
      </c>
      <c r="BF193" s="339">
        <f>IF(N193="snížená",J193,0)</f>
        <v>0</v>
      </c>
      <c r="BG193" s="339">
        <f>IF(N193="zákl. přenesená",J193,0)</f>
        <v>0</v>
      </c>
      <c r="BH193" s="339">
        <f>IF(N193="sníž. přenesená",J193,0)</f>
        <v>0</v>
      </c>
      <c r="BI193" s="339">
        <f>IF(N193="nulová",J193,0)</f>
        <v>0</v>
      </c>
      <c r="BJ193" s="315" t="s">
        <v>1572</v>
      </c>
      <c r="BK193" s="339">
        <f>ROUND(I193*H193,2)</f>
        <v>0</v>
      </c>
      <c r="BL193" s="315" t="s">
        <v>1649</v>
      </c>
      <c r="BM193" s="338" t="s">
        <v>2216</v>
      </c>
    </row>
    <row r="194" spans="2:65" s="225" customFormat="1" x14ac:dyDescent="0.2">
      <c r="B194" s="226"/>
      <c r="D194" s="337" t="s">
        <v>1646</v>
      </c>
      <c r="F194" s="336" t="s">
        <v>2215</v>
      </c>
      <c r="I194" s="335"/>
      <c r="L194" s="226"/>
      <c r="M194" s="362"/>
      <c r="T194" s="272"/>
      <c r="AT194" s="315" t="s">
        <v>1646</v>
      </c>
      <c r="AU194" s="315" t="s">
        <v>1567</v>
      </c>
    </row>
    <row r="195" spans="2:65" s="225" customFormat="1" ht="24.2" customHeight="1" x14ac:dyDescent="0.2">
      <c r="B195" s="226"/>
      <c r="C195" s="372" t="s">
        <v>2214</v>
      </c>
      <c r="D195" s="372" t="s">
        <v>1666</v>
      </c>
      <c r="E195" s="371" t="s">
        <v>2213</v>
      </c>
      <c r="F195" s="366" t="s">
        <v>2212</v>
      </c>
      <c r="G195" s="370" t="s">
        <v>172</v>
      </c>
      <c r="H195" s="369">
        <v>16</v>
      </c>
      <c r="I195" s="368"/>
      <c r="J195" s="367">
        <f>ROUND(I195*H195,2)</f>
        <v>0</v>
      </c>
      <c r="K195" s="366" t="s">
        <v>152</v>
      </c>
      <c r="L195" s="365"/>
      <c r="M195" s="364" t="s">
        <v>1568</v>
      </c>
      <c r="N195" s="363" t="s">
        <v>1615</v>
      </c>
      <c r="P195" s="341">
        <f>O195*H195</f>
        <v>0</v>
      </c>
      <c r="Q195" s="341">
        <v>3.1E-4</v>
      </c>
      <c r="R195" s="341">
        <f>Q195*H195</f>
        <v>4.96E-3</v>
      </c>
      <c r="S195" s="341">
        <v>0</v>
      </c>
      <c r="T195" s="340">
        <f>S195*H195</f>
        <v>0</v>
      </c>
      <c r="AR195" s="338" t="s">
        <v>1667</v>
      </c>
      <c r="AT195" s="338" t="s">
        <v>1666</v>
      </c>
      <c r="AU195" s="338" t="s">
        <v>1567</v>
      </c>
      <c r="AY195" s="315" t="s">
        <v>1650</v>
      </c>
      <c r="BE195" s="339">
        <f>IF(N195="základní",J195,0)</f>
        <v>0</v>
      </c>
      <c r="BF195" s="339">
        <f>IF(N195="snížená",J195,0)</f>
        <v>0</v>
      </c>
      <c r="BG195" s="339">
        <f>IF(N195="zákl. přenesená",J195,0)</f>
        <v>0</v>
      </c>
      <c r="BH195" s="339">
        <f>IF(N195="sníž. přenesená",J195,0)</f>
        <v>0</v>
      </c>
      <c r="BI195" s="339">
        <f>IF(N195="nulová",J195,0)</f>
        <v>0</v>
      </c>
      <c r="BJ195" s="315" t="s">
        <v>1572</v>
      </c>
      <c r="BK195" s="339">
        <f>ROUND(I195*H195,2)</f>
        <v>0</v>
      </c>
      <c r="BL195" s="315" t="s">
        <v>1649</v>
      </c>
      <c r="BM195" s="338" t="s">
        <v>2211</v>
      </c>
    </row>
    <row r="196" spans="2:65" s="225" customFormat="1" ht="24.2" customHeight="1" x14ac:dyDescent="0.2">
      <c r="B196" s="226"/>
      <c r="C196" s="350" t="s">
        <v>2210</v>
      </c>
      <c r="D196" s="350" t="s">
        <v>1651</v>
      </c>
      <c r="E196" s="349" t="s">
        <v>1756</v>
      </c>
      <c r="F196" s="344" t="s">
        <v>1755</v>
      </c>
      <c r="G196" s="348" t="s">
        <v>172</v>
      </c>
      <c r="H196" s="347">
        <v>190</v>
      </c>
      <c r="I196" s="346"/>
      <c r="J196" s="345">
        <f>ROUND(I196*H196,2)</f>
        <v>0</v>
      </c>
      <c r="K196" s="344" t="s">
        <v>152</v>
      </c>
      <c r="L196" s="226"/>
      <c r="M196" s="343" t="s">
        <v>1568</v>
      </c>
      <c r="N196" s="342" t="s">
        <v>1615</v>
      </c>
      <c r="P196" s="341">
        <f>O196*H196</f>
        <v>0</v>
      </c>
      <c r="Q196" s="341">
        <v>0</v>
      </c>
      <c r="R196" s="341">
        <f>Q196*H196</f>
        <v>0</v>
      </c>
      <c r="S196" s="341">
        <v>0</v>
      </c>
      <c r="T196" s="340">
        <f>S196*H196</f>
        <v>0</v>
      </c>
      <c r="AR196" s="338" t="s">
        <v>1649</v>
      </c>
      <c r="AT196" s="338" t="s">
        <v>1651</v>
      </c>
      <c r="AU196" s="338" t="s">
        <v>1567</v>
      </c>
      <c r="AY196" s="315" t="s">
        <v>1650</v>
      </c>
      <c r="BE196" s="339">
        <f>IF(N196="základní",J196,0)</f>
        <v>0</v>
      </c>
      <c r="BF196" s="339">
        <f>IF(N196="snížená",J196,0)</f>
        <v>0</v>
      </c>
      <c r="BG196" s="339">
        <f>IF(N196="zákl. přenesená",J196,0)</f>
        <v>0</v>
      </c>
      <c r="BH196" s="339">
        <f>IF(N196="sníž. přenesená",J196,0)</f>
        <v>0</v>
      </c>
      <c r="BI196" s="339">
        <f>IF(N196="nulová",J196,0)</f>
        <v>0</v>
      </c>
      <c r="BJ196" s="315" t="s">
        <v>1572</v>
      </c>
      <c r="BK196" s="339">
        <f>ROUND(I196*H196,2)</f>
        <v>0</v>
      </c>
      <c r="BL196" s="315" t="s">
        <v>1649</v>
      </c>
      <c r="BM196" s="338" t="s">
        <v>2209</v>
      </c>
    </row>
    <row r="197" spans="2:65" s="225" customFormat="1" x14ac:dyDescent="0.2">
      <c r="B197" s="226"/>
      <c r="D197" s="337" t="s">
        <v>1646</v>
      </c>
      <c r="F197" s="336" t="s">
        <v>1753</v>
      </c>
      <c r="I197" s="335"/>
      <c r="L197" s="226"/>
      <c r="M197" s="362"/>
      <c r="T197" s="272"/>
      <c r="AT197" s="315" t="s">
        <v>1646</v>
      </c>
      <c r="AU197" s="315" t="s">
        <v>1567</v>
      </c>
    </row>
    <row r="198" spans="2:65" s="225" customFormat="1" ht="24.2" customHeight="1" x14ac:dyDescent="0.2">
      <c r="B198" s="226"/>
      <c r="C198" s="372" t="s">
        <v>2208</v>
      </c>
      <c r="D198" s="372" t="s">
        <v>1666</v>
      </c>
      <c r="E198" s="371" t="s">
        <v>1751</v>
      </c>
      <c r="F198" s="366" t="s">
        <v>1750</v>
      </c>
      <c r="G198" s="370" t="s">
        <v>172</v>
      </c>
      <c r="H198" s="369">
        <v>190</v>
      </c>
      <c r="I198" s="368"/>
      <c r="J198" s="367">
        <f>ROUND(I198*H198,2)</f>
        <v>0</v>
      </c>
      <c r="K198" s="366" t="s">
        <v>152</v>
      </c>
      <c r="L198" s="365"/>
      <c r="M198" s="364" t="s">
        <v>1568</v>
      </c>
      <c r="N198" s="363" t="s">
        <v>1615</v>
      </c>
      <c r="P198" s="341">
        <f>O198*H198</f>
        <v>0</v>
      </c>
      <c r="Q198" s="341">
        <v>1.9000000000000001E-4</v>
      </c>
      <c r="R198" s="341">
        <f>Q198*H198</f>
        <v>3.61E-2</v>
      </c>
      <c r="S198" s="341">
        <v>0</v>
      </c>
      <c r="T198" s="340">
        <f>S198*H198</f>
        <v>0</v>
      </c>
      <c r="AR198" s="338" t="s">
        <v>1667</v>
      </c>
      <c r="AT198" s="338" t="s">
        <v>1666</v>
      </c>
      <c r="AU198" s="338" t="s">
        <v>1567</v>
      </c>
      <c r="AY198" s="315" t="s">
        <v>1650</v>
      </c>
      <c r="BE198" s="339">
        <f>IF(N198="základní",J198,0)</f>
        <v>0</v>
      </c>
      <c r="BF198" s="339">
        <f>IF(N198="snížená",J198,0)</f>
        <v>0</v>
      </c>
      <c r="BG198" s="339">
        <f>IF(N198="zákl. přenesená",J198,0)</f>
        <v>0</v>
      </c>
      <c r="BH198" s="339">
        <f>IF(N198="sníž. přenesená",J198,0)</f>
        <v>0</v>
      </c>
      <c r="BI198" s="339">
        <f>IF(N198="nulová",J198,0)</f>
        <v>0</v>
      </c>
      <c r="BJ198" s="315" t="s">
        <v>1572</v>
      </c>
      <c r="BK198" s="339">
        <f>ROUND(I198*H198,2)</f>
        <v>0</v>
      </c>
      <c r="BL198" s="315" t="s">
        <v>1649</v>
      </c>
      <c r="BM198" s="338" t="s">
        <v>2207</v>
      </c>
    </row>
    <row r="199" spans="2:65" s="225" customFormat="1" ht="16.5" customHeight="1" x14ac:dyDescent="0.2">
      <c r="B199" s="226"/>
      <c r="C199" s="350" t="s">
        <v>2206</v>
      </c>
      <c r="D199" s="350" t="s">
        <v>1651</v>
      </c>
      <c r="E199" s="349" t="s">
        <v>2205</v>
      </c>
      <c r="F199" s="344" t="s">
        <v>2204</v>
      </c>
      <c r="G199" s="348" t="s">
        <v>172</v>
      </c>
      <c r="H199" s="347">
        <v>28</v>
      </c>
      <c r="I199" s="346"/>
      <c r="J199" s="345">
        <f>ROUND(I199*H199,2)</f>
        <v>0</v>
      </c>
      <c r="K199" s="344" t="s">
        <v>152</v>
      </c>
      <c r="L199" s="226"/>
      <c r="M199" s="343" t="s">
        <v>1568</v>
      </c>
      <c r="N199" s="342" t="s">
        <v>1615</v>
      </c>
      <c r="P199" s="341">
        <f>O199*H199</f>
        <v>0</v>
      </c>
      <c r="Q199" s="341">
        <v>0</v>
      </c>
      <c r="R199" s="341">
        <f>Q199*H199</f>
        <v>0</v>
      </c>
      <c r="S199" s="341">
        <v>0</v>
      </c>
      <c r="T199" s="340">
        <f>S199*H199</f>
        <v>0</v>
      </c>
      <c r="AR199" s="338" t="s">
        <v>1649</v>
      </c>
      <c r="AT199" s="338" t="s">
        <v>1651</v>
      </c>
      <c r="AU199" s="338" t="s">
        <v>1567</v>
      </c>
      <c r="AY199" s="315" t="s">
        <v>1650</v>
      </c>
      <c r="BE199" s="339">
        <f>IF(N199="základní",J199,0)</f>
        <v>0</v>
      </c>
      <c r="BF199" s="339">
        <f>IF(N199="snížená",J199,0)</f>
        <v>0</v>
      </c>
      <c r="BG199" s="339">
        <f>IF(N199="zákl. přenesená",J199,0)</f>
        <v>0</v>
      </c>
      <c r="BH199" s="339">
        <f>IF(N199="sníž. přenesená",J199,0)</f>
        <v>0</v>
      </c>
      <c r="BI199" s="339">
        <f>IF(N199="nulová",J199,0)</f>
        <v>0</v>
      </c>
      <c r="BJ199" s="315" t="s">
        <v>1572</v>
      </c>
      <c r="BK199" s="339">
        <f>ROUND(I199*H199,2)</f>
        <v>0</v>
      </c>
      <c r="BL199" s="315" t="s">
        <v>1649</v>
      </c>
      <c r="BM199" s="338" t="s">
        <v>2203</v>
      </c>
    </row>
    <row r="200" spans="2:65" s="225" customFormat="1" x14ac:dyDescent="0.2">
      <c r="B200" s="226"/>
      <c r="D200" s="337" t="s">
        <v>1646</v>
      </c>
      <c r="F200" s="336" t="s">
        <v>2202</v>
      </c>
      <c r="I200" s="335"/>
      <c r="L200" s="226"/>
      <c r="M200" s="362"/>
      <c r="T200" s="272"/>
      <c r="AT200" s="315" t="s">
        <v>1646</v>
      </c>
      <c r="AU200" s="315" t="s">
        <v>1567</v>
      </c>
    </row>
    <row r="201" spans="2:65" s="225" customFormat="1" ht="37.9" customHeight="1" x14ac:dyDescent="0.2">
      <c r="B201" s="226"/>
      <c r="C201" s="372" t="s">
        <v>2201</v>
      </c>
      <c r="D201" s="372" t="s">
        <v>1666</v>
      </c>
      <c r="E201" s="371" t="s">
        <v>2200</v>
      </c>
      <c r="F201" s="366" t="s">
        <v>2199</v>
      </c>
      <c r="G201" s="370" t="s">
        <v>172</v>
      </c>
      <c r="H201" s="369">
        <v>28</v>
      </c>
      <c r="I201" s="368"/>
      <c r="J201" s="367">
        <f>ROUND(I201*H201,2)</f>
        <v>0</v>
      </c>
      <c r="K201" s="366" t="s">
        <v>152</v>
      </c>
      <c r="L201" s="365"/>
      <c r="M201" s="364" t="s">
        <v>1568</v>
      </c>
      <c r="N201" s="363" t="s">
        <v>1615</v>
      </c>
      <c r="P201" s="341">
        <f>O201*H201</f>
        <v>0</v>
      </c>
      <c r="Q201" s="341">
        <v>1.1E-4</v>
      </c>
      <c r="R201" s="341">
        <f>Q201*H201</f>
        <v>3.0800000000000003E-3</v>
      </c>
      <c r="S201" s="341">
        <v>0</v>
      </c>
      <c r="T201" s="340">
        <f>S201*H201</f>
        <v>0</v>
      </c>
      <c r="AR201" s="338" t="s">
        <v>1667</v>
      </c>
      <c r="AT201" s="338" t="s">
        <v>1666</v>
      </c>
      <c r="AU201" s="338" t="s">
        <v>1567</v>
      </c>
      <c r="AY201" s="315" t="s">
        <v>1650</v>
      </c>
      <c r="BE201" s="339">
        <f>IF(N201="základní",J201,0)</f>
        <v>0</v>
      </c>
      <c r="BF201" s="339">
        <f>IF(N201="snížená",J201,0)</f>
        <v>0</v>
      </c>
      <c r="BG201" s="339">
        <f>IF(N201="zákl. přenesená",J201,0)</f>
        <v>0</v>
      </c>
      <c r="BH201" s="339">
        <f>IF(N201="sníž. přenesená",J201,0)</f>
        <v>0</v>
      </c>
      <c r="BI201" s="339">
        <f>IF(N201="nulová",J201,0)</f>
        <v>0</v>
      </c>
      <c r="BJ201" s="315" t="s">
        <v>1572</v>
      </c>
      <c r="BK201" s="339">
        <f>ROUND(I201*H201,2)</f>
        <v>0</v>
      </c>
      <c r="BL201" s="315" t="s">
        <v>1649</v>
      </c>
      <c r="BM201" s="338" t="s">
        <v>2198</v>
      </c>
    </row>
    <row r="202" spans="2:65" s="351" customFormat="1" ht="22.9" customHeight="1" x14ac:dyDescent="0.2">
      <c r="B202" s="358"/>
      <c r="D202" s="353" t="s">
        <v>1583</v>
      </c>
      <c r="E202" s="416" t="s">
        <v>2197</v>
      </c>
      <c r="F202" s="416" t="s">
        <v>2196</v>
      </c>
      <c r="I202" s="360"/>
      <c r="J202" s="415">
        <f>BK202</f>
        <v>0</v>
      </c>
      <c r="L202" s="358"/>
      <c r="M202" s="357"/>
      <c r="P202" s="356">
        <f>SUM(P203:P241)</f>
        <v>0</v>
      </c>
      <c r="R202" s="356">
        <f>SUM(R203:R241)</f>
        <v>5.3800000000000002E-3</v>
      </c>
      <c r="T202" s="355">
        <f>SUM(T203:T241)</f>
        <v>0</v>
      </c>
      <c r="AR202" s="353" t="s">
        <v>1567</v>
      </c>
      <c r="AT202" s="354" t="s">
        <v>1583</v>
      </c>
      <c r="AU202" s="354" t="s">
        <v>1572</v>
      </c>
      <c r="AY202" s="353" t="s">
        <v>1650</v>
      </c>
      <c r="BK202" s="352">
        <f>SUM(BK203:BK241)</f>
        <v>0</v>
      </c>
    </row>
    <row r="203" spans="2:65" s="225" customFormat="1" ht="24.2" customHeight="1" x14ac:dyDescent="0.2">
      <c r="B203" s="226"/>
      <c r="C203" s="350" t="s">
        <v>2195</v>
      </c>
      <c r="D203" s="350" t="s">
        <v>1651</v>
      </c>
      <c r="E203" s="349" t="s">
        <v>2194</v>
      </c>
      <c r="F203" s="344" t="s">
        <v>2193</v>
      </c>
      <c r="G203" s="348" t="s">
        <v>189</v>
      </c>
      <c r="H203" s="347">
        <v>2</v>
      </c>
      <c r="I203" s="346"/>
      <c r="J203" s="345">
        <f>ROUND(I203*H203,2)</f>
        <v>0</v>
      </c>
      <c r="K203" s="344" t="s">
        <v>152</v>
      </c>
      <c r="L203" s="226"/>
      <c r="M203" s="343" t="s">
        <v>1568</v>
      </c>
      <c r="N203" s="342" t="s">
        <v>1615</v>
      </c>
      <c r="P203" s="341">
        <f>O203*H203</f>
        <v>0</v>
      </c>
      <c r="Q203" s="341">
        <v>0</v>
      </c>
      <c r="R203" s="341">
        <f>Q203*H203</f>
        <v>0</v>
      </c>
      <c r="S203" s="341">
        <v>0</v>
      </c>
      <c r="T203" s="340">
        <f>S203*H203</f>
        <v>0</v>
      </c>
      <c r="AR203" s="338" t="s">
        <v>1649</v>
      </c>
      <c r="AT203" s="338" t="s">
        <v>1651</v>
      </c>
      <c r="AU203" s="338" t="s">
        <v>1567</v>
      </c>
      <c r="AY203" s="315" t="s">
        <v>1650</v>
      </c>
      <c r="BE203" s="339">
        <f>IF(N203="základní",J203,0)</f>
        <v>0</v>
      </c>
      <c r="BF203" s="339">
        <f>IF(N203="snížená",J203,0)</f>
        <v>0</v>
      </c>
      <c r="BG203" s="339">
        <f>IF(N203="zákl. přenesená",J203,0)</f>
        <v>0</v>
      </c>
      <c r="BH203" s="339">
        <f>IF(N203="sníž. přenesená",J203,0)</f>
        <v>0</v>
      </c>
      <c r="BI203" s="339">
        <f>IF(N203="nulová",J203,0)</f>
        <v>0</v>
      </c>
      <c r="BJ203" s="315" t="s">
        <v>1572</v>
      </c>
      <c r="BK203" s="339">
        <f>ROUND(I203*H203,2)</f>
        <v>0</v>
      </c>
      <c r="BL203" s="315" t="s">
        <v>1649</v>
      </c>
      <c r="BM203" s="338" t="s">
        <v>2192</v>
      </c>
    </row>
    <row r="204" spans="2:65" s="225" customFormat="1" x14ac:dyDescent="0.2">
      <c r="B204" s="226"/>
      <c r="D204" s="337" t="s">
        <v>1646</v>
      </c>
      <c r="F204" s="336" t="s">
        <v>2191</v>
      </c>
      <c r="I204" s="335"/>
      <c r="L204" s="226"/>
      <c r="M204" s="362"/>
      <c r="T204" s="272"/>
      <c r="AT204" s="315" t="s">
        <v>1646</v>
      </c>
      <c r="AU204" s="315" t="s">
        <v>1567</v>
      </c>
    </row>
    <row r="205" spans="2:65" s="225" customFormat="1" ht="16.5" customHeight="1" x14ac:dyDescent="0.2">
      <c r="B205" s="226"/>
      <c r="C205" s="372" t="s">
        <v>2190</v>
      </c>
      <c r="D205" s="372" t="s">
        <v>1666</v>
      </c>
      <c r="E205" s="371" t="s">
        <v>2189</v>
      </c>
      <c r="F205" s="366" t="s">
        <v>2188</v>
      </c>
      <c r="G205" s="370" t="s">
        <v>189</v>
      </c>
      <c r="H205" s="369">
        <v>2</v>
      </c>
      <c r="I205" s="368"/>
      <c r="J205" s="367">
        <f>ROUND(I205*H205,2)</f>
        <v>0</v>
      </c>
      <c r="K205" s="366" t="s">
        <v>152</v>
      </c>
      <c r="L205" s="365"/>
      <c r="M205" s="364" t="s">
        <v>1568</v>
      </c>
      <c r="N205" s="363" t="s">
        <v>1615</v>
      </c>
      <c r="P205" s="341">
        <f>O205*H205</f>
        <v>0</v>
      </c>
      <c r="Q205" s="341">
        <v>4.0000000000000003E-5</v>
      </c>
      <c r="R205" s="341">
        <f>Q205*H205</f>
        <v>8.0000000000000007E-5</v>
      </c>
      <c r="S205" s="341">
        <v>0</v>
      </c>
      <c r="T205" s="340">
        <f>S205*H205</f>
        <v>0</v>
      </c>
      <c r="AR205" s="338" t="s">
        <v>1667</v>
      </c>
      <c r="AT205" s="338" t="s">
        <v>1666</v>
      </c>
      <c r="AU205" s="338" t="s">
        <v>1567</v>
      </c>
      <c r="AY205" s="315" t="s">
        <v>1650</v>
      </c>
      <c r="BE205" s="339">
        <f>IF(N205="základní",J205,0)</f>
        <v>0</v>
      </c>
      <c r="BF205" s="339">
        <f>IF(N205="snížená",J205,0)</f>
        <v>0</v>
      </c>
      <c r="BG205" s="339">
        <f>IF(N205="zákl. přenesená",J205,0)</f>
        <v>0</v>
      </c>
      <c r="BH205" s="339">
        <f>IF(N205="sníž. přenesená",J205,0)</f>
        <v>0</v>
      </c>
      <c r="BI205" s="339">
        <f>IF(N205="nulová",J205,0)</f>
        <v>0</v>
      </c>
      <c r="BJ205" s="315" t="s">
        <v>1572</v>
      </c>
      <c r="BK205" s="339">
        <f>ROUND(I205*H205,2)</f>
        <v>0</v>
      </c>
      <c r="BL205" s="315" t="s">
        <v>1649</v>
      </c>
      <c r="BM205" s="338" t="s">
        <v>2187</v>
      </c>
    </row>
    <row r="206" spans="2:65" s="225" customFormat="1" ht="16.5" customHeight="1" x14ac:dyDescent="0.2">
      <c r="B206" s="226"/>
      <c r="C206" s="372" t="s">
        <v>2186</v>
      </c>
      <c r="D206" s="372" t="s">
        <v>1666</v>
      </c>
      <c r="E206" s="371" t="s">
        <v>2185</v>
      </c>
      <c r="F206" s="366" t="s">
        <v>2184</v>
      </c>
      <c r="G206" s="370" t="s">
        <v>189</v>
      </c>
      <c r="H206" s="369">
        <v>2</v>
      </c>
      <c r="I206" s="368"/>
      <c r="J206" s="367">
        <f>ROUND(I206*H206,2)</f>
        <v>0</v>
      </c>
      <c r="K206" s="366" t="s">
        <v>152</v>
      </c>
      <c r="L206" s="365"/>
      <c r="M206" s="364" t="s">
        <v>1568</v>
      </c>
      <c r="N206" s="363" t="s">
        <v>1615</v>
      </c>
      <c r="P206" s="341">
        <f>O206*H206</f>
        <v>0</v>
      </c>
      <c r="Q206" s="341">
        <v>3.0000000000000001E-5</v>
      </c>
      <c r="R206" s="341">
        <f>Q206*H206</f>
        <v>6.0000000000000002E-5</v>
      </c>
      <c r="S206" s="341">
        <v>0</v>
      </c>
      <c r="T206" s="340">
        <f>S206*H206</f>
        <v>0</v>
      </c>
      <c r="AR206" s="338" t="s">
        <v>1667</v>
      </c>
      <c r="AT206" s="338" t="s">
        <v>1666</v>
      </c>
      <c r="AU206" s="338" t="s">
        <v>1567</v>
      </c>
      <c r="AY206" s="315" t="s">
        <v>1650</v>
      </c>
      <c r="BE206" s="339">
        <f>IF(N206="základní",J206,0)</f>
        <v>0</v>
      </c>
      <c r="BF206" s="339">
        <f>IF(N206="snížená",J206,0)</f>
        <v>0</v>
      </c>
      <c r="BG206" s="339">
        <f>IF(N206="zákl. přenesená",J206,0)</f>
        <v>0</v>
      </c>
      <c r="BH206" s="339">
        <f>IF(N206="sníž. přenesená",J206,0)</f>
        <v>0</v>
      </c>
      <c r="BI206" s="339">
        <f>IF(N206="nulová",J206,0)</f>
        <v>0</v>
      </c>
      <c r="BJ206" s="315" t="s">
        <v>1572</v>
      </c>
      <c r="BK206" s="339">
        <f>ROUND(I206*H206,2)</f>
        <v>0</v>
      </c>
      <c r="BL206" s="315" t="s">
        <v>1649</v>
      </c>
      <c r="BM206" s="338" t="s">
        <v>2183</v>
      </c>
    </row>
    <row r="207" spans="2:65" s="225" customFormat="1" ht="16.5" customHeight="1" x14ac:dyDescent="0.2">
      <c r="B207" s="226"/>
      <c r="C207" s="372" t="s">
        <v>2182</v>
      </c>
      <c r="D207" s="372" t="s">
        <v>1666</v>
      </c>
      <c r="E207" s="371" t="s">
        <v>2108</v>
      </c>
      <c r="F207" s="366" t="s">
        <v>2107</v>
      </c>
      <c r="G207" s="370" t="s">
        <v>189</v>
      </c>
      <c r="H207" s="369">
        <v>2</v>
      </c>
      <c r="I207" s="368"/>
      <c r="J207" s="367">
        <f>ROUND(I207*H207,2)</f>
        <v>0</v>
      </c>
      <c r="K207" s="366" t="s">
        <v>152</v>
      </c>
      <c r="L207" s="365"/>
      <c r="M207" s="364" t="s">
        <v>1568</v>
      </c>
      <c r="N207" s="363" t="s">
        <v>1615</v>
      </c>
      <c r="P207" s="341">
        <f>O207*H207</f>
        <v>0</v>
      </c>
      <c r="Q207" s="341">
        <v>1.0000000000000001E-5</v>
      </c>
      <c r="R207" s="341">
        <f>Q207*H207</f>
        <v>2.0000000000000002E-5</v>
      </c>
      <c r="S207" s="341">
        <v>0</v>
      </c>
      <c r="T207" s="340">
        <f>S207*H207</f>
        <v>0</v>
      </c>
      <c r="AR207" s="338" t="s">
        <v>1667</v>
      </c>
      <c r="AT207" s="338" t="s">
        <v>1666</v>
      </c>
      <c r="AU207" s="338" t="s">
        <v>1567</v>
      </c>
      <c r="AY207" s="315" t="s">
        <v>1650</v>
      </c>
      <c r="BE207" s="339">
        <f>IF(N207="základní",J207,0)</f>
        <v>0</v>
      </c>
      <c r="BF207" s="339">
        <f>IF(N207="snížená",J207,0)</f>
        <v>0</v>
      </c>
      <c r="BG207" s="339">
        <f>IF(N207="zákl. přenesená",J207,0)</f>
        <v>0</v>
      </c>
      <c r="BH207" s="339">
        <f>IF(N207="sníž. přenesená",J207,0)</f>
        <v>0</v>
      </c>
      <c r="BI207" s="339">
        <f>IF(N207="nulová",J207,0)</f>
        <v>0</v>
      </c>
      <c r="BJ207" s="315" t="s">
        <v>1572</v>
      </c>
      <c r="BK207" s="339">
        <f>ROUND(I207*H207,2)</f>
        <v>0</v>
      </c>
      <c r="BL207" s="315" t="s">
        <v>1649</v>
      </c>
      <c r="BM207" s="338" t="s">
        <v>2181</v>
      </c>
    </row>
    <row r="208" spans="2:65" s="225" customFormat="1" ht="24.2" customHeight="1" x14ac:dyDescent="0.2">
      <c r="B208" s="226"/>
      <c r="C208" s="350" t="s">
        <v>2180</v>
      </c>
      <c r="D208" s="350" t="s">
        <v>1651</v>
      </c>
      <c r="E208" s="349" t="s">
        <v>2179</v>
      </c>
      <c r="F208" s="344" t="s">
        <v>2178</v>
      </c>
      <c r="G208" s="348" t="s">
        <v>189</v>
      </c>
      <c r="H208" s="347">
        <v>35</v>
      </c>
      <c r="I208" s="346"/>
      <c r="J208" s="345">
        <f>ROUND(I208*H208,2)</f>
        <v>0</v>
      </c>
      <c r="K208" s="344" t="s">
        <v>152</v>
      </c>
      <c r="L208" s="226"/>
      <c r="M208" s="343" t="s">
        <v>1568</v>
      </c>
      <c r="N208" s="342" t="s">
        <v>1615</v>
      </c>
      <c r="P208" s="341">
        <f>O208*H208</f>
        <v>0</v>
      </c>
      <c r="Q208" s="341">
        <v>0</v>
      </c>
      <c r="R208" s="341">
        <f>Q208*H208</f>
        <v>0</v>
      </c>
      <c r="S208" s="341">
        <v>0</v>
      </c>
      <c r="T208" s="340">
        <f>S208*H208</f>
        <v>0</v>
      </c>
      <c r="AR208" s="338" t="s">
        <v>1649</v>
      </c>
      <c r="AT208" s="338" t="s">
        <v>1651</v>
      </c>
      <c r="AU208" s="338" t="s">
        <v>1567</v>
      </c>
      <c r="AY208" s="315" t="s">
        <v>1650</v>
      </c>
      <c r="BE208" s="339">
        <f>IF(N208="základní",J208,0)</f>
        <v>0</v>
      </c>
      <c r="BF208" s="339">
        <f>IF(N208="snížená",J208,0)</f>
        <v>0</v>
      </c>
      <c r="BG208" s="339">
        <f>IF(N208="zákl. přenesená",J208,0)</f>
        <v>0</v>
      </c>
      <c r="BH208" s="339">
        <f>IF(N208="sníž. přenesená",J208,0)</f>
        <v>0</v>
      </c>
      <c r="BI208" s="339">
        <f>IF(N208="nulová",J208,0)</f>
        <v>0</v>
      </c>
      <c r="BJ208" s="315" t="s">
        <v>1572</v>
      </c>
      <c r="BK208" s="339">
        <f>ROUND(I208*H208,2)</f>
        <v>0</v>
      </c>
      <c r="BL208" s="315" t="s">
        <v>1649</v>
      </c>
      <c r="BM208" s="338" t="s">
        <v>2177</v>
      </c>
    </row>
    <row r="209" spans="2:65" s="225" customFormat="1" x14ac:dyDescent="0.2">
      <c r="B209" s="226"/>
      <c r="D209" s="337" t="s">
        <v>1646</v>
      </c>
      <c r="F209" s="336" t="s">
        <v>2176</v>
      </c>
      <c r="I209" s="335"/>
      <c r="L209" s="226"/>
      <c r="M209" s="362"/>
      <c r="T209" s="272"/>
      <c r="AT209" s="315" t="s">
        <v>1646</v>
      </c>
      <c r="AU209" s="315" t="s">
        <v>1567</v>
      </c>
    </row>
    <row r="210" spans="2:65" s="225" customFormat="1" ht="16.5" customHeight="1" x14ac:dyDescent="0.2">
      <c r="B210" s="226"/>
      <c r="C210" s="372" t="s">
        <v>2175</v>
      </c>
      <c r="D210" s="372" t="s">
        <v>1666</v>
      </c>
      <c r="E210" s="371" t="s">
        <v>2174</v>
      </c>
      <c r="F210" s="366" t="s">
        <v>2173</v>
      </c>
      <c r="G210" s="370" t="s">
        <v>189</v>
      </c>
      <c r="H210" s="369">
        <v>35</v>
      </c>
      <c r="I210" s="368"/>
      <c r="J210" s="367">
        <f>ROUND(I210*H210,2)</f>
        <v>0</v>
      </c>
      <c r="K210" s="366" t="s">
        <v>152</v>
      </c>
      <c r="L210" s="365"/>
      <c r="M210" s="364" t="s">
        <v>1568</v>
      </c>
      <c r="N210" s="363" t="s">
        <v>1615</v>
      </c>
      <c r="P210" s="341">
        <f>O210*H210</f>
        <v>0</v>
      </c>
      <c r="Q210" s="341">
        <v>5.0000000000000002E-5</v>
      </c>
      <c r="R210" s="341">
        <f>Q210*H210</f>
        <v>1.75E-3</v>
      </c>
      <c r="S210" s="341">
        <v>0</v>
      </c>
      <c r="T210" s="340">
        <f>S210*H210</f>
        <v>0</v>
      </c>
      <c r="AR210" s="338" t="s">
        <v>1667</v>
      </c>
      <c r="AT210" s="338" t="s">
        <v>1666</v>
      </c>
      <c r="AU210" s="338" t="s">
        <v>1567</v>
      </c>
      <c r="AY210" s="315" t="s">
        <v>1650</v>
      </c>
      <c r="BE210" s="339">
        <f>IF(N210="základní",J210,0)</f>
        <v>0</v>
      </c>
      <c r="BF210" s="339">
        <f>IF(N210="snížená",J210,0)</f>
        <v>0</v>
      </c>
      <c r="BG210" s="339">
        <f>IF(N210="zákl. přenesená",J210,0)</f>
        <v>0</v>
      </c>
      <c r="BH210" s="339">
        <f>IF(N210="sníž. přenesená",J210,0)</f>
        <v>0</v>
      </c>
      <c r="BI210" s="339">
        <f>IF(N210="nulová",J210,0)</f>
        <v>0</v>
      </c>
      <c r="BJ210" s="315" t="s">
        <v>1572</v>
      </c>
      <c r="BK210" s="339">
        <f>ROUND(I210*H210,2)</f>
        <v>0</v>
      </c>
      <c r="BL210" s="315" t="s">
        <v>1649</v>
      </c>
      <c r="BM210" s="338" t="s">
        <v>2172</v>
      </c>
    </row>
    <row r="211" spans="2:65" s="225" customFormat="1" ht="16.5" customHeight="1" x14ac:dyDescent="0.2">
      <c r="B211" s="226"/>
      <c r="C211" s="372" t="s">
        <v>2171</v>
      </c>
      <c r="D211" s="372" t="s">
        <v>1666</v>
      </c>
      <c r="E211" s="371" t="s">
        <v>2170</v>
      </c>
      <c r="F211" s="366" t="s">
        <v>2169</v>
      </c>
      <c r="G211" s="370" t="s">
        <v>189</v>
      </c>
      <c r="H211" s="369">
        <v>35</v>
      </c>
      <c r="I211" s="368"/>
      <c r="J211" s="367">
        <f>ROUND(I211*H211,2)</f>
        <v>0</v>
      </c>
      <c r="K211" s="366" t="s">
        <v>152</v>
      </c>
      <c r="L211" s="365"/>
      <c r="M211" s="364" t="s">
        <v>1568</v>
      </c>
      <c r="N211" s="363" t="s">
        <v>1615</v>
      </c>
      <c r="P211" s="341">
        <f>O211*H211</f>
        <v>0</v>
      </c>
      <c r="Q211" s="341">
        <v>3.0000000000000001E-5</v>
      </c>
      <c r="R211" s="341">
        <f>Q211*H211</f>
        <v>1.0499999999999999E-3</v>
      </c>
      <c r="S211" s="341">
        <v>0</v>
      </c>
      <c r="T211" s="340">
        <f>S211*H211</f>
        <v>0</v>
      </c>
      <c r="AR211" s="338" t="s">
        <v>1667</v>
      </c>
      <c r="AT211" s="338" t="s">
        <v>1666</v>
      </c>
      <c r="AU211" s="338" t="s">
        <v>1567</v>
      </c>
      <c r="AY211" s="315" t="s">
        <v>1650</v>
      </c>
      <c r="BE211" s="339">
        <f>IF(N211="základní",J211,0)</f>
        <v>0</v>
      </c>
      <c r="BF211" s="339">
        <f>IF(N211="snížená",J211,0)</f>
        <v>0</v>
      </c>
      <c r="BG211" s="339">
        <f>IF(N211="zákl. přenesená",J211,0)</f>
        <v>0</v>
      </c>
      <c r="BH211" s="339">
        <f>IF(N211="sníž. přenesená",J211,0)</f>
        <v>0</v>
      </c>
      <c r="BI211" s="339">
        <f>IF(N211="nulová",J211,0)</f>
        <v>0</v>
      </c>
      <c r="BJ211" s="315" t="s">
        <v>1572</v>
      </c>
      <c r="BK211" s="339">
        <f>ROUND(I211*H211,2)</f>
        <v>0</v>
      </c>
      <c r="BL211" s="315" t="s">
        <v>1649</v>
      </c>
      <c r="BM211" s="338" t="s">
        <v>2168</v>
      </c>
    </row>
    <row r="212" spans="2:65" s="225" customFormat="1" ht="16.5" customHeight="1" x14ac:dyDescent="0.2">
      <c r="B212" s="226"/>
      <c r="C212" s="372" t="s">
        <v>2167</v>
      </c>
      <c r="D212" s="372" t="s">
        <v>1666</v>
      </c>
      <c r="E212" s="371" t="s">
        <v>2166</v>
      </c>
      <c r="F212" s="366" t="s">
        <v>2165</v>
      </c>
      <c r="G212" s="370" t="s">
        <v>189</v>
      </c>
      <c r="H212" s="369">
        <v>35</v>
      </c>
      <c r="I212" s="368"/>
      <c r="J212" s="367">
        <f>ROUND(I212*H212,2)</f>
        <v>0</v>
      </c>
      <c r="K212" s="366" t="s">
        <v>152</v>
      </c>
      <c r="L212" s="365"/>
      <c r="M212" s="364" t="s">
        <v>1568</v>
      </c>
      <c r="N212" s="363" t="s">
        <v>1615</v>
      </c>
      <c r="P212" s="341">
        <f>O212*H212</f>
        <v>0</v>
      </c>
      <c r="Q212" s="341">
        <v>0</v>
      </c>
      <c r="R212" s="341">
        <f>Q212*H212</f>
        <v>0</v>
      </c>
      <c r="S212" s="341">
        <v>0</v>
      </c>
      <c r="T212" s="340">
        <f>S212*H212</f>
        <v>0</v>
      </c>
      <c r="AR212" s="338" t="s">
        <v>1667</v>
      </c>
      <c r="AT212" s="338" t="s">
        <v>1666</v>
      </c>
      <c r="AU212" s="338" t="s">
        <v>1567</v>
      </c>
      <c r="AY212" s="315" t="s">
        <v>1650</v>
      </c>
      <c r="BE212" s="339">
        <f>IF(N212="základní",J212,0)</f>
        <v>0</v>
      </c>
      <c r="BF212" s="339">
        <f>IF(N212="snížená",J212,0)</f>
        <v>0</v>
      </c>
      <c r="BG212" s="339">
        <f>IF(N212="zákl. přenesená",J212,0)</f>
        <v>0</v>
      </c>
      <c r="BH212" s="339">
        <f>IF(N212="sníž. přenesená",J212,0)</f>
        <v>0</v>
      </c>
      <c r="BI212" s="339">
        <f>IF(N212="nulová",J212,0)</f>
        <v>0</v>
      </c>
      <c r="BJ212" s="315" t="s">
        <v>1572</v>
      </c>
      <c r="BK212" s="339">
        <f>ROUND(I212*H212,2)</f>
        <v>0</v>
      </c>
      <c r="BL212" s="315" t="s">
        <v>1649</v>
      </c>
      <c r="BM212" s="338" t="s">
        <v>2164</v>
      </c>
    </row>
    <row r="213" spans="2:65" s="225" customFormat="1" ht="16.5" customHeight="1" x14ac:dyDescent="0.2">
      <c r="B213" s="226"/>
      <c r="C213" s="372" t="s">
        <v>2163</v>
      </c>
      <c r="D213" s="372" t="s">
        <v>1666</v>
      </c>
      <c r="E213" s="371" t="s">
        <v>2108</v>
      </c>
      <c r="F213" s="366" t="s">
        <v>2107</v>
      </c>
      <c r="G213" s="370" t="s">
        <v>189</v>
      </c>
      <c r="H213" s="369">
        <v>35</v>
      </c>
      <c r="I213" s="368"/>
      <c r="J213" s="367">
        <f>ROUND(I213*H213,2)</f>
        <v>0</v>
      </c>
      <c r="K213" s="366" t="s">
        <v>152</v>
      </c>
      <c r="L213" s="365"/>
      <c r="M213" s="364" t="s">
        <v>1568</v>
      </c>
      <c r="N213" s="363" t="s">
        <v>1615</v>
      </c>
      <c r="P213" s="341">
        <f>O213*H213</f>
        <v>0</v>
      </c>
      <c r="Q213" s="341">
        <v>1.0000000000000001E-5</v>
      </c>
      <c r="R213" s="341">
        <f>Q213*H213</f>
        <v>3.5000000000000005E-4</v>
      </c>
      <c r="S213" s="341">
        <v>0</v>
      </c>
      <c r="T213" s="340">
        <f>S213*H213</f>
        <v>0</v>
      </c>
      <c r="AR213" s="338" t="s">
        <v>1667</v>
      </c>
      <c r="AT213" s="338" t="s">
        <v>1666</v>
      </c>
      <c r="AU213" s="338" t="s">
        <v>1567</v>
      </c>
      <c r="AY213" s="315" t="s">
        <v>1650</v>
      </c>
      <c r="BE213" s="339">
        <f>IF(N213="základní",J213,0)</f>
        <v>0</v>
      </c>
      <c r="BF213" s="339">
        <f>IF(N213="snížená",J213,0)</f>
        <v>0</v>
      </c>
      <c r="BG213" s="339">
        <f>IF(N213="zákl. přenesená",J213,0)</f>
        <v>0</v>
      </c>
      <c r="BH213" s="339">
        <f>IF(N213="sníž. přenesená",J213,0)</f>
        <v>0</v>
      </c>
      <c r="BI213" s="339">
        <f>IF(N213="nulová",J213,0)</f>
        <v>0</v>
      </c>
      <c r="BJ213" s="315" t="s">
        <v>1572</v>
      </c>
      <c r="BK213" s="339">
        <f>ROUND(I213*H213,2)</f>
        <v>0</v>
      </c>
      <c r="BL213" s="315" t="s">
        <v>1649</v>
      </c>
      <c r="BM213" s="338" t="s">
        <v>2162</v>
      </c>
    </row>
    <row r="214" spans="2:65" s="225" customFormat="1" ht="24.2" customHeight="1" x14ac:dyDescent="0.2">
      <c r="B214" s="226"/>
      <c r="C214" s="350" t="s">
        <v>2161</v>
      </c>
      <c r="D214" s="350" t="s">
        <v>1651</v>
      </c>
      <c r="E214" s="349" t="s">
        <v>2160</v>
      </c>
      <c r="F214" s="344" t="s">
        <v>2159</v>
      </c>
      <c r="G214" s="348" t="s">
        <v>189</v>
      </c>
      <c r="H214" s="347">
        <v>2</v>
      </c>
      <c r="I214" s="346"/>
      <c r="J214" s="345">
        <f>ROUND(I214*H214,2)</f>
        <v>0</v>
      </c>
      <c r="K214" s="344" t="s">
        <v>152</v>
      </c>
      <c r="L214" s="226"/>
      <c r="M214" s="343" t="s">
        <v>1568</v>
      </c>
      <c r="N214" s="342" t="s">
        <v>1615</v>
      </c>
      <c r="P214" s="341">
        <f>O214*H214</f>
        <v>0</v>
      </c>
      <c r="Q214" s="341">
        <v>0</v>
      </c>
      <c r="R214" s="341">
        <f>Q214*H214</f>
        <v>0</v>
      </c>
      <c r="S214" s="341">
        <v>0</v>
      </c>
      <c r="T214" s="340">
        <f>S214*H214</f>
        <v>0</v>
      </c>
      <c r="AR214" s="338" t="s">
        <v>1649</v>
      </c>
      <c r="AT214" s="338" t="s">
        <v>1651</v>
      </c>
      <c r="AU214" s="338" t="s">
        <v>1567</v>
      </c>
      <c r="AY214" s="315" t="s">
        <v>1650</v>
      </c>
      <c r="BE214" s="339">
        <f>IF(N214="základní",J214,0)</f>
        <v>0</v>
      </c>
      <c r="BF214" s="339">
        <f>IF(N214="snížená",J214,0)</f>
        <v>0</v>
      </c>
      <c r="BG214" s="339">
        <f>IF(N214="zákl. přenesená",J214,0)</f>
        <v>0</v>
      </c>
      <c r="BH214" s="339">
        <f>IF(N214="sníž. přenesená",J214,0)</f>
        <v>0</v>
      </c>
      <c r="BI214" s="339">
        <f>IF(N214="nulová",J214,0)</f>
        <v>0</v>
      </c>
      <c r="BJ214" s="315" t="s">
        <v>1572</v>
      </c>
      <c r="BK214" s="339">
        <f>ROUND(I214*H214,2)</f>
        <v>0</v>
      </c>
      <c r="BL214" s="315" t="s">
        <v>1649</v>
      </c>
      <c r="BM214" s="338" t="s">
        <v>2158</v>
      </c>
    </row>
    <row r="215" spans="2:65" s="225" customFormat="1" x14ac:dyDescent="0.2">
      <c r="B215" s="226"/>
      <c r="D215" s="337" t="s">
        <v>1646</v>
      </c>
      <c r="F215" s="336" t="s">
        <v>2157</v>
      </c>
      <c r="I215" s="335"/>
      <c r="L215" s="226"/>
      <c r="M215" s="362"/>
      <c r="T215" s="272"/>
      <c r="AT215" s="315" t="s">
        <v>1646</v>
      </c>
      <c r="AU215" s="315" t="s">
        <v>1567</v>
      </c>
    </row>
    <row r="216" spans="2:65" s="225" customFormat="1" ht="16.5" customHeight="1" x14ac:dyDescent="0.2">
      <c r="B216" s="226"/>
      <c r="C216" s="372" t="s">
        <v>2156</v>
      </c>
      <c r="D216" s="372" t="s">
        <v>1666</v>
      </c>
      <c r="E216" s="371" t="s">
        <v>2155</v>
      </c>
      <c r="F216" s="366" t="s">
        <v>2154</v>
      </c>
      <c r="G216" s="370" t="s">
        <v>189</v>
      </c>
      <c r="H216" s="369">
        <v>2</v>
      </c>
      <c r="I216" s="368"/>
      <c r="J216" s="367">
        <f>ROUND(I216*H216,2)</f>
        <v>0</v>
      </c>
      <c r="K216" s="366" t="s">
        <v>152</v>
      </c>
      <c r="L216" s="365"/>
      <c r="M216" s="364" t="s">
        <v>1568</v>
      </c>
      <c r="N216" s="363" t="s">
        <v>1615</v>
      </c>
      <c r="P216" s="341">
        <f>O216*H216</f>
        <v>0</v>
      </c>
      <c r="Q216" s="341">
        <v>4.0000000000000003E-5</v>
      </c>
      <c r="R216" s="341">
        <f>Q216*H216</f>
        <v>8.0000000000000007E-5</v>
      </c>
      <c r="S216" s="341">
        <v>0</v>
      </c>
      <c r="T216" s="340">
        <f>S216*H216</f>
        <v>0</v>
      </c>
      <c r="AR216" s="338" t="s">
        <v>1667</v>
      </c>
      <c r="AT216" s="338" t="s">
        <v>1666</v>
      </c>
      <c r="AU216" s="338" t="s">
        <v>1567</v>
      </c>
      <c r="AY216" s="315" t="s">
        <v>1650</v>
      </c>
      <c r="BE216" s="339">
        <f>IF(N216="základní",J216,0)</f>
        <v>0</v>
      </c>
      <c r="BF216" s="339">
        <f>IF(N216="snížená",J216,0)</f>
        <v>0</v>
      </c>
      <c r="BG216" s="339">
        <f>IF(N216="zákl. přenesená",J216,0)</f>
        <v>0</v>
      </c>
      <c r="BH216" s="339">
        <f>IF(N216="sníž. přenesená",J216,0)</f>
        <v>0</v>
      </c>
      <c r="BI216" s="339">
        <f>IF(N216="nulová",J216,0)</f>
        <v>0</v>
      </c>
      <c r="BJ216" s="315" t="s">
        <v>1572</v>
      </c>
      <c r="BK216" s="339">
        <f>ROUND(I216*H216,2)</f>
        <v>0</v>
      </c>
      <c r="BL216" s="315" t="s">
        <v>1649</v>
      </c>
      <c r="BM216" s="338" t="s">
        <v>2153</v>
      </c>
    </row>
    <row r="217" spans="2:65" s="225" customFormat="1" ht="16.5" customHeight="1" x14ac:dyDescent="0.2">
      <c r="B217" s="226"/>
      <c r="C217" s="372" t="s">
        <v>2152</v>
      </c>
      <c r="D217" s="372" t="s">
        <v>1666</v>
      </c>
      <c r="E217" s="371" t="s">
        <v>2151</v>
      </c>
      <c r="F217" s="366" t="s">
        <v>2150</v>
      </c>
      <c r="G217" s="370" t="s">
        <v>189</v>
      </c>
      <c r="H217" s="369">
        <v>2</v>
      </c>
      <c r="I217" s="368"/>
      <c r="J217" s="367">
        <f>ROUND(I217*H217,2)</f>
        <v>0</v>
      </c>
      <c r="K217" s="366" t="s">
        <v>152</v>
      </c>
      <c r="L217" s="365"/>
      <c r="M217" s="364" t="s">
        <v>1568</v>
      </c>
      <c r="N217" s="363" t="s">
        <v>1615</v>
      </c>
      <c r="P217" s="341">
        <f>O217*H217</f>
        <v>0</v>
      </c>
      <c r="Q217" s="341">
        <v>3.0000000000000001E-5</v>
      </c>
      <c r="R217" s="341">
        <f>Q217*H217</f>
        <v>6.0000000000000002E-5</v>
      </c>
      <c r="S217" s="341">
        <v>0</v>
      </c>
      <c r="T217" s="340">
        <f>S217*H217</f>
        <v>0</v>
      </c>
      <c r="AR217" s="338" t="s">
        <v>1667</v>
      </c>
      <c r="AT217" s="338" t="s">
        <v>1666</v>
      </c>
      <c r="AU217" s="338" t="s">
        <v>1567</v>
      </c>
      <c r="AY217" s="315" t="s">
        <v>1650</v>
      </c>
      <c r="BE217" s="339">
        <f>IF(N217="základní",J217,0)</f>
        <v>0</v>
      </c>
      <c r="BF217" s="339">
        <f>IF(N217="snížená",J217,0)</f>
        <v>0</v>
      </c>
      <c r="BG217" s="339">
        <f>IF(N217="zákl. přenesená",J217,0)</f>
        <v>0</v>
      </c>
      <c r="BH217" s="339">
        <f>IF(N217="sníž. přenesená",J217,0)</f>
        <v>0</v>
      </c>
      <c r="BI217" s="339">
        <f>IF(N217="nulová",J217,0)</f>
        <v>0</v>
      </c>
      <c r="BJ217" s="315" t="s">
        <v>1572</v>
      </c>
      <c r="BK217" s="339">
        <f>ROUND(I217*H217,2)</f>
        <v>0</v>
      </c>
      <c r="BL217" s="315" t="s">
        <v>1649</v>
      </c>
      <c r="BM217" s="338" t="s">
        <v>2149</v>
      </c>
    </row>
    <row r="218" spans="2:65" s="225" customFormat="1" ht="16.5" customHeight="1" x14ac:dyDescent="0.2">
      <c r="B218" s="226"/>
      <c r="C218" s="372" t="s">
        <v>2148</v>
      </c>
      <c r="D218" s="372" t="s">
        <v>1666</v>
      </c>
      <c r="E218" s="371" t="s">
        <v>2108</v>
      </c>
      <c r="F218" s="366" t="s">
        <v>2107</v>
      </c>
      <c r="G218" s="370" t="s">
        <v>189</v>
      </c>
      <c r="H218" s="369">
        <v>2</v>
      </c>
      <c r="I218" s="368"/>
      <c r="J218" s="367">
        <f>ROUND(I218*H218,2)</f>
        <v>0</v>
      </c>
      <c r="K218" s="366" t="s">
        <v>152</v>
      </c>
      <c r="L218" s="365"/>
      <c r="M218" s="364" t="s">
        <v>1568</v>
      </c>
      <c r="N218" s="363" t="s">
        <v>1615</v>
      </c>
      <c r="P218" s="341">
        <f>O218*H218</f>
        <v>0</v>
      </c>
      <c r="Q218" s="341">
        <v>1.0000000000000001E-5</v>
      </c>
      <c r="R218" s="341">
        <f>Q218*H218</f>
        <v>2.0000000000000002E-5</v>
      </c>
      <c r="S218" s="341">
        <v>0</v>
      </c>
      <c r="T218" s="340">
        <f>S218*H218</f>
        <v>0</v>
      </c>
      <c r="AR218" s="338" t="s">
        <v>1667</v>
      </c>
      <c r="AT218" s="338" t="s">
        <v>1666</v>
      </c>
      <c r="AU218" s="338" t="s">
        <v>1567</v>
      </c>
      <c r="AY218" s="315" t="s">
        <v>1650</v>
      </c>
      <c r="BE218" s="339">
        <f>IF(N218="základní",J218,0)</f>
        <v>0</v>
      </c>
      <c r="BF218" s="339">
        <f>IF(N218="snížená",J218,0)</f>
        <v>0</v>
      </c>
      <c r="BG218" s="339">
        <f>IF(N218="zákl. přenesená",J218,0)</f>
        <v>0</v>
      </c>
      <c r="BH218" s="339">
        <f>IF(N218="sníž. přenesená",J218,0)</f>
        <v>0</v>
      </c>
      <c r="BI218" s="339">
        <f>IF(N218="nulová",J218,0)</f>
        <v>0</v>
      </c>
      <c r="BJ218" s="315" t="s">
        <v>1572</v>
      </c>
      <c r="BK218" s="339">
        <f>ROUND(I218*H218,2)</f>
        <v>0</v>
      </c>
      <c r="BL218" s="315" t="s">
        <v>1649</v>
      </c>
      <c r="BM218" s="338" t="s">
        <v>2147</v>
      </c>
    </row>
    <row r="219" spans="2:65" s="225" customFormat="1" ht="24.2" customHeight="1" x14ac:dyDescent="0.2">
      <c r="B219" s="226"/>
      <c r="C219" s="350" t="s">
        <v>2146</v>
      </c>
      <c r="D219" s="350" t="s">
        <v>1651</v>
      </c>
      <c r="E219" s="349" t="s">
        <v>2118</v>
      </c>
      <c r="F219" s="344" t="s">
        <v>2117</v>
      </c>
      <c r="G219" s="348" t="s">
        <v>189</v>
      </c>
      <c r="H219" s="347">
        <v>19</v>
      </c>
      <c r="I219" s="346"/>
      <c r="J219" s="345">
        <f>ROUND(I219*H219,2)</f>
        <v>0</v>
      </c>
      <c r="K219" s="344" t="s">
        <v>152</v>
      </c>
      <c r="L219" s="226"/>
      <c r="M219" s="343" t="s">
        <v>1568</v>
      </c>
      <c r="N219" s="342" t="s">
        <v>1615</v>
      </c>
      <c r="P219" s="341">
        <f>O219*H219</f>
        <v>0</v>
      </c>
      <c r="Q219" s="341">
        <v>0</v>
      </c>
      <c r="R219" s="341">
        <f>Q219*H219</f>
        <v>0</v>
      </c>
      <c r="S219" s="341">
        <v>0</v>
      </c>
      <c r="T219" s="340">
        <f>S219*H219</f>
        <v>0</v>
      </c>
      <c r="AR219" s="338" t="s">
        <v>1649</v>
      </c>
      <c r="AT219" s="338" t="s">
        <v>1651</v>
      </c>
      <c r="AU219" s="338" t="s">
        <v>1567</v>
      </c>
      <c r="AY219" s="315" t="s">
        <v>1650</v>
      </c>
      <c r="BE219" s="339">
        <f>IF(N219="základní",J219,0)</f>
        <v>0</v>
      </c>
      <c r="BF219" s="339">
        <f>IF(N219="snížená",J219,0)</f>
        <v>0</v>
      </c>
      <c r="BG219" s="339">
        <f>IF(N219="zákl. přenesená",J219,0)</f>
        <v>0</v>
      </c>
      <c r="BH219" s="339">
        <f>IF(N219="sníž. přenesená",J219,0)</f>
        <v>0</v>
      </c>
      <c r="BI219" s="339">
        <f>IF(N219="nulová",J219,0)</f>
        <v>0</v>
      </c>
      <c r="BJ219" s="315" t="s">
        <v>1572</v>
      </c>
      <c r="BK219" s="339">
        <f>ROUND(I219*H219,2)</f>
        <v>0</v>
      </c>
      <c r="BL219" s="315" t="s">
        <v>1649</v>
      </c>
      <c r="BM219" s="338" t="s">
        <v>2145</v>
      </c>
    </row>
    <row r="220" spans="2:65" s="225" customFormat="1" x14ac:dyDescent="0.2">
      <c r="B220" s="226"/>
      <c r="D220" s="337" t="s">
        <v>1646</v>
      </c>
      <c r="F220" s="336" t="s">
        <v>2115</v>
      </c>
      <c r="I220" s="335"/>
      <c r="L220" s="226"/>
      <c r="M220" s="362"/>
      <c r="T220" s="272"/>
      <c r="AT220" s="315" t="s">
        <v>1646</v>
      </c>
      <c r="AU220" s="315" t="s">
        <v>1567</v>
      </c>
    </row>
    <row r="221" spans="2:65" s="225" customFormat="1" ht="16.5" customHeight="1" x14ac:dyDescent="0.2">
      <c r="B221" s="226"/>
      <c r="C221" s="372" t="s">
        <v>2144</v>
      </c>
      <c r="D221" s="372" t="s">
        <v>1666</v>
      </c>
      <c r="E221" s="371" t="s">
        <v>2143</v>
      </c>
      <c r="F221" s="366" t="s">
        <v>2142</v>
      </c>
      <c r="G221" s="370" t="s">
        <v>189</v>
      </c>
      <c r="H221" s="369">
        <v>19</v>
      </c>
      <c r="I221" s="368"/>
      <c r="J221" s="367">
        <f>ROUND(I221*H221,2)</f>
        <v>0</v>
      </c>
      <c r="K221" s="366" t="s">
        <v>152</v>
      </c>
      <c r="L221" s="365"/>
      <c r="M221" s="364" t="s">
        <v>1568</v>
      </c>
      <c r="N221" s="363" t="s">
        <v>1615</v>
      </c>
      <c r="P221" s="341">
        <f>O221*H221</f>
        <v>0</v>
      </c>
      <c r="Q221" s="341">
        <v>6.9999999999999994E-5</v>
      </c>
      <c r="R221" s="341">
        <f>Q221*H221</f>
        <v>1.3299999999999998E-3</v>
      </c>
      <c r="S221" s="341">
        <v>0</v>
      </c>
      <c r="T221" s="340">
        <f>S221*H221</f>
        <v>0</v>
      </c>
      <c r="AR221" s="338" t="s">
        <v>1667</v>
      </c>
      <c r="AT221" s="338" t="s">
        <v>1666</v>
      </c>
      <c r="AU221" s="338" t="s">
        <v>1567</v>
      </c>
      <c r="AY221" s="315" t="s">
        <v>1650</v>
      </c>
      <c r="BE221" s="339">
        <f>IF(N221="základní",J221,0)</f>
        <v>0</v>
      </c>
      <c r="BF221" s="339">
        <f>IF(N221="snížená",J221,0)</f>
        <v>0</v>
      </c>
      <c r="BG221" s="339">
        <f>IF(N221="zákl. přenesená",J221,0)</f>
        <v>0</v>
      </c>
      <c r="BH221" s="339">
        <f>IF(N221="sníž. přenesená",J221,0)</f>
        <v>0</v>
      </c>
      <c r="BI221" s="339">
        <f>IF(N221="nulová",J221,0)</f>
        <v>0</v>
      </c>
      <c r="BJ221" s="315" t="s">
        <v>1572</v>
      </c>
      <c r="BK221" s="339">
        <f>ROUND(I221*H221,2)</f>
        <v>0</v>
      </c>
      <c r="BL221" s="315" t="s">
        <v>1649</v>
      </c>
      <c r="BM221" s="338" t="s">
        <v>2141</v>
      </c>
    </row>
    <row r="222" spans="2:65" s="225" customFormat="1" ht="16.5" customHeight="1" x14ac:dyDescent="0.2">
      <c r="B222" s="226"/>
      <c r="C222" s="372" t="s">
        <v>2140</v>
      </c>
      <c r="D222" s="372" t="s">
        <v>1666</v>
      </c>
      <c r="E222" s="371" t="s">
        <v>2108</v>
      </c>
      <c r="F222" s="366" t="s">
        <v>2107</v>
      </c>
      <c r="G222" s="370" t="s">
        <v>189</v>
      </c>
      <c r="H222" s="369">
        <v>19</v>
      </c>
      <c r="I222" s="368"/>
      <c r="J222" s="367">
        <f>ROUND(I222*H222,2)</f>
        <v>0</v>
      </c>
      <c r="K222" s="366" t="s">
        <v>152</v>
      </c>
      <c r="L222" s="365"/>
      <c r="M222" s="364" t="s">
        <v>1568</v>
      </c>
      <c r="N222" s="363" t="s">
        <v>1615</v>
      </c>
      <c r="P222" s="341">
        <f>O222*H222</f>
        <v>0</v>
      </c>
      <c r="Q222" s="341">
        <v>1.0000000000000001E-5</v>
      </c>
      <c r="R222" s="341">
        <f>Q222*H222</f>
        <v>1.9000000000000001E-4</v>
      </c>
      <c r="S222" s="341">
        <v>0</v>
      </c>
      <c r="T222" s="340">
        <f>S222*H222</f>
        <v>0</v>
      </c>
      <c r="AR222" s="338" t="s">
        <v>1667</v>
      </c>
      <c r="AT222" s="338" t="s">
        <v>1666</v>
      </c>
      <c r="AU222" s="338" t="s">
        <v>1567</v>
      </c>
      <c r="AY222" s="315" t="s">
        <v>1650</v>
      </c>
      <c r="BE222" s="339">
        <f>IF(N222="základní",J222,0)</f>
        <v>0</v>
      </c>
      <c r="BF222" s="339">
        <f>IF(N222="snížená",J222,0)</f>
        <v>0</v>
      </c>
      <c r="BG222" s="339">
        <f>IF(N222="zákl. přenesená",J222,0)</f>
        <v>0</v>
      </c>
      <c r="BH222" s="339">
        <f>IF(N222="sníž. přenesená",J222,0)</f>
        <v>0</v>
      </c>
      <c r="BI222" s="339">
        <f>IF(N222="nulová",J222,0)</f>
        <v>0</v>
      </c>
      <c r="BJ222" s="315" t="s">
        <v>1572</v>
      </c>
      <c r="BK222" s="339">
        <f>ROUND(I222*H222,2)</f>
        <v>0</v>
      </c>
      <c r="BL222" s="315" t="s">
        <v>1649</v>
      </c>
      <c r="BM222" s="338" t="s">
        <v>2139</v>
      </c>
    </row>
    <row r="223" spans="2:65" s="225" customFormat="1" ht="24.2" customHeight="1" x14ac:dyDescent="0.2">
      <c r="B223" s="226"/>
      <c r="C223" s="350" t="s">
        <v>2138</v>
      </c>
      <c r="D223" s="350" t="s">
        <v>1651</v>
      </c>
      <c r="E223" s="349" t="s">
        <v>2137</v>
      </c>
      <c r="F223" s="344" t="s">
        <v>2136</v>
      </c>
      <c r="G223" s="348" t="s">
        <v>189</v>
      </c>
      <c r="H223" s="347">
        <v>2</v>
      </c>
      <c r="I223" s="346"/>
      <c r="J223" s="345">
        <f>ROUND(I223*H223,2)</f>
        <v>0</v>
      </c>
      <c r="K223" s="344" t="s">
        <v>152</v>
      </c>
      <c r="L223" s="226"/>
      <c r="M223" s="343" t="s">
        <v>1568</v>
      </c>
      <c r="N223" s="342" t="s">
        <v>1615</v>
      </c>
      <c r="P223" s="341">
        <f>O223*H223</f>
        <v>0</v>
      </c>
      <c r="Q223" s="341">
        <v>0</v>
      </c>
      <c r="R223" s="341">
        <f>Q223*H223</f>
        <v>0</v>
      </c>
      <c r="S223" s="341">
        <v>0</v>
      </c>
      <c r="T223" s="340">
        <f>S223*H223</f>
        <v>0</v>
      </c>
      <c r="AR223" s="338" t="s">
        <v>1649</v>
      </c>
      <c r="AT223" s="338" t="s">
        <v>1651</v>
      </c>
      <c r="AU223" s="338" t="s">
        <v>1567</v>
      </c>
      <c r="AY223" s="315" t="s">
        <v>1650</v>
      </c>
      <c r="BE223" s="339">
        <f>IF(N223="základní",J223,0)</f>
        <v>0</v>
      </c>
      <c r="BF223" s="339">
        <f>IF(N223="snížená",J223,0)</f>
        <v>0</v>
      </c>
      <c r="BG223" s="339">
        <f>IF(N223="zákl. přenesená",J223,0)</f>
        <v>0</v>
      </c>
      <c r="BH223" s="339">
        <f>IF(N223="sníž. přenesená",J223,0)</f>
        <v>0</v>
      </c>
      <c r="BI223" s="339">
        <f>IF(N223="nulová",J223,0)</f>
        <v>0</v>
      </c>
      <c r="BJ223" s="315" t="s">
        <v>1572</v>
      </c>
      <c r="BK223" s="339">
        <f>ROUND(I223*H223,2)</f>
        <v>0</v>
      </c>
      <c r="BL223" s="315" t="s">
        <v>1649</v>
      </c>
      <c r="BM223" s="338" t="s">
        <v>2135</v>
      </c>
    </row>
    <row r="224" spans="2:65" s="225" customFormat="1" x14ac:dyDescent="0.2">
      <c r="B224" s="226"/>
      <c r="D224" s="337" t="s">
        <v>1646</v>
      </c>
      <c r="F224" s="336" t="s">
        <v>2134</v>
      </c>
      <c r="I224" s="335"/>
      <c r="L224" s="226"/>
      <c r="M224" s="362"/>
      <c r="T224" s="272"/>
      <c r="AT224" s="315" t="s">
        <v>1646</v>
      </c>
      <c r="AU224" s="315" t="s">
        <v>1567</v>
      </c>
    </row>
    <row r="225" spans="2:65" s="225" customFormat="1" ht="24.2" customHeight="1" x14ac:dyDescent="0.2">
      <c r="B225" s="226"/>
      <c r="C225" s="372" t="s">
        <v>2133</v>
      </c>
      <c r="D225" s="372" t="s">
        <v>1666</v>
      </c>
      <c r="E225" s="371" t="s">
        <v>2132</v>
      </c>
      <c r="F225" s="366" t="s">
        <v>2131</v>
      </c>
      <c r="G225" s="370" t="s">
        <v>189</v>
      </c>
      <c r="H225" s="369">
        <v>2</v>
      </c>
      <c r="I225" s="368"/>
      <c r="J225" s="367">
        <f>ROUND(I225*H225,2)</f>
        <v>0</v>
      </c>
      <c r="K225" s="366" t="s">
        <v>152</v>
      </c>
      <c r="L225" s="365"/>
      <c r="M225" s="364" t="s">
        <v>1568</v>
      </c>
      <c r="N225" s="363" t="s">
        <v>1615</v>
      </c>
      <c r="P225" s="341">
        <f>O225*H225</f>
        <v>0</v>
      </c>
      <c r="Q225" s="341">
        <v>6.9999999999999994E-5</v>
      </c>
      <c r="R225" s="341">
        <f>Q225*H225</f>
        <v>1.3999999999999999E-4</v>
      </c>
      <c r="S225" s="341">
        <v>0</v>
      </c>
      <c r="T225" s="340">
        <f>S225*H225</f>
        <v>0</v>
      </c>
      <c r="AR225" s="338" t="s">
        <v>1667</v>
      </c>
      <c r="AT225" s="338" t="s">
        <v>1666</v>
      </c>
      <c r="AU225" s="338" t="s">
        <v>1567</v>
      </c>
      <c r="AY225" s="315" t="s">
        <v>1650</v>
      </c>
      <c r="BE225" s="339">
        <f>IF(N225="základní",J225,0)</f>
        <v>0</v>
      </c>
      <c r="BF225" s="339">
        <f>IF(N225="snížená",J225,0)</f>
        <v>0</v>
      </c>
      <c r="BG225" s="339">
        <f>IF(N225="zákl. přenesená",J225,0)</f>
        <v>0</v>
      </c>
      <c r="BH225" s="339">
        <f>IF(N225="sníž. přenesená",J225,0)</f>
        <v>0</v>
      </c>
      <c r="BI225" s="339">
        <f>IF(N225="nulová",J225,0)</f>
        <v>0</v>
      </c>
      <c r="BJ225" s="315" t="s">
        <v>1572</v>
      </c>
      <c r="BK225" s="339">
        <f>ROUND(I225*H225,2)</f>
        <v>0</v>
      </c>
      <c r="BL225" s="315" t="s">
        <v>1649</v>
      </c>
      <c r="BM225" s="338" t="s">
        <v>2130</v>
      </c>
    </row>
    <row r="226" spans="2:65" s="225" customFormat="1" ht="16.5" customHeight="1" x14ac:dyDescent="0.2">
      <c r="B226" s="226"/>
      <c r="C226" s="372" t="s">
        <v>2129</v>
      </c>
      <c r="D226" s="372" t="s">
        <v>1666</v>
      </c>
      <c r="E226" s="371" t="s">
        <v>2108</v>
      </c>
      <c r="F226" s="366" t="s">
        <v>2107</v>
      </c>
      <c r="G226" s="370" t="s">
        <v>189</v>
      </c>
      <c r="H226" s="369">
        <v>2</v>
      </c>
      <c r="I226" s="368"/>
      <c r="J226" s="367">
        <f>ROUND(I226*H226,2)</f>
        <v>0</v>
      </c>
      <c r="K226" s="366" t="s">
        <v>152</v>
      </c>
      <c r="L226" s="365"/>
      <c r="M226" s="364" t="s">
        <v>1568</v>
      </c>
      <c r="N226" s="363" t="s">
        <v>1615</v>
      </c>
      <c r="P226" s="341">
        <f>O226*H226</f>
        <v>0</v>
      </c>
      <c r="Q226" s="341">
        <v>1.0000000000000001E-5</v>
      </c>
      <c r="R226" s="341">
        <f>Q226*H226</f>
        <v>2.0000000000000002E-5</v>
      </c>
      <c r="S226" s="341">
        <v>0</v>
      </c>
      <c r="T226" s="340">
        <f>S226*H226</f>
        <v>0</v>
      </c>
      <c r="AR226" s="338" t="s">
        <v>1667</v>
      </c>
      <c r="AT226" s="338" t="s">
        <v>1666</v>
      </c>
      <c r="AU226" s="338" t="s">
        <v>1567</v>
      </c>
      <c r="AY226" s="315" t="s">
        <v>1650</v>
      </c>
      <c r="BE226" s="339">
        <f>IF(N226="základní",J226,0)</f>
        <v>0</v>
      </c>
      <c r="BF226" s="339">
        <f>IF(N226="snížená",J226,0)</f>
        <v>0</v>
      </c>
      <c r="BG226" s="339">
        <f>IF(N226="zákl. přenesená",J226,0)</f>
        <v>0</v>
      </c>
      <c r="BH226" s="339">
        <f>IF(N226="sníž. přenesená",J226,0)</f>
        <v>0</v>
      </c>
      <c r="BI226" s="339">
        <f>IF(N226="nulová",J226,0)</f>
        <v>0</v>
      </c>
      <c r="BJ226" s="315" t="s">
        <v>1572</v>
      </c>
      <c r="BK226" s="339">
        <f>ROUND(I226*H226,2)</f>
        <v>0</v>
      </c>
      <c r="BL226" s="315" t="s">
        <v>1649</v>
      </c>
      <c r="BM226" s="338" t="s">
        <v>2128</v>
      </c>
    </row>
    <row r="227" spans="2:65" s="225" customFormat="1" ht="24.2" customHeight="1" x14ac:dyDescent="0.2">
      <c r="B227" s="226"/>
      <c r="C227" s="350" t="s">
        <v>2127</v>
      </c>
      <c r="D227" s="350" t="s">
        <v>1651</v>
      </c>
      <c r="E227" s="349" t="s">
        <v>2118</v>
      </c>
      <c r="F227" s="344" t="s">
        <v>2117</v>
      </c>
      <c r="G227" s="348" t="s">
        <v>189</v>
      </c>
      <c r="H227" s="347">
        <v>20</v>
      </c>
      <c r="I227" s="346"/>
      <c r="J227" s="345">
        <f>ROUND(I227*H227,2)</f>
        <v>0</v>
      </c>
      <c r="K227" s="344" t="s">
        <v>152</v>
      </c>
      <c r="L227" s="226"/>
      <c r="M227" s="343" t="s">
        <v>1568</v>
      </c>
      <c r="N227" s="342" t="s">
        <v>1615</v>
      </c>
      <c r="P227" s="341">
        <f>O227*H227</f>
        <v>0</v>
      </c>
      <c r="Q227" s="341">
        <v>0</v>
      </c>
      <c r="R227" s="341">
        <f>Q227*H227</f>
        <v>0</v>
      </c>
      <c r="S227" s="341">
        <v>0</v>
      </c>
      <c r="T227" s="340">
        <f>S227*H227</f>
        <v>0</v>
      </c>
      <c r="AR227" s="338" t="s">
        <v>1649</v>
      </c>
      <c r="AT227" s="338" t="s">
        <v>1651</v>
      </c>
      <c r="AU227" s="338" t="s">
        <v>1567</v>
      </c>
      <c r="AY227" s="315" t="s">
        <v>1650</v>
      </c>
      <c r="BE227" s="339">
        <f>IF(N227="základní",J227,0)</f>
        <v>0</v>
      </c>
      <c r="BF227" s="339">
        <f>IF(N227="snížená",J227,0)</f>
        <v>0</v>
      </c>
      <c r="BG227" s="339">
        <f>IF(N227="zákl. přenesená",J227,0)</f>
        <v>0</v>
      </c>
      <c r="BH227" s="339">
        <f>IF(N227="sníž. přenesená",J227,0)</f>
        <v>0</v>
      </c>
      <c r="BI227" s="339">
        <f>IF(N227="nulová",J227,0)</f>
        <v>0</v>
      </c>
      <c r="BJ227" s="315" t="s">
        <v>1572</v>
      </c>
      <c r="BK227" s="339">
        <f>ROUND(I227*H227,2)</f>
        <v>0</v>
      </c>
      <c r="BL227" s="315" t="s">
        <v>1649</v>
      </c>
      <c r="BM227" s="338" t="s">
        <v>2126</v>
      </c>
    </row>
    <row r="228" spans="2:65" s="225" customFormat="1" x14ac:dyDescent="0.2">
      <c r="B228" s="226"/>
      <c r="D228" s="337" t="s">
        <v>1646</v>
      </c>
      <c r="F228" s="336" t="s">
        <v>2115</v>
      </c>
      <c r="I228" s="335"/>
      <c r="L228" s="226"/>
      <c r="M228" s="362"/>
      <c r="T228" s="272"/>
      <c r="AT228" s="315" t="s">
        <v>1646</v>
      </c>
      <c r="AU228" s="315" t="s">
        <v>1567</v>
      </c>
    </row>
    <row r="229" spans="2:65" s="225" customFormat="1" ht="21.75" customHeight="1" x14ac:dyDescent="0.2">
      <c r="B229" s="226"/>
      <c r="C229" s="372" t="s">
        <v>2125</v>
      </c>
      <c r="D229" s="372" t="s">
        <v>1666</v>
      </c>
      <c r="E229" s="371" t="s">
        <v>2124</v>
      </c>
      <c r="F229" s="366" t="s">
        <v>2123</v>
      </c>
      <c r="G229" s="370" t="s">
        <v>1551</v>
      </c>
      <c r="H229" s="369">
        <v>20</v>
      </c>
      <c r="I229" s="368"/>
      <c r="J229" s="367">
        <f>ROUND(I229*H229,2)</f>
        <v>0</v>
      </c>
      <c r="K229" s="366" t="s">
        <v>1668</v>
      </c>
      <c r="L229" s="365"/>
      <c r="M229" s="364" t="s">
        <v>1568</v>
      </c>
      <c r="N229" s="363" t="s">
        <v>1615</v>
      </c>
      <c r="P229" s="341">
        <f>O229*H229</f>
        <v>0</v>
      </c>
      <c r="Q229" s="341">
        <v>0</v>
      </c>
      <c r="R229" s="341">
        <f>Q229*H229</f>
        <v>0</v>
      </c>
      <c r="S229" s="341">
        <v>0</v>
      </c>
      <c r="T229" s="340">
        <f>S229*H229</f>
        <v>0</v>
      </c>
      <c r="AR229" s="338" t="s">
        <v>1667</v>
      </c>
      <c r="AT229" s="338" t="s">
        <v>1666</v>
      </c>
      <c r="AU229" s="338" t="s">
        <v>1567</v>
      </c>
      <c r="AY229" s="315" t="s">
        <v>1650</v>
      </c>
      <c r="BE229" s="339">
        <f>IF(N229="základní",J229,0)</f>
        <v>0</v>
      </c>
      <c r="BF229" s="339">
        <f>IF(N229="snížená",J229,0)</f>
        <v>0</v>
      </c>
      <c r="BG229" s="339">
        <f>IF(N229="zákl. přenesená",J229,0)</f>
        <v>0</v>
      </c>
      <c r="BH229" s="339">
        <f>IF(N229="sníž. přenesená",J229,0)</f>
        <v>0</v>
      </c>
      <c r="BI229" s="339">
        <f>IF(N229="nulová",J229,0)</f>
        <v>0</v>
      </c>
      <c r="BJ229" s="315" t="s">
        <v>1572</v>
      </c>
      <c r="BK229" s="339">
        <f>ROUND(I229*H229,2)</f>
        <v>0</v>
      </c>
      <c r="BL229" s="315" t="s">
        <v>1649</v>
      </c>
      <c r="BM229" s="338" t="s">
        <v>2122</v>
      </c>
    </row>
    <row r="230" spans="2:65" s="225" customFormat="1" ht="16.5" customHeight="1" x14ac:dyDescent="0.2">
      <c r="B230" s="226"/>
      <c r="C230" s="372" t="s">
        <v>2121</v>
      </c>
      <c r="D230" s="372" t="s">
        <v>1666</v>
      </c>
      <c r="E230" s="371" t="s">
        <v>2108</v>
      </c>
      <c r="F230" s="366" t="s">
        <v>2107</v>
      </c>
      <c r="G230" s="370" t="s">
        <v>189</v>
      </c>
      <c r="H230" s="369">
        <v>20</v>
      </c>
      <c r="I230" s="368"/>
      <c r="J230" s="367">
        <f>ROUND(I230*H230,2)</f>
        <v>0</v>
      </c>
      <c r="K230" s="366" t="s">
        <v>152</v>
      </c>
      <c r="L230" s="365"/>
      <c r="M230" s="364" t="s">
        <v>1568</v>
      </c>
      <c r="N230" s="363" t="s">
        <v>1615</v>
      </c>
      <c r="P230" s="341">
        <f>O230*H230</f>
        <v>0</v>
      </c>
      <c r="Q230" s="341">
        <v>1.0000000000000001E-5</v>
      </c>
      <c r="R230" s="341">
        <f>Q230*H230</f>
        <v>2.0000000000000001E-4</v>
      </c>
      <c r="S230" s="341">
        <v>0</v>
      </c>
      <c r="T230" s="340">
        <f>S230*H230</f>
        <v>0</v>
      </c>
      <c r="AR230" s="338" t="s">
        <v>1667</v>
      </c>
      <c r="AT230" s="338" t="s">
        <v>1666</v>
      </c>
      <c r="AU230" s="338" t="s">
        <v>1567</v>
      </c>
      <c r="AY230" s="315" t="s">
        <v>1650</v>
      </c>
      <c r="BE230" s="339">
        <f>IF(N230="základní",J230,0)</f>
        <v>0</v>
      </c>
      <c r="BF230" s="339">
        <f>IF(N230="snížená",J230,0)</f>
        <v>0</v>
      </c>
      <c r="BG230" s="339">
        <f>IF(N230="zákl. přenesená",J230,0)</f>
        <v>0</v>
      </c>
      <c r="BH230" s="339">
        <f>IF(N230="sníž. přenesená",J230,0)</f>
        <v>0</v>
      </c>
      <c r="BI230" s="339">
        <f>IF(N230="nulová",J230,0)</f>
        <v>0</v>
      </c>
      <c r="BJ230" s="315" t="s">
        <v>1572</v>
      </c>
      <c r="BK230" s="339">
        <f>ROUND(I230*H230,2)</f>
        <v>0</v>
      </c>
      <c r="BL230" s="315" t="s">
        <v>1649</v>
      </c>
      <c r="BM230" s="338" t="s">
        <v>2120</v>
      </c>
    </row>
    <row r="231" spans="2:65" s="225" customFormat="1" ht="24.2" customHeight="1" x14ac:dyDescent="0.2">
      <c r="B231" s="226"/>
      <c r="C231" s="350" t="s">
        <v>2119</v>
      </c>
      <c r="D231" s="350" t="s">
        <v>1651</v>
      </c>
      <c r="E231" s="349" t="s">
        <v>2118</v>
      </c>
      <c r="F231" s="344" t="s">
        <v>2117</v>
      </c>
      <c r="G231" s="348" t="s">
        <v>189</v>
      </c>
      <c r="H231" s="347">
        <v>3</v>
      </c>
      <c r="I231" s="346"/>
      <c r="J231" s="345">
        <f>ROUND(I231*H231,2)</f>
        <v>0</v>
      </c>
      <c r="K231" s="344" t="s">
        <v>152</v>
      </c>
      <c r="L231" s="226"/>
      <c r="M231" s="343" t="s">
        <v>1568</v>
      </c>
      <c r="N231" s="342" t="s">
        <v>1615</v>
      </c>
      <c r="P231" s="341">
        <f>O231*H231</f>
        <v>0</v>
      </c>
      <c r="Q231" s="341">
        <v>0</v>
      </c>
      <c r="R231" s="341">
        <f>Q231*H231</f>
        <v>0</v>
      </c>
      <c r="S231" s="341">
        <v>0</v>
      </c>
      <c r="T231" s="340">
        <f>S231*H231</f>
        <v>0</v>
      </c>
      <c r="AR231" s="338" t="s">
        <v>1649</v>
      </c>
      <c r="AT231" s="338" t="s">
        <v>1651</v>
      </c>
      <c r="AU231" s="338" t="s">
        <v>1567</v>
      </c>
      <c r="AY231" s="315" t="s">
        <v>1650</v>
      </c>
      <c r="BE231" s="339">
        <f>IF(N231="základní",J231,0)</f>
        <v>0</v>
      </c>
      <c r="BF231" s="339">
        <f>IF(N231="snížená",J231,0)</f>
        <v>0</v>
      </c>
      <c r="BG231" s="339">
        <f>IF(N231="zákl. přenesená",J231,0)</f>
        <v>0</v>
      </c>
      <c r="BH231" s="339">
        <f>IF(N231="sníž. přenesená",J231,0)</f>
        <v>0</v>
      </c>
      <c r="BI231" s="339">
        <f>IF(N231="nulová",J231,0)</f>
        <v>0</v>
      </c>
      <c r="BJ231" s="315" t="s">
        <v>1572</v>
      </c>
      <c r="BK231" s="339">
        <f>ROUND(I231*H231,2)</f>
        <v>0</v>
      </c>
      <c r="BL231" s="315" t="s">
        <v>1649</v>
      </c>
      <c r="BM231" s="338" t="s">
        <v>2116</v>
      </c>
    </row>
    <row r="232" spans="2:65" s="225" customFormat="1" x14ac:dyDescent="0.2">
      <c r="B232" s="226"/>
      <c r="D232" s="337" t="s">
        <v>1646</v>
      </c>
      <c r="F232" s="336" t="s">
        <v>2115</v>
      </c>
      <c r="I232" s="335"/>
      <c r="L232" s="226"/>
      <c r="M232" s="362"/>
      <c r="T232" s="272"/>
      <c r="AT232" s="315" t="s">
        <v>1646</v>
      </c>
      <c r="AU232" s="315" t="s">
        <v>1567</v>
      </c>
    </row>
    <row r="233" spans="2:65" s="225" customFormat="1" ht="24.2" customHeight="1" x14ac:dyDescent="0.2">
      <c r="B233" s="226"/>
      <c r="C233" s="372" t="s">
        <v>2114</v>
      </c>
      <c r="D233" s="372" t="s">
        <v>1666</v>
      </c>
      <c r="E233" s="371" t="s">
        <v>2113</v>
      </c>
      <c r="F233" s="366" t="s">
        <v>2112</v>
      </c>
      <c r="G233" s="370" t="s">
        <v>1551</v>
      </c>
      <c r="H233" s="369">
        <v>3</v>
      </c>
      <c r="I233" s="368"/>
      <c r="J233" s="367">
        <f>ROUND(I233*H233,2)</f>
        <v>0</v>
      </c>
      <c r="K233" s="366" t="s">
        <v>1668</v>
      </c>
      <c r="L233" s="365"/>
      <c r="M233" s="364" t="s">
        <v>1568</v>
      </c>
      <c r="N233" s="363" t="s">
        <v>1615</v>
      </c>
      <c r="P233" s="341">
        <f>O233*H233</f>
        <v>0</v>
      </c>
      <c r="Q233" s="341">
        <v>0</v>
      </c>
      <c r="R233" s="341">
        <f>Q233*H233</f>
        <v>0</v>
      </c>
      <c r="S233" s="341">
        <v>0</v>
      </c>
      <c r="T233" s="340">
        <f>S233*H233</f>
        <v>0</v>
      </c>
      <c r="AR233" s="338" t="s">
        <v>1667</v>
      </c>
      <c r="AT233" s="338" t="s">
        <v>1666</v>
      </c>
      <c r="AU233" s="338" t="s">
        <v>1567</v>
      </c>
      <c r="AY233" s="315" t="s">
        <v>1650</v>
      </c>
      <c r="BE233" s="339">
        <f>IF(N233="základní",J233,0)</f>
        <v>0</v>
      </c>
      <c r="BF233" s="339">
        <f>IF(N233="snížená",J233,0)</f>
        <v>0</v>
      </c>
      <c r="BG233" s="339">
        <f>IF(N233="zákl. přenesená",J233,0)</f>
        <v>0</v>
      </c>
      <c r="BH233" s="339">
        <f>IF(N233="sníž. přenesená",J233,0)</f>
        <v>0</v>
      </c>
      <c r="BI233" s="339">
        <f>IF(N233="nulová",J233,0)</f>
        <v>0</v>
      </c>
      <c r="BJ233" s="315" t="s">
        <v>1572</v>
      </c>
      <c r="BK233" s="339">
        <f>ROUND(I233*H233,2)</f>
        <v>0</v>
      </c>
      <c r="BL233" s="315" t="s">
        <v>1649</v>
      </c>
      <c r="BM233" s="338" t="s">
        <v>2111</v>
      </c>
    </row>
    <row r="234" spans="2:65" s="225" customFormat="1" ht="19.5" x14ac:dyDescent="0.2">
      <c r="B234" s="226"/>
      <c r="D234" s="418" t="s">
        <v>1876</v>
      </c>
      <c r="F234" s="417" t="s">
        <v>2110</v>
      </c>
      <c r="I234" s="335"/>
      <c r="L234" s="226"/>
      <c r="M234" s="362"/>
      <c r="T234" s="272"/>
      <c r="AT234" s="315" t="s">
        <v>1876</v>
      </c>
      <c r="AU234" s="315" t="s">
        <v>1567</v>
      </c>
    </row>
    <row r="235" spans="2:65" s="225" customFormat="1" ht="16.5" customHeight="1" x14ac:dyDescent="0.2">
      <c r="B235" s="226"/>
      <c r="C235" s="372" t="s">
        <v>2109</v>
      </c>
      <c r="D235" s="372" t="s">
        <v>1666</v>
      </c>
      <c r="E235" s="371" t="s">
        <v>2108</v>
      </c>
      <c r="F235" s="366" t="s">
        <v>2107</v>
      </c>
      <c r="G235" s="370" t="s">
        <v>189</v>
      </c>
      <c r="H235" s="369">
        <v>3</v>
      </c>
      <c r="I235" s="368"/>
      <c r="J235" s="367">
        <f>ROUND(I235*H235,2)</f>
        <v>0</v>
      </c>
      <c r="K235" s="366" t="s">
        <v>152</v>
      </c>
      <c r="L235" s="365"/>
      <c r="M235" s="364" t="s">
        <v>1568</v>
      </c>
      <c r="N235" s="363" t="s">
        <v>1615</v>
      </c>
      <c r="P235" s="341">
        <f>O235*H235</f>
        <v>0</v>
      </c>
      <c r="Q235" s="341">
        <v>1.0000000000000001E-5</v>
      </c>
      <c r="R235" s="341">
        <f>Q235*H235</f>
        <v>3.0000000000000004E-5</v>
      </c>
      <c r="S235" s="341">
        <v>0</v>
      </c>
      <c r="T235" s="340">
        <f>S235*H235</f>
        <v>0</v>
      </c>
      <c r="AR235" s="338" t="s">
        <v>1667</v>
      </c>
      <c r="AT235" s="338" t="s">
        <v>1666</v>
      </c>
      <c r="AU235" s="338" t="s">
        <v>1567</v>
      </c>
      <c r="AY235" s="315" t="s">
        <v>1650</v>
      </c>
      <c r="BE235" s="339">
        <f>IF(N235="základní",J235,0)</f>
        <v>0</v>
      </c>
      <c r="BF235" s="339">
        <f>IF(N235="snížená",J235,0)</f>
        <v>0</v>
      </c>
      <c r="BG235" s="339">
        <f>IF(N235="zákl. přenesená",J235,0)</f>
        <v>0</v>
      </c>
      <c r="BH235" s="339">
        <f>IF(N235="sníž. přenesená",J235,0)</f>
        <v>0</v>
      </c>
      <c r="BI235" s="339">
        <f>IF(N235="nulová",J235,0)</f>
        <v>0</v>
      </c>
      <c r="BJ235" s="315" t="s">
        <v>1572</v>
      </c>
      <c r="BK235" s="339">
        <f>ROUND(I235*H235,2)</f>
        <v>0</v>
      </c>
      <c r="BL235" s="315" t="s">
        <v>1649</v>
      </c>
      <c r="BM235" s="338" t="s">
        <v>2106</v>
      </c>
    </row>
    <row r="236" spans="2:65" s="225" customFormat="1" ht="16.5" customHeight="1" x14ac:dyDescent="0.2">
      <c r="B236" s="226"/>
      <c r="C236" s="350" t="s">
        <v>2105</v>
      </c>
      <c r="D236" s="350" t="s">
        <v>1651</v>
      </c>
      <c r="E236" s="349" t="s">
        <v>1661</v>
      </c>
      <c r="F236" s="344" t="s">
        <v>1660</v>
      </c>
      <c r="G236" s="348" t="s">
        <v>1652</v>
      </c>
      <c r="H236" s="347">
        <v>1</v>
      </c>
      <c r="I236" s="346"/>
      <c r="J236" s="345">
        <f>ROUND(I236*H236,2)</f>
        <v>0</v>
      </c>
      <c r="K236" s="344" t="s">
        <v>152</v>
      </c>
      <c r="L236" s="226"/>
      <c r="M236" s="343" t="s">
        <v>1568</v>
      </c>
      <c r="N236" s="342" t="s">
        <v>1615</v>
      </c>
      <c r="P236" s="341">
        <f>O236*H236</f>
        <v>0</v>
      </c>
      <c r="Q236" s="341">
        <v>0</v>
      </c>
      <c r="R236" s="341">
        <f>Q236*H236</f>
        <v>0</v>
      </c>
      <c r="S236" s="341">
        <v>0</v>
      </c>
      <c r="T236" s="340">
        <f>S236*H236</f>
        <v>0</v>
      </c>
      <c r="AR236" s="338" t="s">
        <v>1649</v>
      </c>
      <c r="AT236" s="338" t="s">
        <v>1651</v>
      </c>
      <c r="AU236" s="338" t="s">
        <v>1567</v>
      </c>
      <c r="AY236" s="315" t="s">
        <v>1650</v>
      </c>
      <c r="BE236" s="339">
        <f>IF(N236="základní",J236,0)</f>
        <v>0</v>
      </c>
      <c r="BF236" s="339">
        <f>IF(N236="snížená",J236,0)</f>
        <v>0</v>
      </c>
      <c r="BG236" s="339">
        <f>IF(N236="zákl. přenesená",J236,0)</f>
        <v>0</v>
      </c>
      <c r="BH236" s="339">
        <f>IF(N236="sníž. přenesená",J236,0)</f>
        <v>0</v>
      </c>
      <c r="BI236" s="339">
        <f>IF(N236="nulová",J236,0)</f>
        <v>0</v>
      </c>
      <c r="BJ236" s="315" t="s">
        <v>1572</v>
      </c>
      <c r="BK236" s="339">
        <f>ROUND(I236*H236,2)</f>
        <v>0</v>
      </c>
      <c r="BL236" s="315" t="s">
        <v>1649</v>
      </c>
      <c r="BM236" s="338" t="s">
        <v>2104</v>
      </c>
    </row>
    <row r="237" spans="2:65" s="225" customFormat="1" x14ac:dyDescent="0.2">
      <c r="B237" s="226"/>
      <c r="D237" s="337" t="s">
        <v>1646</v>
      </c>
      <c r="F237" s="336" t="s">
        <v>1658</v>
      </c>
      <c r="I237" s="335"/>
      <c r="L237" s="226"/>
      <c r="M237" s="362"/>
      <c r="T237" s="272"/>
      <c r="AT237" s="315" t="s">
        <v>1646</v>
      </c>
      <c r="AU237" s="315" t="s">
        <v>1567</v>
      </c>
    </row>
    <row r="238" spans="2:65" s="225" customFormat="1" ht="24.2" customHeight="1" x14ac:dyDescent="0.2">
      <c r="B238" s="226"/>
      <c r="C238" s="372" t="s">
        <v>2103</v>
      </c>
      <c r="D238" s="372" t="s">
        <v>1666</v>
      </c>
      <c r="E238" s="371" t="s">
        <v>2102</v>
      </c>
      <c r="F238" s="366" t="s">
        <v>2101</v>
      </c>
      <c r="G238" s="370" t="s">
        <v>1551</v>
      </c>
      <c r="H238" s="369">
        <v>2</v>
      </c>
      <c r="I238" s="368"/>
      <c r="J238" s="367">
        <f>ROUND(I238*H238,2)</f>
        <v>0</v>
      </c>
      <c r="K238" s="366" t="s">
        <v>1668</v>
      </c>
      <c r="L238" s="365"/>
      <c r="M238" s="364" t="s">
        <v>1568</v>
      </c>
      <c r="N238" s="363" t="s">
        <v>1615</v>
      </c>
      <c r="P238" s="341">
        <f>O238*H238</f>
        <v>0</v>
      </c>
      <c r="Q238" s="341">
        <v>0</v>
      </c>
      <c r="R238" s="341">
        <f>Q238*H238</f>
        <v>0</v>
      </c>
      <c r="S238" s="341">
        <v>0</v>
      </c>
      <c r="T238" s="340">
        <f>S238*H238</f>
        <v>0</v>
      </c>
      <c r="AR238" s="338" t="s">
        <v>1667</v>
      </c>
      <c r="AT238" s="338" t="s">
        <v>1666</v>
      </c>
      <c r="AU238" s="338" t="s">
        <v>1567</v>
      </c>
      <c r="AY238" s="315" t="s">
        <v>1650</v>
      </c>
      <c r="BE238" s="339">
        <f>IF(N238="základní",J238,0)</f>
        <v>0</v>
      </c>
      <c r="BF238" s="339">
        <f>IF(N238="snížená",J238,0)</f>
        <v>0</v>
      </c>
      <c r="BG238" s="339">
        <f>IF(N238="zákl. přenesená",J238,0)</f>
        <v>0</v>
      </c>
      <c r="BH238" s="339">
        <f>IF(N238="sníž. přenesená",J238,0)</f>
        <v>0</v>
      </c>
      <c r="BI238" s="339">
        <f>IF(N238="nulová",J238,0)</f>
        <v>0</v>
      </c>
      <c r="BJ238" s="315" t="s">
        <v>1572</v>
      </c>
      <c r="BK238" s="339">
        <f>ROUND(I238*H238,2)</f>
        <v>0</v>
      </c>
      <c r="BL238" s="315" t="s">
        <v>1649</v>
      </c>
      <c r="BM238" s="338" t="s">
        <v>2100</v>
      </c>
    </row>
    <row r="239" spans="2:65" s="225" customFormat="1" ht="16.5" customHeight="1" x14ac:dyDescent="0.2">
      <c r="B239" s="226"/>
      <c r="C239" s="350" t="s">
        <v>2099</v>
      </c>
      <c r="D239" s="350" t="s">
        <v>1651</v>
      </c>
      <c r="E239" s="349" t="s">
        <v>1661</v>
      </c>
      <c r="F239" s="344" t="s">
        <v>1660</v>
      </c>
      <c r="G239" s="348" t="s">
        <v>1652</v>
      </c>
      <c r="H239" s="347">
        <v>1</v>
      </c>
      <c r="I239" s="346"/>
      <c r="J239" s="345">
        <f>ROUND(I239*H239,2)</f>
        <v>0</v>
      </c>
      <c r="K239" s="344" t="s">
        <v>152</v>
      </c>
      <c r="L239" s="226"/>
      <c r="M239" s="343" t="s">
        <v>1568</v>
      </c>
      <c r="N239" s="342" t="s">
        <v>1615</v>
      </c>
      <c r="P239" s="341">
        <f>O239*H239</f>
        <v>0</v>
      </c>
      <c r="Q239" s="341">
        <v>0</v>
      </c>
      <c r="R239" s="341">
        <f>Q239*H239</f>
        <v>0</v>
      </c>
      <c r="S239" s="341">
        <v>0</v>
      </c>
      <c r="T239" s="340">
        <f>S239*H239</f>
        <v>0</v>
      </c>
      <c r="AR239" s="338" t="s">
        <v>1649</v>
      </c>
      <c r="AT239" s="338" t="s">
        <v>1651</v>
      </c>
      <c r="AU239" s="338" t="s">
        <v>1567</v>
      </c>
      <c r="AY239" s="315" t="s">
        <v>1650</v>
      </c>
      <c r="BE239" s="339">
        <f>IF(N239="základní",J239,0)</f>
        <v>0</v>
      </c>
      <c r="BF239" s="339">
        <f>IF(N239="snížená",J239,0)</f>
        <v>0</v>
      </c>
      <c r="BG239" s="339">
        <f>IF(N239="zákl. přenesená",J239,0)</f>
        <v>0</v>
      </c>
      <c r="BH239" s="339">
        <f>IF(N239="sníž. přenesená",J239,0)</f>
        <v>0</v>
      </c>
      <c r="BI239" s="339">
        <f>IF(N239="nulová",J239,0)</f>
        <v>0</v>
      </c>
      <c r="BJ239" s="315" t="s">
        <v>1572</v>
      </c>
      <c r="BK239" s="339">
        <f>ROUND(I239*H239,2)</f>
        <v>0</v>
      </c>
      <c r="BL239" s="315" t="s">
        <v>1649</v>
      </c>
      <c r="BM239" s="338" t="s">
        <v>2098</v>
      </c>
    </row>
    <row r="240" spans="2:65" s="225" customFormat="1" x14ac:dyDescent="0.2">
      <c r="B240" s="226"/>
      <c r="D240" s="337" t="s">
        <v>1646</v>
      </c>
      <c r="F240" s="336" t="s">
        <v>1658</v>
      </c>
      <c r="I240" s="335"/>
      <c r="L240" s="226"/>
      <c r="M240" s="362"/>
      <c r="T240" s="272"/>
      <c r="AT240" s="315" t="s">
        <v>1646</v>
      </c>
      <c r="AU240" s="315" t="s">
        <v>1567</v>
      </c>
    </row>
    <row r="241" spans="2:65" s="225" customFormat="1" ht="24.2" customHeight="1" x14ac:dyDescent="0.2">
      <c r="B241" s="226"/>
      <c r="C241" s="372" t="s">
        <v>2097</v>
      </c>
      <c r="D241" s="372" t="s">
        <v>1666</v>
      </c>
      <c r="E241" s="371" t="s">
        <v>2096</v>
      </c>
      <c r="F241" s="366" t="s">
        <v>2095</v>
      </c>
      <c r="G241" s="370" t="s">
        <v>1551</v>
      </c>
      <c r="H241" s="369">
        <v>1</v>
      </c>
      <c r="I241" s="368"/>
      <c r="J241" s="367">
        <f>ROUND(I241*H241,2)</f>
        <v>0</v>
      </c>
      <c r="K241" s="366" t="s">
        <v>1668</v>
      </c>
      <c r="L241" s="365"/>
      <c r="M241" s="364" t="s">
        <v>1568</v>
      </c>
      <c r="N241" s="363" t="s">
        <v>1615</v>
      </c>
      <c r="P241" s="341">
        <f>O241*H241</f>
        <v>0</v>
      </c>
      <c r="Q241" s="341">
        <v>0</v>
      </c>
      <c r="R241" s="341">
        <f>Q241*H241</f>
        <v>0</v>
      </c>
      <c r="S241" s="341">
        <v>0</v>
      </c>
      <c r="T241" s="340">
        <f>S241*H241</f>
        <v>0</v>
      </c>
      <c r="AR241" s="338" t="s">
        <v>1667</v>
      </c>
      <c r="AT241" s="338" t="s">
        <v>1666</v>
      </c>
      <c r="AU241" s="338" t="s">
        <v>1567</v>
      </c>
      <c r="AY241" s="315" t="s">
        <v>1650</v>
      </c>
      <c r="BE241" s="339">
        <f>IF(N241="základní",J241,0)</f>
        <v>0</v>
      </c>
      <c r="BF241" s="339">
        <f>IF(N241="snížená",J241,0)</f>
        <v>0</v>
      </c>
      <c r="BG241" s="339">
        <f>IF(N241="zákl. přenesená",J241,0)</f>
        <v>0</v>
      </c>
      <c r="BH241" s="339">
        <f>IF(N241="sníž. přenesená",J241,0)</f>
        <v>0</v>
      </c>
      <c r="BI241" s="339">
        <f>IF(N241="nulová",J241,0)</f>
        <v>0</v>
      </c>
      <c r="BJ241" s="315" t="s">
        <v>1572</v>
      </c>
      <c r="BK241" s="339">
        <f>ROUND(I241*H241,2)</f>
        <v>0</v>
      </c>
      <c r="BL241" s="315" t="s">
        <v>1649</v>
      </c>
      <c r="BM241" s="338" t="s">
        <v>2094</v>
      </c>
    </row>
    <row r="242" spans="2:65" s="351" customFormat="1" ht="22.9" customHeight="1" x14ac:dyDescent="0.2">
      <c r="B242" s="358"/>
      <c r="D242" s="353" t="s">
        <v>1583</v>
      </c>
      <c r="E242" s="416" t="s">
        <v>2093</v>
      </c>
      <c r="F242" s="416" t="s">
        <v>2092</v>
      </c>
      <c r="I242" s="360"/>
      <c r="J242" s="415">
        <f>BK242</f>
        <v>0</v>
      </c>
      <c r="L242" s="358"/>
      <c r="M242" s="357"/>
      <c r="P242" s="356">
        <f>SUM(P243:P264)</f>
        <v>0</v>
      </c>
      <c r="R242" s="356">
        <f>SUM(R243:R264)</f>
        <v>2.4829999999999998E-2</v>
      </c>
      <c r="T242" s="355">
        <f>SUM(T243:T264)</f>
        <v>0</v>
      </c>
      <c r="AR242" s="353" t="s">
        <v>1567</v>
      </c>
      <c r="AT242" s="354" t="s">
        <v>1583</v>
      </c>
      <c r="AU242" s="354" t="s">
        <v>1572</v>
      </c>
      <c r="AY242" s="353" t="s">
        <v>1650</v>
      </c>
      <c r="BK242" s="352">
        <f>SUM(BK243:BK264)</f>
        <v>0</v>
      </c>
    </row>
    <row r="243" spans="2:65" s="225" customFormat="1" ht="24.2" customHeight="1" x14ac:dyDescent="0.2">
      <c r="B243" s="226"/>
      <c r="C243" s="350" t="s">
        <v>2091</v>
      </c>
      <c r="D243" s="350" t="s">
        <v>1651</v>
      </c>
      <c r="E243" s="349" t="s">
        <v>2084</v>
      </c>
      <c r="F243" s="344" t="s">
        <v>2083</v>
      </c>
      <c r="G243" s="348" t="s">
        <v>189</v>
      </c>
      <c r="H243" s="347">
        <v>115</v>
      </c>
      <c r="I243" s="346"/>
      <c r="J243" s="345">
        <f>ROUND(I243*H243,2)</f>
        <v>0</v>
      </c>
      <c r="K243" s="344" t="s">
        <v>152</v>
      </c>
      <c r="L243" s="226"/>
      <c r="M243" s="343" t="s">
        <v>1568</v>
      </c>
      <c r="N243" s="342" t="s">
        <v>1615</v>
      </c>
      <c r="P243" s="341">
        <f>O243*H243</f>
        <v>0</v>
      </c>
      <c r="Q243" s="341">
        <v>0</v>
      </c>
      <c r="R243" s="341">
        <f>Q243*H243</f>
        <v>0</v>
      </c>
      <c r="S243" s="341">
        <v>0</v>
      </c>
      <c r="T243" s="340">
        <f>S243*H243</f>
        <v>0</v>
      </c>
      <c r="AR243" s="338" t="s">
        <v>1649</v>
      </c>
      <c r="AT243" s="338" t="s">
        <v>1651</v>
      </c>
      <c r="AU243" s="338" t="s">
        <v>1567</v>
      </c>
      <c r="AY243" s="315" t="s">
        <v>1650</v>
      </c>
      <c r="BE243" s="339">
        <f>IF(N243="základní",J243,0)</f>
        <v>0</v>
      </c>
      <c r="BF243" s="339">
        <f>IF(N243="snížená",J243,0)</f>
        <v>0</v>
      </c>
      <c r="BG243" s="339">
        <f>IF(N243="zákl. přenesená",J243,0)</f>
        <v>0</v>
      </c>
      <c r="BH243" s="339">
        <f>IF(N243="sníž. přenesená",J243,0)</f>
        <v>0</v>
      </c>
      <c r="BI243" s="339">
        <f>IF(N243="nulová",J243,0)</f>
        <v>0</v>
      </c>
      <c r="BJ243" s="315" t="s">
        <v>1572</v>
      </c>
      <c r="BK243" s="339">
        <f>ROUND(I243*H243,2)</f>
        <v>0</v>
      </c>
      <c r="BL243" s="315" t="s">
        <v>1649</v>
      </c>
      <c r="BM243" s="338" t="s">
        <v>2090</v>
      </c>
    </row>
    <row r="244" spans="2:65" s="225" customFormat="1" x14ac:dyDescent="0.2">
      <c r="B244" s="226"/>
      <c r="D244" s="337" t="s">
        <v>1646</v>
      </c>
      <c r="F244" s="336" t="s">
        <v>2081</v>
      </c>
      <c r="I244" s="335"/>
      <c r="L244" s="226"/>
      <c r="M244" s="362"/>
      <c r="T244" s="272"/>
      <c r="AT244" s="315" t="s">
        <v>1646</v>
      </c>
      <c r="AU244" s="315" t="s">
        <v>1567</v>
      </c>
    </row>
    <row r="245" spans="2:65" s="225" customFormat="1" ht="16.5" customHeight="1" x14ac:dyDescent="0.2">
      <c r="B245" s="226"/>
      <c r="C245" s="372" t="s">
        <v>2089</v>
      </c>
      <c r="D245" s="372" t="s">
        <v>1666</v>
      </c>
      <c r="E245" s="371" t="s">
        <v>2088</v>
      </c>
      <c r="F245" s="366" t="s">
        <v>2087</v>
      </c>
      <c r="G245" s="370" t="s">
        <v>189</v>
      </c>
      <c r="H245" s="369">
        <v>115</v>
      </c>
      <c r="I245" s="368"/>
      <c r="J245" s="367">
        <f>ROUND(I245*H245,2)</f>
        <v>0</v>
      </c>
      <c r="K245" s="366" t="s">
        <v>152</v>
      </c>
      <c r="L245" s="365"/>
      <c r="M245" s="364" t="s">
        <v>1568</v>
      </c>
      <c r="N245" s="363" t="s">
        <v>1615</v>
      </c>
      <c r="P245" s="341">
        <f>O245*H245</f>
        <v>0</v>
      </c>
      <c r="Q245" s="341">
        <v>5.0000000000000002E-5</v>
      </c>
      <c r="R245" s="341">
        <f>Q245*H245</f>
        <v>5.7499999999999999E-3</v>
      </c>
      <c r="S245" s="341">
        <v>0</v>
      </c>
      <c r="T245" s="340">
        <f>S245*H245</f>
        <v>0</v>
      </c>
      <c r="AR245" s="338" t="s">
        <v>1667</v>
      </c>
      <c r="AT245" s="338" t="s">
        <v>1666</v>
      </c>
      <c r="AU245" s="338" t="s">
        <v>1567</v>
      </c>
      <c r="AY245" s="315" t="s">
        <v>1650</v>
      </c>
      <c r="BE245" s="339">
        <f>IF(N245="základní",J245,0)</f>
        <v>0</v>
      </c>
      <c r="BF245" s="339">
        <f>IF(N245="snížená",J245,0)</f>
        <v>0</v>
      </c>
      <c r="BG245" s="339">
        <f>IF(N245="zákl. přenesená",J245,0)</f>
        <v>0</v>
      </c>
      <c r="BH245" s="339">
        <f>IF(N245="sníž. přenesená",J245,0)</f>
        <v>0</v>
      </c>
      <c r="BI245" s="339">
        <f>IF(N245="nulová",J245,0)</f>
        <v>0</v>
      </c>
      <c r="BJ245" s="315" t="s">
        <v>1572</v>
      </c>
      <c r="BK245" s="339">
        <f>ROUND(I245*H245,2)</f>
        <v>0</v>
      </c>
      <c r="BL245" s="315" t="s">
        <v>1649</v>
      </c>
      <c r="BM245" s="338" t="s">
        <v>2086</v>
      </c>
    </row>
    <row r="246" spans="2:65" s="225" customFormat="1" ht="24.2" customHeight="1" x14ac:dyDescent="0.2">
      <c r="B246" s="226"/>
      <c r="C246" s="350" t="s">
        <v>2085</v>
      </c>
      <c r="D246" s="350" t="s">
        <v>1651</v>
      </c>
      <c r="E246" s="349" t="s">
        <v>2084</v>
      </c>
      <c r="F246" s="344" t="s">
        <v>2083</v>
      </c>
      <c r="G246" s="348" t="s">
        <v>189</v>
      </c>
      <c r="H246" s="347">
        <v>15</v>
      </c>
      <c r="I246" s="346"/>
      <c r="J246" s="345">
        <f>ROUND(I246*H246,2)</f>
        <v>0</v>
      </c>
      <c r="K246" s="344" t="s">
        <v>152</v>
      </c>
      <c r="L246" s="226"/>
      <c r="M246" s="343" t="s">
        <v>1568</v>
      </c>
      <c r="N246" s="342" t="s">
        <v>1615</v>
      </c>
      <c r="P246" s="341">
        <f>O246*H246</f>
        <v>0</v>
      </c>
      <c r="Q246" s="341">
        <v>0</v>
      </c>
      <c r="R246" s="341">
        <f>Q246*H246</f>
        <v>0</v>
      </c>
      <c r="S246" s="341">
        <v>0</v>
      </c>
      <c r="T246" s="340">
        <f>S246*H246</f>
        <v>0</v>
      </c>
      <c r="AR246" s="338" t="s">
        <v>1649</v>
      </c>
      <c r="AT246" s="338" t="s">
        <v>1651</v>
      </c>
      <c r="AU246" s="338" t="s">
        <v>1567</v>
      </c>
      <c r="AY246" s="315" t="s">
        <v>1650</v>
      </c>
      <c r="BE246" s="339">
        <f>IF(N246="základní",J246,0)</f>
        <v>0</v>
      </c>
      <c r="BF246" s="339">
        <f>IF(N246="snížená",J246,0)</f>
        <v>0</v>
      </c>
      <c r="BG246" s="339">
        <f>IF(N246="zákl. přenesená",J246,0)</f>
        <v>0</v>
      </c>
      <c r="BH246" s="339">
        <f>IF(N246="sníž. přenesená",J246,0)</f>
        <v>0</v>
      </c>
      <c r="BI246" s="339">
        <f>IF(N246="nulová",J246,0)</f>
        <v>0</v>
      </c>
      <c r="BJ246" s="315" t="s">
        <v>1572</v>
      </c>
      <c r="BK246" s="339">
        <f>ROUND(I246*H246,2)</f>
        <v>0</v>
      </c>
      <c r="BL246" s="315" t="s">
        <v>1649</v>
      </c>
      <c r="BM246" s="338" t="s">
        <v>2082</v>
      </c>
    </row>
    <row r="247" spans="2:65" s="225" customFormat="1" x14ac:dyDescent="0.2">
      <c r="B247" s="226"/>
      <c r="D247" s="337" t="s">
        <v>1646</v>
      </c>
      <c r="F247" s="336" t="s">
        <v>2081</v>
      </c>
      <c r="I247" s="335"/>
      <c r="L247" s="226"/>
      <c r="M247" s="362"/>
      <c r="T247" s="272"/>
      <c r="AT247" s="315" t="s">
        <v>1646</v>
      </c>
      <c r="AU247" s="315" t="s">
        <v>1567</v>
      </c>
    </row>
    <row r="248" spans="2:65" s="225" customFormat="1" ht="16.5" customHeight="1" x14ac:dyDescent="0.2">
      <c r="B248" s="226"/>
      <c r="C248" s="372" t="s">
        <v>2080</v>
      </c>
      <c r="D248" s="372" t="s">
        <v>1666</v>
      </c>
      <c r="E248" s="371" t="s">
        <v>2079</v>
      </c>
      <c r="F248" s="366" t="s">
        <v>2078</v>
      </c>
      <c r="G248" s="370" t="s">
        <v>189</v>
      </c>
      <c r="H248" s="369">
        <v>15</v>
      </c>
      <c r="I248" s="368"/>
      <c r="J248" s="367">
        <f>ROUND(I248*H248,2)</f>
        <v>0</v>
      </c>
      <c r="K248" s="366" t="s">
        <v>152</v>
      </c>
      <c r="L248" s="365"/>
      <c r="M248" s="364" t="s">
        <v>1568</v>
      </c>
      <c r="N248" s="363" t="s">
        <v>1615</v>
      </c>
      <c r="P248" s="341">
        <f>O248*H248</f>
        <v>0</v>
      </c>
      <c r="Q248" s="341">
        <v>4.0000000000000003E-5</v>
      </c>
      <c r="R248" s="341">
        <f>Q248*H248</f>
        <v>6.0000000000000006E-4</v>
      </c>
      <c r="S248" s="341">
        <v>0</v>
      </c>
      <c r="T248" s="340">
        <f>S248*H248</f>
        <v>0</v>
      </c>
      <c r="AR248" s="338" t="s">
        <v>1667</v>
      </c>
      <c r="AT248" s="338" t="s">
        <v>1666</v>
      </c>
      <c r="AU248" s="338" t="s">
        <v>1567</v>
      </c>
      <c r="AY248" s="315" t="s">
        <v>1650</v>
      </c>
      <c r="BE248" s="339">
        <f>IF(N248="základní",J248,0)</f>
        <v>0</v>
      </c>
      <c r="BF248" s="339">
        <f>IF(N248="snížená",J248,0)</f>
        <v>0</v>
      </c>
      <c r="BG248" s="339">
        <f>IF(N248="zákl. přenesená",J248,0)</f>
        <v>0</v>
      </c>
      <c r="BH248" s="339">
        <f>IF(N248="sníž. přenesená",J248,0)</f>
        <v>0</v>
      </c>
      <c r="BI248" s="339">
        <f>IF(N248="nulová",J248,0)</f>
        <v>0</v>
      </c>
      <c r="BJ248" s="315" t="s">
        <v>1572</v>
      </c>
      <c r="BK248" s="339">
        <f>ROUND(I248*H248,2)</f>
        <v>0</v>
      </c>
      <c r="BL248" s="315" t="s">
        <v>1649</v>
      </c>
      <c r="BM248" s="338" t="s">
        <v>2077</v>
      </c>
    </row>
    <row r="249" spans="2:65" s="225" customFormat="1" ht="24.2" customHeight="1" x14ac:dyDescent="0.2">
      <c r="B249" s="226"/>
      <c r="C249" s="350" t="s">
        <v>2076</v>
      </c>
      <c r="D249" s="350" t="s">
        <v>1651</v>
      </c>
      <c r="E249" s="349" t="s">
        <v>2075</v>
      </c>
      <c r="F249" s="344" t="s">
        <v>2074</v>
      </c>
      <c r="G249" s="348" t="s">
        <v>189</v>
      </c>
      <c r="H249" s="347">
        <v>42</v>
      </c>
      <c r="I249" s="346"/>
      <c r="J249" s="345">
        <f>ROUND(I249*H249,2)</f>
        <v>0</v>
      </c>
      <c r="K249" s="344" t="s">
        <v>152</v>
      </c>
      <c r="L249" s="226"/>
      <c r="M249" s="343" t="s">
        <v>1568</v>
      </c>
      <c r="N249" s="342" t="s">
        <v>1615</v>
      </c>
      <c r="P249" s="341">
        <f>O249*H249</f>
        <v>0</v>
      </c>
      <c r="Q249" s="341">
        <v>0</v>
      </c>
      <c r="R249" s="341">
        <f>Q249*H249</f>
        <v>0</v>
      </c>
      <c r="S249" s="341">
        <v>0</v>
      </c>
      <c r="T249" s="340">
        <f>S249*H249</f>
        <v>0</v>
      </c>
      <c r="AR249" s="338" t="s">
        <v>1649</v>
      </c>
      <c r="AT249" s="338" t="s">
        <v>1651</v>
      </c>
      <c r="AU249" s="338" t="s">
        <v>1567</v>
      </c>
      <c r="AY249" s="315" t="s">
        <v>1650</v>
      </c>
      <c r="BE249" s="339">
        <f>IF(N249="základní",J249,0)</f>
        <v>0</v>
      </c>
      <c r="BF249" s="339">
        <f>IF(N249="snížená",J249,0)</f>
        <v>0</v>
      </c>
      <c r="BG249" s="339">
        <f>IF(N249="zákl. přenesená",J249,0)</f>
        <v>0</v>
      </c>
      <c r="BH249" s="339">
        <f>IF(N249="sníž. přenesená",J249,0)</f>
        <v>0</v>
      </c>
      <c r="BI249" s="339">
        <f>IF(N249="nulová",J249,0)</f>
        <v>0</v>
      </c>
      <c r="BJ249" s="315" t="s">
        <v>1572</v>
      </c>
      <c r="BK249" s="339">
        <f>ROUND(I249*H249,2)</f>
        <v>0</v>
      </c>
      <c r="BL249" s="315" t="s">
        <v>1649</v>
      </c>
      <c r="BM249" s="338" t="s">
        <v>2073</v>
      </c>
    </row>
    <row r="250" spans="2:65" s="225" customFormat="1" x14ac:dyDescent="0.2">
      <c r="B250" s="226"/>
      <c r="D250" s="337" t="s">
        <v>1646</v>
      </c>
      <c r="F250" s="336" t="s">
        <v>2072</v>
      </c>
      <c r="I250" s="335"/>
      <c r="L250" s="226"/>
      <c r="M250" s="362"/>
      <c r="T250" s="272"/>
      <c r="AT250" s="315" t="s">
        <v>1646</v>
      </c>
      <c r="AU250" s="315" t="s">
        <v>1567</v>
      </c>
    </row>
    <row r="251" spans="2:65" s="225" customFormat="1" ht="16.5" customHeight="1" x14ac:dyDescent="0.2">
      <c r="B251" s="226"/>
      <c r="C251" s="372" t="s">
        <v>2071</v>
      </c>
      <c r="D251" s="372" t="s">
        <v>1666</v>
      </c>
      <c r="E251" s="371" t="s">
        <v>2070</v>
      </c>
      <c r="F251" s="366" t="s">
        <v>2069</v>
      </c>
      <c r="G251" s="370" t="s">
        <v>189</v>
      </c>
      <c r="H251" s="369">
        <v>42</v>
      </c>
      <c r="I251" s="368"/>
      <c r="J251" s="367">
        <f>ROUND(I251*H251,2)</f>
        <v>0</v>
      </c>
      <c r="K251" s="366" t="s">
        <v>152</v>
      </c>
      <c r="L251" s="365"/>
      <c r="M251" s="364" t="s">
        <v>1568</v>
      </c>
      <c r="N251" s="363" t="s">
        <v>1615</v>
      </c>
      <c r="P251" s="341">
        <f>O251*H251</f>
        <v>0</v>
      </c>
      <c r="Q251" s="341">
        <v>1.4999999999999999E-4</v>
      </c>
      <c r="R251" s="341">
        <f>Q251*H251</f>
        <v>6.2999999999999992E-3</v>
      </c>
      <c r="S251" s="341">
        <v>0</v>
      </c>
      <c r="T251" s="340">
        <f>S251*H251</f>
        <v>0</v>
      </c>
      <c r="AR251" s="338" t="s">
        <v>1667</v>
      </c>
      <c r="AT251" s="338" t="s">
        <v>1666</v>
      </c>
      <c r="AU251" s="338" t="s">
        <v>1567</v>
      </c>
      <c r="AY251" s="315" t="s">
        <v>1650</v>
      </c>
      <c r="BE251" s="339">
        <f>IF(N251="základní",J251,0)</f>
        <v>0</v>
      </c>
      <c r="BF251" s="339">
        <f>IF(N251="snížená",J251,0)</f>
        <v>0</v>
      </c>
      <c r="BG251" s="339">
        <f>IF(N251="zákl. přenesená",J251,0)</f>
        <v>0</v>
      </c>
      <c r="BH251" s="339">
        <f>IF(N251="sníž. přenesená",J251,0)</f>
        <v>0</v>
      </c>
      <c r="BI251" s="339">
        <f>IF(N251="nulová",J251,0)</f>
        <v>0</v>
      </c>
      <c r="BJ251" s="315" t="s">
        <v>1572</v>
      </c>
      <c r="BK251" s="339">
        <f>ROUND(I251*H251,2)</f>
        <v>0</v>
      </c>
      <c r="BL251" s="315" t="s">
        <v>1649</v>
      </c>
      <c r="BM251" s="338" t="s">
        <v>2068</v>
      </c>
    </row>
    <row r="252" spans="2:65" s="225" customFormat="1" ht="24.2" customHeight="1" x14ac:dyDescent="0.2">
      <c r="B252" s="226"/>
      <c r="C252" s="350" t="s">
        <v>2067</v>
      </c>
      <c r="D252" s="350" t="s">
        <v>1651</v>
      </c>
      <c r="E252" s="349" t="s">
        <v>1928</v>
      </c>
      <c r="F252" s="344" t="s">
        <v>1927</v>
      </c>
      <c r="G252" s="348" t="s">
        <v>172</v>
      </c>
      <c r="H252" s="347">
        <v>54</v>
      </c>
      <c r="I252" s="346"/>
      <c r="J252" s="345">
        <f>ROUND(I252*H252,2)</f>
        <v>0</v>
      </c>
      <c r="K252" s="344" t="s">
        <v>152</v>
      </c>
      <c r="L252" s="226"/>
      <c r="M252" s="343" t="s">
        <v>1568</v>
      </c>
      <c r="N252" s="342" t="s">
        <v>1615</v>
      </c>
      <c r="P252" s="341">
        <f>O252*H252</f>
        <v>0</v>
      </c>
      <c r="Q252" s="341">
        <v>0</v>
      </c>
      <c r="R252" s="341">
        <f>Q252*H252</f>
        <v>0</v>
      </c>
      <c r="S252" s="341">
        <v>0</v>
      </c>
      <c r="T252" s="340">
        <f>S252*H252</f>
        <v>0</v>
      </c>
      <c r="AR252" s="338" t="s">
        <v>1649</v>
      </c>
      <c r="AT252" s="338" t="s">
        <v>1651</v>
      </c>
      <c r="AU252" s="338" t="s">
        <v>1567</v>
      </c>
      <c r="AY252" s="315" t="s">
        <v>1650</v>
      </c>
      <c r="BE252" s="339">
        <f>IF(N252="základní",J252,0)</f>
        <v>0</v>
      </c>
      <c r="BF252" s="339">
        <f>IF(N252="snížená",J252,0)</f>
        <v>0</v>
      </c>
      <c r="BG252" s="339">
        <f>IF(N252="zákl. přenesená",J252,0)</f>
        <v>0</v>
      </c>
      <c r="BH252" s="339">
        <f>IF(N252="sníž. přenesená",J252,0)</f>
        <v>0</v>
      </c>
      <c r="BI252" s="339">
        <f>IF(N252="nulová",J252,0)</f>
        <v>0</v>
      </c>
      <c r="BJ252" s="315" t="s">
        <v>1572</v>
      </c>
      <c r="BK252" s="339">
        <f>ROUND(I252*H252,2)</f>
        <v>0</v>
      </c>
      <c r="BL252" s="315" t="s">
        <v>1649</v>
      </c>
      <c r="BM252" s="338" t="s">
        <v>2066</v>
      </c>
    </row>
    <row r="253" spans="2:65" s="225" customFormat="1" x14ac:dyDescent="0.2">
      <c r="B253" s="226"/>
      <c r="D253" s="337" t="s">
        <v>1646</v>
      </c>
      <c r="F253" s="336" t="s">
        <v>1925</v>
      </c>
      <c r="I253" s="335"/>
      <c r="L253" s="226"/>
      <c r="M253" s="362"/>
      <c r="T253" s="272"/>
      <c r="AT253" s="315" t="s">
        <v>1646</v>
      </c>
      <c r="AU253" s="315" t="s">
        <v>1567</v>
      </c>
    </row>
    <row r="254" spans="2:65" s="225" customFormat="1" ht="16.5" customHeight="1" x14ac:dyDescent="0.2">
      <c r="B254" s="226"/>
      <c r="C254" s="372" t="s">
        <v>2065</v>
      </c>
      <c r="D254" s="372" t="s">
        <v>1666</v>
      </c>
      <c r="E254" s="371" t="s">
        <v>1923</v>
      </c>
      <c r="F254" s="366" t="s">
        <v>1922</v>
      </c>
      <c r="G254" s="370" t="s">
        <v>172</v>
      </c>
      <c r="H254" s="369">
        <v>54</v>
      </c>
      <c r="I254" s="368"/>
      <c r="J254" s="367">
        <f>ROUND(I254*H254,2)</f>
        <v>0</v>
      </c>
      <c r="K254" s="366" t="s">
        <v>152</v>
      </c>
      <c r="L254" s="365"/>
      <c r="M254" s="364" t="s">
        <v>1568</v>
      </c>
      <c r="N254" s="363" t="s">
        <v>1615</v>
      </c>
      <c r="P254" s="341">
        <f>O254*H254</f>
        <v>0</v>
      </c>
      <c r="Q254" s="341">
        <v>6.9999999999999994E-5</v>
      </c>
      <c r="R254" s="341">
        <f>Q254*H254</f>
        <v>3.7799999999999995E-3</v>
      </c>
      <c r="S254" s="341">
        <v>0</v>
      </c>
      <c r="T254" s="340">
        <f>S254*H254</f>
        <v>0</v>
      </c>
      <c r="AR254" s="338" t="s">
        <v>1667</v>
      </c>
      <c r="AT254" s="338" t="s">
        <v>1666</v>
      </c>
      <c r="AU254" s="338" t="s">
        <v>1567</v>
      </c>
      <c r="AY254" s="315" t="s">
        <v>1650</v>
      </c>
      <c r="BE254" s="339">
        <f>IF(N254="základní",J254,0)</f>
        <v>0</v>
      </c>
      <c r="BF254" s="339">
        <f>IF(N254="snížená",J254,0)</f>
        <v>0</v>
      </c>
      <c r="BG254" s="339">
        <f>IF(N254="zákl. přenesená",J254,0)</f>
        <v>0</v>
      </c>
      <c r="BH254" s="339">
        <f>IF(N254="sníž. přenesená",J254,0)</f>
        <v>0</v>
      </c>
      <c r="BI254" s="339">
        <f>IF(N254="nulová",J254,0)</f>
        <v>0</v>
      </c>
      <c r="BJ254" s="315" t="s">
        <v>1572</v>
      </c>
      <c r="BK254" s="339">
        <f>ROUND(I254*H254,2)</f>
        <v>0</v>
      </c>
      <c r="BL254" s="315" t="s">
        <v>1649</v>
      </c>
      <c r="BM254" s="338" t="s">
        <v>2064</v>
      </c>
    </row>
    <row r="255" spans="2:65" s="225" customFormat="1" ht="16.5" customHeight="1" x14ac:dyDescent="0.2">
      <c r="B255" s="226"/>
      <c r="C255" s="350" t="s">
        <v>2063</v>
      </c>
      <c r="D255" s="350" t="s">
        <v>1651</v>
      </c>
      <c r="E255" s="349" t="s">
        <v>1680</v>
      </c>
      <c r="F255" s="344" t="s">
        <v>1679</v>
      </c>
      <c r="G255" s="348" t="s">
        <v>189</v>
      </c>
      <c r="H255" s="347">
        <v>840</v>
      </c>
      <c r="I255" s="346"/>
      <c r="J255" s="345">
        <f>ROUND(I255*H255,2)</f>
        <v>0</v>
      </c>
      <c r="K255" s="344" t="s">
        <v>152</v>
      </c>
      <c r="L255" s="226"/>
      <c r="M255" s="343" t="s">
        <v>1568</v>
      </c>
      <c r="N255" s="342" t="s">
        <v>1615</v>
      </c>
      <c r="P255" s="341">
        <f>O255*H255</f>
        <v>0</v>
      </c>
      <c r="Q255" s="341">
        <v>0</v>
      </c>
      <c r="R255" s="341">
        <f>Q255*H255</f>
        <v>0</v>
      </c>
      <c r="S255" s="341">
        <v>0</v>
      </c>
      <c r="T255" s="340">
        <f>S255*H255</f>
        <v>0</v>
      </c>
      <c r="AR255" s="338" t="s">
        <v>1649</v>
      </c>
      <c r="AT255" s="338" t="s">
        <v>1651</v>
      </c>
      <c r="AU255" s="338" t="s">
        <v>1567</v>
      </c>
      <c r="AY255" s="315" t="s">
        <v>1650</v>
      </c>
      <c r="BE255" s="339">
        <f>IF(N255="základní",J255,0)</f>
        <v>0</v>
      </c>
      <c r="BF255" s="339">
        <f>IF(N255="snížená",J255,0)</f>
        <v>0</v>
      </c>
      <c r="BG255" s="339">
        <f>IF(N255="zákl. přenesená",J255,0)</f>
        <v>0</v>
      </c>
      <c r="BH255" s="339">
        <f>IF(N255="sníž. přenesená",J255,0)</f>
        <v>0</v>
      </c>
      <c r="BI255" s="339">
        <f>IF(N255="nulová",J255,0)</f>
        <v>0</v>
      </c>
      <c r="BJ255" s="315" t="s">
        <v>1572</v>
      </c>
      <c r="BK255" s="339">
        <f>ROUND(I255*H255,2)</f>
        <v>0</v>
      </c>
      <c r="BL255" s="315" t="s">
        <v>1649</v>
      </c>
      <c r="BM255" s="338" t="s">
        <v>2062</v>
      </c>
    </row>
    <row r="256" spans="2:65" s="225" customFormat="1" x14ac:dyDescent="0.2">
      <c r="B256" s="226"/>
      <c r="D256" s="337" t="s">
        <v>1646</v>
      </c>
      <c r="F256" s="336" t="s">
        <v>1677</v>
      </c>
      <c r="I256" s="335"/>
      <c r="L256" s="226"/>
      <c r="M256" s="362"/>
      <c r="T256" s="272"/>
      <c r="AT256" s="315" t="s">
        <v>1646</v>
      </c>
      <c r="AU256" s="315" t="s">
        <v>1567</v>
      </c>
    </row>
    <row r="257" spans="2:65" s="225" customFormat="1" ht="16.5" customHeight="1" x14ac:dyDescent="0.2">
      <c r="B257" s="226"/>
      <c r="C257" s="372" t="s">
        <v>2061</v>
      </c>
      <c r="D257" s="372" t="s">
        <v>1666</v>
      </c>
      <c r="E257" s="371" t="s">
        <v>1675</v>
      </c>
      <c r="F257" s="366" t="s">
        <v>1674</v>
      </c>
      <c r="G257" s="370" t="s">
        <v>189</v>
      </c>
      <c r="H257" s="369">
        <v>840</v>
      </c>
      <c r="I257" s="368"/>
      <c r="J257" s="367">
        <f>ROUND(I257*H257,2)</f>
        <v>0</v>
      </c>
      <c r="K257" s="366" t="s">
        <v>152</v>
      </c>
      <c r="L257" s="365"/>
      <c r="M257" s="364" t="s">
        <v>1568</v>
      </c>
      <c r="N257" s="363" t="s">
        <v>1615</v>
      </c>
      <c r="P257" s="341">
        <f>O257*H257</f>
        <v>0</v>
      </c>
      <c r="Q257" s="341">
        <v>1.0000000000000001E-5</v>
      </c>
      <c r="R257" s="341">
        <f>Q257*H257</f>
        <v>8.4000000000000012E-3</v>
      </c>
      <c r="S257" s="341">
        <v>0</v>
      </c>
      <c r="T257" s="340">
        <f>S257*H257</f>
        <v>0</v>
      </c>
      <c r="AR257" s="338" t="s">
        <v>1667</v>
      </c>
      <c r="AT257" s="338" t="s">
        <v>1666</v>
      </c>
      <c r="AU257" s="338" t="s">
        <v>1567</v>
      </c>
      <c r="AY257" s="315" t="s">
        <v>1650</v>
      </c>
      <c r="BE257" s="339">
        <f>IF(N257="základní",J257,0)</f>
        <v>0</v>
      </c>
      <c r="BF257" s="339">
        <f>IF(N257="snížená",J257,0)</f>
        <v>0</v>
      </c>
      <c r="BG257" s="339">
        <f>IF(N257="zákl. přenesená",J257,0)</f>
        <v>0</v>
      </c>
      <c r="BH257" s="339">
        <f>IF(N257="sníž. přenesená",J257,0)</f>
        <v>0</v>
      </c>
      <c r="BI257" s="339">
        <f>IF(N257="nulová",J257,0)</f>
        <v>0</v>
      </c>
      <c r="BJ257" s="315" t="s">
        <v>1572</v>
      </c>
      <c r="BK257" s="339">
        <f>ROUND(I257*H257,2)</f>
        <v>0</v>
      </c>
      <c r="BL257" s="315" t="s">
        <v>1649</v>
      </c>
      <c r="BM257" s="338" t="s">
        <v>2060</v>
      </c>
    </row>
    <row r="258" spans="2:65" s="225" customFormat="1" ht="33" customHeight="1" x14ac:dyDescent="0.2">
      <c r="B258" s="226"/>
      <c r="C258" s="372" t="s">
        <v>2059</v>
      </c>
      <c r="D258" s="372" t="s">
        <v>1666</v>
      </c>
      <c r="E258" s="371" t="s">
        <v>1671</v>
      </c>
      <c r="F258" s="366" t="s">
        <v>1670</v>
      </c>
      <c r="G258" s="370" t="s">
        <v>1669</v>
      </c>
      <c r="H258" s="369">
        <v>840</v>
      </c>
      <c r="I258" s="368"/>
      <c r="J258" s="367">
        <f>ROUND(I258*H258,2)</f>
        <v>0</v>
      </c>
      <c r="K258" s="366" t="s">
        <v>1668</v>
      </c>
      <c r="L258" s="365"/>
      <c r="M258" s="364" t="s">
        <v>1568</v>
      </c>
      <c r="N258" s="363" t="s">
        <v>1615</v>
      </c>
      <c r="P258" s="341">
        <f>O258*H258</f>
        <v>0</v>
      </c>
      <c r="Q258" s="341">
        <v>0</v>
      </c>
      <c r="R258" s="341">
        <f>Q258*H258</f>
        <v>0</v>
      </c>
      <c r="S258" s="341">
        <v>0</v>
      </c>
      <c r="T258" s="340">
        <f>S258*H258</f>
        <v>0</v>
      </c>
      <c r="AR258" s="338" t="s">
        <v>1667</v>
      </c>
      <c r="AT258" s="338" t="s">
        <v>1666</v>
      </c>
      <c r="AU258" s="338" t="s">
        <v>1567</v>
      </c>
      <c r="AY258" s="315" t="s">
        <v>1650</v>
      </c>
      <c r="BE258" s="339">
        <f>IF(N258="základní",J258,0)</f>
        <v>0</v>
      </c>
      <c r="BF258" s="339">
        <f>IF(N258="snížená",J258,0)</f>
        <v>0</v>
      </c>
      <c r="BG258" s="339">
        <f>IF(N258="zákl. přenesená",J258,0)</f>
        <v>0</v>
      </c>
      <c r="BH258" s="339">
        <f>IF(N258="sníž. přenesená",J258,0)</f>
        <v>0</v>
      </c>
      <c r="BI258" s="339">
        <f>IF(N258="nulová",J258,0)</f>
        <v>0</v>
      </c>
      <c r="BJ258" s="315" t="s">
        <v>1572</v>
      </c>
      <c r="BK258" s="339">
        <f>ROUND(I258*H258,2)</f>
        <v>0</v>
      </c>
      <c r="BL258" s="315" t="s">
        <v>1649</v>
      </c>
      <c r="BM258" s="338" t="s">
        <v>2058</v>
      </c>
    </row>
    <row r="259" spans="2:65" s="225" customFormat="1" ht="21.75" customHeight="1" x14ac:dyDescent="0.2">
      <c r="B259" s="226"/>
      <c r="C259" s="350" t="s">
        <v>2057</v>
      </c>
      <c r="D259" s="350" t="s">
        <v>1651</v>
      </c>
      <c r="E259" s="349" t="s">
        <v>2056</v>
      </c>
      <c r="F259" s="344" t="s">
        <v>2055</v>
      </c>
      <c r="G259" s="348" t="s">
        <v>189</v>
      </c>
      <c r="H259" s="347">
        <v>120</v>
      </c>
      <c r="I259" s="346"/>
      <c r="J259" s="345">
        <f>ROUND(I259*H259,2)</f>
        <v>0</v>
      </c>
      <c r="K259" s="344" t="s">
        <v>152</v>
      </c>
      <c r="L259" s="226"/>
      <c r="M259" s="343" t="s">
        <v>1568</v>
      </c>
      <c r="N259" s="342" t="s">
        <v>1615</v>
      </c>
      <c r="P259" s="341">
        <f>O259*H259</f>
        <v>0</v>
      </c>
      <c r="Q259" s="341">
        <v>0</v>
      </c>
      <c r="R259" s="341">
        <f>Q259*H259</f>
        <v>0</v>
      </c>
      <c r="S259" s="341">
        <v>0</v>
      </c>
      <c r="T259" s="340">
        <f>S259*H259</f>
        <v>0</v>
      </c>
      <c r="AR259" s="338" t="s">
        <v>1649</v>
      </c>
      <c r="AT259" s="338" t="s">
        <v>1651</v>
      </c>
      <c r="AU259" s="338" t="s">
        <v>1567</v>
      </c>
      <c r="AY259" s="315" t="s">
        <v>1650</v>
      </c>
      <c r="BE259" s="339">
        <f>IF(N259="základní",J259,0)</f>
        <v>0</v>
      </c>
      <c r="BF259" s="339">
        <f>IF(N259="snížená",J259,0)</f>
        <v>0</v>
      </c>
      <c r="BG259" s="339">
        <f>IF(N259="zákl. přenesená",J259,0)</f>
        <v>0</v>
      </c>
      <c r="BH259" s="339">
        <f>IF(N259="sníž. přenesená",J259,0)</f>
        <v>0</v>
      </c>
      <c r="BI259" s="339">
        <f>IF(N259="nulová",J259,0)</f>
        <v>0</v>
      </c>
      <c r="BJ259" s="315" t="s">
        <v>1572</v>
      </c>
      <c r="BK259" s="339">
        <f>ROUND(I259*H259,2)</f>
        <v>0</v>
      </c>
      <c r="BL259" s="315" t="s">
        <v>1649</v>
      </c>
      <c r="BM259" s="338" t="s">
        <v>2054</v>
      </c>
    </row>
    <row r="260" spans="2:65" s="225" customFormat="1" x14ac:dyDescent="0.2">
      <c r="B260" s="226"/>
      <c r="D260" s="337" t="s">
        <v>1646</v>
      </c>
      <c r="F260" s="336" t="s">
        <v>2053</v>
      </c>
      <c r="I260" s="335"/>
      <c r="L260" s="226"/>
      <c r="M260" s="362"/>
      <c r="T260" s="272"/>
      <c r="AT260" s="315" t="s">
        <v>1646</v>
      </c>
      <c r="AU260" s="315" t="s">
        <v>1567</v>
      </c>
    </row>
    <row r="261" spans="2:65" s="225" customFormat="1" ht="24.2" customHeight="1" x14ac:dyDescent="0.2">
      <c r="B261" s="226"/>
      <c r="C261" s="372" t="s">
        <v>2052</v>
      </c>
      <c r="D261" s="372" t="s">
        <v>1666</v>
      </c>
      <c r="E261" s="371" t="s">
        <v>2051</v>
      </c>
      <c r="F261" s="366" t="s">
        <v>2050</v>
      </c>
      <c r="G261" s="370" t="s">
        <v>1551</v>
      </c>
      <c r="H261" s="369">
        <v>120</v>
      </c>
      <c r="I261" s="368"/>
      <c r="J261" s="367">
        <f>ROUND(I261*H261,2)</f>
        <v>0</v>
      </c>
      <c r="K261" s="366" t="s">
        <v>1668</v>
      </c>
      <c r="L261" s="365"/>
      <c r="M261" s="364" t="s">
        <v>1568</v>
      </c>
      <c r="N261" s="363" t="s">
        <v>1615</v>
      </c>
      <c r="P261" s="341">
        <f>O261*H261</f>
        <v>0</v>
      </c>
      <c r="Q261" s="341">
        <v>0</v>
      </c>
      <c r="R261" s="341">
        <f>Q261*H261</f>
        <v>0</v>
      </c>
      <c r="S261" s="341">
        <v>0</v>
      </c>
      <c r="T261" s="340">
        <f>S261*H261</f>
        <v>0</v>
      </c>
      <c r="AR261" s="338" t="s">
        <v>1734</v>
      </c>
      <c r="AT261" s="338" t="s">
        <v>1666</v>
      </c>
      <c r="AU261" s="338" t="s">
        <v>1567</v>
      </c>
      <c r="AY261" s="315" t="s">
        <v>1650</v>
      </c>
      <c r="BE261" s="339">
        <f>IF(N261="základní",J261,0)</f>
        <v>0</v>
      </c>
      <c r="BF261" s="339">
        <f>IF(N261="snížená",J261,0)</f>
        <v>0</v>
      </c>
      <c r="BG261" s="339">
        <f>IF(N261="zákl. přenesená",J261,0)</f>
        <v>0</v>
      </c>
      <c r="BH261" s="339">
        <f>IF(N261="sníž. přenesená",J261,0)</f>
        <v>0</v>
      </c>
      <c r="BI261" s="339">
        <f>IF(N261="nulová",J261,0)</f>
        <v>0</v>
      </c>
      <c r="BJ261" s="315" t="s">
        <v>1572</v>
      </c>
      <c r="BK261" s="339">
        <f>ROUND(I261*H261,2)</f>
        <v>0</v>
      </c>
      <c r="BL261" s="315" t="s">
        <v>1738</v>
      </c>
      <c r="BM261" s="338" t="s">
        <v>2049</v>
      </c>
    </row>
    <row r="262" spans="2:65" s="225" customFormat="1" ht="24.2" customHeight="1" x14ac:dyDescent="0.2">
      <c r="B262" s="226"/>
      <c r="C262" s="350" t="s">
        <v>2048</v>
      </c>
      <c r="D262" s="350" t="s">
        <v>1651</v>
      </c>
      <c r="E262" s="349" t="s">
        <v>1689</v>
      </c>
      <c r="F262" s="344" t="s">
        <v>1688</v>
      </c>
      <c r="G262" s="348" t="s">
        <v>189</v>
      </c>
      <c r="H262" s="347">
        <v>30</v>
      </c>
      <c r="I262" s="346"/>
      <c r="J262" s="345">
        <f>ROUND(I262*H262,2)</f>
        <v>0</v>
      </c>
      <c r="K262" s="344" t="s">
        <v>152</v>
      </c>
      <c r="L262" s="226"/>
      <c r="M262" s="343" t="s">
        <v>1568</v>
      </c>
      <c r="N262" s="342" t="s">
        <v>1615</v>
      </c>
      <c r="P262" s="341">
        <f>O262*H262</f>
        <v>0</v>
      </c>
      <c r="Q262" s="341">
        <v>0</v>
      </c>
      <c r="R262" s="341">
        <f>Q262*H262</f>
        <v>0</v>
      </c>
      <c r="S262" s="341">
        <v>0</v>
      </c>
      <c r="T262" s="340">
        <f>S262*H262</f>
        <v>0</v>
      </c>
      <c r="AR262" s="338" t="s">
        <v>1649</v>
      </c>
      <c r="AT262" s="338" t="s">
        <v>1651</v>
      </c>
      <c r="AU262" s="338" t="s">
        <v>1567</v>
      </c>
      <c r="AY262" s="315" t="s">
        <v>1650</v>
      </c>
      <c r="BE262" s="339">
        <f>IF(N262="základní",J262,0)</f>
        <v>0</v>
      </c>
      <c r="BF262" s="339">
        <f>IF(N262="snížená",J262,0)</f>
        <v>0</v>
      </c>
      <c r="BG262" s="339">
        <f>IF(N262="zákl. přenesená",J262,0)</f>
        <v>0</v>
      </c>
      <c r="BH262" s="339">
        <f>IF(N262="sníž. přenesená",J262,0)</f>
        <v>0</v>
      </c>
      <c r="BI262" s="339">
        <f>IF(N262="nulová",J262,0)</f>
        <v>0</v>
      </c>
      <c r="BJ262" s="315" t="s">
        <v>1572</v>
      </c>
      <c r="BK262" s="339">
        <f>ROUND(I262*H262,2)</f>
        <v>0</v>
      </c>
      <c r="BL262" s="315" t="s">
        <v>1649</v>
      </c>
      <c r="BM262" s="338" t="s">
        <v>2047</v>
      </c>
    </row>
    <row r="263" spans="2:65" s="225" customFormat="1" x14ac:dyDescent="0.2">
      <c r="B263" s="226"/>
      <c r="D263" s="337" t="s">
        <v>1646</v>
      </c>
      <c r="F263" s="336" t="s">
        <v>1686</v>
      </c>
      <c r="I263" s="335"/>
      <c r="L263" s="226"/>
      <c r="M263" s="362"/>
      <c r="T263" s="272"/>
      <c r="AT263" s="315" t="s">
        <v>1646</v>
      </c>
      <c r="AU263" s="315" t="s">
        <v>1567</v>
      </c>
    </row>
    <row r="264" spans="2:65" s="225" customFormat="1" ht="78" customHeight="1" x14ac:dyDescent="0.2">
      <c r="B264" s="226"/>
      <c r="C264" s="372" t="s">
        <v>2046</v>
      </c>
      <c r="D264" s="372" t="s">
        <v>1666</v>
      </c>
      <c r="E264" s="371" t="s">
        <v>1684</v>
      </c>
      <c r="F264" s="366" t="s">
        <v>1683</v>
      </c>
      <c r="G264" s="370" t="s">
        <v>1551</v>
      </c>
      <c r="H264" s="369">
        <v>30</v>
      </c>
      <c r="I264" s="368"/>
      <c r="J264" s="367">
        <f>ROUND(I264*H264,2)</f>
        <v>0</v>
      </c>
      <c r="K264" s="366" t="s">
        <v>1668</v>
      </c>
      <c r="L264" s="365"/>
      <c r="M264" s="364" t="s">
        <v>1568</v>
      </c>
      <c r="N264" s="363" t="s">
        <v>1615</v>
      </c>
      <c r="P264" s="341">
        <f>O264*H264</f>
        <v>0</v>
      </c>
      <c r="Q264" s="341">
        <v>0</v>
      </c>
      <c r="R264" s="341">
        <f>Q264*H264</f>
        <v>0</v>
      </c>
      <c r="S264" s="341">
        <v>0</v>
      </c>
      <c r="T264" s="340">
        <f>S264*H264</f>
        <v>0</v>
      </c>
      <c r="AR264" s="338" t="s">
        <v>1667</v>
      </c>
      <c r="AT264" s="338" t="s">
        <v>1666</v>
      </c>
      <c r="AU264" s="338" t="s">
        <v>1567</v>
      </c>
      <c r="AY264" s="315" t="s">
        <v>1650</v>
      </c>
      <c r="BE264" s="339">
        <f>IF(N264="základní",J264,0)</f>
        <v>0</v>
      </c>
      <c r="BF264" s="339">
        <f>IF(N264="snížená",J264,0)</f>
        <v>0</v>
      </c>
      <c r="BG264" s="339">
        <f>IF(N264="zákl. přenesená",J264,0)</f>
        <v>0</v>
      </c>
      <c r="BH264" s="339">
        <f>IF(N264="sníž. přenesená",J264,0)</f>
        <v>0</v>
      </c>
      <c r="BI264" s="339">
        <f>IF(N264="nulová",J264,0)</f>
        <v>0</v>
      </c>
      <c r="BJ264" s="315" t="s">
        <v>1572</v>
      </c>
      <c r="BK264" s="339">
        <f>ROUND(I264*H264,2)</f>
        <v>0</v>
      </c>
      <c r="BL264" s="315" t="s">
        <v>1649</v>
      </c>
      <c r="BM264" s="338" t="s">
        <v>2045</v>
      </c>
    </row>
    <row r="265" spans="2:65" s="351" customFormat="1" ht="22.9" customHeight="1" x14ac:dyDescent="0.2">
      <c r="B265" s="358"/>
      <c r="D265" s="353" t="s">
        <v>1583</v>
      </c>
      <c r="E265" s="416" t="s">
        <v>2044</v>
      </c>
      <c r="F265" s="416" t="s">
        <v>2043</v>
      </c>
      <c r="I265" s="360"/>
      <c r="J265" s="415">
        <f>BK265</f>
        <v>0</v>
      </c>
      <c r="L265" s="358"/>
      <c r="M265" s="357"/>
      <c r="P265" s="356">
        <f>SUM(P266:P291)</f>
        <v>0</v>
      </c>
      <c r="R265" s="356">
        <f>SUM(R266:R291)</f>
        <v>0</v>
      </c>
      <c r="T265" s="355">
        <f>SUM(T266:T291)</f>
        <v>0</v>
      </c>
      <c r="AR265" s="353" t="s">
        <v>1567</v>
      </c>
      <c r="AT265" s="354" t="s">
        <v>1583</v>
      </c>
      <c r="AU265" s="354" t="s">
        <v>1572</v>
      </c>
      <c r="AY265" s="353" t="s">
        <v>1650</v>
      </c>
      <c r="BK265" s="352">
        <f>SUM(BK266:BK291)</f>
        <v>0</v>
      </c>
    </row>
    <row r="266" spans="2:65" s="225" customFormat="1" ht="24.2" customHeight="1" x14ac:dyDescent="0.2">
      <c r="B266" s="226"/>
      <c r="C266" s="350" t="s">
        <v>2042</v>
      </c>
      <c r="D266" s="350" t="s">
        <v>1651</v>
      </c>
      <c r="E266" s="349" t="s">
        <v>2035</v>
      </c>
      <c r="F266" s="344" t="s">
        <v>2034</v>
      </c>
      <c r="G266" s="348" t="s">
        <v>189</v>
      </c>
      <c r="H266" s="347">
        <v>79</v>
      </c>
      <c r="I266" s="346"/>
      <c r="J266" s="345">
        <f>ROUND(I266*H266,2)</f>
        <v>0</v>
      </c>
      <c r="K266" s="344" t="s">
        <v>152</v>
      </c>
      <c r="L266" s="226"/>
      <c r="M266" s="343" t="s">
        <v>1568</v>
      </c>
      <c r="N266" s="342" t="s">
        <v>1615</v>
      </c>
      <c r="P266" s="341">
        <f>O266*H266</f>
        <v>0</v>
      </c>
      <c r="Q266" s="341">
        <v>0</v>
      </c>
      <c r="R266" s="341">
        <f>Q266*H266</f>
        <v>0</v>
      </c>
      <c r="S266" s="341">
        <v>0</v>
      </c>
      <c r="T266" s="340">
        <f>S266*H266</f>
        <v>0</v>
      </c>
      <c r="AR266" s="338" t="s">
        <v>1649</v>
      </c>
      <c r="AT266" s="338" t="s">
        <v>1651</v>
      </c>
      <c r="AU266" s="338" t="s">
        <v>1567</v>
      </c>
      <c r="AY266" s="315" t="s">
        <v>1650</v>
      </c>
      <c r="BE266" s="339">
        <f>IF(N266="základní",J266,0)</f>
        <v>0</v>
      </c>
      <c r="BF266" s="339">
        <f>IF(N266="snížená",J266,0)</f>
        <v>0</v>
      </c>
      <c r="BG266" s="339">
        <f>IF(N266="zákl. přenesená",J266,0)</f>
        <v>0</v>
      </c>
      <c r="BH266" s="339">
        <f>IF(N266="sníž. přenesená",J266,0)</f>
        <v>0</v>
      </c>
      <c r="BI266" s="339">
        <f>IF(N266="nulová",J266,0)</f>
        <v>0</v>
      </c>
      <c r="BJ266" s="315" t="s">
        <v>1572</v>
      </c>
      <c r="BK266" s="339">
        <f>ROUND(I266*H266,2)</f>
        <v>0</v>
      </c>
      <c r="BL266" s="315" t="s">
        <v>1649</v>
      </c>
      <c r="BM266" s="338" t="s">
        <v>2041</v>
      </c>
    </row>
    <row r="267" spans="2:65" s="225" customFormat="1" x14ac:dyDescent="0.2">
      <c r="B267" s="226"/>
      <c r="D267" s="337" t="s">
        <v>1646</v>
      </c>
      <c r="F267" s="336" t="s">
        <v>2032</v>
      </c>
      <c r="I267" s="335"/>
      <c r="L267" s="226"/>
      <c r="M267" s="362"/>
      <c r="T267" s="272"/>
      <c r="AT267" s="315" t="s">
        <v>1646</v>
      </c>
      <c r="AU267" s="315" t="s">
        <v>1567</v>
      </c>
    </row>
    <row r="268" spans="2:65" s="225" customFormat="1" ht="37.9" customHeight="1" x14ac:dyDescent="0.2">
      <c r="B268" s="226"/>
      <c r="C268" s="372" t="s">
        <v>2040</v>
      </c>
      <c r="D268" s="372" t="s">
        <v>1666</v>
      </c>
      <c r="E268" s="371" t="s">
        <v>2039</v>
      </c>
      <c r="F268" s="366" t="s">
        <v>2038</v>
      </c>
      <c r="G268" s="370" t="s">
        <v>1551</v>
      </c>
      <c r="H268" s="369">
        <v>79</v>
      </c>
      <c r="I268" s="368"/>
      <c r="J268" s="367">
        <f>ROUND(I268*H268,2)</f>
        <v>0</v>
      </c>
      <c r="K268" s="366" t="s">
        <v>1668</v>
      </c>
      <c r="L268" s="365"/>
      <c r="M268" s="364" t="s">
        <v>1568</v>
      </c>
      <c r="N268" s="363" t="s">
        <v>1615</v>
      </c>
      <c r="P268" s="341">
        <f>O268*H268</f>
        <v>0</v>
      </c>
      <c r="Q268" s="341">
        <v>0</v>
      </c>
      <c r="R268" s="341">
        <f>Q268*H268</f>
        <v>0</v>
      </c>
      <c r="S268" s="341">
        <v>0</v>
      </c>
      <c r="T268" s="340">
        <f>S268*H268</f>
        <v>0</v>
      </c>
      <c r="AR268" s="338" t="s">
        <v>1667</v>
      </c>
      <c r="AT268" s="338" t="s">
        <v>1666</v>
      </c>
      <c r="AU268" s="338" t="s">
        <v>1567</v>
      </c>
      <c r="AY268" s="315" t="s">
        <v>1650</v>
      </c>
      <c r="BE268" s="339">
        <f>IF(N268="základní",J268,0)</f>
        <v>0</v>
      </c>
      <c r="BF268" s="339">
        <f>IF(N268="snížená",J268,0)</f>
        <v>0</v>
      </c>
      <c r="BG268" s="339">
        <f>IF(N268="zákl. přenesená",J268,0)</f>
        <v>0</v>
      </c>
      <c r="BH268" s="339">
        <f>IF(N268="sníž. přenesená",J268,0)</f>
        <v>0</v>
      </c>
      <c r="BI268" s="339">
        <f>IF(N268="nulová",J268,0)</f>
        <v>0</v>
      </c>
      <c r="BJ268" s="315" t="s">
        <v>1572</v>
      </c>
      <c r="BK268" s="339">
        <f>ROUND(I268*H268,2)</f>
        <v>0</v>
      </c>
      <c r="BL268" s="315" t="s">
        <v>1649</v>
      </c>
      <c r="BM268" s="338" t="s">
        <v>2037</v>
      </c>
    </row>
    <row r="269" spans="2:65" s="225" customFormat="1" ht="24.2" customHeight="1" x14ac:dyDescent="0.2">
      <c r="B269" s="226"/>
      <c r="C269" s="350" t="s">
        <v>2036</v>
      </c>
      <c r="D269" s="350" t="s">
        <v>1651</v>
      </c>
      <c r="E269" s="349" t="s">
        <v>2035</v>
      </c>
      <c r="F269" s="344" t="s">
        <v>2034</v>
      </c>
      <c r="G269" s="348" t="s">
        <v>189</v>
      </c>
      <c r="H269" s="347">
        <v>20</v>
      </c>
      <c r="I269" s="346"/>
      <c r="J269" s="345">
        <f>ROUND(I269*H269,2)</f>
        <v>0</v>
      </c>
      <c r="K269" s="344" t="s">
        <v>152</v>
      </c>
      <c r="L269" s="226"/>
      <c r="M269" s="343" t="s">
        <v>1568</v>
      </c>
      <c r="N269" s="342" t="s">
        <v>1615</v>
      </c>
      <c r="P269" s="341">
        <f>O269*H269</f>
        <v>0</v>
      </c>
      <c r="Q269" s="341">
        <v>0</v>
      </c>
      <c r="R269" s="341">
        <f>Q269*H269</f>
        <v>0</v>
      </c>
      <c r="S269" s="341">
        <v>0</v>
      </c>
      <c r="T269" s="340">
        <f>S269*H269</f>
        <v>0</v>
      </c>
      <c r="AR269" s="338" t="s">
        <v>1649</v>
      </c>
      <c r="AT269" s="338" t="s">
        <v>1651</v>
      </c>
      <c r="AU269" s="338" t="s">
        <v>1567</v>
      </c>
      <c r="AY269" s="315" t="s">
        <v>1650</v>
      </c>
      <c r="BE269" s="339">
        <f>IF(N269="základní",J269,0)</f>
        <v>0</v>
      </c>
      <c r="BF269" s="339">
        <f>IF(N269="snížená",J269,0)</f>
        <v>0</v>
      </c>
      <c r="BG269" s="339">
        <f>IF(N269="zákl. přenesená",J269,0)</f>
        <v>0</v>
      </c>
      <c r="BH269" s="339">
        <f>IF(N269="sníž. přenesená",J269,0)</f>
        <v>0</v>
      </c>
      <c r="BI269" s="339">
        <f>IF(N269="nulová",J269,0)</f>
        <v>0</v>
      </c>
      <c r="BJ269" s="315" t="s">
        <v>1572</v>
      </c>
      <c r="BK269" s="339">
        <f>ROUND(I269*H269,2)</f>
        <v>0</v>
      </c>
      <c r="BL269" s="315" t="s">
        <v>1649</v>
      </c>
      <c r="BM269" s="338" t="s">
        <v>2033</v>
      </c>
    </row>
    <row r="270" spans="2:65" s="225" customFormat="1" x14ac:dyDescent="0.2">
      <c r="B270" s="226"/>
      <c r="D270" s="337" t="s">
        <v>1646</v>
      </c>
      <c r="F270" s="336" t="s">
        <v>2032</v>
      </c>
      <c r="I270" s="335"/>
      <c r="L270" s="226"/>
      <c r="M270" s="362"/>
      <c r="T270" s="272"/>
      <c r="AT270" s="315" t="s">
        <v>1646</v>
      </c>
      <c r="AU270" s="315" t="s">
        <v>1567</v>
      </c>
    </row>
    <row r="271" spans="2:65" s="225" customFormat="1" ht="44.25" customHeight="1" x14ac:dyDescent="0.2">
      <c r="B271" s="226"/>
      <c r="C271" s="372" t="s">
        <v>2031</v>
      </c>
      <c r="D271" s="372" t="s">
        <v>1666</v>
      </c>
      <c r="E271" s="371" t="s">
        <v>2030</v>
      </c>
      <c r="F271" s="366" t="s">
        <v>2029</v>
      </c>
      <c r="G271" s="370" t="s">
        <v>1551</v>
      </c>
      <c r="H271" s="369">
        <v>20</v>
      </c>
      <c r="I271" s="368"/>
      <c r="J271" s="367">
        <f>ROUND(I271*H271,2)</f>
        <v>0</v>
      </c>
      <c r="K271" s="366" t="s">
        <v>1668</v>
      </c>
      <c r="L271" s="365"/>
      <c r="M271" s="364" t="s">
        <v>1568</v>
      </c>
      <c r="N271" s="363" t="s">
        <v>1615</v>
      </c>
      <c r="P271" s="341">
        <f>O271*H271</f>
        <v>0</v>
      </c>
      <c r="Q271" s="341">
        <v>0</v>
      </c>
      <c r="R271" s="341">
        <f>Q271*H271</f>
        <v>0</v>
      </c>
      <c r="S271" s="341">
        <v>0</v>
      </c>
      <c r="T271" s="340">
        <f>S271*H271</f>
        <v>0</v>
      </c>
      <c r="AR271" s="338" t="s">
        <v>1667</v>
      </c>
      <c r="AT271" s="338" t="s">
        <v>1666</v>
      </c>
      <c r="AU271" s="338" t="s">
        <v>1567</v>
      </c>
      <c r="AY271" s="315" t="s">
        <v>1650</v>
      </c>
      <c r="BE271" s="339">
        <f>IF(N271="základní",J271,0)</f>
        <v>0</v>
      </c>
      <c r="BF271" s="339">
        <f>IF(N271="snížená",J271,0)</f>
        <v>0</v>
      </c>
      <c r="BG271" s="339">
        <f>IF(N271="zákl. přenesená",J271,0)</f>
        <v>0</v>
      </c>
      <c r="BH271" s="339">
        <f>IF(N271="sníž. přenesená",J271,0)</f>
        <v>0</v>
      </c>
      <c r="BI271" s="339">
        <f>IF(N271="nulová",J271,0)</f>
        <v>0</v>
      </c>
      <c r="BJ271" s="315" t="s">
        <v>1572</v>
      </c>
      <c r="BK271" s="339">
        <f>ROUND(I271*H271,2)</f>
        <v>0</v>
      </c>
      <c r="BL271" s="315" t="s">
        <v>1649</v>
      </c>
      <c r="BM271" s="338" t="s">
        <v>2028</v>
      </c>
    </row>
    <row r="272" spans="2:65" s="225" customFormat="1" ht="24.2" customHeight="1" x14ac:dyDescent="0.2">
      <c r="B272" s="226"/>
      <c r="C272" s="350" t="s">
        <v>2027</v>
      </c>
      <c r="D272" s="350" t="s">
        <v>1651</v>
      </c>
      <c r="E272" s="349" t="s">
        <v>2016</v>
      </c>
      <c r="F272" s="344" t="s">
        <v>2015</v>
      </c>
      <c r="G272" s="348" t="s">
        <v>189</v>
      </c>
      <c r="H272" s="347">
        <v>20</v>
      </c>
      <c r="I272" s="346"/>
      <c r="J272" s="345">
        <f>ROUND(I272*H272,2)</f>
        <v>0</v>
      </c>
      <c r="K272" s="344" t="s">
        <v>152</v>
      </c>
      <c r="L272" s="226"/>
      <c r="M272" s="343" t="s">
        <v>1568</v>
      </c>
      <c r="N272" s="342" t="s">
        <v>1615</v>
      </c>
      <c r="P272" s="341">
        <f>O272*H272</f>
        <v>0</v>
      </c>
      <c r="Q272" s="341">
        <v>0</v>
      </c>
      <c r="R272" s="341">
        <f>Q272*H272</f>
        <v>0</v>
      </c>
      <c r="S272" s="341">
        <v>0</v>
      </c>
      <c r="T272" s="340">
        <f>S272*H272</f>
        <v>0</v>
      </c>
      <c r="AR272" s="338" t="s">
        <v>1649</v>
      </c>
      <c r="AT272" s="338" t="s">
        <v>1651</v>
      </c>
      <c r="AU272" s="338" t="s">
        <v>1567</v>
      </c>
      <c r="AY272" s="315" t="s">
        <v>1650</v>
      </c>
      <c r="BE272" s="339">
        <f>IF(N272="základní",J272,0)</f>
        <v>0</v>
      </c>
      <c r="BF272" s="339">
        <f>IF(N272="snížená",J272,0)</f>
        <v>0</v>
      </c>
      <c r="BG272" s="339">
        <f>IF(N272="zákl. přenesená",J272,0)</f>
        <v>0</v>
      </c>
      <c r="BH272" s="339">
        <f>IF(N272="sníž. přenesená",J272,0)</f>
        <v>0</v>
      </c>
      <c r="BI272" s="339">
        <f>IF(N272="nulová",J272,0)</f>
        <v>0</v>
      </c>
      <c r="BJ272" s="315" t="s">
        <v>1572</v>
      </c>
      <c r="BK272" s="339">
        <f>ROUND(I272*H272,2)</f>
        <v>0</v>
      </c>
      <c r="BL272" s="315" t="s">
        <v>1649</v>
      </c>
      <c r="BM272" s="338" t="s">
        <v>2026</v>
      </c>
    </row>
    <row r="273" spans="2:65" s="225" customFormat="1" x14ac:dyDescent="0.2">
      <c r="B273" s="226"/>
      <c r="D273" s="337" t="s">
        <v>1646</v>
      </c>
      <c r="F273" s="336" t="s">
        <v>2013</v>
      </c>
      <c r="I273" s="335"/>
      <c r="L273" s="226"/>
      <c r="M273" s="362"/>
      <c r="T273" s="272"/>
      <c r="AT273" s="315" t="s">
        <v>1646</v>
      </c>
      <c r="AU273" s="315" t="s">
        <v>1567</v>
      </c>
    </row>
    <row r="274" spans="2:65" s="225" customFormat="1" ht="24.2" customHeight="1" x14ac:dyDescent="0.2">
      <c r="B274" s="226"/>
      <c r="C274" s="372" t="s">
        <v>2025</v>
      </c>
      <c r="D274" s="372" t="s">
        <v>1666</v>
      </c>
      <c r="E274" s="371" t="s">
        <v>2024</v>
      </c>
      <c r="F274" s="366" t="s">
        <v>2023</v>
      </c>
      <c r="G274" s="370" t="s">
        <v>1551</v>
      </c>
      <c r="H274" s="369">
        <v>20</v>
      </c>
      <c r="I274" s="368"/>
      <c r="J274" s="367">
        <f>ROUND(I274*H274,2)</f>
        <v>0</v>
      </c>
      <c r="K274" s="366" t="s">
        <v>1668</v>
      </c>
      <c r="L274" s="365"/>
      <c r="M274" s="364" t="s">
        <v>1568</v>
      </c>
      <c r="N274" s="363" t="s">
        <v>1615</v>
      </c>
      <c r="P274" s="341">
        <f>O274*H274</f>
        <v>0</v>
      </c>
      <c r="Q274" s="341">
        <v>0</v>
      </c>
      <c r="R274" s="341">
        <f>Q274*H274</f>
        <v>0</v>
      </c>
      <c r="S274" s="341">
        <v>0</v>
      </c>
      <c r="T274" s="340">
        <f>S274*H274</f>
        <v>0</v>
      </c>
      <c r="AR274" s="338" t="s">
        <v>1667</v>
      </c>
      <c r="AT274" s="338" t="s">
        <v>1666</v>
      </c>
      <c r="AU274" s="338" t="s">
        <v>1567</v>
      </c>
      <c r="AY274" s="315" t="s">
        <v>1650</v>
      </c>
      <c r="BE274" s="339">
        <f>IF(N274="základní",J274,0)</f>
        <v>0</v>
      </c>
      <c r="BF274" s="339">
        <f>IF(N274="snížená",J274,0)</f>
        <v>0</v>
      </c>
      <c r="BG274" s="339">
        <f>IF(N274="zákl. přenesená",J274,0)</f>
        <v>0</v>
      </c>
      <c r="BH274" s="339">
        <f>IF(N274="sníž. přenesená",J274,0)</f>
        <v>0</v>
      </c>
      <c r="BI274" s="339">
        <f>IF(N274="nulová",J274,0)</f>
        <v>0</v>
      </c>
      <c r="BJ274" s="315" t="s">
        <v>1572</v>
      </c>
      <c r="BK274" s="339">
        <f>ROUND(I274*H274,2)</f>
        <v>0</v>
      </c>
      <c r="BL274" s="315" t="s">
        <v>1649</v>
      </c>
      <c r="BM274" s="338" t="s">
        <v>2022</v>
      </c>
    </row>
    <row r="275" spans="2:65" s="225" customFormat="1" ht="24.2" customHeight="1" x14ac:dyDescent="0.2">
      <c r="B275" s="226"/>
      <c r="C275" s="350" t="s">
        <v>2021</v>
      </c>
      <c r="D275" s="350" t="s">
        <v>1651</v>
      </c>
      <c r="E275" s="349" t="s">
        <v>1708</v>
      </c>
      <c r="F275" s="344" t="s">
        <v>1707</v>
      </c>
      <c r="G275" s="348" t="s">
        <v>189</v>
      </c>
      <c r="H275" s="347">
        <v>3</v>
      </c>
      <c r="I275" s="346"/>
      <c r="J275" s="345">
        <f>ROUND(I275*H275,2)</f>
        <v>0</v>
      </c>
      <c r="K275" s="344" t="s">
        <v>152</v>
      </c>
      <c r="L275" s="226"/>
      <c r="M275" s="343" t="s">
        <v>1568</v>
      </c>
      <c r="N275" s="342" t="s">
        <v>1615</v>
      </c>
      <c r="P275" s="341">
        <f>O275*H275</f>
        <v>0</v>
      </c>
      <c r="Q275" s="341">
        <v>0</v>
      </c>
      <c r="R275" s="341">
        <f>Q275*H275</f>
        <v>0</v>
      </c>
      <c r="S275" s="341">
        <v>0</v>
      </c>
      <c r="T275" s="340">
        <f>S275*H275</f>
        <v>0</v>
      </c>
      <c r="AR275" s="338" t="s">
        <v>1649</v>
      </c>
      <c r="AT275" s="338" t="s">
        <v>1651</v>
      </c>
      <c r="AU275" s="338" t="s">
        <v>1567</v>
      </c>
      <c r="AY275" s="315" t="s">
        <v>1650</v>
      </c>
      <c r="BE275" s="339">
        <f>IF(N275="základní",J275,0)</f>
        <v>0</v>
      </c>
      <c r="BF275" s="339">
        <f>IF(N275="snížená",J275,0)</f>
        <v>0</v>
      </c>
      <c r="BG275" s="339">
        <f>IF(N275="zákl. přenesená",J275,0)</f>
        <v>0</v>
      </c>
      <c r="BH275" s="339">
        <f>IF(N275="sníž. přenesená",J275,0)</f>
        <v>0</v>
      </c>
      <c r="BI275" s="339">
        <f>IF(N275="nulová",J275,0)</f>
        <v>0</v>
      </c>
      <c r="BJ275" s="315" t="s">
        <v>1572</v>
      </c>
      <c r="BK275" s="339">
        <f>ROUND(I275*H275,2)</f>
        <v>0</v>
      </c>
      <c r="BL275" s="315" t="s">
        <v>1649</v>
      </c>
      <c r="BM275" s="338" t="s">
        <v>2020</v>
      </c>
    </row>
    <row r="276" spans="2:65" s="225" customFormat="1" x14ac:dyDescent="0.2">
      <c r="B276" s="226"/>
      <c r="D276" s="337" t="s">
        <v>1646</v>
      </c>
      <c r="F276" s="336" t="s">
        <v>1705</v>
      </c>
      <c r="I276" s="335"/>
      <c r="L276" s="226"/>
      <c r="M276" s="362"/>
      <c r="T276" s="272"/>
      <c r="AT276" s="315" t="s">
        <v>1646</v>
      </c>
      <c r="AU276" s="315" t="s">
        <v>1567</v>
      </c>
    </row>
    <row r="277" spans="2:65" s="225" customFormat="1" ht="24.2" customHeight="1" x14ac:dyDescent="0.2">
      <c r="B277" s="226"/>
      <c r="C277" s="372" t="s">
        <v>2019</v>
      </c>
      <c r="D277" s="372" t="s">
        <v>1666</v>
      </c>
      <c r="E277" s="371" t="s">
        <v>1703</v>
      </c>
      <c r="F277" s="366" t="s">
        <v>1702</v>
      </c>
      <c r="G277" s="370" t="s">
        <v>1551</v>
      </c>
      <c r="H277" s="369">
        <v>3</v>
      </c>
      <c r="I277" s="368"/>
      <c r="J277" s="367">
        <f>ROUND(I277*H277,2)</f>
        <v>0</v>
      </c>
      <c r="K277" s="366" t="s">
        <v>1668</v>
      </c>
      <c r="L277" s="365"/>
      <c r="M277" s="364" t="s">
        <v>1568</v>
      </c>
      <c r="N277" s="363" t="s">
        <v>1615</v>
      </c>
      <c r="P277" s="341">
        <f>O277*H277</f>
        <v>0</v>
      </c>
      <c r="Q277" s="341">
        <v>0</v>
      </c>
      <c r="R277" s="341">
        <f>Q277*H277</f>
        <v>0</v>
      </c>
      <c r="S277" s="341">
        <v>0</v>
      </c>
      <c r="T277" s="340">
        <f>S277*H277</f>
        <v>0</v>
      </c>
      <c r="AR277" s="338" t="s">
        <v>1667</v>
      </c>
      <c r="AT277" s="338" t="s">
        <v>1666</v>
      </c>
      <c r="AU277" s="338" t="s">
        <v>1567</v>
      </c>
      <c r="AY277" s="315" t="s">
        <v>1650</v>
      </c>
      <c r="BE277" s="339">
        <f>IF(N277="základní",J277,0)</f>
        <v>0</v>
      </c>
      <c r="BF277" s="339">
        <f>IF(N277="snížená",J277,0)</f>
        <v>0</v>
      </c>
      <c r="BG277" s="339">
        <f>IF(N277="zákl. přenesená",J277,0)</f>
        <v>0</v>
      </c>
      <c r="BH277" s="339">
        <f>IF(N277="sníž. přenesená",J277,0)</f>
        <v>0</v>
      </c>
      <c r="BI277" s="339">
        <f>IF(N277="nulová",J277,0)</f>
        <v>0</v>
      </c>
      <c r="BJ277" s="315" t="s">
        <v>1572</v>
      </c>
      <c r="BK277" s="339">
        <f>ROUND(I277*H277,2)</f>
        <v>0</v>
      </c>
      <c r="BL277" s="315" t="s">
        <v>1649</v>
      </c>
      <c r="BM277" s="338" t="s">
        <v>2018</v>
      </c>
    </row>
    <row r="278" spans="2:65" s="225" customFormat="1" ht="24.2" customHeight="1" x14ac:dyDescent="0.2">
      <c r="B278" s="226"/>
      <c r="C278" s="350" t="s">
        <v>2017</v>
      </c>
      <c r="D278" s="350" t="s">
        <v>1651</v>
      </c>
      <c r="E278" s="349" t="s">
        <v>2016</v>
      </c>
      <c r="F278" s="344" t="s">
        <v>2015</v>
      </c>
      <c r="G278" s="348" t="s">
        <v>189</v>
      </c>
      <c r="H278" s="347">
        <v>4</v>
      </c>
      <c r="I278" s="346"/>
      <c r="J278" s="345">
        <f>ROUND(I278*H278,2)</f>
        <v>0</v>
      </c>
      <c r="K278" s="344" t="s">
        <v>152</v>
      </c>
      <c r="L278" s="226"/>
      <c r="M278" s="343" t="s">
        <v>1568</v>
      </c>
      <c r="N278" s="342" t="s">
        <v>1615</v>
      </c>
      <c r="P278" s="341">
        <f>O278*H278</f>
        <v>0</v>
      </c>
      <c r="Q278" s="341">
        <v>0</v>
      </c>
      <c r="R278" s="341">
        <f>Q278*H278</f>
        <v>0</v>
      </c>
      <c r="S278" s="341">
        <v>0</v>
      </c>
      <c r="T278" s="340">
        <f>S278*H278</f>
        <v>0</v>
      </c>
      <c r="AR278" s="338" t="s">
        <v>1649</v>
      </c>
      <c r="AT278" s="338" t="s">
        <v>1651</v>
      </c>
      <c r="AU278" s="338" t="s">
        <v>1567</v>
      </c>
      <c r="AY278" s="315" t="s">
        <v>1650</v>
      </c>
      <c r="BE278" s="339">
        <f>IF(N278="základní",J278,0)</f>
        <v>0</v>
      </c>
      <c r="BF278" s="339">
        <f>IF(N278="snížená",J278,0)</f>
        <v>0</v>
      </c>
      <c r="BG278" s="339">
        <f>IF(N278="zákl. přenesená",J278,0)</f>
        <v>0</v>
      </c>
      <c r="BH278" s="339">
        <f>IF(N278="sníž. přenesená",J278,0)</f>
        <v>0</v>
      </c>
      <c r="BI278" s="339">
        <f>IF(N278="nulová",J278,0)</f>
        <v>0</v>
      </c>
      <c r="BJ278" s="315" t="s">
        <v>1572</v>
      </c>
      <c r="BK278" s="339">
        <f>ROUND(I278*H278,2)</f>
        <v>0</v>
      </c>
      <c r="BL278" s="315" t="s">
        <v>1649</v>
      </c>
      <c r="BM278" s="338" t="s">
        <v>2014</v>
      </c>
    </row>
    <row r="279" spans="2:65" s="225" customFormat="1" x14ac:dyDescent="0.2">
      <c r="B279" s="226"/>
      <c r="D279" s="337" t="s">
        <v>1646</v>
      </c>
      <c r="F279" s="336" t="s">
        <v>2013</v>
      </c>
      <c r="I279" s="335"/>
      <c r="L279" s="226"/>
      <c r="M279" s="362"/>
      <c r="T279" s="272"/>
      <c r="AT279" s="315" t="s">
        <v>1646</v>
      </c>
      <c r="AU279" s="315" t="s">
        <v>1567</v>
      </c>
    </row>
    <row r="280" spans="2:65" s="225" customFormat="1" ht="24.2" customHeight="1" x14ac:dyDescent="0.2">
      <c r="B280" s="226"/>
      <c r="C280" s="372" t="s">
        <v>2012</v>
      </c>
      <c r="D280" s="372" t="s">
        <v>1666</v>
      </c>
      <c r="E280" s="371" t="s">
        <v>2011</v>
      </c>
      <c r="F280" s="366" t="s">
        <v>2010</v>
      </c>
      <c r="G280" s="370" t="s">
        <v>1551</v>
      </c>
      <c r="H280" s="369">
        <v>4</v>
      </c>
      <c r="I280" s="368"/>
      <c r="J280" s="367">
        <f>ROUND(I280*H280,2)</f>
        <v>0</v>
      </c>
      <c r="K280" s="366" t="s">
        <v>1668</v>
      </c>
      <c r="L280" s="365"/>
      <c r="M280" s="364" t="s">
        <v>1568</v>
      </c>
      <c r="N280" s="363" t="s">
        <v>1615</v>
      </c>
      <c r="P280" s="341">
        <f>O280*H280</f>
        <v>0</v>
      </c>
      <c r="Q280" s="341">
        <v>0</v>
      </c>
      <c r="R280" s="341">
        <f>Q280*H280</f>
        <v>0</v>
      </c>
      <c r="S280" s="341">
        <v>0</v>
      </c>
      <c r="T280" s="340">
        <f>S280*H280</f>
        <v>0</v>
      </c>
      <c r="AR280" s="338" t="s">
        <v>1667</v>
      </c>
      <c r="AT280" s="338" t="s">
        <v>1666</v>
      </c>
      <c r="AU280" s="338" t="s">
        <v>1567</v>
      </c>
      <c r="AY280" s="315" t="s">
        <v>1650</v>
      </c>
      <c r="BE280" s="339">
        <f>IF(N280="základní",J280,0)</f>
        <v>0</v>
      </c>
      <c r="BF280" s="339">
        <f>IF(N280="snížená",J280,0)</f>
        <v>0</v>
      </c>
      <c r="BG280" s="339">
        <f>IF(N280="zákl. přenesená",J280,0)</f>
        <v>0</v>
      </c>
      <c r="BH280" s="339">
        <f>IF(N280="sníž. přenesená",J280,0)</f>
        <v>0</v>
      </c>
      <c r="BI280" s="339">
        <f>IF(N280="nulová",J280,0)</f>
        <v>0</v>
      </c>
      <c r="BJ280" s="315" t="s">
        <v>1572</v>
      </c>
      <c r="BK280" s="339">
        <f>ROUND(I280*H280,2)</f>
        <v>0</v>
      </c>
      <c r="BL280" s="315" t="s">
        <v>1649</v>
      </c>
      <c r="BM280" s="338" t="s">
        <v>2009</v>
      </c>
    </row>
    <row r="281" spans="2:65" s="225" customFormat="1" ht="24.2" customHeight="1" x14ac:dyDescent="0.2">
      <c r="B281" s="226"/>
      <c r="C281" s="350" t="s">
        <v>2008</v>
      </c>
      <c r="D281" s="350" t="s">
        <v>1651</v>
      </c>
      <c r="E281" s="349" t="s">
        <v>1699</v>
      </c>
      <c r="F281" s="344" t="s">
        <v>1698</v>
      </c>
      <c r="G281" s="348" t="s">
        <v>189</v>
      </c>
      <c r="H281" s="347">
        <v>3</v>
      </c>
      <c r="I281" s="346"/>
      <c r="J281" s="345">
        <f>ROUND(I281*H281,2)</f>
        <v>0</v>
      </c>
      <c r="K281" s="344" t="s">
        <v>152</v>
      </c>
      <c r="L281" s="226"/>
      <c r="M281" s="343" t="s">
        <v>1568</v>
      </c>
      <c r="N281" s="342" t="s">
        <v>1615</v>
      </c>
      <c r="P281" s="341">
        <f>O281*H281</f>
        <v>0</v>
      </c>
      <c r="Q281" s="341">
        <v>0</v>
      </c>
      <c r="R281" s="341">
        <f>Q281*H281</f>
        <v>0</v>
      </c>
      <c r="S281" s="341">
        <v>0</v>
      </c>
      <c r="T281" s="340">
        <f>S281*H281</f>
        <v>0</v>
      </c>
      <c r="AR281" s="338" t="s">
        <v>1649</v>
      </c>
      <c r="AT281" s="338" t="s">
        <v>1651</v>
      </c>
      <c r="AU281" s="338" t="s">
        <v>1567</v>
      </c>
      <c r="AY281" s="315" t="s">
        <v>1650</v>
      </c>
      <c r="BE281" s="339">
        <f>IF(N281="základní",J281,0)</f>
        <v>0</v>
      </c>
      <c r="BF281" s="339">
        <f>IF(N281="snížená",J281,0)</f>
        <v>0</v>
      </c>
      <c r="BG281" s="339">
        <f>IF(N281="zákl. přenesená",J281,0)</f>
        <v>0</v>
      </c>
      <c r="BH281" s="339">
        <f>IF(N281="sníž. přenesená",J281,0)</f>
        <v>0</v>
      </c>
      <c r="BI281" s="339">
        <f>IF(N281="nulová",J281,0)</f>
        <v>0</v>
      </c>
      <c r="BJ281" s="315" t="s">
        <v>1572</v>
      </c>
      <c r="BK281" s="339">
        <f>ROUND(I281*H281,2)</f>
        <v>0</v>
      </c>
      <c r="BL281" s="315" t="s">
        <v>1649</v>
      </c>
      <c r="BM281" s="338" t="s">
        <v>2007</v>
      </c>
    </row>
    <row r="282" spans="2:65" s="225" customFormat="1" x14ac:dyDescent="0.2">
      <c r="B282" s="226"/>
      <c r="D282" s="337" t="s">
        <v>1646</v>
      </c>
      <c r="F282" s="336" t="s">
        <v>1696</v>
      </c>
      <c r="I282" s="335"/>
      <c r="L282" s="226"/>
      <c r="M282" s="362"/>
      <c r="T282" s="272"/>
      <c r="AT282" s="315" t="s">
        <v>1646</v>
      </c>
      <c r="AU282" s="315" t="s">
        <v>1567</v>
      </c>
    </row>
    <row r="283" spans="2:65" s="225" customFormat="1" ht="24.2" customHeight="1" x14ac:dyDescent="0.2">
      <c r="B283" s="226"/>
      <c r="C283" s="372" t="s">
        <v>2006</v>
      </c>
      <c r="D283" s="372" t="s">
        <v>1666</v>
      </c>
      <c r="E283" s="371" t="s">
        <v>1695</v>
      </c>
      <c r="F283" s="366" t="s">
        <v>1694</v>
      </c>
      <c r="G283" s="370" t="s">
        <v>1551</v>
      </c>
      <c r="H283" s="369">
        <v>3</v>
      </c>
      <c r="I283" s="368"/>
      <c r="J283" s="367">
        <f>ROUND(I283*H283,2)</f>
        <v>0</v>
      </c>
      <c r="K283" s="366" t="s">
        <v>1668</v>
      </c>
      <c r="L283" s="365"/>
      <c r="M283" s="364" t="s">
        <v>1568</v>
      </c>
      <c r="N283" s="363" t="s">
        <v>1615</v>
      </c>
      <c r="P283" s="341">
        <f>O283*H283</f>
        <v>0</v>
      </c>
      <c r="Q283" s="341">
        <v>0</v>
      </c>
      <c r="R283" s="341">
        <f>Q283*H283</f>
        <v>0</v>
      </c>
      <c r="S283" s="341">
        <v>0</v>
      </c>
      <c r="T283" s="340">
        <f>S283*H283</f>
        <v>0</v>
      </c>
      <c r="AR283" s="338" t="s">
        <v>1667</v>
      </c>
      <c r="AT283" s="338" t="s">
        <v>1666</v>
      </c>
      <c r="AU283" s="338" t="s">
        <v>1567</v>
      </c>
      <c r="AY283" s="315" t="s">
        <v>1650</v>
      </c>
      <c r="BE283" s="339">
        <f>IF(N283="základní",J283,0)</f>
        <v>0</v>
      </c>
      <c r="BF283" s="339">
        <f>IF(N283="snížená",J283,0)</f>
        <v>0</v>
      </c>
      <c r="BG283" s="339">
        <f>IF(N283="zákl. přenesená",J283,0)</f>
        <v>0</v>
      </c>
      <c r="BH283" s="339">
        <f>IF(N283="sníž. přenesená",J283,0)</f>
        <v>0</v>
      </c>
      <c r="BI283" s="339">
        <f>IF(N283="nulová",J283,0)</f>
        <v>0</v>
      </c>
      <c r="BJ283" s="315" t="s">
        <v>1572</v>
      </c>
      <c r="BK283" s="339">
        <f>ROUND(I283*H283,2)</f>
        <v>0</v>
      </c>
      <c r="BL283" s="315" t="s">
        <v>1649</v>
      </c>
      <c r="BM283" s="338" t="s">
        <v>2005</v>
      </c>
    </row>
    <row r="284" spans="2:65" s="225" customFormat="1" ht="21.75" customHeight="1" x14ac:dyDescent="0.2">
      <c r="B284" s="226"/>
      <c r="C284" s="350" t="s">
        <v>2004</v>
      </c>
      <c r="D284" s="350" t="s">
        <v>1651</v>
      </c>
      <c r="E284" s="349" t="s">
        <v>2003</v>
      </c>
      <c r="F284" s="344" t="s">
        <v>2002</v>
      </c>
      <c r="G284" s="348" t="s">
        <v>189</v>
      </c>
      <c r="H284" s="347">
        <v>1</v>
      </c>
      <c r="I284" s="346"/>
      <c r="J284" s="345">
        <f>ROUND(I284*H284,2)</f>
        <v>0</v>
      </c>
      <c r="K284" s="344" t="s">
        <v>152</v>
      </c>
      <c r="L284" s="226"/>
      <c r="M284" s="343" t="s">
        <v>1568</v>
      </c>
      <c r="N284" s="342" t="s">
        <v>1615</v>
      </c>
      <c r="P284" s="341">
        <f>O284*H284</f>
        <v>0</v>
      </c>
      <c r="Q284" s="341">
        <v>0</v>
      </c>
      <c r="R284" s="341">
        <f>Q284*H284</f>
        <v>0</v>
      </c>
      <c r="S284" s="341">
        <v>0</v>
      </c>
      <c r="T284" s="340">
        <f>S284*H284</f>
        <v>0</v>
      </c>
      <c r="AR284" s="338" t="s">
        <v>1649</v>
      </c>
      <c r="AT284" s="338" t="s">
        <v>1651</v>
      </c>
      <c r="AU284" s="338" t="s">
        <v>1567</v>
      </c>
      <c r="AY284" s="315" t="s">
        <v>1650</v>
      </c>
      <c r="BE284" s="339">
        <f>IF(N284="základní",J284,0)</f>
        <v>0</v>
      </c>
      <c r="BF284" s="339">
        <f>IF(N284="snížená",J284,0)</f>
        <v>0</v>
      </c>
      <c r="BG284" s="339">
        <f>IF(N284="zákl. přenesená",J284,0)</f>
        <v>0</v>
      </c>
      <c r="BH284" s="339">
        <f>IF(N284="sníž. přenesená",J284,0)</f>
        <v>0</v>
      </c>
      <c r="BI284" s="339">
        <f>IF(N284="nulová",J284,0)</f>
        <v>0</v>
      </c>
      <c r="BJ284" s="315" t="s">
        <v>1572</v>
      </c>
      <c r="BK284" s="339">
        <f>ROUND(I284*H284,2)</f>
        <v>0</v>
      </c>
      <c r="BL284" s="315" t="s">
        <v>1649</v>
      </c>
      <c r="BM284" s="338" t="s">
        <v>2001</v>
      </c>
    </row>
    <row r="285" spans="2:65" s="225" customFormat="1" x14ac:dyDescent="0.2">
      <c r="B285" s="226"/>
      <c r="D285" s="337" t="s">
        <v>1646</v>
      </c>
      <c r="F285" s="336" t="s">
        <v>2000</v>
      </c>
      <c r="I285" s="335"/>
      <c r="L285" s="226"/>
      <c r="M285" s="362"/>
      <c r="T285" s="272"/>
      <c r="AT285" s="315" t="s">
        <v>1646</v>
      </c>
      <c r="AU285" s="315" t="s">
        <v>1567</v>
      </c>
    </row>
    <row r="286" spans="2:65" s="225" customFormat="1" ht="24.2" customHeight="1" x14ac:dyDescent="0.2">
      <c r="B286" s="226"/>
      <c r="C286" s="372" t="s">
        <v>1999</v>
      </c>
      <c r="D286" s="372" t="s">
        <v>1666</v>
      </c>
      <c r="E286" s="371" t="s">
        <v>1998</v>
      </c>
      <c r="F286" s="366" t="s">
        <v>1997</v>
      </c>
      <c r="G286" s="370" t="s">
        <v>1551</v>
      </c>
      <c r="H286" s="369">
        <v>1</v>
      </c>
      <c r="I286" s="368"/>
      <c r="J286" s="367">
        <f>ROUND(I286*H286,2)</f>
        <v>0</v>
      </c>
      <c r="K286" s="366" t="s">
        <v>1668</v>
      </c>
      <c r="L286" s="365"/>
      <c r="M286" s="364" t="s">
        <v>1568</v>
      </c>
      <c r="N286" s="363" t="s">
        <v>1615</v>
      </c>
      <c r="P286" s="341">
        <f>O286*H286</f>
        <v>0</v>
      </c>
      <c r="Q286" s="341">
        <v>0</v>
      </c>
      <c r="R286" s="341">
        <f>Q286*H286</f>
        <v>0</v>
      </c>
      <c r="S286" s="341">
        <v>0</v>
      </c>
      <c r="T286" s="340">
        <f>S286*H286</f>
        <v>0</v>
      </c>
      <c r="AR286" s="338" t="s">
        <v>1667</v>
      </c>
      <c r="AT286" s="338" t="s">
        <v>1666</v>
      </c>
      <c r="AU286" s="338" t="s">
        <v>1567</v>
      </c>
      <c r="AY286" s="315" t="s">
        <v>1650</v>
      </c>
      <c r="BE286" s="339">
        <f>IF(N286="základní",J286,0)</f>
        <v>0</v>
      </c>
      <c r="BF286" s="339">
        <f>IF(N286="snížená",J286,0)</f>
        <v>0</v>
      </c>
      <c r="BG286" s="339">
        <f>IF(N286="zákl. přenesená",J286,0)</f>
        <v>0</v>
      </c>
      <c r="BH286" s="339">
        <f>IF(N286="sníž. přenesená",J286,0)</f>
        <v>0</v>
      </c>
      <c r="BI286" s="339">
        <f>IF(N286="nulová",J286,0)</f>
        <v>0</v>
      </c>
      <c r="BJ286" s="315" t="s">
        <v>1572</v>
      </c>
      <c r="BK286" s="339">
        <f>ROUND(I286*H286,2)</f>
        <v>0</v>
      </c>
      <c r="BL286" s="315" t="s">
        <v>1649</v>
      </c>
      <c r="BM286" s="338" t="s">
        <v>1996</v>
      </c>
    </row>
    <row r="287" spans="2:65" s="225" customFormat="1" ht="16.5" customHeight="1" x14ac:dyDescent="0.2">
      <c r="B287" s="226"/>
      <c r="C287" s="350" t="s">
        <v>1995</v>
      </c>
      <c r="D287" s="350" t="s">
        <v>1651</v>
      </c>
      <c r="E287" s="349" t="s">
        <v>1994</v>
      </c>
      <c r="F287" s="344" t="s">
        <v>1993</v>
      </c>
      <c r="G287" s="348" t="s">
        <v>189</v>
      </c>
      <c r="H287" s="347">
        <v>4</v>
      </c>
      <c r="I287" s="346"/>
      <c r="J287" s="345">
        <f>ROUND(I287*H287,2)</f>
        <v>0</v>
      </c>
      <c r="K287" s="344" t="s">
        <v>152</v>
      </c>
      <c r="L287" s="226"/>
      <c r="M287" s="343" t="s">
        <v>1568</v>
      </c>
      <c r="N287" s="342" t="s">
        <v>1615</v>
      </c>
      <c r="P287" s="341">
        <f>O287*H287</f>
        <v>0</v>
      </c>
      <c r="Q287" s="341">
        <v>0</v>
      </c>
      <c r="R287" s="341">
        <f>Q287*H287</f>
        <v>0</v>
      </c>
      <c r="S287" s="341">
        <v>0</v>
      </c>
      <c r="T287" s="340">
        <f>S287*H287</f>
        <v>0</v>
      </c>
      <c r="AR287" s="338" t="s">
        <v>1649</v>
      </c>
      <c r="AT287" s="338" t="s">
        <v>1651</v>
      </c>
      <c r="AU287" s="338" t="s">
        <v>1567</v>
      </c>
      <c r="AY287" s="315" t="s">
        <v>1650</v>
      </c>
      <c r="BE287" s="339">
        <f>IF(N287="základní",J287,0)</f>
        <v>0</v>
      </c>
      <c r="BF287" s="339">
        <f>IF(N287="snížená",J287,0)</f>
        <v>0</v>
      </c>
      <c r="BG287" s="339">
        <f>IF(N287="zákl. přenesená",J287,0)</f>
        <v>0</v>
      </c>
      <c r="BH287" s="339">
        <f>IF(N287="sníž. přenesená",J287,0)</f>
        <v>0</v>
      </c>
      <c r="BI287" s="339">
        <f>IF(N287="nulová",J287,0)</f>
        <v>0</v>
      </c>
      <c r="BJ287" s="315" t="s">
        <v>1572</v>
      </c>
      <c r="BK287" s="339">
        <f>ROUND(I287*H287,2)</f>
        <v>0</v>
      </c>
      <c r="BL287" s="315" t="s">
        <v>1649</v>
      </c>
      <c r="BM287" s="338" t="s">
        <v>1992</v>
      </c>
    </row>
    <row r="288" spans="2:65" s="225" customFormat="1" x14ac:dyDescent="0.2">
      <c r="B288" s="226"/>
      <c r="D288" s="337" t="s">
        <v>1646</v>
      </c>
      <c r="F288" s="336" t="s">
        <v>1991</v>
      </c>
      <c r="I288" s="335"/>
      <c r="L288" s="226"/>
      <c r="M288" s="362"/>
      <c r="T288" s="272"/>
      <c r="AT288" s="315" t="s">
        <v>1646</v>
      </c>
      <c r="AU288" s="315" t="s">
        <v>1567</v>
      </c>
    </row>
    <row r="289" spans="2:65" s="225" customFormat="1" ht="16.5" customHeight="1" x14ac:dyDescent="0.2">
      <c r="B289" s="226"/>
      <c r="C289" s="372" t="s">
        <v>1990</v>
      </c>
      <c r="D289" s="372" t="s">
        <v>1666</v>
      </c>
      <c r="E289" s="371" t="s">
        <v>1989</v>
      </c>
      <c r="F289" s="366" t="s">
        <v>1988</v>
      </c>
      <c r="G289" s="370" t="s">
        <v>1551</v>
      </c>
      <c r="H289" s="369">
        <v>4</v>
      </c>
      <c r="I289" s="368"/>
      <c r="J289" s="367">
        <f>ROUND(I289*H289,2)</f>
        <v>0</v>
      </c>
      <c r="K289" s="366" t="s">
        <v>1668</v>
      </c>
      <c r="L289" s="365"/>
      <c r="M289" s="364" t="s">
        <v>1568</v>
      </c>
      <c r="N289" s="363" t="s">
        <v>1615</v>
      </c>
      <c r="P289" s="341">
        <f>O289*H289</f>
        <v>0</v>
      </c>
      <c r="Q289" s="341">
        <v>0</v>
      </c>
      <c r="R289" s="341">
        <f>Q289*H289</f>
        <v>0</v>
      </c>
      <c r="S289" s="341">
        <v>0</v>
      </c>
      <c r="T289" s="340">
        <f>S289*H289</f>
        <v>0</v>
      </c>
      <c r="AR289" s="338" t="s">
        <v>1667</v>
      </c>
      <c r="AT289" s="338" t="s">
        <v>1666</v>
      </c>
      <c r="AU289" s="338" t="s">
        <v>1567</v>
      </c>
      <c r="AY289" s="315" t="s">
        <v>1650</v>
      </c>
      <c r="BE289" s="339">
        <f>IF(N289="základní",J289,0)</f>
        <v>0</v>
      </c>
      <c r="BF289" s="339">
        <f>IF(N289="snížená",J289,0)</f>
        <v>0</v>
      </c>
      <c r="BG289" s="339">
        <f>IF(N289="zákl. přenesená",J289,0)</f>
        <v>0</v>
      </c>
      <c r="BH289" s="339">
        <f>IF(N289="sníž. přenesená",J289,0)</f>
        <v>0</v>
      </c>
      <c r="BI289" s="339">
        <f>IF(N289="nulová",J289,0)</f>
        <v>0</v>
      </c>
      <c r="BJ289" s="315" t="s">
        <v>1572</v>
      </c>
      <c r="BK289" s="339">
        <f>ROUND(I289*H289,2)</f>
        <v>0</v>
      </c>
      <c r="BL289" s="315" t="s">
        <v>1649</v>
      </c>
      <c r="BM289" s="338" t="s">
        <v>1987</v>
      </c>
    </row>
    <row r="290" spans="2:65" s="225" customFormat="1" ht="16.5" customHeight="1" x14ac:dyDescent="0.2">
      <c r="B290" s="226"/>
      <c r="C290" s="350" t="s">
        <v>1986</v>
      </c>
      <c r="D290" s="350" t="s">
        <v>1651</v>
      </c>
      <c r="E290" s="349" t="s">
        <v>1985</v>
      </c>
      <c r="F290" s="344" t="s">
        <v>1984</v>
      </c>
      <c r="G290" s="348" t="s">
        <v>1652</v>
      </c>
      <c r="H290" s="347">
        <v>60</v>
      </c>
      <c r="I290" s="346"/>
      <c r="J290" s="345">
        <f>ROUND(I290*H290,2)</f>
        <v>0</v>
      </c>
      <c r="K290" s="344" t="s">
        <v>1668</v>
      </c>
      <c r="L290" s="226"/>
      <c r="M290" s="343" t="s">
        <v>1568</v>
      </c>
      <c r="N290" s="342" t="s">
        <v>1615</v>
      </c>
      <c r="P290" s="341">
        <f>O290*H290</f>
        <v>0</v>
      </c>
      <c r="Q290" s="341">
        <v>0</v>
      </c>
      <c r="R290" s="341">
        <f>Q290*H290</f>
        <v>0</v>
      </c>
      <c r="S290" s="341">
        <v>0</v>
      </c>
      <c r="T290" s="340">
        <f>S290*H290</f>
        <v>0</v>
      </c>
      <c r="AR290" s="338" t="s">
        <v>1649</v>
      </c>
      <c r="AT290" s="338" t="s">
        <v>1651</v>
      </c>
      <c r="AU290" s="338" t="s">
        <v>1567</v>
      </c>
      <c r="AY290" s="315" t="s">
        <v>1650</v>
      </c>
      <c r="BE290" s="339">
        <f>IF(N290="základní",J290,0)</f>
        <v>0</v>
      </c>
      <c r="BF290" s="339">
        <f>IF(N290="snížená",J290,0)</f>
        <v>0</v>
      </c>
      <c r="BG290" s="339">
        <f>IF(N290="zákl. přenesená",J290,0)</f>
        <v>0</v>
      </c>
      <c r="BH290" s="339">
        <f>IF(N290="sníž. přenesená",J290,0)</f>
        <v>0</v>
      </c>
      <c r="BI290" s="339">
        <f>IF(N290="nulová",J290,0)</f>
        <v>0</v>
      </c>
      <c r="BJ290" s="315" t="s">
        <v>1572</v>
      </c>
      <c r="BK290" s="339">
        <f>ROUND(I290*H290,2)</f>
        <v>0</v>
      </c>
      <c r="BL290" s="315" t="s">
        <v>1649</v>
      </c>
      <c r="BM290" s="338" t="s">
        <v>1983</v>
      </c>
    </row>
    <row r="291" spans="2:65" s="225" customFormat="1" ht="24.2" customHeight="1" x14ac:dyDescent="0.2">
      <c r="B291" s="226"/>
      <c r="C291" s="350" t="s">
        <v>1982</v>
      </c>
      <c r="D291" s="350" t="s">
        <v>1651</v>
      </c>
      <c r="E291" s="349" t="s">
        <v>1981</v>
      </c>
      <c r="F291" s="344" t="s">
        <v>1980</v>
      </c>
      <c r="G291" s="348" t="s">
        <v>1652</v>
      </c>
      <c r="H291" s="347">
        <v>20</v>
      </c>
      <c r="I291" s="346"/>
      <c r="J291" s="345">
        <f>ROUND(I291*H291,2)</f>
        <v>0</v>
      </c>
      <c r="K291" s="344" t="s">
        <v>1668</v>
      </c>
      <c r="L291" s="226"/>
      <c r="M291" s="343" t="s">
        <v>1568</v>
      </c>
      <c r="N291" s="342" t="s">
        <v>1615</v>
      </c>
      <c r="P291" s="341">
        <f>O291*H291</f>
        <v>0</v>
      </c>
      <c r="Q291" s="341">
        <v>0</v>
      </c>
      <c r="R291" s="341">
        <f>Q291*H291</f>
        <v>0</v>
      </c>
      <c r="S291" s="341">
        <v>0</v>
      </c>
      <c r="T291" s="340">
        <f>S291*H291</f>
        <v>0</v>
      </c>
      <c r="AR291" s="338" t="s">
        <v>1649</v>
      </c>
      <c r="AT291" s="338" t="s">
        <v>1651</v>
      </c>
      <c r="AU291" s="338" t="s">
        <v>1567</v>
      </c>
      <c r="AY291" s="315" t="s">
        <v>1650</v>
      </c>
      <c r="BE291" s="339">
        <f>IF(N291="základní",J291,0)</f>
        <v>0</v>
      </c>
      <c r="BF291" s="339">
        <f>IF(N291="snížená",J291,0)</f>
        <v>0</v>
      </c>
      <c r="BG291" s="339">
        <f>IF(N291="zákl. přenesená",J291,0)</f>
        <v>0</v>
      </c>
      <c r="BH291" s="339">
        <f>IF(N291="sníž. přenesená",J291,0)</f>
        <v>0</v>
      </c>
      <c r="BI291" s="339">
        <f>IF(N291="nulová",J291,0)</f>
        <v>0</v>
      </c>
      <c r="BJ291" s="315" t="s">
        <v>1572</v>
      </c>
      <c r="BK291" s="339">
        <f>ROUND(I291*H291,2)</f>
        <v>0</v>
      </c>
      <c r="BL291" s="315" t="s">
        <v>1649</v>
      </c>
      <c r="BM291" s="338" t="s">
        <v>1979</v>
      </c>
    </row>
    <row r="292" spans="2:65" s="351" customFormat="1" ht="22.9" customHeight="1" x14ac:dyDescent="0.2">
      <c r="B292" s="358"/>
      <c r="D292" s="353" t="s">
        <v>1583</v>
      </c>
      <c r="E292" s="416" t="s">
        <v>1978</v>
      </c>
      <c r="F292" s="416" t="s">
        <v>1977</v>
      </c>
      <c r="I292" s="360"/>
      <c r="J292" s="415">
        <f>BK292</f>
        <v>0</v>
      </c>
      <c r="L292" s="358"/>
      <c r="M292" s="357"/>
      <c r="P292" s="356">
        <f>SUM(P293:P294)</f>
        <v>0</v>
      </c>
      <c r="R292" s="356">
        <f>SUM(R293:R294)</f>
        <v>0</v>
      </c>
      <c r="T292" s="355">
        <f>SUM(T293:T294)</f>
        <v>0</v>
      </c>
      <c r="AR292" s="353" t="s">
        <v>1567</v>
      </c>
      <c r="AT292" s="354" t="s">
        <v>1583</v>
      </c>
      <c r="AU292" s="354" t="s">
        <v>1572</v>
      </c>
      <c r="AY292" s="353" t="s">
        <v>1650</v>
      </c>
      <c r="BK292" s="352">
        <f>SUM(BK293:BK294)</f>
        <v>0</v>
      </c>
    </row>
    <row r="293" spans="2:65" s="225" customFormat="1" ht="24.2" customHeight="1" x14ac:dyDescent="0.2">
      <c r="B293" s="226"/>
      <c r="C293" s="350" t="s">
        <v>1976</v>
      </c>
      <c r="D293" s="350" t="s">
        <v>1651</v>
      </c>
      <c r="E293" s="349" t="s">
        <v>1975</v>
      </c>
      <c r="F293" s="344" t="s">
        <v>1974</v>
      </c>
      <c r="G293" s="348" t="s">
        <v>363</v>
      </c>
      <c r="H293" s="347">
        <v>0.46100000000000002</v>
      </c>
      <c r="I293" s="346"/>
      <c r="J293" s="345">
        <f>ROUND(I293*H293,2)</f>
        <v>0</v>
      </c>
      <c r="K293" s="344" t="s">
        <v>152</v>
      </c>
      <c r="L293" s="226"/>
      <c r="M293" s="343" t="s">
        <v>1568</v>
      </c>
      <c r="N293" s="342" t="s">
        <v>1615</v>
      </c>
      <c r="P293" s="341">
        <f>O293*H293</f>
        <v>0</v>
      </c>
      <c r="Q293" s="341">
        <v>0</v>
      </c>
      <c r="R293" s="341">
        <f>Q293*H293</f>
        <v>0</v>
      </c>
      <c r="S293" s="341">
        <v>0</v>
      </c>
      <c r="T293" s="340">
        <f>S293*H293</f>
        <v>0</v>
      </c>
      <c r="AR293" s="338" t="s">
        <v>1649</v>
      </c>
      <c r="AT293" s="338" t="s">
        <v>1651</v>
      </c>
      <c r="AU293" s="338" t="s">
        <v>1567</v>
      </c>
      <c r="AY293" s="315" t="s">
        <v>1650</v>
      </c>
      <c r="BE293" s="339">
        <f>IF(N293="základní",J293,0)</f>
        <v>0</v>
      </c>
      <c r="BF293" s="339">
        <f>IF(N293="snížená",J293,0)</f>
        <v>0</v>
      </c>
      <c r="BG293" s="339">
        <f>IF(N293="zákl. přenesená",J293,0)</f>
        <v>0</v>
      </c>
      <c r="BH293" s="339">
        <f>IF(N293="sníž. přenesená",J293,0)</f>
        <v>0</v>
      </c>
      <c r="BI293" s="339">
        <f>IF(N293="nulová",J293,0)</f>
        <v>0</v>
      </c>
      <c r="BJ293" s="315" t="s">
        <v>1572</v>
      </c>
      <c r="BK293" s="339">
        <f>ROUND(I293*H293,2)</f>
        <v>0</v>
      </c>
      <c r="BL293" s="315" t="s">
        <v>1649</v>
      </c>
      <c r="BM293" s="338" t="s">
        <v>1973</v>
      </c>
    </row>
    <row r="294" spans="2:65" s="225" customFormat="1" x14ac:dyDescent="0.2">
      <c r="B294" s="226"/>
      <c r="D294" s="337" t="s">
        <v>1646</v>
      </c>
      <c r="F294" s="336" t="s">
        <v>1972</v>
      </c>
      <c r="I294" s="335"/>
      <c r="L294" s="226"/>
      <c r="M294" s="362"/>
      <c r="T294" s="272"/>
      <c r="AT294" s="315" t="s">
        <v>1646</v>
      </c>
      <c r="AU294" s="315" t="s">
        <v>1567</v>
      </c>
    </row>
    <row r="295" spans="2:65" s="351" customFormat="1" ht="22.9" customHeight="1" x14ac:dyDescent="0.2">
      <c r="B295" s="358"/>
      <c r="D295" s="353" t="s">
        <v>1583</v>
      </c>
      <c r="E295" s="416" t="s">
        <v>1971</v>
      </c>
      <c r="F295" s="416" t="s">
        <v>1970</v>
      </c>
      <c r="I295" s="360"/>
      <c r="J295" s="415">
        <f>BK295</f>
        <v>0</v>
      </c>
      <c r="L295" s="358"/>
      <c r="M295" s="357"/>
      <c r="P295" s="356">
        <f>SUM(P296:P299)</f>
        <v>0</v>
      </c>
      <c r="R295" s="356">
        <f>SUM(R296:R299)</f>
        <v>0</v>
      </c>
      <c r="T295" s="355">
        <f>SUM(T296:T299)</f>
        <v>0</v>
      </c>
      <c r="AR295" s="353" t="s">
        <v>1567</v>
      </c>
      <c r="AT295" s="354" t="s">
        <v>1583</v>
      </c>
      <c r="AU295" s="354" t="s">
        <v>1572</v>
      </c>
      <c r="AY295" s="353" t="s">
        <v>1650</v>
      </c>
      <c r="BK295" s="352">
        <f>SUM(BK296:BK299)</f>
        <v>0</v>
      </c>
    </row>
    <row r="296" spans="2:65" s="225" customFormat="1" ht="24.2" customHeight="1" x14ac:dyDescent="0.2">
      <c r="B296" s="226"/>
      <c r="C296" s="350" t="s">
        <v>1969</v>
      </c>
      <c r="D296" s="350" t="s">
        <v>1651</v>
      </c>
      <c r="E296" s="349" t="s">
        <v>1968</v>
      </c>
      <c r="F296" s="344" t="s">
        <v>1967</v>
      </c>
      <c r="G296" s="348" t="s">
        <v>189</v>
      </c>
      <c r="H296" s="347">
        <v>1</v>
      </c>
      <c r="I296" s="346"/>
      <c r="J296" s="345">
        <f>ROUND(I296*H296,2)</f>
        <v>0</v>
      </c>
      <c r="K296" s="344" t="s">
        <v>152</v>
      </c>
      <c r="L296" s="226"/>
      <c r="M296" s="343" t="s">
        <v>1568</v>
      </c>
      <c r="N296" s="342" t="s">
        <v>1615</v>
      </c>
      <c r="P296" s="341">
        <f>O296*H296</f>
        <v>0</v>
      </c>
      <c r="Q296" s="341">
        <v>0</v>
      </c>
      <c r="R296" s="341">
        <f>Q296*H296</f>
        <v>0</v>
      </c>
      <c r="S296" s="341">
        <v>0</v>
      </c>
      <c r="T296" s="340">
        <f>S296*H296</f>
        <v>0</v>
      </c>
      <c r="AR296" s="338" t="s">
        <v>1649</v>
      </c>
      <c r="AT296" s="338" t="s">
        <v>1651</v>
      </c>
      <c r="AU296" s="338" t="s">
        <v>1567</v>
      </c>
      <c r="AY296" s="315" t="s">
        <v>1650</v>
      </c>
      <c r="BE296" s="339">
        <f>IF(N296="základní",J296,0)</f>
        <v>0</v>
      </c>
      <c r="BF296" s="339">
        <f>IF(N296="snížená",J296,0)</f>
        <v>0</v>
      </c>
      <c r="BG296" s="339">
        <f>IF(N296="zákl. přenesená",J296,0)</f>
        <v>0</v>
      </c>
      <c r="BH296" s="339">
        <f>IF(N296="sníž. přenesená",J296,0)</f>
        <v>0</v>
      </c>
      <c r="BI296" s="339">
        <f>IF(N296="nulová",J296,0)</f>
        <v>0</v>
      </c>
      <c r="BJ296" s="315" t="s">
        <v>1572</v>
      </c>
      <c r="BK296" s="339">
        <f>ROUND(I296*H296,2)</f>
        <v>0</v>
      </c>
      <c r="BL296" s="315" t="s">
        <v>1649</v>
      </c>
      <c r="BM296" s="338" t="s">
        <v>1966</v>
      </c>
    </row>
    <row r="297" spans="2:65" s="225" customFormat="1" x14ac:dyDescent="0.2">
      <c r="B297" s="226"/>
      <c r="D297" s="337" t="s">
        <v>1646</v>
      </c>
      <c r="F297" s="336" t="s">
        <v>1965</v>
      </c>
      <c r="I297" s="335"/>
      <c r="L297" s="226"/>
      <c r="M297" s="362"/>
      <c r="T297" s="272"/>
      <c r="AT297" s="315" t="s">
        <v>1646</v>
      </c>
      <c r="AU297" s="315" t="s">
        <v>1567</v>
      </c>
    </row>
    <row r="298" spans="2:65" s="225" customFormat="1" ht="16.5" customHeight="1" x14ac:dyDescent="0.2">
      <c r="B298" s="226"/>
      <c r="C298" s="350" t="s">
        <v>1964</v>
      </c>
      <c r="D298" s="350" t="s">
        <v>1651</v>
      </c>
      <c r="E298" s="349" t="s">
        <v>1963</v>
      </c>
      <c r="F298" s="344" t="s">
        <v>1962</v>
      </c>
      <c r="G298" s="348" t="s">
        <v>1652</v>
      </c>
      <c r="H298" s="347">
        <v>25</v>
      </c>
      <c r="I298" s="346"/>
      <c r="J298" s="345">
        <f>ROUND(I298*H298,2)</f>
        <v>0</v>
      </c>
      <c r="K298" s="344" t="s">
        <v>152</v>
      </c>
      <c r="L298" s="226"/>
      <c r="M298" s="343" t="s">
        <v>1568</v>
      </c>
      <c r="N298" s="342" t="s">
        <v>1615</v>
      </c>
      <c r="P298" s="341">
        <f>O298*H298</f>
        <v>0</v>
      </c>
      <c r="Q298" s="341">
        <v>0</v>
      </c>
      <c r="R298" s="341">
        <f>Q298*H298</f>
        <v>0</v>
      </c>
      <c r="S298" s="341">
        <v>0</v>
      </c>
      <c r="T298" s="340">
        <f>S298*H298</f>
        <v>0</v>
      </c>
      <c r="AR298" s="338" t="s">
        <v>1961</v>
      </c>
      <c r="AT298" s="338" t="s">
        <v>1651</v>
      </c>
      <c r="AU298" s="338" t="s">
        <v>1567</v>
      </c>
      <c r="AY298" s="315" t="s">
        <v>1650</v>
      </c>
      <c r="BE298" s="339">
        <f>IF(N298="základní",J298,0)</f>
        <v>0</v>
      </c>
      <c r="BF298" s="339">
        <f>IF(N298="snížená",J298,0)</f>
        <v>0</v>
      </c>
      <c r="BG298" s="339">
        <f>IF(N298="zákl. přenesená",J298,0)</f>
        <v>0</v>
      </c>
      <c r="BH298" s="339">
        <f>IF(N298="sníž. přenesená",J298,0)</f>
        <v>0</v>
      </c>
      <c r="BI298" s="339">
        <f>IF(N298="nulová",J298,0)</f>
        <v>0</v>
      </c>
      <c r="BJ298" s="315" t="s">
        <v>1572</v>
      </c>
      <c r="BK298" s="339">
        <f>ROUND(I298*H298,2)</f>
        <v>0</v>
      </c>
      <c r="BL298" s="315" t="s">
        <v>1961</v>
      </c>
      <c r="BM298" s="338" t="s">
        <v>1960</v>
      </c>
    </row>
    <row r="299" spans="2:65" s="225" customFormat="1" x14ac:dyDescent="0.2">
      <c r="B299" s="226"/>
      <c r="D299" s="337" t="s">
        <v>1646</v>
      </c>
      <c r="F299" s="336" t="s">
        <v>1959</v>
      </c>
      <c r="I299" s="335"/>
      <c r="L299" s="226"/>
      <c r="M299" s="362"/>
      <c r="T299" s="272"/>
      <c r="AT299" s="315" t="s">
        <v>1646</v>
      </c>
      <c r="AU299" s="315" t="s">
        <v>1567</v>
      </c>
    </row>
    <row r="300" spans="2:65" s="351" customFormat="1" ht="25.9" customHeight="1" x14ac:dyDescent="0.2">
      <c r="B300" s="358"/>
      <c r="D300" s="353" t="s">
        <v>1583</v>
      </c>
      <c r="E300" s="361" t="s">
        <v>1720</v>
      </c>
      <c r="F300" s="361" t="s">
        <v>1958</v>
      </c>
      <c r="I300" s="360"/>
      <c r="J300" s="359">
        <f>BK300</f>
        <v>0</v>
      </c>
      <c r="L300" s="358"/>
      <c r="M300" s="357"/>
      <c r="P300" s="356">
        <f>P301+P319</f>
        <v>0</v>
      </c>
      <c r="R300" s="356">
        <f>R301+R319</f>
        <v>1.9E-2</v>
      </c>
      <c r="T300" s="355">
        <f>T301+T319</f>
        <v>0</v>
      </c>
      <c r="AR300" s="353" t="s">
        <v>1567</v>
      </c>
      <c r="AT300" s="354" t="s">
        <v>1583</v>
      </c>
      <c r="AU300" s="354" t="s">
        <v>1582</v>
      </c>
      <c r="AY300" s="353" t="s">
        <v>1650</v>
      </c>
      <c r="BK300" s="352">
        <f>BK301+BK319</f>
        <v>0</v>
      </c>
    </row>
    <row r="301" spans="2:65" s="351" customFormat="1" ht="22.9" customHeight="1" x14ac:dyDescent="0.2">
      <c r="B301" s="358"/>
      <c r="D301" s="353" t="s">
        <v>1583</v>
      </c>
      <c r="E301" s="416" t="s">
        <v>1957</v>
      </c>
      <c r="F301" s="416" t="s">
        <v>1956</v>
      </c>
      <c r="I301" s="360"/>
      <c r="J301" s="415">
        <f>BK301</f>
        <v>0</v>
      </c>
      <c r="L301" s="358"/>
      <c r="M301" s="357"/>
      <c r="P301" s="356">
        <f>SUM(P302:P318)</f>
        <v>0</v>
      </c>
      <c r="R301" s="356">
        <f>SUM(R302:R318)</f>
        <v>1.9E-2</v>
      </c>
      <c r="T301" s="355">
        <f>SUM(T302:T318)</f>
        <v>0</v>
      </c>
      <c r="AR301" s="353" t="s">
        <v>1567</v>
      </c>
      <c r="AT301" s="354" t="s">
        <v>1583</v>
      </c>
      <c r="AU301" s="354" t="s">
        <v>1572</v>
      </c>
      <c r="AY301" s="353" t="s">
        <v>1650</v>
      </c>
      <c r="BK301" s="352">
        <f>SUM(BK302:BK318)</f>
        <v>0</v>
      </c>
    </row>
    <row r="302" spans="2:65" s="225" customFormat="1" ht="16.5" customHeight="1" x14ac:dyDescent="0.2">
      <c r="B302" s="226"/>
      <c r="C302" s="350" t="s">
        <v>1955</v>
      </c>
      <c r="D302" s="350" t="s">
        <v>1651</v>
      </c>
      <c r="E302" s="349" t="s">
        <v>1954</v>
      </c>
      <c r="F302" s="344" t="s">
        <v>1953</v>
      </c>
      <c r="G302" s="348" t="s">
        <v>172</v>
      </c>
      <c r="H302" s="347">
        <v>200</v>
      </c>
      <c r="I302" s="346"/>
      <c r="J302" s="345">
        <f>ROUND(I302*H302,2)</f>
        <v>0</v>
      </c>
      <c r="K302" s="344" t="s">
        <v>152</v>
      </c>
      <c r="L302" s="226"/>
      <c r="M302" s="343" t="s">
        <v>1568</v>
      </c>
      <c r="N302" s="342" t="s">
        <v>1615</v>
      </c>
      <c r="P302" s="341">
        <f>O302*H302</f>
        <v>0</v>
      </c>
      <c r="Q302" s="341">
        <v>0</v>
      </c>
      <c r="R302" s="341">
        <f>Q302*H302</f>
        <v>0</v>
      </c>
      <c r="S302" s="341">
        <v>0</v>
      </c>
      <c r="T302" s="340">
        <f>S302*H302</f>
        <v>0</v>
      </c>
      <c r="AR302" s="338" t="s">
        <v>1649</v>
      </c>
      <c r="AT302" s="338" t="s">
        <v>1651</v>
      </c>
      <c r="AU302" s="338" t="s">
        <v>1567</v>
      </c>
      <c r="AY302" s="315" t="s">
        <v>1650</v>
      </c>
      <c r="BE302" s="339">
        <f>IF(N302="základní",J302,0)</f>
        <v>0</v>
      </c>
      <c r="BF302" s="339">
        <f>IF(N302="snížená",J302,0)</f>
        <v>0</v>
      </c>
      <c r="BG302" s="339">
        <f>IF(N302="zákl. přenesená",J302,0)</f>
        <v>0</v>
      </c>
      <c r="BH302" s="339">
        <f>IF(N302="sníž. přenesená",J302,0)</f>
        <v>0</v>
      </c>
      <c r="BI302" s="339">
        <f>IF(N302="nulová",J302,0)</f>
        <v>0</v>
      </c>
      <c r="BJ302" s="315" t="s">
        <v>1572</v>
      </c>
      <c r="BK302" s="339">
        <f>ROUND(I302*H302,2)</f>
        <v>0</v>
      </c>
      <c r="BL302" s="315" t="s">
        <v>1649</v>
      </c>
      <c r="BM302" s="338" t="s">
        <v>1952</v>
      </c>
    </row>
    <row r="303" spans="2:65" s="225" customFormat="1" x14ac:dyDescent="0.2">
      <c r="B303" s="226"/>
      <c r="D303" s="337" t="s">
        <v>1646</v>
      </c>
      <c r="F303" s="336" t="s">
        <v>1951</v>
      </c>
      <c r="I303" s="335"/>
      <c r="L303" s="226"/>
      <c r="M303" s="362"/>
      <c r="T303" s="272"/>
      <c r="AT303" s="315" t="s">
        <v>1646</v>
      </c>
      <c r="AU303" s="315" t="s">
        <v>1567</v>
      </c>
    </row>
    <row r="304" spans="2:65" s="225" customFormat="1" ht="16.5" customHeight="1" x14ac:dyDescent="0.2">
      <c r="B304" s="226"/>
      <c r="C304" s="372" t="s">
        <v>1950</v>
      </c>
      <c r="D304" s="372" t="s">
        <v>1666</v>
      </c>
      <c r="E304" s="371" t="s">
        <v>1949</v>
      </c>
      <c r="F304" s="366" t="s">
        <v>1948</v>
      </c>
      <c r="G304" s="370" t="s">
        <v>172</v>
      </c>
      <c r="H304" s="369">
        <v>200</v>
      </c>
      <c r="I304" s="368"/>
      <c r="J304" s="367">
        <f>ROUND(I304*H304,2)</f>
        <v>0</v>
      </c>
      <c r="K304" s="366" t="s">
        <v>152</v>
      </c>
      <c r="L304" s="365"/>
      <c r="M304" s="364" t="s">
        <v>1568</v>
      </c>
      <c r="N304" s="363" t="s">
        <v>1615</v>
      </c>
      <c r="P304" s="341">
        <f>O304*H304</f>
        <v>0</v>
      </c>
      <c r="Q304" s="341">
        <v>6.0000000000000002E-5</v>
      </c>
      <c r="R304" s="341">
        <f>Q304*H304</f>
        <v>1.2E-2</v>
      </c>
      <c r="S304" s="341">
        <v>0</v>
      </c>
      <c r="T304" s="340">
        <f>S304*H304</f>
        <v>0</v>
      </c>
      <c r="AR304" s="338" t="s">
        <v>1667</v>
      </c>
      <c r="AT304" s="338" t="s">
        <v>1666</v>
      </c>
      <c r="AU304" s="338" t="s">
        <v>1567</v>
      </c>
      <c r="AY304" s="315" t="s">
        <v>1650</v>
      </c>
      <c r="BE304" s="339">
        <f>IF(N304="základní",J304,0)</f>
        <v>0</v>
      </c>
      <c r="BF304" s="339">
        <f>IF(N304="snížená",J304,0)</f>
        <v>0</v>
      </c>
      <c r="BG304" s="339">
        <f>IF(N304="zákl. přenesená",J304,0)</f>
        <v>0</v>
      </c>
      <c r="BH304" s="339">
        <f>IF(N304="sníž. přenesená",J304,0)</f>
        <v>0</v>
      </c>
      <c r="BI304" s="339">
        <f>IF(N304="nulová",J304,0)</f>
        <v>0</v>
      </c>
      <c r="BJ304" s="315" t="s">
        <v>1572</v>
      </c>
      <c r="BK304" s="339">
        <f>ROUND(I304*H304,2)</f>
        <v>0</v>
      </c>
      <c r="BL304" s="315" t="s">
        <v>1649</v>
      </c>
      <c r="BM304" s="338" t="s">
        <v>1947</v>
      </c>
    </row>
    <row r="305" spans="2:65" s="225" customFormat="1" ht="24.2" customHeight="1" x14ac:dyDescent="0.2">
      <c r="B305" s="226"/>
      <c r="C305" s="350" t="s">
        <v>1946</v>
      </c>
      <c r="D305" s="350" t="s">
        <v>1651</v>
      </c>
      <c r="E305" s="349" t="s">
        <v>1945</v>
      </c>
      <c r="F305" s="344" t="s">
        <v>1944</v>
      </c>
      <c r="G305" s="348" t="s">
        <v>189</v>
      </c>
      <c r="H305" s="347">
        <v>4</v>
      </c>
      <c r="I305" s="346"/>
      <c r="J305" s="345">
        <f>ROUND(I305*H305,2)</f>
        <v>0</v>
      </c>
      <c r="K305" s="344" t="s">
        <v>152</v>
      </c>
      <c r="L305" s="226"/>
      <c r="M305" s="343" t="s">
        <v>1568</v>
      </c>
      <c r="N305" s="342" t="s">
        <v>1615</v>
      </c>
      <c r="P305" s="341">
        <f>O305*H305</f>
        <v>0</v>
      </c>
      <c r="Q305" s="341">
        <v>0</v>
      </c>
      <c r="R305" s="341">
        <f>Q305*H305</f>
        <v>0</v>
      </c>
      <c r="S305" s="341">
        <v>0</v>
      </c>
      <c r="T305" s="340">
        <f>S305*H305</f>
        <v>0</v>
      </c>
      <c r="AR305" s="338" t="s">
        <v>1649</v>
      </c>
      <c r="AT305" s="338" t="s">
        <v>1651</v>
      </c>
      <c r="AU305" s="338" t="s">
        <v>1567</v>
      </c>
      <c r="AY305" s="315" t="s">
        <v>1650</v>
      </c>
      <c r="BE305" s="339">
        <f>IF(N305="základní",J305,0)</f>
        <v>0</v>
      </c>
      <c r="BF305" s="339">
        <f>IF(N305="snížená",J305,0)</f>
        <v>0</v>
      </c>
      <c r="BG305" s="339">
        <f>IF(N305="zákl. přenesená",J305,0)</f>
        <v>0</v>
      </c>
      <c r="BH305" s="339">
        <f>IF(N305="sníž. přenesená",J305,0)</f>
        <v>0</v>
      </c>
      <c r="BI305" s="339">
        <f>IF(N305="nulová",J305,0)</f>
        <v>0</v>
      </c>
      <c r="BJ305" s="315" t="s">
        <v>1572</v>
      </c>
      <c r="BK305" s="339">
        <f>ROUND(I305*H305,2)</f>
        <v>0</v>
      </c>
      <c r="BL305" s="315" t="s">
        <v>1649</v>
      </c>
      <c r="BM305" s="338" t="s">
        <v>1943</v>
      </c>
    </row>
    <row r="306" spans="2:65" s="225" customFormat="1" x14ac:dyDescent="0.2">
      <c r="B306" s="226"/>
      <c r="D306" s="337" t="s">
        <v>1646</v>
      </c>
      <c r="F306" s="336" t="s">
        <v>1942</v>
      </c>
      <c r="I306" s="335"/>
      <c r="L306" s="226"/>
      <c r="M306" s="362"/>
      <c r="T306" s="272"/>
      <c r="AT306" s="315" t="s">
        <v>1646</v>
      </c>
      <c r="AU306" s="315" t="s">
        <v>1567</v>
      </c>
    </row>
    <row r="307" spans="2:65" s="225" customFormat="1" ht="16.5" customHeight="1" x14ac:dyDescent="0.2">
      <c r="B307" s="226"/>
      <c r="C307" s="372" t="s">
        <v>1941</v>
      </c>
      <c r="D307" s="372" t="s">
        <v>1666</v>
      </c>
      <c r="E307" s="371" t="s">
        <v>1940</v>
      </c>
      <c r="F307" s="366" t="s">
        <v>1939</v>
      </c>
      <c r="G307" s="370" t="s">
        <v>1551</v>
      </c>
      <c r="H307" s="369">
        <v>2</v>
      </c>
      <c r="I307" s="368"/>
      <c r="J307" s="367">
        <f>ROUND(I307*H307,2)</f>
        <v>0</v>
      </c>
      <c r="K307" s="366" t="s">
        <v>1668</v>
      </c>
      <c r="L307" s="365"/>
      <c r="M307" s="364" t="s">
        <v>1568</v>
      </c>
      <c r="N307" s="363" t="s">
        <v>1615</v>
      </c>
      <c r="P307" s="341">
        <f>O307*H307</f>
        <v>0</v>
      </c>
      <c r="Q307" s="341">
        <v>0</v>
      </c>
      <c r="R307" s="341">
        <f>Q307*H307</f>
        <v>0</v>
      </c>
      <c r="S307" s="341">
        <v>0</v>
      </c>
      <c r="T307" s="340">
        <f>S307*H307</f>
        <v>0</v>
      </c>
      <c r="AR307" s="338" t="s">
        <v>1667</v>
      </c>
      <c r="AT307" s="338" t="s">
        <v>1666</v>
      </c>
      <c r="AU307" s="338" t="s">
        <v>1567</v>
      </c>
      <c r="AY307" s="315" t="s">
        <v>1650</v>
      </c>
      <c r="BE307" s="339">
        <f>IF(N307="základní",J307,0)</f>
        <v>0</v>
      </c>
      <c r="BF307" s="339">
        <f>IF(N307="snížená",J307,0)</f>
        <v>0</v>
      </c>
      <c r="BG307" s="339">
        <f>IF(N307="zákl. přenesená",J307,0)</f>
        <v>0</v>
      </c>
      <c r="BH307" s="339">
        <f>IF(N307="sníž. přenesená",J307,0)</f>
        <v>0</v>
      </c>
      <c r="BI307" s="339">
        <f>IF(N307="nulová",J307,0)</f>
        <v>0</v>
      </c>
      <c r="BJ307" s="315" t="s">
        <v>1572</v>
      </c>
      <c r="BK307" s="339">
        <f>ROUND(I307*H307,2)</f>
        <v>0</v>
      </c>
      <c r="BL307" s="315" t="s">
        <v>1649</v>
      </c>
      <c r="BM307" s="338" t="s">
        <v>1938</v>
      </c>
    </row>
    <row r="308" spans="2:65" s="225" customFormat="1" ht="21.75" customHeight="1" x14ac:dyDescent="0.2">
      <c r="B308" s="226"/>
      <c r="C308" s="372" t="s">
        <v>1937</v>
      </c>
      <c r="D308" s="372" t="s">
        <v>1666</v>
      </c>
      <c r="E308" s="371" t="s">
        <v>1936</v>
      </c>
      <c r="F308" s="366" t="s">
        <v>1935</v>
      </c>
      <c r="G308" s="370" t="s">
        <v>1551</v>
      </c>
      <c r="H308" s="369">
        <v>2</v>
      </c>
      <c r="I308" s="368"/>
      <c r="J308" s="367">
        <f>ROUND(I308*H308,2)</f>
        <v>0</v>
      </c>
      <c r="K308" s="366" t="s">
        <v>1668</v>
      </c>
      <c r="L308" s="365"/>
      <c r="M308" s="364" t="s">
        <v>1568</v>
      </c>
      <c r="N308" s="363" t="s">
        <v>1615</v>
      </c>
      <c r="P308" s="341">
        <f>O308*H308</f>
        <v>0</v>
      </c>
      <c r="Q308" s="341">
        <v>0</v>
      </c>
      <c r="R308" s="341">
        <f>Q308*H308</f>
        <v>0</v>
      </c>
      <c r="S308" s="341">
        <v>0</v>
      </c>
      <c r="T308" s="340">
        <f>S308*H308</f>
        <v>0</v>
      </c>
      <c r="AR308" s="338" t="s">
        <v>1667</v>
      </c>
      <c r="AT308" s="338" t="s">
        <v>1666</v>
      </c>
      <c r="AU308" s="338" t="s">
        <v>1567</v>
      </c>
      <c r="AY308" s="315" t="s">
        <v>1650</v>
      </c>
      <c r="BE308" s="339">
        <f>IF(N308="základní",J308,0)</f>
        <v>0</v>
      </c>
      <c r="BF308" s="339">
        <f>IF(N308="snížená",J308,0)</f>
        <v>0</v>
      </c>
      <c r="BG308" s="339">
        <f>IF(N308="zákl. přenesená",J308,0)</f>
        <v>0</v>
      </c>
      <c r="BH308" s="339">
        <f>IF(N308="sníž. přenesená",J308,0)</f>
        <v>0</v>
      </c>
      <c r="BI308" s="339">
        <f>IF(N308="nulová",J308,0)</f>
        <v>0</v>
      </c>
      <c r="BJ308" s="315" t="s">
        <v>1572</v>
      </c>
      <c r="BK308" s="339">
        <f>ROUND(I308*H308,2)</f>
        <v>0</v>
      </c>
      <c r="BL308" s="315" t="s">
        <v>1649</v>
      </c>
      <c r="BM308" s="338" t="s">
        <v>1934</v>
      </c>
    </row>
    <row r="309" spans="2:65" s="225" customFormat="1" ht="16.5" customHeight="1" x14ac:dyDescent="0.2">
      <c r="B309" s="226"/>
      <c r="C309" s="372" t="s">
        <v>1933</v>
      </c>
      <c r="D309" s="372" t="s">
        <v>1666</v>
      </c>
      <c r="E309" s="371" t="s">
        <v>1932</v>
      </c>
      <c r="F309" s="366" t="s">
        <v>1931</v>
      </c>
      <c r="G309" s="370" t="s">
        <v>1551</v>
      </c>
      <c r="H309" s="369">
        <v>4</v>
      </c>
      <c r="I309" s="368"/>
      <c r="J309" s="367">
        <f>ROUND(I309*H309,2)</f>
        <v>0</v>
      </c>
      <c r="K309" s="366" t="s">
        <v>1668</v>
      </c>
      <c r="L309" s="365"/>
      <c r="M309" s="364" t="s">
        <v>1568</v>
      </c>
      <c r="N309" s="363" t="s">
        <v>1615</v>
      </c>
      <c r="P309" s="341">
        <f>O309*H309</f>
        <v>0</v>
      </c>
      <c r="Q309" s="341">
        <v>0</v>
      </c>
      <c r="R309" s="341">
        <f>Q309*H309</f>
        <v>0</v>
      </c>
      <c r="S309" s="341">
        <v>0</v>
      </c>
      <c r="T309" s="340">
        <f>S309*H309</f>
        <v>0</v>
      </c>
      <c r="AR309" s="338" t="s">
        <v>1667</v>
      </c>
      <c r="AT309" s="338" t="s">
        <v>1666</v>
      </c>
      <c r="AU309" s="338" t="s">
        <v>1567</v>
      </c>
      <c r="AY309" s="315" t="s">
        <v>1650</v>
      </c>
      <c r="BE309" s="339">
        <f>IF(N309="základní",J309,0)</f>
        <v>0</v>
      </c>
      <c r="BF309" s="339">
        <f>IF(N309="snížená",J309,0)</f>
        <v>0</v>
      </c>
      <c r="BG309" s="339">
        <f>IF(N309="zákl. přenesená",J309,0)</f>
        <v>0</v>
      </c>
      <c r="BH309" s="339">
        <f>IF(N309="sníž. přenesená",J309,0)</f>
        <v>0</v>
      </c>
      <c r="BI309" s="339">
        <f>IF(N309="nulová",J309,0)</f>
        <v>0</v>
      </c>
      <c r="BJ309" s="315" t="s">
        <v>1572</v>
      </c>
      <c r="BK309" s="339">
        <f>ROUND(I309*H309,2)</f>
        <v>0</v>
      </c>
      <c r="BL309" s="315" t="s">
        <v>1649</v>
      </c>
      <c r="BM309" s="338" t="s">
        <v>1930</v>
      </c>
    </row>
    <row r="310" spans="2:65" s="225" customFormat="1" ht="24.2" customHeight="1" x14ac:dyDescent="0.2">
      <c r="B310" s="226"/>
      <c r="C310" s="350" t="s">
        <v>1929</v>
      </c>
      <c r="D310" s="350" t="s">
        <v>1651</v>
      </c>
      <c r="E310" s="349" t="s">
        <v>1928</v>
      </c>
      <c r="F310" s="344" t="s">
        <v>1927</v>
      </c>
      <c r="G310" s="348" t="s">
        <v>172</v>
      </c>
      <c r="H310" s="347">
        <v>100</v>
      </c>
      <c r="I310" s="346"/>
      <c r="J310" s="345">
        <f>ROUND(I310*H310,2)</f>
        <v>0</v>
      </c>
      <c r="K310" s="344" t="s">
        <v>152</v>
      </c>
      <c r="L310" s="226"/>
      <c r="M310" s="343" t="s">
        <v>1568</v>
      </c>
      <c r="N310" s="342" t="s">
        <v>1615</v>
      </c>
      <c r="P310" s="341">
        <f>O310*H310</f>
        <v>0</v>
      </c>
      <c r="Q310" s="341">
        <v>0</v>
      </c>
      <c r="R310" s="341">
        <f>Q310*H310</f>
        <v>0</v>
      </c>
      <c r="S310" s="341">
        <v>0</v>
      </c>
      <c r="T310" s="340">
        <f>S310*H310</f>
        <v>0</v>
      </c>
      <c r="AR310" s="338" t="s">
        <v>1649</v>
      </c>
      <c r="AT310" s="338" t="s">
        <v>1651</v>
      </c>
      <c r="AU310" s="338" t="s">
        <v>1567</v>
      </c>
      <c r="AY310" s="315" t="s">
        <v>1650</v>
      </c>
      <c r="BE310" s="339">
        <f>IF(N310="základní",J310,0)</f>
        <v>0</v>
      </c>
      <c r="BF310" s="339">
        <f>IF(N310="snížená",J310,0)</f>
        <v>0</v>
      </c>
      <c r="BG310" s="339">
        <f>IF(N310="zákl. přenesená",J310,0)</f>
        <v>0</v>
      </c>
      <c r="BH310" s="339">
        <f>IF(N310="sníž. přenesená",J310,0)</f>
        <v>0</v>
      </c>
      <c r="BI310" s="339">
        <f>IF(N310="nulová",J310,0)</f>
        <v>0</v>
      </c>
      <c r="BJ310" s="315" t="s">
        <v>1572</v>
      </c>
      <c r="BK310" s="339">
        <f>ROUND(I310*H310,2)</f>
        <v>0</v>
      </c>
      <c r="BL310" s="315" t="s">
        <v>1649</v>
      </c>
      <c r="BM310" s="338" t="s">
        <v>1926</v>
      </c>
    </row>
    <row r="311" spans="2:65" s="225" customFormat="1" x14ac:dyDescent="0.2">
      <c r="B311" s="226"/>
      <c r="D311" s="337" t="s">
        <v>1646</v>
      </c>
      <c r="F311" s="336" t="s">
        <v>1925</v>
      </c>
      <c r="I311" s="335"/>
      <c r="L311" s="226"/>
      <c r="M311" s="362"/>
      <c r="T311" s="272"/>
      <c r="AT311" s="315" t="s">
        <v>1646</v>
      </c>
      <c r="AU311" s="315" t="s">
        <v>1567</v>
      </c>
    </row>
    <row r="312" spans="2:65" s="225" customFormat="1" ht="16.5" customHeight="1" x14ac:dyDescent="0.2">
      <c r="B312" s="226"/>
      <c r="C312" s="372" t="s">
        <v>1924</v>
      </c>
      <c r="D312" s="372" t="s">
        <v>1666</v>
      </c>
      <c r="E312" s="371" t="s">
        <v>1923</v>
      </c>
      <c r="F312" s="366" t="s">
        <v>1922</v>
      </c>
      <c r="G312" s="370" t="s">
        <v>172</v>
      </c>
      <c r="H312" s="369">
        <v>100</v>
      </c>
      <c r="I312" s="368"/>
      <c r="J312" s="367">
        <f>ROUND(I312*H312,2)</f>
        <v>0</v>
      </c>
      <c r="K312" s="366" t="s">
        <v>152</v>
      </c>
      <c r="L312" s="365"/>
      <c r="M312" s="364" t="s">
        <v>1568</v>
      </c>
      <c r="N312" s="363" t="s">
        <v>1615</v>
      </c>
      <c r="P312" s="341">
        <f>O312*H312</f>
        <v>0</v>
      </c>
      <c r="Q312" s="341">
        <v>6.9999999999999994E-5</v>
      </c>
      <c r="R312" s="341">
        <f>Q312*H312</f>
        <v>6.9999999999999993E-3</v>
      </c>
      <c r="S312" s="341">
        <v>0</v>
      </c>
      <c r="T312" s="340">
        <f>S312*H312</f>
        <v>0</v>
      </c>
      <c r="AR312" s="338" t="s">
        <v>1667</v>
      </c>
      <c r="AT312" s="338" t="s">
        <v>1666</v>
      </c>
      <c r="AU312" s="338" t="s">
        <v>1567</v>
      </c>
      <c r="AY312" s="315" t="s">
        <v>1650</v>
      </c>
      <c r="BE312" s="339">
        <f>IF(N312="základní",J312,0)</f>
        <v>0</v>
      </c>
      <c r="BF312" s="339">
        <f>IF(N312="snížená",J312,0)</f>
        <v>0</v>
      </c>
      <c r="BG312" s="339">
        <f>IF(N312="zákl. přenesená",J312,0)</f>
        <v>0</v>
      </c>
      <c r="BH312" s="339">
        <f>IF(N312="sníž. přenesená",J312,0)</f>
        <v>0</v>
      </c>
      <c r="BI312" s="339">
        <f>IF(N312="nulová",J312,0)</f>
        <v>0</v>
      </c>
      <c r="BJ312" s="315" t="s">
        <v>1572</v>
      </c>
      <c r="BK312" s="339">
        <f>ROUND(I312*H312,2)</f>
        <v>0</v>
      </c>
      <c r="BL312" s="315" t="s">
        <v>1649</v>
      </c>
      <c r="BM312" s="338" t="s">
        <v>1921</v>
      </c>
    </row>
    <row r="313" spans="2:65" s="225" customFormat="1" ht="16.5" customHeight="1" x14ac:dyDescent="0.2">
      <c r="B313" s="226"/>
      <c r="C313" s="350" t="s">
        <v>1920</v>
      </c>
      <c r="D313" s="350" t="s">
        <v>1651</v>
      </c>
      <c r="E313" s="349" t="s">
        <v>1919</v>
      </c>
      <c r="F313" s="344" t="s">
        <v>1918</v>
      </c>
      <c r="G313" s="348" t="s">
        <v>189</v>
      </c>
      <c r="H313" s="347">
        <v>4</v>
      </c>
      <c r="I313" s="346"/>
      <c r="J313" s="345">
        <f>ROUND(I313*H313,2)</f>
        <v>0</v>
      </c>
      <c r="K313" s="344" t="s">
        <v>152</v>
      </c>
      <c r="L313" s="226"/>
      <c r="M313" s="343" t="s">
        <v>1568</v>
      </c>
      <c r="N313" s="342" t="s">
        <v>1615</v>
      </c>
      <c r="P313" s="341">
        <f>O313*H313</f>
        <v>0</v>
      </c>
      <c r="Q313" s="341">
        <v>0</v>
      </c>
      <c r="R313" s="341">
        <f>Q313*H313</f>
        <v>0</v>
      </c>
      <c r="S313" s="341">
        <v>0</v>
      </c>
      <c r="T313" s="340">
        <f>S313*H313</f>
        <v>0</v>
      </c>
      <c r="AR313" s="338" t="s">
        <v>1649</v>
      </c>
      <c r="AT313" s="338" t="s">
        <v>1651</v>
      </c>
      <c r="AU313" s="338" t="s">
        <v>1567</v>
      </c>
      <c r="AY313" s="315" t="s">
        <v>1650</v>
      </c>
      <c r="BE313" s="339">
        <f>IF(N313="základní",J313,0)</f>
        <v>0</v>
      </c>
      <c r="BF313" s="339">
        <f>IF(N313="snížená",J313,0)</f>
        <v>0</v>
      </c>
      <c r="BG313" s="339">
        <f>IF(N313="zákl. přenesená",J313,0)</f>
        <v>0</v>
      </c>
      <c r="BH313" s="339">
        <f>IF(N313="sníž. přenesená",J313,0)</f>
        <v>0</v>
      </c>
      <c r="BI313" s="339">
        <f>IF(N313="nulová",J313,0)</f>
        <v>0</v>
      </c>
      <c r="BJ313" s="315" t="s">
        <v>1572</v>
      </c>
      <c r="BK313" s="339">
        <f>ROUND(I313*H313,2)</f>
        <v>0</v>
      </c>
      <c r="BL313" s="315" t="s">
        <v>1649</v>
      </c>
      <c r="BM313" s="338" t="s">
        <v>1917</v>
      </c>
    </row>
    <row r="314" spans="2:65" s="225" customFormat="1" x14ac:dyDescent="0.2">
      <c r="B314" s="226"/>
      <c r="D314" s="337" t="s">
        <v>1646</v>
      </c>
      <c r="F314" s="336" t="s">
        <v>1916</v>
      </c>
      <c r="I314" s="335"/>
      <c r="L314" s="226"/>
      <c r="M314" s="362"/>
      <c r="T314" s="272"/>
      <c r="AT314" s="315" t="s">
        <v>1646</v>
      </c>
      <c r="AU314" s="315" t="s">
        <v>1567</v>
      </c>
    </row>
    <row r="315" spans="2:65" s="225" customFormat="1" ht="16.5" customHeight="1" x14ac:dyDescent="0.2">
      <c r="B315" s="226"/>
      <c r="C315" s="350" t="s">
        <v>1915</v>
      </c>
      <c r="D315" s="350" t="s">
        <v>1651</v>
      </c>
      <c r="E315" s="349" t="s">
        <v>1914</v>
      </c>
      <c r="F315" s="344" t="s">
        <v>1913</v>
      </c>
      <c r="G315" s="348" t="s">
        <v>189</v>
      </c>
      <c r="H315" s="347">
        <v>4</v>
      </c>
      <c r="I315" s="346"/>
      <c r="J315" s="345">
        <f>ROUND(I315*H315,2)</f>
        <v>0</v>
      </c>
      <c r="K315" s="344" t="s">
        <v>152</v>
      </c>
      <c r="L315" s="226"/>
      <c r="M315" s="343" t="s">
        <v>1568</v>
      </c>
      <c r="N315" s="342" t="s">
        <v>1615</v>
      </c>
      <c r="P315" s="341">
        <f>O315*H315</f>
        <v>0</v>
      </c>
      <c r="Q315" s="341">
        <v>0</v>
      </c>
      <c r="R315" s="341">
        <f>Q315*H315</f>
        <v>0</v>
      </c>
      <c r="S315" s="341">
        <v>0</v>
      </c>
      <c r="T315" s="340">
        <f>S315*H315</f>
        <v>0</v>
      </c>
      <c r="AR315" s="338" t="s">
        <v>1649</v>
      </c>
      <c r="AT315" s="338" t="s">
        <v>1651</v>
      </c>
      <c r="AU315" s="338" t="s">
        <v>1567</v>
      </c>
      <c r="AY315" s="315" t="s">
        <v>1650</v>
      </c>
      <c r="BE315" s="339">
        <f>IF(N315="základní",J315,0)</f>
        <v>0</v>
      </c>
      <c r="BF315" s="339">
        <f>IF(N315="snížená",J315,0)</f>
        <v>0</v>
      </c>
      <c r="BG315" s="339">
        <f>IF(N315="zákl. přenesená",J315,0)</f>
        <v>0</v>
      </c>
      <c r="BH315" s="339">
        <f>IF(N315="sníž. přenesená",J315,0)</f>
        <v>0</v>
      </c>
      <c r="BI315" s="339">
        <f>IF(N315="nulová",J315,0)</f>
        <v>0</v>
      </c>
      <c r="BJ315" s="315" t="s">
        <v>1572</v>
      </c>
      <c r="BK315" s="339">
        <f>ROUND(I315*H315,2)</f>
        <v>0</v>
      </c>
      <c r="BL315" s="315" t="s">
        <v>1649</v>
      </c>
      <c r="BM315" s="338" t="s">
        <v>1912</v>
      </c>
    </row>
    <row r="316" spans="2:65" s="225" customFormat="1" x14ac:dyDescent="0.2">
      <c r="B316" s="226"/>
      <c r="D316" s="337" t="s">
        <v>1646</v>
      </c>
      <c r="F316" s="336" t="s">
        <v>1911</v>
      </c>
      <c r="I316" s="335"/>
      <c r="L316" s="226"/>
      <c r="M316" s="362"/>
      <c r="T316" s="272"/>
      <c r="AT316" s="315" t="s">
        <v>1646</v>
      </c>
      <c r="AU316" s="315" t="s">
        <v>1567</v>
      </c>
    </row>
    <row r="317" spans="2:65" s="225" customFormat="1" ht="16.5" customHeight="1" x14ac:dyDescent="0.2">
      <c r="B317" s="226"/>
      <c r="C317" s="350" t="s">
        <v>1910</v>
      </c>
      <c r="D317" s="350" t="s">
        <v>1651</v>
      </c>
      <c r="E317" s="349" t="s">
        <v>1909</v>
      </c>
      <c r="F317" s="344" t="s">
        <v>1908</v>
      </c>
      <c r="G317" s="348" t="s">
        <v>189</v>
      </c>
      <c r="H317" s="347">
        <v>4</v>
      </c>
      <c r="I317" s="346"/>
      <c r="J317" s="345">
        <f>ROUND(I317*H317,2)</f>
        <v>0</v>
      </c>
      <c r="K317" s="344" t="s">
        <v>152</v>
      </c>
      <c r="L317" s="226"/>
      <c r="M317" s="343" t="s">
        <v>1568</v>
      </c>
      <c r="N317" s="342" t="s">
        <v>1615</v>
      </c>
      <c r="P317" s="341">
        <f>O317*H317</f>
        <v>0</v>
      </c>
      <c r="Q317" s="341">
        <v>0</v>
      </c>
      <c r="R317" s="341">
        <f>Q317*H317</f>
        <v>0</v>
      </c>
      <c r="S317" s="341">
        <v>0</v>
      </c>
      <c r="T317" s="340">
        <f>S317*H317</f>
        <v>0</v>
      </c>
      <c r="AR317" s="338" t="s">
        <v>1649</v>
      </c>
      <c r="AT317" s="338" t="s">
        <v>1651</v>
      </c>
      <c r="AU317" s="338" t="s">
        <v>1567</v>
      </c>
      <c r="AY317" s="315" t="s">
        <v>1650</v>
      </c>
      <c r="BE317" s="339">
        <f>IF(N317="základní",J317,0)</f>
        <v>0</v>
      </c>
      <c r="BF317" s="339">
        <f>IF(N317="snížená",J317,0)</f>
        <v>0</v>
      </c>
      <c r="BG317" s="339">
        <f>IF(N317="zákl. přenesená",J317,0)</f>
        <v>0</v>
      </c>
      <c r="BH317" s="339">
        <f>IF(N317="sníž. přenesená",J317,0)</f>
        <v>0</v>
      </c>
      <c r="BI317" s="339">
        <f>IF(N317="nulová",J317,0)</f>
        <v>0</v>
      </c>
      <c r="BJ317" s="315" t="s">
        <v>1572</v>
      </c>
      <c r="BK317" s="339">
        <f>ROUND(I317*H317,2)</f>
        <v>0</v>
      </c>
      <c r="BL317" s="315" t="s">
        <v>1649</v>
      </c>
      <c r="BM317" s="338" t="s">
        <v>1907</v>
      </c>
    </row>
    <row r="318" spans="2:65" s="225" customFormat="1" x14ac:dyDescent="0.2">
      <c r="B318" s="226"/>
      <c r="D318" s="337" t="s">
        <v>1646</v>
      </c>
      <c r="F318" s="336" t="s">
        <v>1906</v>
      </c>
      <c r="I318" s="335"/>
      <c r="L318" s="226"/>
      <c r="M318" s="362"/>
      <c r="T318" s="272"/>
      <c r="AT318" s="315" t="s">
        <v>1646</v>
      </c>
      <c r="AU318" s="315" t="s">
        <v>1567</v>
      </c>
    </row>
    <row r="319" spans="2:65" s="351" customFormat="1" ht="22.9" customHeight="1" x14ac:dyDescent="0.2">
      <c r="B319" s="358"/>
      <c r="D319" s="353" t="s">
        <v>1583</v>
      </c>
      <c r="E319" s="416" t="s">
        <v>1905</v>
      </c>
      <c r="F319" s="416" t="s">
        <v>1904</v>
      </c>
      <c r="I319" s="360"/>
      <c r="J319" s="415">
        <f>BK319</f>
        <v>0</v>
      </c>
      <c r="L319" s="358"/>
      <c r="M319" s="357"/>
      <c r="P319" s="356">
        <f>SUM(P320:P328)</f>
        <v>0</v>
      </c>
      <c r="R319" s="356">
        <f>SUM(R320:R328)</f>
        <v>0</v>
      </c>
      <c r="T319" s="355">
        <f>SUM(T320:T328)</f>
        <v>0</v>
      </c>
      <c r="AR319" s="353" t="s">
        <v>1567</v>
      </c>
      <c r="AT319" s="354" t="s">
        <v>1583</v>
      </c>
      <c r="AU319" s="354" t="s">
        <v>1572</v>
      </c>
      <c r="AY319" s="353" t="s">
        <v>1650</v>
      </c>
      <c r="BK319" s="352">
        <f>SUM(BK320:BK328)</f>
        <v>0</v>
      </c>
    </row>
    <row r="320" spans="2:65" s="225" customFormat="1" ht="24.2" customHeight="1" x14ac:dyDescent="0.2">
      <c r="B320" s="226"/>
      <c r="C320" s="350" t="s">
        <v>1903</v>
      </c>
      <c r="D320" s="350" t="s">
        <v>1651</v>
      </c>
      <c r="E320" s="349" t="s">
        <v>1902</v>
      </c>
      <c r="F320" s="344" t="s">
        <v>1901</v>
      </c>
      <c r="G320" s="348" t="s">
        <v>1652</v>
      </c>
      <c r="H320" s="347">
        <v>14</v>
      </c>
      <c r="I320" s="346"/>
      <c r="J320" s="345">
        <f>ROUND(I320*H320,2)</f>
        <v>0</v>
      </c>
      <c r="K320" s="344" t="s">
        <v>152</v>
      </c>
      <c r="L320" s="226"/>
      <c r="M320" s="343" t="s">
        <v>1568</v>
      </c>
      <c r="N320" s="342" t="s">
        <v>1615</v>
      </c>
      <c r="P320" s="341">
        <f>O320*H320</f>
        <v>0</v>
      </c>
      <c r="Q320" s="341">
        <v>0</v>
      </c>
      <c r="R320" s="341">
        <f>Q320*H320</f>
        <v>0</v>
      </c>
      <c r="S320" s="341">
        <v>0</v>
      </c>
      <c r="T320" s="340">
        <f>S320*H320</f>
        <v>0</v>
      </c>
      <c r="AR320" s="338" t="s">
        <v>1649</v>
      </c>
      <c r="AT320" s="338" t="s">
        <v>1651</v>
      </c>
      <c r="AU320" s="338" t="s">
        <v>1567</v>
      </c>
      <c r="AY320" s="315" t="s">
        <v>1650</v>
      </c>
      <c r="BE320" s="339">
        <f>IF(N320="základní",J320,0)</f>
        <v>0</v>
      </c>
      <c r="BF320" s="339">
        <f>IF(N320="snížená",J320,0)</f>
        <v>0</v>
      </c>
      <c r="BG320" s="339">
        <f>IF(N320="zákl. přenesená",J320,0)</f>
        <v>0</v>
      </c>
      <c r="BH320" s="339">
        <f>IF(N320="sníž. přenesená",J320,0)</f>
        <v>0</v>
      </c>
      <c r="BI320" s="339">
        <f>IF(N320="nulová",J320,0)</f>
        <v>0</v>
      </c>
      <c r="BJ320" s="315" t="s">
        <v>1572</v>
      </c>
      <c r="BK320" s="339">
        <f>ROUND(I320*H320,2)</f>
        <v>0</v>
      </c>
      <c r="BL320" s="315" t="s">
        <v>1649</v>
      </c>
      <c r="BM320" s="338" t="s">
        <v>1900</v>
      </c>
    </row>
    <row r="321" spans="2:65" s="225" customFormat="1" x14ac:dyDescent="0.2">
      <c r="B321" s="226"/>
      <c r="D321" s="337" t="s">
        <v>1646</v>
      </c>
      <c r="F321" s="336" t="s">
        <v>1899</v>
      </c>
      <c r="I321" s="335"/>
      <c r="L321" s="226"/>
      <c r="M321" s="362"/>
      <c r="T321" s="272"/>
      <c r="AT321" s="315" t="s">
        <v>1646</v>
      </c>
      <c r="AU321" s="315" t="s">
        <v>1567</v>
      </c>
    </row>
    <row r="322" spans="2:65" s="225" customFormat="1" ht="16.5" customHeight="1" x14ac:dyDescent="0.2">
      <c r="B322" s="226"/>
      <c r="C322" s="372" t="s">
        <v>1898</v>
      </c>
      <c r="D322" s="372" t="s">
        <v>1666</v>
      </c>
      <c r="E322" s="371" t="s">
        <v>1897</v>
      </c>
      <c r="F322" s="366" t="s">
        <v>1896</v>
      </c>
      <c r="G322" s="370" t="s">
        <v>1799</v>
      </c>
      <c r="H322" s="369">
        <v>1</v>
      </c>
      <c r="I322" s="368"/>
      <c r="J322" s="367">
        <f>ROUND(I322*H322,2)</f>
        <v>0</v>
      </c>
      <c r="K322" s="366" t="s">
        <v>1668</v>
      </c>
      <c r="L322" s="365"/>
      <c r="M322" s="364" t="s">
        <v>1568</v>
      </c>
      <c r="N322" s="363" t="s">
        <v>1615</v>
      </c>
      <c r="P322" s="341">
        <f>O322*H322</f>
        <v>0</v>
      </c>
      <c r="Q322" s="341">
        <v>0</v>
      </c>
      <c r="R322" s="341">
        <f>Q322*H322</f>
        <v>0</v>
      </c>
      <c r="S322" s="341">
        <v>0</v>
      </c>
      <c r="T322" s="340">
        <f>S322*H322</f>
        <v>0</v>
      </c>
      <c r="AR322" s="338" t="s">
        <v>1667</v>
      </c>
      <c r="AT322" s="338" t="s">
        <v>1666</v>
      </c>
      <c r="AU322" s="338" t="s">
        <v>1567</v>
      </c>
      <c r="AY322" s="315" t="s">
        <v>1650</v>
      </c>
      <c r="BE322" s="339">
        <f>IF(N322="základní",J322,0)</f>
        <v>0</v>
      </c>
      <c r="BF322" s="339">
        <f>IF(N322="snížená",J322,0)</f>
        <v>0</v>
      </c>
      <c r="BG322" s="339">
        <f>IF(N322="zákl. přenesená",J322,0)</f>
        <v>0</v>
      </c>
      <c r="BH322" s="339">
        <f>IF(N322="sníž. přenesená",J322,0)</f>
        <v>0</v>
      </c>
      <c r="BI322" s="339">
        <f>IF(N322="nulová",J322,0)</f>
        <v>0</v>
      </c>
      <c r="BJ322" s="315" t="s">
        <v>1572</v>
      </c>
      <c r="BK322" s="339">
        <f>ROUND(I322*H322,2)</f>
        <v>0</v>
      </c>
      <c r="BL322" s="315" t="s">
        <v>1649</v>
      </c>
      <c r="BM322" s="338" t="s">
        <v>1895</v>
      </c>
    </row>
    <row r="323" spans="2:65" s="225" customFormat="1" ht="66.75" customHeight="1" x14ac:dyDescent="0.2">
      <c r="B323" s="226"/>
      <c r="C323" s="372" t="s">
        <v>1894</v>
      </c>
      <c r="D323" s="372" t="s">
        <v>1666</v>
      </c>
      <c r="E323" s="371" t="s">
        <v>1893</v>
      </c>
      <c r="F323" s="366" t="s">
        <v>1892</v>
      </c>
      <c r="G323" s="370" t="s">
        <v>1551</v>
      </c>
      <c r="H323" s="369">
        <v>1</v>
      </c>
      <c r="I323" s="368"/>
      <c r="J323" s="367">
        <f>ROUND(I323*H323,2)</f>
        <v>0</v>
      </c>
      <c r="K323" s="366" t="s">
        <v>1668</v>
      </c>
      <c r="L323" s="365"/>
      <c r="M323" s="364" t="s">
        <v>1568</v>
      </c>
      <c r="N323" s="363" t="s">
        <v>1615</v>
      </c>
      <c r="P323" s="341">
        <f>O323*H323</f>
        <v>0</v>
      </c>
      <c r="Q323" s="341">
        <v>0</v>
      </c>
      <c r="R323" s="341">
        <f>Q323*H323</f>
        <v>0</v>
      </c>
      <c r="S323" s="341">
        <v>0</v>
      </c>
      <c r="T323" s="340">
        <f>S323*H323</f>
        <v>0</v>
      </c>
      <c r="AR323" s="338" t="s">
        <v>1667</v>
      </c>
      <c r="AT323" s="338" t="s">
        <v>1666</v>
      </c>
      <c r="AU323" s="338" t="s">
        <v>1567</v>
      </c>
      <c r="AY323" s="315" t="s">
        <v>1650</v>
      </c>
      <c r="BE323" s="339">
        <f>IF(N323="základní",J323,0)</f>
        <v>0</v>
      </c>
      <c r="BF323" s="339">
        <f>IF(N323="snížená",J323,0)</f>
        <v>0</v>
      </c>
      <c r="BG323" s="339">
        <f>IF(N323="zákl. přenesená",J323,0)</f>
        <v>0</v>
      </c>
      <c r="BH323" s="339">
        <f>IF(N323="sníž. přenesená",J323,0)</f>
        <v>0</v>
      </c>
      <c r="BI323" s="339">
        <f>IF(N323="nulová",J323,0)</f>
        <v>0</v>
      </c>
      <c r="BJ323" s="315" t="s">
        <v>1572</v>
      </c>
      <c r="BK323" s="339">
        <f>ROUND(I323*H323,2)</f>
        <v>0</v>
      </c>
      <c r="BL323" s="315" t="s">
        <v>1649</v>
      </c>
      <c r="BM323" s="338" t="s">
        <v>1891</v>
      </c>
    </row>
    <row r="324" spans="2:65" s="225" customFormat="1" ht="214.5" x14ac:dyDescent="0.2">
      <c r="B324" s="226"/>
      <c r="D324" s="418" t="s">
        <v>1876</v>
      </c>
      <c r="F324" s="417" t="s">
        <v>1890</v>
      </c>
      <c r="I324" s="335"/>
      <c r="L324" s="226"/>
      <c r="M324" s="362"/>
      <c r="T324" s="272"/>
      <c r="AT324" s="315" t="s">
        <v>1876</v>
      </c>
      <c r="AU324" s="315" t="s">
        <v>1567</v>
      </c>
    </row>
    <row r="325" spans="2:65" s="225" customFormat="1" ht="16.5" customHeight="1" x14ac:dyDescent="0.2">
      <c r="B325" s="226"/>
      <c r="C325" s="372" t="s">
        <v>1889</v>
      </c>
      <c r="D325" s="372" t="s">
        <v>1666</v>
      </c>
      <c r="E325" s="371" t="s">
        <v>1888</v>
      </c>
      <c r="F325" s="366" t="s">
        <v>1887</v>
      </c>
      <c r="G325" s="370" t="s">
        <v>1551</v>
      </c>
      <c r="H325" s="369">
        <v>1</v>
      </c>
      <c r="I325" s="368"/>
      <c r="J325" s="367">
        <f>ROUND(I325*H325,2)</f>
        <v>0</v>
      </c>
      <c r="K325" s="366" t="s">
        <v>1668</v>
      </c>
      <c r="L325" s="365"/>
      <c r="M325" s="364" t="s">
        <v>1568</v>
      </c>
      <c r="N325" s="363" t="s">
        <v>1615</v>
      </c>
      <c r="P325" s="341">
        <f>O325*H325</f>
        <v>0</v>
      </c>
      <c r="Q325" s="341">
        <v>0</v>
      </c>
      <c r="R325" s="341">
        <f>Q325*H325</f>
        <v>0</v>
      </c>
      <c r="S325" s="341">
        <v>0</v>
      </c>
      <c r="T325" s="340">
        <f>S325*H325</f>
        <v>0</v>
      </c>
      <c r="AR325" s="338" t="s">
        <v>1667</v>
      </c>
      <c r="AT325" s="338" t="s">
        <v>1666</v>
      </c>
      <c r="AU325" s="338" t="s">
        <v>1567</v>
      </c>
      <c r="AY325" s="315" t="s">
        <v>1650</v>
      </c>
      <c r="BE325" s="339">
        <f>IF(N325="základní",J325,0)</f>
        <v>0</v>
      </c>
      <c r="BF325" s="339">
        <f>IF(N325="snížená",J325,0)</f>
        <v>0</v>
      </c>
      <c r="BG325" s="339">
        <f>IF(N325="zákl. přenesená",J325,0)</f>
        <v>0</v>
      </c>
      <c r="BH325" s="339">
        <f>IF(N325="sníž. přenesená",J325,0)</f>
        <v>0</v>
      </c>
      <c r="BI325" s="339">
        <f>IF(N325="nulová",J325,0)</f>
        <v>0</v>
      </c>
      <c r="BJ325" s="315" t="s">
        <v>1572</v>
      </c>
      <c r="BK325" s="339">
        <f>ROUND(I325*H325,2)</f>
        <v>0</v>
      </c>
      <c r="BL325" s="315" t="s">
        <v>1649</v>
      </c>
      <c r="BM325" s="338" t="s">
        <v>1886</v>
      </c>
    </row>
    <row r="326" spans="2:65" s="225" customFormat="1" ht="21.75" customHeight="1" x14ac:dyDescent="0.2">
      <c r="B326" s="226"/>
      <c r="C326" s="372" t="s">
        <v>1885</v>
      </c>
      <c r="D326" s="372" t="s">
        <v>1666</v>
      </c>
      <c r="E326" s="371" t="s">
        <v>1884</v>
      </c>
      <c r="F326" s="366" t="s">
        <v>1883</v>
      </c>
      <c r="G326" s="370" t="s">
        <v>1799</v>
      </c>
      <c r="H326" s="369">
        <v>1</v>
      </c>
      <c r="I326" s="368"/>
      <c r="J326" s="367">
        <f>ROUND(I326*H326,2)</f>
        <v>0</v>
      </c>
      <c r="K326" s="366" t="s">
        <v>1668</v>
      </c>
      <c r="L326" s="365"/>
      <c r="M326" s="364" t="s">
        <v>1568</v>
      </c>
      <c r="N326" s="363" t="s">
        <v>1615</v>
      </c>
      <c r="P326" s="341">
        <f>O326*H326</f>
        <v>0</v>
      </c>
      <c r="Q326" s="341">
        <v>0</v>
      </c>
      <c r="R326" s="341">
        <f>Q326*H326</f>
        <v>0</v>
      </c>
      <c r="S326" s="341">
        <v>0</v>
      </c>
      <c r="T326" s="340">
        <f>S326*H326</f>
        <v>0</v>
      </c>
      <c r="AR326" s="338" t="s">
        <v>1667</v>
      </c>
      <c r="AT326" s="338" t="s">
        <v>1666</v>
      </c>
      <c r="AU326" s="338" t="s">
        <v>1567</v>
      </c>
      <c r="AY326" s="315" t="s">
        <v>1650</v>
      </c>
      <c r="BE326" s="339">
        <f>IF(N326="základní",J326,0)</f>
        <v>0</v>
      </c>
      <c r="BF326" s="339">
        <f>IF(N326="snížená",J326,0)</f>
        <v>0</v>
      </c>
      <c r="BG326" s="339">
        <f>IF(N326="zákl. přenesená",J326,0)</f>
        <v>0</v>
      </c>
      <c r="BH326" s="339">
        <f>IF(N326="sníž. přenesená",J326,0)</f>
        <v>0</v>
      </c>
      <c r="BI326" s="339">
        <f>IF(N326="nulová",J326,0)</f>
        <v>0</v>
      </c>
      <c r="BJ326" s="315" t="s">
        <v>1572</v>
      </c>
      <c r="BK326" s="339">
        <f>ROUND(I326*H326,2)</f>
        <v>0</v>
      </c>
      <c r="BL326" s="315" t="s">
        <v>1649</v>
      </c>
      <c r="BM326" s="338" t="s">
        <v>1882</v>
      </c>
    </row>
    <row r="327" spans="2:65" s="225" customFormat="1" ht="16.5" customHeight="1" x14ac:dyDescent="0.2">
      <c r="B327" s="226"/>
      <c r="C327" s="372" t="s">
        <v>1881</v>
      </c>
      <c r="D327" s="372" t="s">
        <v>1666</v>
      </c>
      <c r="E327" s="371" t="s">
        <v>1880</v>
      </c>
      <c r="F327" s="366" t="s">
        <v>1879</v>
      </c>
      <c r="G327" s="370" t="s">
        <v>1551</v>
      </c>
      <c r="H327" s="369">
        <v>2</v>
      </c>
      <c r="I327" s="368"/>
      <c r="J327" s="367">
        <f>ROUND(I327*H327,2)</f>
        <v>0</v>
      </c>
      <c r="K327" s="366" t="s">
        <v>1668</v>
      </c>
      <c r="L327" s="365"/>
      <c r="M327" s="364" t="s">
        <v>1568</v>
      </c>
      <c r="N327" s="363" t="s">
        <v>1615</v>
      </c>
      <c r="P327" s="341">
        <f>O327*H327</f>
        <v>0</v>
      </c>
      <c r="Q327" s="341">
        <v>0</v>
      </c>
      <c r="R327" s="341">
        <f>Q327*H327</f>
        <v>0</v>
      </c>
      <c r="S327" s="341">
        <v>0</v>
      </c>
      <c r="T327" s="340">
        <f>S327*H327</f>
        <v>0</v>
      </c>
      <c r="AR327" s="338" t="s">
        <v>1667</v>
      </c>
      <c r="AT327" s="338" t="s">
        <v>1666</v>
      </c>
      <c r="AU327" s="338" t="s">
        <v>1567</v>
      </c>
      <c r="AY327" s="315" t="s">
        <v>1650</v>
      </c>
      <c r="BE327" s="339">
        <f>IF(N327="základní",J327,0)</f>
        <v>0</v>
      </c>
      <c r="BF327" s="339">
        <f>IF(N327="snížená",J327,0)</f>
        <v>0</v>
      </c>
      <c r="BG327" s="339">
        <f>IF(N327="zákl. přenesená",J327,0)</f>
        <v>0</v>
      </c>
      <c r="BH327" s="339">
        <f>IF(N327="sníž. přenesená",J327,0)</f>
        <v>0</v>
      </c>
      <c r="BI327" s="339">
        <f>IF(N327="nulová",J327,0)</f>
        <v>0</v>
      </c>
      <c r="BJ327" s="315" t="s">
        <v>1572</v>
      </c>
      <c r="BK327" s="339">
        <f>ROUND(I327*H327,2)</f>
        <v>0</v>
      </c>
      <c r="BL327" s="315" t="s">
        <v>1649</v>
      </c>
      <c r="BM327" s="338" t="s">
        <v>1878</v>
      </c>
    </row>
    <row r="328" spans="2:65" s="225" customFormat="1" ht="126.75" x14ac:dyDescent="0.2">
      <c r="B328" s="226"/>
      <c r="D328" s="418" t="s">
        <v>1876</v>
      </c>
      <c r="F328" s="417" t="s">
        <v>1877</v>
      </c>
      <c r="I328" s="335"/>
      <c r="L328" s="226"/>
      <c r="M328" s="362"/>
      <c r="T328" s="272"/>
      <c r="AT328" s="315" t="s">
        <v>1876</v>
      </c>
      <c r="AU328" s="315" t="s">
        <v>1567</v>
      </c>
    </row>
    <row r="329" spans="2:65" s="351" customFormat="1" ht="25.9" customHeight="1" x14ac:dyDescent="0.2">
      <c r="B329" s="358"/>
      <c r="D329" s="353" t="s">
        <v>1583</v>
      </c>
      <c r="E329" s="361" t="s">
        <v>1583</v>
      </c>
      <c r="F329" s="361" t="s">
        <v>1875</v>
      </c>
      <c r="I329" s="360"/>
      <c r="J329" s="359">
        <f>BK329</f>
        <v>0</v>
      </c>
      <c r="L329" s="358"/>
      <c r="M329" s="357"/>
      <c r="P329" s="356">
        <f>P330+P335+P338+P343+P347</f>
        <v>0</v>
      </c>
      <c r="R329" s="356">
        <f>R330+R335+R338+R343+R347</f>
        <v>5.0650000000000001E-2</v>
      </c>
      <c r="T329" s="355">
        <f>T330+T335+T338+T343+T347</f>
        <v>0.82874999999999999</v>
      </c>
      <c r="AR329" s="353" t="s">
        <v>1762</v>
      </c>
      <c r="AT329" s="354" t="s">
        <v>1583</v>
      </c>
      <c r="AU329" s="354" t="s">
        <v>1582</v>
      </c>
      <c r="AY329" s="353" t="s">
        <v>1650</v>
      </c>
      <c r="BK329" s="352">
        <f>BK330+BK335+BK338+BK343+BK347</f>
        <v>0</v>
      </c>
    </row>
    <row r="330" spans="2:65" s="351" customFormat="1" ht="22.9" customHeight="1" x14ac:dyDescent="0.2">
      <c r="B330" s="358"/>
      <c r="D330" s="353" t="s">
        <v>1583</v>
      </c>
      <c r="E330" s="416" t="s">
        <v>1874</v>
      </c>
      <c r="F330" s="416" t="s">
        <v>1873</v>
      </c>
      <c r="I330" s="360"/>
      <c r="J330" s="415">
        <f>BK330</f>
        <v>0</v>
      </c>
      <c r="L330" s="358"/>
      <c r="M330" s="357"/>
      <c r="P330" s="356">
        <f>SUM(P331:P334)</f>
        <v>0</v>
      </c>
      <c r="R330" s="356">
        <f>SUM(R331:R334)</f>
        <v>4.9349999999999998E-2</v>
      </c>
      <c r="T330" s="355">
        <f>SUM(T331:T334)</f>
        <v>0.52500000000000002</v>
      </c>
      <c r="AR330" s="353" t="s">
        <v>1762</v>
      </c>
      <c r="AT330" s="354" t="s">
        <v>1583</v>
      </c>
      <c r="AU330" s="354" t="s">
        <v>1572</v>
      </c>
      <c r="AY330" s="353" t="s">
        <v>1650</v>
      </c>
      <c r="BK330" s="352">
        <f>SUM(BK331:BK334)</f>
        <v>0</v>
      </c>
    </row>
    <row r="331" spans="2:65" s="225" customFormat="1" ht="16.5" customHeight="1" x14ac:dyDescent="0.2">
      <c r="B331" s="226"/>
      <c r="C331" s="350" t="s">
        <v>1872</v>
      </c>
      <c r="D331" s="350" t="s">
        <v>1651</v>
      </c>
      <c r="E331" s="349" t="s">
        <v>1871</v>
      </c>
      <c r="F331" s="344" t="s">
        <v>1870</v>
      </c>
      <c r="G331" s="348" t="s">
        <v>172</v>
      </c>
      <c r="H331" s="347">
        <v>105</v>
      </c>
      <c r="I331" s="346"/>
      <c r="J331" s="345">
        <f>ROUND(I331*H331,2)</f>
        <v>0</v>
      </c>
      <c r="K331" s="344" t="s">
        <v>152</v>
      </c>
      <c r="L331" s="226"/>
      <c r="M331" s="343" t="s">
        <v>1568</v>
      </c>
      <c r="N331" s="342" t="s">
        <v>1615</v>
      </c>
      <c r="P331" s="341">
        <f>O331*H331</f>
        <v>0</v>
      </c>
      <c r="Q331" s="341">
        <v>5.0000000000000002E-5</v>
      </c>
      <c r="R331" s="341">
        <f>Q331*H331</f>
        <v>5.2500000000000003E-3</v>
      </c>
      <c r="S331" s="341">
        <v>5.0000000000000001E-3</v>
      </c>
      <c r="T331" s="340">
        <f>S331*H331</f>
        <v>0.52500000000000002</v>
      </c>
      <c r="AR331" s="338" t="s">
        <v>1838</v>
      </c>
      <c r="AT331" s="338" t="s">
        <v>1651</v>
      </c>
      <c r="AU331" s="338" t="s">
        <v>1567</v>
      </c>
      <c r="AY331" s="315" t="s">
        <v>1650</v>
      </c>
      <c r="BE331" s="339">
        <f>IF(N331="základní",J331,0)</f>
        <v>0</v>
      </c>
      <c r="BF331" s="339">
        <f>IF(N331="snížená",J331,0)</f>
        <v>0</v>
      </c>
      <c r="BG331" s="339">
        <f>IF(N331="zákl. přenesená",J331,0)</f>
        <v>0</v>
      </c>
      <c r="BH331" s="339">
        <f>IF(N331="sníž. přenesená",J331,0)</f>
        <v>0</v>
      </c>
      <c r="BI331" s="339">
        <f>IF(N331="nulová",J331,0)</f>
        <v>0</v>
      </c>
      <c r="BJ331" s="315" t="s">
        <v>1572</v>
      </c>
      <c r="BK331" s="339">
        <f>ROUND(I331*H331,2)</f>
        <v>0</v>
      </c>
      <c r="BL331" s="315" t="s">
        <v>1838</v>
      </c>
      <c r="BM331" s="338" t="s">
        <v>1869</v>
      </c>
    </row>
    <row r="332" spans="2:65" s="225" customFormat="1" x14ac:dyDescent="0.2">
      <c r="B332" s="226"/>
      <c r="D332" s="337" t="s">
        <v>1646</v>
      </c>
      <c r="F332" s="336" t="s">
        <v>1868</v>
      </c>
      <c r="I332" s="335"/>
      <c r="L332" s="226"/>
      <c r="M332" s="362"/>
      <c r="T332" s="272"/>
      <c r="AT332" s="315" t="s">
        <v>1646</v>
      </c>
      <c r="AU332" s="315" t="s">
        <v>1567</v>
      </c>
    </row>
    <row r="333" spans="2:65" s="225" customFormat="1" ht="16.5" customHeight="1" x14ac:dyDescent="0.2">
      <c r="B333" s="226"/>
      <c r="C333" s="350" t="s">
        <v>1867</v>
      </c>
      <c r="D333" s="350" t="s">
        <v>1651</v>
      </c>
      <c r="E333" s="349" t="s">
        <v>1866</v>
      </c>
      <c r="F333" s="344" t="s">
        <v>1865</v>
      </c>
      <c r="G333" s="348" t="s">
        <v>172</v>
      </c>
      <c r="H333" s="347">
        <v>105</v>
      </c>
      <c r="I333" s="346"/>
      <c r="J333" s="345">
        <f>ROUND(I333*H333,2)</f>
        <v>0</v>
      </c>
      <c r="K333" s="344" t="s">
        <v>152</v>
      </c>
      <c r="L333" s="226"/>
      <c r="M333" s="343" t="s">
        <v>1568</v>
      </c>
      <c r="N333" s="342" t="s">
        <v>1615</v>
      </c>
      <c r="P333" s="341">
        <f>O333*H333</f>
        <v>0</v>
      </c>
      <c r="Q333" s="341">
        <v>4.2000000000000002E-4</v>
      </c>
      <c r="R333" s="341">
        <f>Q333*H333</f>
        <v>4.41E-2</v>
      </c>
      <c r="S333" s="341">
        <v>0</v>
      </c>
      <c r="T333" s="340">
        <f>S333*H333</f>
        <v>0</v>
      </c>
      <c r="AR333" s="338" t="s">
        <v>1838</v>
      </c>
      <c r="AT333" s="338" t="s">
        <v>1651</v>
      </c>
      <c r="AU333" s="338" t="s">
        <v>1567</v>
      </c>
      <c r="AY333" s="315" t="s">
        <v>1650</v>
      </c>
      <c r="BE333" s="339">
        <f>IF(N333="základní",J333,0)</f>
        <v>0</v>
      </c>
      <c r="BF333" s="339">
        <f>IF(N333="snížená",J333,0)</f>
        <v>0</v>
      </c>
      <c r="BG333" s="339">
        <f>IF(N333="zákl. přenesená",J333,0)</f>
        <v>0</v>
      </c>
      <c r="BH333" s="339">
        <f>IF(N333="sníž. přenesená",J333,0)</f>
        <v>0</v>
      </c>
      <c r="BI333" s="339">
        <f>IF(N333="nulová",J333,0)</f>
        <v>0</v>
      </c>
      <c r="BJ333" s="315" t="s">
        <v>1572</v>
      </c>
      <c r="BK333" s="339">
        <f>ROUND(I333*H333,2)</f>
        <v>0</v>
      </c>
      <c r="BL333" s="315" t="s">
        <v>1838</v>
      </c>
      <c r="BM333" s="338" t="s">
        <v>1864</v>
      </c>
    </row>
    <row r="334" spans="2:65" s="225" customFormat="1" x14ac:dyDescent="0.2">
      <c r="B334" s="226"/>
      <c r="D334" s="337" t="s">
        <v>1646</v>
      </c>
      <c r="F334" s="336" t="s">
        <v>1863</v>
      </c>
      <c r="I334" s="335"/>
      <c r="L334" s="226"/>
      <c r="M334" s="362"/>
      <c r="T334" s="272"/>
      <c r="AT334" s="315" t="s">
        <v>1646</v>
      </c>
      <c r="AU334" s="315" t="s">
        <v>1567</v>
      </c>
    </row>
    <row r="335" spans="2:65" s="351" customFormat="1" ht="22.9" customHeight="1" x14ac:dyDescent="0.2">
      <c r="B335" s="358"/>
      <c r="D335" s="353" t="s">
        <v>1583</v>
      </c>
      <c r="E335" s="416" t="s">
        <v>1862</v>
      </c>
      <c r="F335" s="416" t="s">
        <v>1861</v>
      </c>
      <c r="I335" s="360"/>
      <c r="J335" s="415">
        <f>BK335</f>
        <v>0</v>
      </c>
      <c r="L335" s="358"/>
      <c r="M335" s="357"/>
      <c r="P335" s="356">
        <f>SUM(P336:P337)</f>
        <v>0</v>
      </c>
      <c r="R335" s="356">
        <f>SUM(R336:R337)</f>
        <v>0</v>
      </c>
      <c r="T335" s="355">
        <f>SUM(T336:T337)</f>
        <v>7.8750000000000001E-2</v>
      </c>
      <c r="AR335" s="353" t="s">
        <v>1762</v>
      </c>
      <c r="AT335" s="354" t="s">
        <v>1583</v>
      </c>
      <c r="AU335" s="354" t="s">
        <v>1572</v>
      </c>
      <c r="AY335" s="353" t="s">
        <v>1650</v>
      </c>
      <c r="BK335" s="352">
        <f>SUM(BK336:BK337)</f>
        <v>0</v>
      </c>
    </row>
    <row r="336" spans="2:65" s="225" customFormat="1" ht="16.5" customHeight="1" x14ac:dyDescent="0.2">
      <c r="B336" s="226"/>
      <c r="C336" s="350" t="s">
        <v>1860</v>
      </c>
      <c r="D336" s="350" t="s">
        <v>1651</v>
      </c>
      <c r="E336" s="349" t="s">
        <v>1859</v>
      </c>
      <c r="F336" s="344" t="s">
        <v>1858</v>
      </c>
      <c r="G336" s="348" t="s">
        <v>189</v>
      </c>
      <c r="H336" s="347">
        <v>75</v>
      </c>
      <c r="I336" s="346"/>
      <c r="J336" s="345">
        <f>ROUND(I336*H336,2)</f>
        <v>0</v>
      </c>
      <c r="K336" s="344" t="s">
        <v>152</v>
      </c>
      <c r="L336" s="226"/>
      <c r="M336" s="343" t="s">
        <v>1568</v>
      </c>
      <c r="N336" s="342" t="s">
        <v>1615</v>
      </c>
      <c r="P336" s="341">
        <f>O336*H336</f>
        <v>0</v>
      </c>
      <c r="Q336" s="341">
        <v>0</v>
      </c>
      <c r="R336" s="341">
        <f>Q336*H336</f>
        <v>0</v>
      </c>
      <c r="S336" s="341">
        <v>1.0499999999999999E-3</v>
      </c>
      <c r="T336" s="340">
        <f>S336*H336</f>
        <v>7.8750000000000001E-2</v>
      </c>
      <c r="AR336" s="338" t="s">
        <v>1838</v>
      </c>
      <c r="AT336" s="338" t="s">
        <v>1651</v>
      </c>
      <c r="AU336" s="338" t="s">
        <v>1567</v>
      </c>
      <c r="AY336" s="315" t="s">
        <v>1650</v>
      </c>
      <c r="BE336" s="339">
        <f>IF(N336="základní",J336,0)</f>
        <v>0</v>
      </c>
      <c r="BF336" s="339">
        <f>IF(N336="snížená",J336,0)</f>
        <v>0</v>
      </c>
      <c r="BG336" s="339">
        <f>IF(N336="zákl. přenesená",J336,0)</f>
        <v>0</v>
      </c>
      <c r="BH336" s="339">
        <f>IF(N336="sníž. přenesená",J336,0)</f>
        <v>0</v>
      </c>
      <c r="BI336" s="339">
        <f>IF(N336="nulová",J336,0)</f>
        <v>0</v>
      </c>
      <c r="BJ336" s="315" t="s">
        <v>1572</v>
      </c>
      <c r="BK336" s="339">
        <f>ROUND(I336*H336,2)</f>
        <v>0</v>
      </c>
      <c r="BL336" s="315" t="s">
        <v>1838</v>
      </c>
      <c r="BM336" s="338" t="s">
        <v>1857</v>
      </c>
    </row>
    <row r="337" spans="2:65" s="225" customFormat="1" x14ac:dyDescent="0.2">
      <c r="B337" s="226"/>
      <c r="D337" s="337" t="s">
        <v>1646</v>
      </c>
      <c r="F337" s="336" t="s">
        <v>1856</v>
      </c>
      <c r="I337" s="335"/>
      <c r="L337" s="226"/>
      <c r="M337" s="362"/>
      <c r="T337" s="272"/>
      <c r="AT337" s="315" t="s">
        <v>1646</v>
      </c>
      <c r="AU337" s="315" t="s">
        <v>1567</v>
      </c>
    </row>
    <row r="338" spans="2:65" s="351" customFormat="1" ht="22.9" customHeight="1" x14ac:dyDescent="0.2">
      <c r="B338" s="358"/>
      <c r="D338" s="353" t="s">
        <v>1583</v>
      </c>
      <c r="E338" s="416" t="s">
        <v>1855</v>
      </c>
      <c r="F338" s="416" t="s">
        <v>1854</v>
      </c>
      <c r="I338" s="360"/>
      <c r="J338" s="415">
        <f>BK338</f>
        <v>0</v>
      </c>
      <c r="L338" s="358"/>
      <c r="M338" s="357"/>
      <c r="P338" s="356">
        <f>SUM(P339:P342)</f>
        <v>0</v>
      </c>
      <c r="R338" s="356">
        <f>SUM(R339:R342)</f>
        <v>0</v>
      </c>
      <c r="T338" s="355">
        <f>SUM(T339:T342)</f>
        <v>0.22499999999999998</v>
      </c>
      <c r="AR338" s="353" t="s">
        <v>1762</v>
      </c>
      <c r="AT338" s="354" t="s">
        <v>1583</v>
      </c>
      <c r="AU338" s="354" t="s">
        <v>1572</v>
      </c>
      <c r="AY338" s="353" t="s">
        <v>1650</v>
      </c>
      <c r="BK338" s="352">
        <f>SUM(BK339:BK342)</f>
        <v>0</v>
      </c>
    </row>
    <row r="339" spans="2:65" s="225" customFormat="1" ht="16.5" customHeight="1" x14ac:dyDescent="0.2">
      <c r="B339" s="226"/>
      <c r="C339" s="350" t="s">
        <v>1853</v>
      </c>
      <c r="D339" s="350" t="s">
        <v>1651</v>
      </c>
      <c r="E339" s="349" t="s">
        <v>1852</v>
      </c>
      <c r="F339" s="344" t="s">
        <v>1851</v>
      </c>
      <c r="G339" s="348" t="s">
        <v>189</v>
      </c>
      <c r="H339" s="347">
        <v>15</v>
      </c>
      <c r="I339" s="346"/>
      <c r="J339" s="345">
        <f>ROUND(I339*H339,2)</f>
        <v>0</v>
      </c>
      <c r="K339" s="344" t="s">
        <v>152</v>
      </c>
      <c r="L339" s="226"/>
      <c r="M339" s="343" t="s">
        <v>1568</v>
      </c>
      <c r="N339" s="342" t="s">
        <v>1615</v>
      </c>
      <c r="P339" s="341">
        <f>O339*H339</f>
        <v>0</v>
      </c>
      <c r="Q339" s="341">
        <v>0</v>
      </c>
      <c r="R339" s="341">
        <f>Q339*H339</f>
        <v>0</v>
      </c>
      <c r="S339" s="341">
        <v>7.0000000000000001E-3</v>
      </c>
      <c r="T339" s="340">
        <f>S339*H339</f>
        <v>0.105</v>
      </c>
      <c r="AR339" s="338" t="s">
        <v>1838</v>
      </c>
      <c r="AT339" s="338" t="s">
        <v>1651</v>
      </c>
      <c r="AU339" s="338" t="s">
        <v>1567</v>
      </c>
      <c r="AY339" s="315" t="s">
        <v>1650</v>
      </c>
      <c r="BE339" s="339">
        <f>IF(N339="základní",J339,0)</f>
        <v>0</v>
      </c>
      <c r="BF339" s="339">
        <f>IF(N339="snížená",J339,0)</f>
        <v>0</v>
      </c>
      <c r="BG339" s="339">
        <f>IF(N339="zákl. přenesená",J339,0)</f>
        <v>0</v>
      </c>
      <c r="BH339" s="339">
        <f>IF(N339="sníž. přenesená",J339,0)</f>
        <v>0</v>
      </c>
      <c r="BI339" s="339">
        <f>IF(N339="nulová",J339,0)</f>
        <v>0</v>
      </c>
      <c r="BJ339" s="315" t="s">
        <v>1572</v>
      </c>
      <c r="BK339" s="339">
        <f>ROUND(I339*H339,2)</f>
        <v>0</v>
      </c>
      <c r="BL339" s="315" t="s">
        <v>1838</v>
      </c>
      <c r="BM339" s="338" t="s">
        <v>1850</v>
      </c>
    </row>
    <row r="340" spans="2:65" s="225" customFormat="1" x14ac:dyDescent="0.2">
      <c r="B340" s="226"/>
      <c r="D340" s="337" t="s">
        <v>1646</v>
      </c>
      <c r="F340" s="336" t="s">
        <v>1849</v>
      </c>
      <c r="I340" s="335"/>
      <c r="L340" s="226"/>
      <c r="M340" s="362"/>
      <c r="T340" s="272"/>
      <c r="AT340" s="315" t="s">
        <v>1646</v>
      </c>
      <c r="AU340" s="315" t="s">
        <v>1567</v>
      </c>
    </row>
    <row r="341" spans="2:65" s="225" customFormat="1" ht="24.2" customHeight="1" x14ac:dyDescent="0.2">
      <c r="B341" s="226"/>
      <c r="C341" s="350" t="s">
        <v>1848</v>
      </c>
      <c r="D341" s="350" t="s">
        <v>1651</v>
      </c>
      <c r="E341" s="349" t="s">
        <v>1847</v>
      </c>
      <c r="F341" s="344" t="s">
        <v>1846</v>
      </c>
      <c r="G341" s="348" t="s">
        <v>189</v>
      </c>
      <c r="H341" s="347">
        <v>1</v>
      </c>
      <c r="I341" s="346"/>
      <c r="J341" s="345">
        <f>ROUND(I341*H341,2)</f>
        <v>0</v>
      </c>
      <c r="K341" s="344" t="s">
        <v>152</v>
      </c>
      <c r="L341" s="226"/>
      <c r="M341" s="343" t="s">
        <v>1568</v>
      </c>
      <c r="N341" s="342" t="s">
        <v>1615</v>
      </c>
      <c r="P341" s="341">
        <f>O341*H341</f>
        <v>0</v>
      </c>
      <c r="Q341" s="341">
        <v>0</v>
      </c>
      <c r="R341" s="341">
        <f>Q341*H341</f>
        <v>0</v>
      </c>
      <c r="S341" s="341">
        <v>0.12</v>
      </c>
      <c r="T341" s="340">
        <f>S341*H341</f>
        <v>0.12</v>
      </c>
      <c r="AR341" s="338" t="s">
        <v>1838</v>
      </c>
      <c r="AT341" s="338" t="s">
        <v>1651</v>
      </c>
      <c r="AU341" s="338" t="s">
        <v>1567</v>
      </c>
      <c r="AY341" s="315" t="s">
        <v>1650</v>
      </c>
      <c r="BE341" s="339">
        <f>IF(N341="základní",J341,0)</f>
        <v>0</v>
      </c>
      <c r="BF341" s="339">
        <f>IF(N341="snížená",J341,0)</f>
        <v>0</v>
      </c>
      <c r="BG341" s="339">
        <f>IF(N341="zákl. přenesená",J341,0)</f>
        <v>0</v>
      </c>
      <c r="BH341" s="339">
        <f>IF(N341="sníž. přenesená",J341,0)</f>
        <v>0</v>
      </c>
      <c r="BI341" s="339">
        <f>IF(N341="nulová",J341,0)</f>
        <v>0</v>
      </c>
      <c r="BJ341" s="315" t="s">
        <v>1572</v>
      </c>
      <c r="BK341" s="339">
        <f>ROUND(I341*H341,2)</f>
        <v>0</v>
      </c>
      <c r="BL341" s="315" t="s">
        <v>1838</v>
      </c>
      <c r="BM341" s="338" t="s">
        <v>1845</v>
      </c>
    </row>
    <row r="342" spans="2:65" s="225" customFormat="1" x14ac:dyDescent="0.2">
      <c r="B342" s="226"/>
      <c r="D342" s="337" t="s">
        <v>1646</v>
      </c>
      <c r="F342" s="336" t="s">
        <v>1844</v>
      </c>
      <c r="I342" s="335"/>
      <c r="L342" s="226"/>
      <c r="M342" s="362"/>
      <c r="T342" s="272"/>
      <c r="AT342" s="315" t="s">
        <v>1646</v>
      </c>
      <c r="AU342" s="315" t="s">
        <v>1567</v>
      </c>
    </row>
    <row r="343" spans="2:65" s="351" customFormat="1" ht="22.9" customHeight="1" x14ac:dyDescent="0.2">
      <c r="B343" s="358"/>
      <c r="D343" s="353" t="s">
        <v>1583</v>
      </c>
      <c r="E343" s="416" t="s">
        <v>1843</v>
      </c>
      <c r="F343" s="416" t="s">
        <v>1842</v>
      </c>
      <c r="I343" s="360"/>
      <c r="J343" s="415">
        <f>BK343</f>
        <v>0</v>
      </c>
      <c r="L343" s="358"/>
      <c r="M343" s="357"/>
      <c r="P343" s="356">
        <f>SUM(P344:P346)</f>
        <v>0</v>
      </c>
      <c r="R343" s="356">
        <f>SUM(R344:R346)</f>
        <v>1.2999999999999999E-3</v>
      </c>
      <c r="T343" s="355">
        <f>SUM(T344:T346)</f>
        <v>0</v>
      </c>
      <c r="AR343" s="353" t="s">
        <v>1762</v>
      </c>
      <c r="AT343" s="354" t="s">
        <v>1583</v>
      </c>
      <c r="AU343" s="354" t="s">
        <v>1572</v>
      </c>
      <c r="AY343" s="353" t="s">
        <v>1650</v>
      </c>
      <c r="BK343" s="352">
        <f>SUM(BK344:BK346)</f>
        <v>0</v>
      </c>
    </row>
    <row r="344" spans="2:65" s="225" customFormat="1" ht="24.2" customHeight="1" x14ac:dyDescent="0.2">
      <c r="B344" s="226"/>
      <c r="C344" s="350" t="s">
        <v>1841</v>
      </c>
      <c r="D344" s="350" t="s">
        <v>1651</v>
      </c>
      <c r="E344" s="349" t="s">
        <v>1840</v>
      </c>
      <c r="F344" s="344" t="s">
        <v>1839</v>
      </c>
      <c r="G344" s="348" t="s">
        <v>151</v>
      </c>
      <c r="H344" s="347">
        <v>0.1</v>
      </c>
      <c r="I344" s="346"/>
      <c r="J344" s="345">
        <f>ROUND(I344*H344,2)</f>
        <v>0</v>
      </c>
      <c r="K344" s="344" t="s">
        <v>152</v>
      </c>
      <c r="L344" s="226"/>
      <c r="M344" s="343" t="s">
        <v>1568</v>
      </c>
      <c r="N344" s="342" t="s">
        <v>1615</v>
      </c>
      <c r="P344" s="341">
        <f>O344*H344</f>
        <v>0</v>
      </c>
      <c r="Q344" s="341">
        <v>0</v>
      </c>
      <c r="R344" s="341">
        <f>Q344*H344</f>
        <v>0</v>
      </c>
      <c r="S344" s="341">
        <v>0</v>
      </c>
      <c r="T344" s="340">
        <f>S344*H344</f>
        <v>0</v>
      </c>
      <c r="AR344" s="338" t="s">
        <v>1838</v>
      </c>
      <c r="AT344" s="338" t="s">
        <v>1651</v>
      </c>
      <c r="AU344" s="338" t="s">
        <v>1567</v>
      </c>
      <c r="AY344" s="315" t="s">
        <v>1650</v>
      </c>
      <c r="BE344" s="339">
        <f>IF(N344="základní",J344,0)</f>
        <v>0</v>
      </c>
      <c r="BF344" s="339">
        <f>IF(N344="snížená",J344,0)</f>
        <v>0</v>
      </c>
      <c r="BG344" s="339">
        <f>IF(N344="zákl. přenesená",J344,0)</f>
        <v>0</v>
      </c>
      <c r="BH344" s="339">
        <f>IF(N344="sníž. přenesená",J344,0)</f>
        <v>0</v>
      </c>
      <c r="BI344" s="339">
        <f>IF(N344="nulová",J344,0)</f>
        <v>0</v>
      </c>
      <c r="BJ344" s="315" t="s">
        <v>1572</v>
      </c>
      <c r="BK344" s="339">
        <f>ROUND(I344*H344,2)</f>
        <v>0</v>
      </c>
      <c r="BL344" s="315" t="s">
        <v>1838</v>
      </c>
      <c r="BM344" s="338" t="s">
        <v>1837</v>
      </c>
    </row>
    <row r="345" spans="2:65" s="225" customFormat="1" x14ac:dyDescent="0.2">
      <c r="B345" s="226"/>
      <c r="D345" s="337" t="s">
        <v>1646</v>
      </c>
      <c r="F345" s="336" t="s">
        <v>1836</v>
      </c>
      <c r="I345" s="335"/>
      <c r="L345" s="226"/>
      <c r="M345" s="362"/>
      <c r="T345" s="272"/>
      <c r="AT345" s="315" t="s">
        <v>1646</v>
      </c>
      <c r="AU345" s="315" t="s">
        <v>1567</v>
      </c>
    </row>
    <row r="346" spans="2:65" s="225" customFormat="1" ht="16.5" customHeight="1" x14ac:dyDescent="0.2">
      <c r="B346" s="226"/>
      <c r="C346" s="372" t="s">
        <v>1835</v>
      </c>
      <c r="D346" s="372" t="s">
        <v>1666</v>
      </c>
      <c r="E346" s="371" t="s">
        <v>1834</v>
      </c>
      <c r="F346" s="366" t="s">
        <v>1833</v>
      </c>
      <c r="G346" s="370" t="s">
        <v>1832</v>
      </c>
      <c r="H346" s="369">
        <v>1</v>
      </c>
      <c r="I346" s="368"/>
      <c r="J346" s="367">
        <f>ROUND(I346*H346,2)</f>
        <v>0</v>
      </c>
      <c r="K346" s="366" t="s">
        <v>152</v>
      </c>
      <c r="L346" s="365"/>
      <c r="M346" s="364" t="s">
        <v>1568</v>
      </c>
      <c r="N346" s="363" t="s">
        <v>1615</v>
      </c>
      <c r="P346" s="341">
        <f>O346*H346</f>
        <v>0</v>
      </c>
      <c r="Q346" s="341">
        <v>1.2999999999999999E-3</v>
      </c>
      <c r="R346" s="341">
        <f>Q346*H346</f>
        <v>1.2999999999999999E-3</v>
      </c>
      <c r="S346" s="341">
        <v>0</v>
      </c>
      <c r="T346" s="340">
        <f>S346*H346</f>
        <v>0</v>
      </c>
      <c r="AR346" s="338" t="s">
        <v>1667</v>
      </c>
      <c r="AT346" s="338" t="s">
        <v>1666</v>
      </c>
      <c r="AU346" s="338" t="s">
        <v>1567</v>
      </c>
      <c r="AY346" s="315" t="s">
        <v>1650</v>
      </c>
      <c r="BE346" s="339">
        <f>IF(N346="základní",J346,0)</f>
        <v>0</v>
      </c>
      <c r="BF346" s="339">
        <f>IF(N346="snížená",J346,0)</f>
        <v>0</v>
      </c>
      <c r="BG346" s="339">
        <f>IF(N346="zákl. přenesená",J346,0)</f>
        <v>0</v>
      </c>
      <c r="BH346" s="339">
        <f>IF(N346="sníž. přenesená",J346,0)</f>
        <v>0</v>
      </c>
      <c r="BI346" s="339">
        <f>IF(N346="nulová",J346,0)</f>
        <v>0</v>
      </c>
      <c r="BJ346" s="315" t="s">
        <v>1572</v>
      </c>
      <c r="BK346" s="339">
        <f>ROUND(I346*H346,2)</f>
        <v>0</v>
      </c>
      <c r="BL346" s="315" t="s">
        <v>1649</v>
      </c>
      <c r="BM346" s="338" t="s">
        <v>1831</v>
      </c>
    </row>
    <row r="347" spans="2:65" s="351" customFormat="1" ht="22.9" customHeight="1" x14ac:dyDescent="0.2">
      <c r="B347" s="358"/>
      <c r="D347" s="353" t="s">
        <v>1583</v>
      </c>
      <c r="E347" s="416" t="s">
        <v>1830</v>
      </c>
      <c r="F347" s="416" t="s">
        <v>1829</v>
      </c>
      <c r="I347" s="360"/>
      <c r="J347" s="415">
        <f>BK347</f>
        <v>0</v>
      </c>
      <c r="L347" s="358"/>
      <c r="M347" s="357"/>
      <c r="P347" s="356">
        <f>SUM(P348:P353)</f>
        <v>0</v>
      </c>
      <c r="R347" s="356">
        <f>SUM(R348:R353)</f>
        <v>0</v>
      </c>
      <c r="T347" s="355">
        <f>SUM(T348:T353)</f>
        <v>0</v>
      </c>
      <c r="AR347" s="353" t="s">
        <v>1567</v>
      </c>
      <c r="AT347" s="354" t="s">
        <v>1583</v>
      </c>
      <c r="AU347" s="354" t="s">
        <v>1572</v>
      </c>
      <c r="AY347" s="353" t="s">
        <v>1650</v>
      </c>
      <c r="BK347" s="352">
        <f>SUM(BK348:BK353)</f>
        <v>0</v>
      </c>
    </row>
    <row r="348" spans="2:65" s="225" customFormat="1" ht="16.5" customHeight="1" x14ac:dyDescent="0.2">
      <c r="B348" s="226"/>
      <c r="C348" s="350" t="s">
        <v>1828</v>
      </c>
      <c r="D348" s="350" t="s">
        <v>1651</v>
      </c>
      <c r="E348" s="349" t="s">
        <v>1827</v>
      </c>
      <c r="F348" s="344" t="s">
        <v>1826</v>
      </c>
      <c r="G348" s="348" t="s">
        <v>363</v>
      </c>
      <c r="H348" s="347">
        <v>0.82899999999999996</v>
      </c>
      <c r="I348" s="346"/>
      <c r="J348" s="345">
        <f>ROUND(I348*H348,2)</f>
        <v>0</v>
      </c>
      <c r="K348" s="344" t="s">
        <v>152</v>
      </c>
      <c r="L348" s="226"/>
      <c r="M348" s="343" t="s">
        <v>1568</v>
      </c>
      <c r="N348" s="342" t="s">
        <v>1615</v>
      </c>
      <c r="P348" s="341">
        <f>O348*H348</f>
        <v>0</v>
      </c>
      <c r="Q348" s="341">
        <v>0</v>
      </c>
      <c r="R348" s="341">
        <f>Q348*H348</f>
        <v>0</v>
      </c>
      <c r="S348" s="341">
        <v>0</v>
      </c>
      <c r="T348" s="340">
        <f>S348*H348</f>
        <v>0</v>
      </c>
      <c r="AR348" s="338" t="s">
        <v>1649</v>
      </c>
      <c r="AT348" s="338" t="s">
        <v>1651</v>
      </c>
      <c r="AU348" s="338" t="s">
        <v>1567</v>
      </c>
      <c r="AY348" s="315" t="s">
        <v>1650</v>
      </c>
      <c r="BE348" s="339">
        <f>IF(N348="základní",J348,0)</f>
        <v>0</v>
      </c>
      <c r="BF348" s="339">
        <f>IF(N348="snížená",J348,0)</f>
        <v>0</v>
      </c>
      <c r="BG348" s="339">
        <f>IF(N348="zákl. přenesená",J348,0)</f>
        <v>0</v>
      </c>
      <c r="BH348" s="339">
        <f>IF(N348="sníž. přenesená",J348,0)</f>
        <v>0</v>
      </c>
      <c r="BI348" s="339">
        <f>IF(N348="nulová",J348,0)</f>
        <v>0</v>
      </c>
      <c r="BJ348" s="315" t="s">
        <v>1572</v>
      </c>
      <c r="BK348" s="339">
        <f>ROUND(I348*H348,2)</f>
        <v>0</v>
      </c>
      <c r="BL348" s="315" t="s">
        <v>1649</v>
      </c>
      <c r="BM348" s="338" t="s">
        <v>1825</v>
      </c>
    </row>
    <row r="349" spans="2:65" s="225" customFormat="1" x14ac:dyDescent="0.2">
      <c r="B349" s="226"/>
      <c r="D349" s="337" t="s">
        <v>1646</v>
      </c>
      <c r="F349" s="336" t="s">
        <v>1824</v>
      </c>
      <c r="I349" s="335"/>
      <c r="L349" s="226"/>
      <c r="M349" s="362"/>
      <c r="T349" s="272"/>
      <c r="AT349" s="315" t="s">
        <v>1646</v>
      </c>
      <c r="AU349" s="315" t="s">
        <v>1567</v>
      </c>
    </row>
    <row r="350" spans="2:65" s="225" customFormat="1" ht="24.2" customHeight="1" x14ac:dyDescent="0.2">
      <c r="B350" s="226"/>
      <c r="C350" s="350" t="s">
        <v>1823</v>
      </c>
      <c r="D350" s="350" t="s">
        <v>1651</v>
      </c>
      <c r="E350" s="349" t="s">
        <v>1822</v>
      </c>
      <c r="F350" s="344" t="s">
        <v>1821</v>
      </c>
      <c r="G350" s="348" t="s">
        <v>363</v>
      </c>
      <c r="H350" s="347">
        <v>0.82899999999999996</v>
      </c>
      <c r="I350" s="346"/>
      <c r="J350" s="345">
        <f>ROUND(I350*H350,2)</f>
        <v>0</v>
      </c>
      <c r="K350" s="344" t="s">
        <v>152</v>
      </c>
      <c r="L350" s="226"/>
      <c r="M350" s="343" t="s">
        <v>1568</v>
      </c>
      <c r="N350" s="342" t="s">
        <v>1615</v>
      </c>
      <c r="P350" s="341">
        <f>O350*H350</f>
        <v>0</v>
      </c>
      <c r="Q350" s="341">
        <v>0</v>
      </c>
      <c r="R350" s="341">
        <f>Q350*H350</f>
        <v>0</v>
      </c>
      <c r="S350" s="341">
        <v>0</v>
      </c>
      <c r="T350" s="340">
        <f>S350*H350</f>
        <v>0</v>
      </c>
      <c r="AR350" s="338" t="s">
        <v>1649</v>
      </c>
      <c r="AT350" s="338" t="s">
        <v>1651</v>
      </c>
      <c r="AU350" s="338" t="s">
        <v>1567</v>
      </c>
      <c r="AY350" s="315" t="s">
        <v>1650</v>
      </c>
      <c r="BE350" s="339">
        <f>IF(N350="základní",J350,0)</f>
        <v>0</v>
      </c>
      <c r="BF350" s="339">
        <f>IF(N350="snížená",J350,0)</f>
        <v>0</v>
      </c>
      <c r="BG350" s="339">
        <f>IF(N350="zákl. přenesená",J350,0)</f>
        <v>0</v>
      </c>
      <c r="BH350" s="339">
        <f>IF(N350="sníž. přenesená",J350,0)</f>
        <v>0</v>
      </c>
      <c r="BI350" s="339">
        <f>IF(N350="nulová",J350,0)</f>
        <v>0</v>
      </c>
      <c r="BJ350" s="315" t="s">
        <v>1572</v>
      </c>
      <c r="BK350" s="339">
        <f>ROUND(I350*H350,2)</f>
        <v>0</v>
      </c>
      <c r="BL350" s="315" t="s">
        <v>1649</v>
      </c>
      <c r="BM350" s="338" t="s">
        <v>1820</v>
      </c>
    </row>
    <row r="351" spans="2:65" s="225" customFormat="1" x14ac:dyDescent="0.2">
      <c r="B351" s="226"/>
      <c r="D351" s="337" t="s">
        <v>1646</v>
      </c>
      <c r="F351" s="336" t="s">
        <v>1819</v>
      </c>
      <c r="I351" s="335"/>
      <c r="L351" s="226"/>
      <c r="M351" s="362"/>
      <c r="T351" s="272"/>
      <c r="AT351" s="315" t="s">
        <v>1646</v>
      </c>
      <c r="AU351" s="315" t="s">
        <v>1567</v>
      </c>
    </row>
    <row r="352" spans="2:65" s="225" customFormat="1" ht="16.5" customHeight="1" x14ac:dyDescent="0.2">
      <c r="B352" s="226"/>
      <c r="C352" s="350" t="s">
        <v>1818</v>
      </c>
      <c r="D352" s="350" t="s">
        <v>1651</v>
      </c>
      <c r="E352" s="349" t="s">
        <v>1817</v>
      </c>
      <c r="F352" s="344" t="s">
        <v>1816</v>
      </c>
      <c r="G352" s="348" t="s">
        <v>363</v>
      </c>
      <c r="H352" s="347">
        <v>5.0999999999999997E-2</v>
      </c>
      <c r="I352" s="346"/>
      <c r="J352" s="345">
        <f>ROUND(I352*H352,2)</f>
        <v>0</v>
      </c>
      <c r="K352" s="344" t="s">
        <v>152</v>
      </c>
      <c r="L352" s="226"/>
      <c r="M352" s="343" t="s">
        <v>1568</v>
      </c>
      <c r="N352" s="342" t="s">
        <v>1615</v>
      </c>
      <c r="P352" s="341">
        <f>O352*H352</f>
        <v>0</v>
      </c>
      <c r="Q352" s="341">
        <v>0</v>
      </c>
      <c r="R352" s="341">
        <f>Q352*H352</f>
        <v>0</v>
      </c>
      <c r="S352" s="341">
        <v>0</v>
      </c>
      <c r="T352" s="340">
        <f>S352*H352</f>
        <v>0</v>
      </c>
      <c r="AR352" s="338" t="s">
        <v>1649</v>
      </c>
      <c r="AT352" s="338" t="s">
        <v>1651</v>
      </c>
      <c r="AU352" s="338" t="s">
        <v>1567</v>
      </c>
      <c r="AY352" s="315" t="s">
        <v>1650</v>
      </c>
      <c r="BE352" s="339">
        <f>IF(N352="základní",J352,0)</f>
        <v>0</v>
      </c>
      <c r="BF352" s="339">
        <f>IF(N352="snížená",J352,0)</f>
        <v>0</v>
      </c>
      <c r="BG352" s="339">
        <f>IF(N352="zákl. přenesená",J352,0)</f>
        <v>0</v>
      </c>
      <c r="BH352" s="339">
        <f>IF(N352="sníž. přenesená",J352,0)</f>
        <v>0</v>
      </c>
      <c r="BI352" s="339">
        <f>IF(N352="nulová",J352,0)</f>
        <v>0</v>
      </c>
      <c r="BJ352" s="315" t="s">
        <v>1572</v>
      </c>
      <c r="BK352" s="339">
        <f>ROUND(I352*H352,2)</f>
        <v>0</v>
      </c>
      <c r="BL352" s="315" t="s">
        <v>1649</v>
      </c>
      <c r="BM352" s="338" t="s">
        <v>1815</v>
      </c>
    </row>
    <row r="353" spans="2:65" s="225" customFormat="1" x14ac:dyDescent="0.2">
      <c r="B353" s="226"/>
      <c r="D353" s="337" t="s">
        <v>1646</v>
      </c>
      <c r="F353" s="336" t="s">
        <v>1814</v>
      </c>
      <c r="I353" s="335"/>
      <c r="L353" s="226"/>
      <c r="M353" s="362"/>
      <c r="T353" s="272"/>
      <c r="AT353" s="315" t="s">
        <v>1646</v>
      </c>
      <c r="AU353" s="315" t="s">
        <v>1567</v>
      </c>
    </row>
    <row r="354" spans="2:65" s="351" customFormat="1" ht="25.9" customHeight="1" x14ac:dyDescent="0.2">
      <c r="B354" s="358"/>
      <c r="D354" s="353" t="s">
        <v>1583</v>
      </c>
      <c r="E354" s="361" t="s">
        <v>1813</v>
      </c>
      <c r="F354" s="361" t="s">
        <v>1812</v>
      </c>
      <c r="I354" s="360"/>
      <c r="J354" s="359">
        <f>BK354</f>
        <v>0</v>
      </c>
      <c r="L354" s="358"/>
      <c r="M354" s="357"/>
      <c r="P354" s="356">
        <f>SUM(P355:P356)</f>
        <v>0</v>
      </c>
      <c r="R354" s="356">
        <f>SUM(R355:R356)</f>
        <v>0</v>
      </c>
      <c r="T354" s="355">
        <f>SUM(T355:T356)</f>
        <v>0</v>
      </c>
      <c r="AR354" s="353" t="s">
        <v>1746</v>
      </c>
      <c r="AT354" s="354" t="s">
        <v>1583</v>
      </c>
      <c r="AU354" s="354" t="s">
        <v>1582</v>
      </c>
      <c r="AY354" s="353" t="s">
        <v>1650</v>
      </c>
      <c r="BK354" s="352">
        <f>SUM(BK355:BK356)</f>
        <v>0</v>
      </c>
    </row>
    <row r="355" spans="2:65" s="225" customFormat="1" ht="24.2" customHeight="1" x14ac:dyDescent="0.2">
      <c r="B355" s="226"/>
      <c r="C355" s="350" t="s">
        <v>1811</v>
      </c>
      <c r="D355" s="350" t="s">
        <v>1651</v>
      </c>
      <c r="E355" s="349" t="s">
        <v>1810</v>
      </c>
      <c r="F355" s="344" t="s">
        <v>1809</v>
      </c>
      <c r="G355" s="348" t="s">
        <v>1652</v>
      </c>
      <c r="H355" s="347">
        <v>30</v>
      </c>
      <c r="I355" s="346"/>
      <c r="J355" s="345">
        <f>ROUND(I355*H355,2)</f>
        <v>0</v>
      </c>
      <c r="K355" s="344" t="s">
        <v>1668</v>
      </c>
      <c r="L355" s="226"/>
      <c r="M355" s="343" t="s">
        <v>1568</v>
      </c>
      <c r="N355" s="342" t="s">
        <v>1615</v>
      </c>
      <c r="P355" s="341">
        <f>O355*H355</f>
        <v>0</v>
      </c>
      <c r="Q355" s="341">
        <v>0</v>
      </c>
      <c r="R355" s="341">
        <f>Q355*H355</f>
        <v>0</v>
      </c>
      <c r="S355" s="341">
        <v>0</v>
      </c>
      <c r="T355" s="340">
        <f>S355*H355</f>
        <v>0</v>
      </c>
      <c r="AR355" s="338" t="s">
        <v>1649</v>
      </c>
      <c r="AT355" s="338" t="s">
        <v>1651</v>
      </c>
      <c r="AU355" s="338" t="s">
        <v>1572</v>
      </c>
      <c r="AY355" s="315" t="s">
        <v>1650</v>
      </c>
      <c r="BE355" s="339">
        <f>IF(N355="základní",J355,0)</f>
        <v>0</v>
      </c>
      <c r="BF355" s="339">
        <f>IF(N355="snížená",J355,0)</f>
        <v>0</v>
      </c>
      <c r="BG355" s="339">
        <f>IF(N355="zákl. přenesená",J355,0)</f>
        <v>0</v>
      </c>
      <c r="BH355" s="339">
        <f>IF(N355="sníž. přenesená",J355,0)</f>
        <v>0</v>
      </c>
      <c r="BI355" s="339">
        <f>IF(N355="nulová",J355,0)</f>
        <v>0</v>
      </c>
      <c r="BJ355" s="315" t="s">
        <v>1572</v>
      </c>
      <c r="BK355" s="339">
        <f>ROUND(I355*H355,2)</f>
        <v>0</v>
      </c>
      <c r="BL355" s="315" t="s">
        <v>1649</v>
      </c>
      <c r="BM355" s="338" t="s">
        <v>1808</v>
      </c>
    </row>
    <row r="356" spans="2:65" s="225" customFormat="1" ht="33" customHeight="1" x14ac:dyDescent="0.2">
      <c r="B356" s="226"/>
      <c r="C356" s="350" t="s">
        <v>1807</v>
      </c>
      <c r="D356" s="350" t="s">
        <v>1651</v>
      </c>
      <c r="E356" s="349" t="s">
        <v>1806</v>
      </c>
      <c r="F356" s="344" t="s">
        <v>1805</v>
      </c>
      <c r="G356" s="348" t="s">
        <v>1652</v>
      </c>
      <c r="H356" s="347">
        <v>35</v>
      </c>
      <c r="I356" s="346"/>
      <c r="J356" s="345">
        <f>ROUND(I356*H356,2)</f>
        <v>0</v>
      </c>
      <c r="K356" s="344" t="s">
        <v>1668</v>
      </c>
      <c r="L356" s="226"/>
      <c r="M356" s="343" t="s">
        <v>1568</v>
      </c>
      <c r="N356" s="342" t="s">
        <v>1615</v>
      </c>
      <c r="P356" s="341">
        <f>O356*H356</f>
        <v>0</v>
      </c>
      <c r="Q356" s="341">
        <v>0</v>
      </c>
      <c r="R356" s="341">
        <f>Q356*H356</f>
        <v>0</v>
      </c>
      <c r="S356" s="341">
        <v>0</v>
      </c>
      <c r="T356" s="340">
        <f>S356*H356</f>
        <v>0</v>
      </c>
      <c r="AR356" s="338" t="s">
        <v>1649</v>
      </c>
      <c r="AT356" s="338" t="s">
        <v>1651</v>
      </c>
      <c r="AU356" s="338" t="s">
        <v>1572</v>
      </c>
      <c r="AY356" s="315" t="s">
        <v>1650</v>
      </c>
      <c r="BE356" s="339">
        <f>IF(N356="základní",J356,0)</f>
        <v>0</v>
      </c>
      <c r="BF356" s="339">
        <f>IF(N356="snížená",J356,0)</f>
        <v>0</v>
      </c>
      <c r="BG356" s="339">
        <f>IF(N356="zákl. přenesená",J356,0)</f>
        <v>0</v>
      </c>
      <c r="BH356" s="339">
        <f>IF(N356="sníž. přenesená",J356,0)</f>
        <v>0</v>
      </c>
      <c r="BI356" s="339">
        <f>IF(N356="nulová",J356,0)</f>
        <v>0</v>
      </c>
      <c r="BJ356" s="315" t="s">
        <v>1572</v>
      </c>
      <c r="BK356" s="339">
        <f>ROUND(I356*H356,2)</f>
        <v>0</v>
      </c>
      <c r="BL356" s="315" t="s">
        <v>1649</v>
      </c>
      <c r="BM356" s="338" t="s">
        <v>1804</v>
      </c>
    </row>
    <row r="357" spans="2:65" s="351" customFormat="1" ht="25.9" customHeight="1" x14ac:dyDescent="0.2">
      <c r="B357" s="358"/>
      <c r="D357" s="353" t="s">
        <v>1583</v>
      </c>
      <c r="E357" s="361" t="s">
        <v>1803</v>
      </c>
      <c r="F357" s="361" t="s">
        <v>1801</v>
      </c>
      <c r="I357" s="360"/>
      <c r="J357" s="359">
        <f>BK357</f>
        <v>0</v>
      </c>
      <c r="L357" s="358"/>
      <c r="M357" s="357"/>
      <c r="P357" s="356">
        <f>P358</f>
        <v>0</v>
      </c>
      <c r="R357" s="356">
        <f>R358</f>
        <v>0</v>
      </c>
      <c r="T357" s="355">
        <f>T358</f>
        <v>0</v>
      </c>
      <c r="AR357" s="353" t="s">
        <v>1738</v>
      </c>
      <c r="AT357" s="354" t="s">
        <v>1583</v>
      </c>
      <c r="AU357" s="354" t="s">
        <v>1582</v>
      </c>
      <c r="AY357" s="353" t="s">
        <v>1650</v>
      </c>
      <c r="BK357" s="352">
        <f>BK358</f>
        <v>0</v>
      </c>
    </row>
    <row r="358" spans="2:65" s="225" customFormat="1" ht="16.5" customHeight="1" x14ac:dyDescent="0.2">
      <c r="B358" s="226"/>
      <c r="C358" s="350" t="s">
        <v>1802</v>
      </c>
      <c r="D358" s="350" t="s">
        <v>1651</v>
      </c>
      <c r="E358" s="349" t="s">
        <v>1801</v>
      </c>
      <c r="F358" s="344" t="s">
        <v>1800</v>
      </c>
      <c r="G358" s="348" t="s">
        <v>1799</v>
      </c>
      <c r="H358" s="347">
        <v>1</v>
      </c>
      <c r="I358" s="346"/>
      <c r="J358" s="345">
        <f>ROUND(I358*H358,2)</f>
        <v>0</v>
      </c>
      <c r="K358" s="344" t="s">
        <v>1668</v>
      </c>
      <c r="L358" s="226"/>
      <c r="M358" s="414" t="s">
        <v>1568</v>
      </c>
      <c r="N358" s="413" t="s">
        <v>1615</v>
      </c>
      <c r="O358" s="333"/>
      <c r="P358" s="412">
        <f>O358*H358</f>
        <v>0</v>
      </c>
      <c r="Q358" s="412">
        <v>0</v>
      </c>
      <c r="R358" s="412">
        <f>Q358*H358</f>
        <v>0</v>
      </c>
      <c r="S358" s="412">
        <v>0</v>
      </c>
      <c r="T358" s="411">
        <f>S358*H358</f>
        <v>0</v>
      </c>
      <c r="AR358" s="338" t="s">
        <v>1798</v>
      </c>
      <c r="AT358" s="338" t="s">
        <v>1651</v>
      </c>
      <c r="AU358" s="338" t="s">
        <v>1572</v>
      </c>
      <c r="AY358" s="315" t="s">
        <v>1650</v>
      </c>
      <c r="BE358" s="339">
        <f>IF(N358="základní",J358,0)</f>
        <v>0</v>
      </c>
      <c r="BF358" s="339">
        <f>IF(N358="snížená",J358,0)</f>
        <v>0</v>
      </c>
      <c r="BG358" s="339">
        <f>IF(N358="zákl. přenesená",J358,0)</f>
        <v>0</v>
      </c>
      <c r="BH358" s="339">
        <f>IF(N358="sníž. přenesená",J358,0)</f>
        <v>0</v>
      </c>
      <c r="BI358" s="339">
        <f>IF(N358="nulová",J358,0)</f>
        <v>0</v>
      </c>
      <c r="BJ358" s="315" t="s">
        <v>1572</v>
      </c>
      <c r="BK358" s="339">
        <f>ROUND(I358*H358,2)</f>
        <v>0</v>
      </c>
      <c r="BL358" s="315" t="s">
        <v>1798</v>
      </c>
      <c r="BM358" s="338" t="s">
        <v>1797</v>
      </c>
    </row>
    <row r="359" spans="2:65" s="225" customFormat="1" ht="6.95" customHeight="1" x14ac:dyDescent="0.2">
      <c r="B359" s="228"/>
      <c r="C359" s="227"/>
      <c r="D359" s="227"/>
      <c r="E359" s="227"/>
      <c r="F359" s="227"/>
      <c r="G359" s="227"/>
      <c r="H359" s="227"/>
      <c r="I359" s="227"/>
      <c r="J359" s="227"/>
      <c r="K359" s="227"/>
      <c r="L359" s="226"/>
    </row>
  </sheetData>
  <sheetProtection algorithmName="SHA-512" hashValue="ELU1c4rh2jlcLepNHCagjOGkICsqnA0lKBbpwdcF8DPVJEj1RHzbcug0fui8vzQ1DSu5fe3dsDAomHiPTWDk1Q==" saltValue="6JrqvQqJj80JYgrmMUB2xGpL0yYPEUgQiSRcxvkjR6tssM6OVuKTpjn2jx4Ew5FRwSsbuSU0b/Na6PPxO79h6g==" spinCount="100000" sheet="1" objects="1" scenarios="1" formatColumns="0" formatRows="0" autoFilter="0"/>
  <autoFilter ref="C99:K358" xr:uid="{00000000-0009-0000-0000-000002000000}"/>
  <mergeCells count="9">
    <mergeCell ref="E50:H50"/>
    <mergeCell ref="E90:H90"/>
    <mergeCell ref="E92:H92"/>
    <mergeCell ref="L2:V2"/>
    <mergeCell ref="E7:H7"/>
    <mergeCell ref="E9:H9"/>
    <mergeCell ref="E18:H18"/>
    <mergeCell ref="E27:H27"/>
    <mergeCell ref="E48:H48"/>
  </mergeCells>
  <hyperlinks>
    <hyperlink ref="F103" r:id="rId1" xr:uid="{73291915-97D3-45A0-B770-36232704B795}"/>
    <hyperlink ref="F106" r:id="rId2" xr:uid="{B007B7AE-0576-4593-A5DD-3F377B364C30}"/>
    <hyperlink ref="F109" r:id="rId3" xr:uid="{6DC6FC81-7B10-42D7-9DEE-ED6D53595DB3}"/>
    <hyperlink ref="F112" r:id="rId4" xr:uid="{0923C1D3-C254-4AD7-A766-6F305BA48612}"/>
    <hyperlink ref="F115" r:id="rId5" xr:uid="{9707EA51-0A76-4536-AC89-D3C000B1E9A8}"/>
    <hyperlink ref="F118" r:id="rId6" xr:uid="{CC06071B-3A88-437A-AC53-9251F7670D10}"/>
    <hyperlink ref="F121" r:id="rId7" xr:uid="{A6CE802B-83CD-43FE-96C0-7C6E5E3B9332}"/>
    <hyperlink ref="F124" r:id="rId8" xr:uid="{953A7CDB-0ED4-4AA0-A11B-B771B065BC91}"/>
    <hyperlink ref="F127" r:id="rId9" xr:uid="{4E674C1E-8114-4FFD-923B-6EBB1513FBAE}"/>
    <hyperlink ref="F130" r:id="rId10" xr:uid="{B37A9945-88A2-4C87-B43E-126F45EB982E}"/>
    <hyperlink ref="F133" r:id="rId11" xr:uid="{31AC2367-BFAC-47D6-B783-6E4803C9296A}"/>
    <hyperlink ref="F136" r:id="rId12" xr:uid="{B3C0FDA7-2028-4DD4-B0AA-9FA3BA908156}"/>
    <hyperlink ref="F139" r:id="rId13" xr:uid="{C38463C2-B2F0-449C-BF5B-64F04235CCB7}"/>
    <hyperlink ref="F141" r:id="rId14" xr:uid="{D33D9AA8-0793-420F-BBC1-BE25BE9EE7EC}"/>
    <hyperlink ref="F143" r:id="rId15" xr:uid="{88A20BAC-91C2-423A-87DA-31244DE443EF}"/>
    <hyperlink ref="F148" r:id="rId16" xr:uid="{B368D4DB-BB52-429B-BAB2-0380B76643AA}"/>
    <hyperlink ref="F150" r:id="rId17" xr:uid="{E2856541-2E2E-44FF-8C2D-B6445430738E}"/>
    <hyperlink ref="F175" r:id="rId18" xr:uid="{7C6F3528-07AA-4181-8125-418476547B24}"/>
    <hyperlink ref="F179" r:id="rId19" xr:uid="{BB36FCA5-5CFF-4131-8828-DAA3B40E590B}"/>
    <hyperlink ref="F182" r:id="rId20" xr:uid="{F330DC26-DEF0-4CDB-B89E-0B27A9CB10B2}"/>
    <hyperlink ref="F185" r:id="rId21" xr:uid="{FC3D6191-D9AD-4AB6-B0BB-55ECE12C2A2F}"/>
    <hyperlink ref="F188" r:id="rId22" xr:uid="{D45D5E0F-D94C-4BB5-8BFD-5B3425A51730}"/>
    <hyperlink ref="F191" r:id="rId23" xr:uid="{06EA756D-CBB6-4A9C-80C9-D806DCC26482}"/>
    <hyperlink ref="F194" r:id="rId24" xr:uid="{D63A2C44-64CE-440F-8D82-D4B088451C9D}"/>
    <hyperlink ref="F197" r:id="rId25" xr:uid="{A04A404D-63AC-4C75-860F-9A40BD57E914}"/>
    <hyperlink ref="F200" r:id="rId26" xr:uid="{63006158-D7DF-458B-91FD-9BA2BAF6994E}"/>
    <hyperlink ref="F204" r:id="rId27" xr:uid="{02590092-5BA8-4876-950D-B15B00B70474}"/>
    <hyperlink ref="F209" r:id="rId28" xr:uid="{12B9BADD-77D0-45EE-B0B9-E6C07ED21C34}"/>
    <hyperlink ref="F215" r:id="rId29" xr:uid="{6A0EADFE-7342-4154-820B-F7D7AF42DC2C}"/>
    <hyperlink ref="F220" r:id="rId30" xr:uid="{D6F145C5-F11C-4839-A30E-D13BD8744A58}"/>
    <hyperlink ref="F224" r:id="rId31" xr:uid="{38D902A4-B8AF-4408-9BE5-6F50433044DE}"/>
    <hyperlink ref="F228" r:id="rId32" xr:uid="{AA649FC2-AAB8-4D86-9FA0-60E86F58F16D}"/>
    <hyperlink ref="F232" r:id="rId33" xr:uid="{704E3CA9-22C4-4278-9A55-7C19A076FF98}"/>
    <hyperlink ref="F237" r:id="rId34" xr:uid="{DD0550B9-AFB3-47D0-9E11-679AA3012001}"/>
    <hyperlink ref="F240" r:id="rId35" xr:uid="{9FE24C1D-7AB1-435E-A770-091FEC3A342B}"/>
    <hyperlink ref="F244" r:id="rId36" xr:uid="{4999BDF5-5110-4F59-B596-033A1B1432FA}"/>
    <hyperlink ref="F247" r:id="rId37" xr:uid="{F9367EDD-F9B9-4042-89AC-41770CA68C7B}"/>
    <hyperlink ref="F250" r:id="rId38" xr:uid="{FEB1CEB3-C14A-4F91-BFBD-CFF93102AA14}"/>
    <hyperlink ref="F253" r:id="rId39" xr:uid="{81C23A23-68E6-4DE4-B610-8ED9D98D78B8}"/>
    <hyperlink ref="F256" r:id="rId40" xr:uid="{B1DAEF36-2E31-40CC-BDAD-686C42D16392}"/>
    <hyperlink ref="F260" r:id="rId41" xr:uid="{B178720A-2EA2-40DA-82F1-BB402D8671A0}"/>
    <hyperlink ref="F263" r:id="rId42" xr:uid="{B32A89D3-46BB-4BC2-ADF2-B73B5EE7B058}"/>
    <hyperlink ref="F267" r:id="rId43" xr:uid="{63E9132B-6E64-48DB-AE4D-C89CD6031138}"/>
    <hyperlink ref="F270" r:id="rId44" xr:uid="{F1141AB1-578A-4103-8DED-566AC593D517}"/>
    <hyperlink ref="F273" r:id="rId45" xr:uid="{B043D3A0-3A24-496D-AF50-06EC4E82F02B}"/>
    <hyperlink ref="F276" r:id="rId46" xr:uid="{035408CF-4B7B-44A6-9C00-164479CC74D8}"/>
    <hyperlink ref="F279" r:id="rId47" xr:uid="{21FB035D-BD58-4F53-AB46-3EEAF05F8AA0}"/>
    <hyperlink ref="F282" r:id="rId48" xr:uid="{6EDE6342-79DC-460F-ADD7-CCCE2DAF0DAD}"/>
    <hyperlink ref="F285" r:id="rId49" xr:uid="{D7521D3B-DB41-427B-86E6-293D9E9FD20A}"/>
    <hyperlink ref="F288" r:id="rId50" xr:uid="{78383389-C44D-4037-B517-597ABF068187}"/>
    <hyperlink ref="F294" r:id="rId51" xr:uid="{96857144-6F8E-4176-83E7-C3248D106419}"/>
    <hyperlink ref="F297" r:id="rId52" xr:uid="{769040B9-8BB8-4B3A-9DED-C5AA33BF5E37}"/>
    <hyperlink ref="F299" r:id="rId53" xr:uid="{F6EA305E-1EBE-4E2A-BAF7-8BAA7F97BB8F}"/>
    <hyperlink ref="F303" r:id="rId54" xr:uid="{A17EC87A-434D-4418-91F1-737F908B58DA}"/>
    <hyperlink ref="F306" r:id="rId55" xr:uid="{69E53E03-7443-4CF7-BBF0-47635E1A5510}"/>
    <hyperlink ref="F311" r:id="rId56" xr:uid="{C49F3827-655B-4674-A3AE-9CB62E8A42E0}"/>
    <hyperlink ref="F314" r:id="rId57" xr:uid="{A2F70DFA-7846-456A-BA6C-B8FFD60260D4}"/>
    <hyperlink ref="F316" r:id="rId58" xr:uid="{C85BCE5F-64CC-466A-A8D7-7A3724B5844F}"/>
    <hyperlink ref="F318" r:id="rId59" xr:uid="{F81E46B3-150A-46A4-ADB4-576443D19E81}"/>
    <hyperlink ref="F321" r:id="rId60" xr:uid="{C8C51AAB-2208-4CA7-A562-AA88F6D04940}"/>
    <hyperlink ref="F332" r:id="rId61" xr:uid="{C14FF78A-E2F7-4B0D-9510-3DF18D95A858}"/>
    <hyperlink ref="F334" r:id="rId62" xr:uid="{3E36737E-1F09-4472-AE21-29D07051B00C}"/>
    <hyperlink ref="F337" r:id="rId63" xr:uid="{1440495E-1422-46AC-A9AA-4BB63A5B9922}"/>
    <hyperlink ref="F340" r:id="rId64" xr:uid="{36B01F08-6E2F-47F9-85D3-15619A3429D2}"/>
    <hyperlink ref="F342" r:id="rId65" xr:uid="{3EA482BA-B15F-4029-A76C-CFD3478F7BDE}"/>
    <hyperlink ref="F345" r:id="rId66" xr:uid="{DE5C29CB-CEA0-4482-ADE6-5A021C9AB1ED}"/>
    <hyperlink ref="F349" r:id="rId67" xr:uid="{D15D2FCB-6581-4282-B76D-8A3650FB1DC8}"/>
    <hyperlink ref="F351" r:id="rId68" xr:uid="{2D3B043C-26FB-4236-8FA8-5F1DFDBA31CF}"/>
    <hyperlink ref="F353" r:id="rId69" xr:uid="{6CC97164-937E-4071-9D5E-5C5851C9C469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30</vt:i4>
      </vt:variant>
    </vt:vector>
  </HeadingPairs>
  <TitlesOfParts>
    <vt:vector size="39" baseType="lpstr">
      <vt:lpstr>Krycí List</vt:lpstr>
      <vt:lpstr>Rekapitulace - stavba</vt:lpstr>
      <vt:lpstr>Zakázka - stavba</vt:lpstr>
      <vt:lpstr>Rekapitulace - TZB</vt:lpstr>
      <vt:lpstr>Zakázka - TZB</vt:lpstr>
      <vt:lpstr>VZT</vt:lpstr>
      <vt:lpstr>Rekapitulace Elektro</vt:lpstr>
      <vt:lpstr>A - Pohotovostní WC</vt:lpstr>
      <vt:lpstr>B - Učebny, šatna a navaz...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__290850C4_052B_4FF6_A0B3_6D189B03D21D_ITEM_GROUP4__X</vt:lpstr>
      <vt:lpstr>__290850C4_052B_4FF6_A0B3_6D189B03D21D_ITEM_GROUP4_RECAP__</vt:lpstr>
      <vt:lpstr>__290850C4_052B_4FF6_A0B3_6D189B03D21D_QBILL__</vt:lpstr>
      <vt:lpstr>GROUP_ID</vt:lpstr>
      <vt:lpstr>ITEM_COUNTS</vt:lpstr>
      <vt:lpstr>ITEM_FULLDESCR2</vt:lpstr>
      <vt:lpstr>ITEM_PRICES</vt:lpstr>
      <vt:lpstr>'A - Pohotovostní WC'!Názvy_tisku</vt:lpstr>
      <vt:lpstr>'B - Učebny, šatna a navaz...'!Názvy_tisku</vt:lpstr>
      <vt:lpstr>'Rekapitulace - stavba'!Názvy_tisku</vt:lpstr>
      <vt:lpstr>'Rekapitulace - TZB'!Názvy_tisku</vt:lpstr>
      <vt:lpstr>'Rekapitulace Elektro'!Názvy_tisku</vt:lpstr>
      <vt:lpstr>'Zakázka - stavba'!Názvy_tisku</vt:lpstr>
      <vt:lpstr>'Zakázka - TZB'!Názvy_tisku</vt:lpstr>
      <vt:lpstr>'A - Pohotovostní WC'!Oblast_tisku</vt:lpstr>
      <vt:lpstr>'B - Učebny, šatna a navaz...'!Oblast_tisku</vt:lpstr>
      <vt:lpstr>'Krycí List'!Oblast_tisku</vt:lpstr>
      <vt:lpstr>'Rekapitulace - stavba'!Oblast_tisku</vt:lpstr>
      <vt:lpstr>'Rekapitulace - TZB'!Oblast_tisku</vt:lpstr>
      <vt:lpstr>'Rekapitulace Elektro'!Oblast_tisku</vt:lpstr>
      <vt:lpstr>'Zakázka - stavba'!Oblast_tisku</vt:lpstr>
      <vt:lpstr>'Zakázka - TZB'!Oblast_tisku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Oprava šaten a přilehlých prostor v budově ZŠ Sluneční Šumperk - DPS</dc:subject>
  <dc:creator>ADMIN</dc:creator>
  <cp:lastModifiedBy>Pavel Kubela</cp:lastModifiedBy>
  <dcterms:created xsi:type="dcterms:W3CDTF">2025-02-25T13:15:08Z</dcterms:created>
  <dcterms:modified xsi:type="dcterms:W3CDTF">2025-02-25T13:39:02Z</dcterms:modified>
</cp:coreProperties>
</file>