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/>
  <mc:AlternateContent xmlns:mc="http://schemas.openxmlformats.org/markup-compatibility/2006">
    <mc:Choice Requires="x15">
      <x15ac:absPath xmlns:x15ac="http://schemas.microsoft.com/office/spreadsheetml/2010/11/ac" url="E:\MĚSTO ŠUMPERK\DOTACE z rozpočtu města\2025\Ubytovna - elektro, voda, koupelny\Ke zveřejnění\"/>
    </mc:Choice>
  </mc:AlternateContent>
  <xr:revisionPtr revIDLastSave="0" documentId="13_ncr:1_{EB381EC1-02B5-432B-966B-5D30712A809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290850C4_052B_4FF6_A0B3_6D189B03D21D_FIGURE__">#REF!</definedName>
    <definedName name="__290850C4_052B_4FF6_A0B3_6D189B03D21D_ITEM__">Zakázka!$A$10:$T$12</definedName>
    <definedName name="__290850C4_052B_4FF6_A0B3_6D189B03D21D_ITEM_GROUP1__">Zakázka!$A$6:$T$78</definedName>
    <definedName name="__290850C4_052B_4FF6_A0B3_6D189B03D21D_ITEM_GROUP1_RECAP__">Rekapitulace!$A$6:$G$9</definedName>
    <definedName name="__290850C4_052B_4FF6_A0B3_6D189B03D21D_ITEM_GROUP2__">Zakázka!$A$7:$T$77</definedName>
    <definedName name="__290850C4_052B_4FF6_A0B3_6D189B03D21D_ITEM_GROUP2_RECAP__">Rekapitulace!$A$7:$G$9</definedName>
    <definedName name="__290850C4_052B_4FF6_A0B3_6D189B03D21D_ITEM_GROUP3__X">Zakázka!$A$8:$T$77</definedName>
    <definedName name="__290850C4_052B_4FF6_A0B3_6D189B03D21D_ITEM_GROUP3_RECAP__">Rekapitulace!$A$8:$G$9</definedName>
    <definedName name="__290850C4_052B_4FF6_A0B3_6D189B03D21D_ITEM_GROUP4__X">Zakázka!$A$9:$T$13</definedName>
    <definedName name="__290850C4_052B_4FF6_A0B3_6D189B03D21D_ITEM_GROUP4_RECAP__">Rekapitulace!$A$9:$G$9</definedName>
    <definedName name="__290850C4_052B_4FF6_A0B3_6D189B03D21D_QBILL__">Zakázka!#REF!</definedName>
    <definedName name="__290850C4_052B_4FF6_A0B3_6D189B03D21D_QBILLFIG__">#REF!</definedName>
    <definedName name="__290850C4_052B_4FF6_A0B3_6D189B03D21D_QINDEX__">Zakázka!#REF!</definedName>
    <definedName name="GROUP_ID">Zakázka!$B$6:$B$79</definedName>
    <definedName name="ITEM_COUNTS">Zakázka!$T$6:$T$79</definedName>
    <definedName name="ITEM_FULLDESCR2">Zakázka!$X$11</definedName>
    <definedName name="ITEM_PRICES">Zakázka!$J$6:$J$79</definedName>
    <definedName name="_xlnm.Print_Titles" localSheetId="1">Rekapitulace!$4:$5</definedName>
    <definedName name="_xlnm.Print_Titles" localSheetId="2">Zakázka!$4:$5</definedName>
    <definedName name="_xlnm.Print_Area" localSheetId="0">'Krycí List'!$C$2:$F$36</definedName>
    <definedName name="_xlnm.Print_Area" localSheetId="1">Rekapitulace!$B$1:$G$18</definedName>
    <definedName name="_xlnm.Print_Area" localSheetId="2">Zakázka!$C$1:$T$79</definedName>
    <definedName name="VAT_RATES">Zakázka!$O$6:$O$79</definedName>
  </definedNames>
  <calcPr calcId="191029"/>
</workbook>
</file>

<file path=xl/calcChain.xml><?xml version="1.0" encoding="utf-8"?>
<calcChain xmlns="http://schemas.openxmlformats.org/spreadsheetml/2006/main">
  <c r="X75" i="4" l="1"/>
  <c r="P74" i="4"/>
  <c r="N74" i="4"/>
  <c r="L74" i="4"/>
  <c r="J74" i="4"/>
  <c r="X72" i="4"/>
  <c r="N71" i="4"/>
  <c r="L71" i="4"/>
  <c r="L70" i="4" s="1"/>
  <c r="D11" i="3" s="1"/>
  <c r="J71" i="4"/>
  <c r="P71" i="4" s="1"/>
  <c r="T70" i="4"/>
  <c r="N70" i="4"/>
  <c r="X67" i="4"/>
  <c r="N66" i="4"/>
  <c r="L66" i="4"/>
  <c r="J66" i="4"/>
  <c r="X64" i="4"/>
  <c r="P63" i="4"/>
  <c r="N63" i="4"/>
  <c r="L63" i="4"/>
  <c r="J63" i="4"/>
  <c r="X61" i="4"/>
  <c r="N60" i="4"/>
  <c r="L60" i="4"/>
  <c r="J60" i="4"/>
  <c r="P60" i="4" s="1"/>
  <c r="Q60" i="4" s="1"/>
  <c r="X58" i="4"/>
  <c r="P57" i="4"/>
  <c r="N57" i="4"/>
  <c r="L57" i="4"/>
  <c r="J57" i="4"/>
  <c r="Q57" i="4" s="1"/>
  <c r="X55" i="4"/>
  <c r="N54" i="4"/>
  <c r="L54" i="4"/>
  <c r="J54" i="4"/>
  <c r="X52" i="4"/>
  <c r="P51" i="4"/>
  <c r="N51" i="4"/>
  <c r="L51" i="4"/>
  <c r="J51" i="4"/>
  <c r="X49" i="4"/>
  <c r="N48" i="4"/>
  <c r="L48" i="4"/>
  <c r="J48" i="4"/>
  <c r="P48" i="4" s="1"/>
  <c r="Q48" i="4" s="1"/>
  <c r="X46" i="4"/>
  <c r="P45" i="4"/>
  <c r="N45" i="4"/>
  <c r="L45" i="4"/>
  <c r="J45" i="4"/>
  <c r="Q45" i="4" s="1"/>
  <c r="X43" i="4"/>
  <c r="N42" i="4"/>
  <c r="L42" i="4"/>
  <c r="J42" i="4"/>
  <c r="X40" i="4"/>
  <c r="P39" i="4"/>
  <c r="N39" i="4"/>
  <c r="L39" i="4"/>
  <c r="J39" i="4"/>
  <c r="X37" i="4"/>
  <c r="N36" i="4"/>
  <c r="L36" i="4"/>
  <c r="J36" i="4"/>
  <c r="P36" i="4" s="1"/>
  <c r="Q36" i="4" s="1"/>
  <c r="X34" i="4"/>
  <c r="P33" i="4"/>
  <c r="N33" i="4"/>
  <c r="L33" i="4"/>
  <c r="J33" i="4"/>
  <c r="Q33" i="4" s="1"/>
  <c r="X31" i="4"/>
  <c r="N30" i="4"/>
  <c r="L30" i="4"/>
  <c r="J30" i="4"/>
  <c r="X28" i="4"/>
  <c r="N27" i="4"/>
  <c r="L27" i="4"/>
  <c r="J27" i="4"/>
  <c r="P27" i="4" s="1"/>
  <c r="X25" i="4"/>
  <c r="N24" i="4"/>
  <c r="L24" i="4"/>
  <c r="J24" i="4"/>
  <c r="P24" i="4" s="1"/>
  <c r="Q24" i="4" s="1"/>
  <c r="X22" i="4"/>
  <c r="P21" i="4"/>
  <c r="N21" i="4"/>
  <c r="L21" i="4"/>
  <c r="J21" i="4"/>
  <c r="Q21" i="4" s="1"/>
  <c r="X19" i="4"/>
  <c r="N18" i="4"/>
  <c r="L18" i="4"/>
  <c r="J18" i="4"/>
  <c r="X16" i="4"/>
  <c r="N15" i="4"/>
  <c r="L15" i="4"/>
  <c r="L14" i="4" s="1"/>
  <c r="D10" i="3" s="1"/>
  <c r="J15" i="4"/>
  <c r="P15" i="4" s="1"/>
  <c r="T14" i="4"/>
  <c r="X11" i="4"/>
  <c r="N10" i="4"/>
  <c r="L10" i="4"/>
  <c r="L9" i="4" s="1"/>
  <c r="D9" i="3" s="1"/>
  <c r="J10" i="4"/>
  <c r="T9" i="4"/>
  <c r="G9" i="3" s="1"/>
  <c r="N9" i="4"/>
  <c r="J9" i="4"/>
  <c r="C9" i="3" s="1"/>
  <c r="X4" i="4"/>
  <c r="C13" i="3"/>
  <c r="G11" i="3"/>
  <c r="G10" i="3"/>
  <c r="F29" i="1"/>
  <c r="F26" i="1"/>
  <c r="J10" i="1"/>
  <c r="J9" i="1"/>
  <c r="J8" i="1"/>
  <c r="J7" i="1"/>
  <c r="A7" i="1"/>
  <c r="J4" i="1"/>
  <c r="A4" i="1" a="1"/>
  <c r="A4" i="1" s="1"/>
  <c r="E25" i="1"/>
  <c r="P10" i="4" l="1"/>
  <c r="P9" i="4" s="1"/>
  <c r="E9" i="3" s="1"/>
  <c r="N14" i="4"/>
  <c r="N8" i="4" s="1"/>
  <c r="N7" i="4" s="1"/>
  <c r="N6" i="4" s="1"/>
  <c r="Q15" i="4"/>
  <c r="P18" i="4"/>
  <c r="Q18" i="4" s="1"/>
  <c r="Q14" i="4" s="1"/>
  <c r="F10" i="3" s="1"/>
  <c r="Q27" i="4"/>
  <c r="P30" i="4"/>
  <c r="Q30" i="4" s="1"/>
  <c r="Q39" i="4"/>
  <c r="P42" i="4"/>
  <c r="Q42" i="4" s="1"/>
  <c r="Q51" i="4"/>
  <c r="P54" i="4"/>
  <c r="Q54" i="4" s="1"/>
  <c r="Q63" i="4"/>
  <c r="P66" i="4"/>
  <c r="Q66" i="4" s="1"/>
  <c r="Q74" i="4"/>
  <c r="L8" i="4"/>
  <c r="P70" i="4"/>
  <c r="E11" i="3" s="1"/>
  <c r="Q71" i="4"/>
  <c r="Q70" i="4" s="1"/>
  <c r="F11" i="3" s="1"/>
  <c r="A5" i="1" a="1"/>
  <c r="A5" i="1" s="1"/>
  <c r="A9" i="1" s="1"/>
  <c r="A8" i="1"/>
  <c r="J14" i="4"/>
  <c r="J70" i="4"/>
  <c r="C11" i="3" s="1"/>
  <c r="T8" i="4"/>
  <c r="Q10" i="4" l="1"/>
  <c r="Q9" i="4" s="1"/>
  <c r="F9" i="3" s="1"/>
  <c r="P14" i="4"/>
  <c r="E10" i="3"/>
  <c r="P8" i="4"/>
  <c r="C10" i="3"/>
  <c r="J8" i="4"/>
  <c r="G8" i="3"/>
  <c r="T7" i="4"/>
  <c r="A14" i="1"/>
  <c r="A11" i="1"/>
  <c r="Q8" i="4"/>
  <c r="A6" i="1" a="1"/>
  <c r="A6" i="1" s="1"/>
  <c r="A10" i="1" s="1"/>
  <c r="A15" i="1"/>
  <c r="A12" i="1"/>
  <c r="D8" i="3"/>
  <c r="L7" i="4"/>
  <c r="B15" i="3"/>
  <c r="C16" i="3"/>
  <c r="D27" i="1"/>
  <c r="D28" i="1"/>
  <c r="E27" i="1"/>
  <c r="C15" i="3"/>
  <c r="E28" i="1"/>
  <c r="B16" i="3"/>
  <c r="F27" i="1" l="1"/>
  <c r="C14" i="3"/>
  <c r="C17" i="3" s="1"/>
  <c r="E26" i="1"/>
  <c r="E29" i="1" s="1"/>
  <c r="F28" i="1"/>
  <c r="C8" i="3"/>
  <c r="J7" i="4"/>
  <c r="D7" i="3"/>
  <c r="L6" i="4"/>
  <c r="D6" i="3" s="1"/>
  <c r="T6" i="4"/>
  <c r="G6" i="3" s="1"/>
  <c r="G7" i="3"/>
  <c r="E8" i="3"/>
  <c r="P7" i="4"/>
  <c r="A16" i="1"/>
  <c r="A13" i="1"/>
  <c r="Q7" i="4"/>
  <c r="F8" i="3"/>
  <c r="P6" i="4" l="1"/>
  <c r="E6" i="3" s="1"/>
  <c r="E7" i="3"/>
  <c r="Q6" i="4"/>
  <c r="F6" i="3" s="1"/>
  <c r="F7" i="3"/>
  <c r="J6" i="4"/>
  <c r="C6" i="3" s="1"/>
  <c r="C7" i="3"/>
</calcChain>
</file>

<file path=xl/sharedStrings.xml><?xml version="1.0" encoding="utf-8"?>
<sst xmlns="http://schemas.openxmlformats.org/spreadsheetml/2006/main" count="258" uniqueCount="149">
  <si>
    <t>Plný popis: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</si>
  <si>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</si>
  <si>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</si>
  <si>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</si>
  <si>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</si>
  <si>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</si>
  <si>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</si>
  <si>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</si>
  <si>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</si>
  <si>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</si>
  <si>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</si>
  <si>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</si>
  <si>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</si>
  <si>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</si>
  <si>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</si>
  <si>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</si>
  <si>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</si>
  <si>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</si>
  <si>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</si>
  <si>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</si>
  <si>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</si>
  <si>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</si>
  <si>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</si>
  <si>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CENOVÁ NABÍDKA</t>
  </si>
  <si>
    <t>Set Column width to</t>
  </si>
  <si>
    <t>ZAKÁZKA</t>
  </si>
  <si>
    <t>Číslo:</t>
  </si>
  <si>
    <t>24/58_2</t>
  </si>
  <si>
    <t>Zakázka:</t>
  </si>
  <si>
    <t>BYTOVÝ DŮM, M. R. Štefánika 892/10, Šumperk - 2 Etapy realizace (I.E= V3), (II.E=SUT+V1+V2+P1)</t>
  </si>
  <si>
    <t>Komentář:</t>
  </si>
  <si>
    <t>Verze:</t>
  </si>
  <si>
    <t>CS ÚRS 2025 01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</si>
  <si>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</si>
  <si>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</si>
  <si>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</si>
  <si>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</si>
  <si>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</si>
  <si>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</si>
  <si>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</si>
  <si>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</si>
  <si>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</si>
  <si>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</si>
  <si>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</si>
  <si>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</si>
  <si>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REKAPITULACE</t>
  </si>
  <si>
    <t>Kód stavebního objektu</t>
  </si>
  <si>
    <t>Popis objektu</t>
  </si>
  <si>
    <t>Kód zatřídění</t>
  </si>
  <si>
    <t>Zatřídění</t>
  </si>
  <si>
    <t>ZTi-I</t>
  </si>
  <si>
    <t>Zdravotně technické instalace-I</t>
  </si>
  <si>
    <t>ZTi-II</t>
  </si>
  <si>
    <t>Zdravotně technické instalace-II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</si>
  <si>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</si>
  <si>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</si>
  <si>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</si>
  <si>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</si>
  <si>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</si>
  <si>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</si>
  <si>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</si>
  <si>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</si>
  <si>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</si>
  <si>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</si>
  <si>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</si>
  <si>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24/58_2: Bytový dům, M. R. Štefánika 892/10, Šumperk</t>
  </si>
  <si>
    <t>24/58_2/Etapa I</t>
  </si>
  <si>
    <t>Etapa I: Stoupačka  V3</t>
  </si>
  <si>
    <t>24/58_2/Etapa I/ZTi-I</t>
  </si>
  <si>
    <t>ZTi-I: Zdravotně technické instalace-I</t>
  </si>
  <si>
    <t>24/58_2/Etapa I/ZTi-I/099</t>
  </si>
  <si>
    <t>099: Přesun hmot HSV</t>
  </si>
  <si>
    <t>24/58_2/Etapa I/ZTi-I/722</t>
  </si>
  <si>
    <t>722: Vnitřní vodovod</t>
  </si>
  <si>
    <t>24/58_2/Etapa I/ZTi-I/725</t>
  </si>
  <si>
    <t>725: Zařizovací předměty</t>
  </si>
  <si>
    <t>BYTOVÝ DŮM, M. R. Štefánika 892/10, Šumperk - 2 Etapy realizace (I.E= V3), (II.E=SUT+V1+V2+P1) - CS ÚRS 2025 01</t>
  </si>
  <si>
    <t xml:space="preserve"> </t>
  </si>
  <si>
    <t>Stavba</t>
  </si>
  <si>
    <t>Skupina objektů</t>
  </si>
  <si>
    <t>Objekt</t>
  </si>
  <si>
    <t>Oddíl</t>
  </si>
  <si>
    <t>SP</t>
  </si>
  <si>
    <t>997013213</t>
  </si>
  <si>
    <t>Vnitrostaveništní doprava suti a vybouraných hmot pro budovy v přes 9 do 12 m ručně</t>
  </si>
  <si>
    <t>t</t>
  </si>
  <si>
    <t>Vnitrostaveništní doprava suti a vybouraných hmot vodorovně do 50 m s naložením ručně pro budovy a haly výšky přes 9 do 12 m</t>
  </si>
  <si>
    <t>722130801</t>
  </si>
  <si>
    <t>Demontáž potrubí ocelové pozinkované závitové DN do 25</t>
  </si>
  <si>
    <t>m</t>
  </si>
  <si>
    <t>Demontáž potrubí z ocelových trubek pozinkovaných závitových do DN 25</t>
  </si>
  <si>
    <t>722130802</t>
  </si>
  <si>
    <t>Demontáž potrubí ocelové pozinkované závitové DN přes 25 do 40</t>
  </si>
  <si>
    <t>Demontáž potrubí z ocelových trubek pozinkovaných závitových přes 25 do DN 40</t>
  </si>
  <si>
    <t>722130803</t>
  </si>
  <si>
    <t>Demontáž potrubí ocelové pozinkované závitové DN přes 40 do 50</t>
  </si>
  <si>
    <t>Demontáž potrubí z ocelových trubek pozinkovaných závitových přes 40 do DN 50</t>
  </si>
  <si>
    <t>722130913</t>
  </si>
  <si>
    <t>Potrubí pozinkované závitové přeřezání ocelové trubky DN do 25</t>
  </si>
  <si>
    <t>kus</t>
  </si>
  <si>
    <t>Opravy vodovodního potrubí z ocelových trubek pozinkovaných závitových přeřezání ocelové trubky do DN 25</t>
  </si>
  <si>
    <t>722174002</t>
  </si>
  <si>
    <t>Potrubí vodovodní plastové PPR svar polyfúze PN 16 D 20x2,8 mm</t>
  </si>
  <si>
    <t>Potrubí z plastových trubek z polypropylenu PPR svařovaných polyfúzně PN 16 (SDR 7,4) D 20 x 2,8</t>
  </si>
  <si>
    <t>722174003</t>
  </si>
  <si>
    <t>Potrubí vodovodní plastové PPR svar polyfúze PN 16 D 25x3,5 mm</t>
  </si>
  <si>
    <t>Potrubí z plastových trubek z polypropylenu PPR svařovaných polyfúzně PN 16 (SDR 7,4) D 25 x 3,5</t>
  </si>
  <si>
    <t>722174004</t>
  </si>
  <si>
    <t>Potrubí vodovodní plastové PPR svar polyfúze PN 16 D 32x4,4 mm</t>
  </si>
  <si>
    <t>Potrubí z plastových trubek z polypropylenu PPR svařovaných polyfúzně PN 16 (SDR 7,4) D 32 x 4,4</t>
  </si>
  <si>
    <t>722174005</t>
  </si>
  <si>
    <t>Potrubí vodovodní plastové PPR svar polyfúze PN 16 D 40x5,5 mm</t>
  </si>
  <si>
    <t>Potrubí z plastových trubek z polypropylenu PPR svařovaných polyfúzně PN 16 (SDR 7,4) D 40 x 5,5</t>
  </si>
  <si>
    <t>722181231</t>
  </si>
  <si>
    <t>Ochrana vodovodního potrubí přilepenými termoizolačními trubicemi z PE tl přes 9 do 13 mm DN do 22 mm</t>
  </si>
  <si>
    <t>Ochrana potrubí termoizolačními trubicemi z pěnového polyetylenu PE přilepenými v příčných a podélných spojích, tloušťky izolace přes 9 do 13 mm, vnitřního průměru izolace DN do 22 mm</t>
  </si>
  <si>
    <t>722181232</t>
  </si>
  <si>
    <t>Ochrana vodovodního potrubí přilepenými termoizolačními trubicemi z PE tl přes 9 do 13 mm DN přes 22 do 45 mm</t>
  </si>
  <si>
    <t>Ochrana potrubí termoizolačními trubicemi z pěnového polyetylenu PE přilepenými v příčných a podélných spojích, tloušťky izolace přes 9 do 13 mm, vnitřního průměru izolace DN přes 22 do 45 mm</t>
  </si>
  <si>
    <t>722190901</t>
  </si>
  <si>
    <t>Uzavření nebo otevření vodovodního potrubí při opravách</t>
  </si>
  <si>
    <t>Opravy ostatní uzavření nebo otevření vodovodního potrubí při opravách včetně vypuštění a napuštění</t>
  </si>
  <si>
    <t>722220232</t>
  </si>
  <si>
    <t>Přechodka dGK PPR PN 20 D 25 x G 3/4" s kovovým vnitřním závitem</t>
  </si>
  <si>
    <t>Armatury s jedním závitem přechodové tvarovky PPR, PN 20 (SDR 6) s kovovým závitem vnitřním přechodky dGK D 25 x G 3/4"</t>
  </si>
  <si>
    <t>722220861</t>
  </si>
  <si>
    <t>Demontáž armatur závitových se dvěma závity G do 3/4</t>
  </si>
  <si>
    <t>Demontáž armatur závitových se dvěma závity do G 3/4</t>
  </si>
  <si>
    <t>722232062</t>
  </si>
  <si>
    <t>Kohout kulový přímý G 3/4" PN 42 do 185°C vnitřní závit s vypouštěním</t>
  </si>
  <si>
    <t>Armatury se dvěma závity kulové kohouty PN 42 do 185 °C přímé vnitřní závit s vypouštěním G 3/4"</t>
  </si>
  <si>
    <t>722290226</t>
  </si>
  <si>
    <t>Zkouška těsnosti vodovodního potrubí závitového DN do 50</t>
  </si>
  <si>
    <t>Zkoušky, proplach a desinfekce vodovodního potrubí zkoušky těsnosti vodovodního potrubí závitového do DN 50</t>
  </si>
  <si>
    <t>722290234</t>
  </si>
  <si>
    <t>Proplach a dezinfekce vodovodního potrubí DN do 80</t>
  </si>
  <si>
    <t>Zkoušky, proplach a desinfekce vodovodního potrubí proplach a desinfekce vodovodního potrubí do DN 80</t>
  </si>
  <si>
    <t>998722203</t>
  </si>
  <si>
    <t>Přesun hmot procentní pro vnitřní vodovod v objektech v přes 12 do 24 m</t>
  </si>
  <si>
    <t>%</t>
  </si>
  <si>
    <t>Přesun hmot pro vnitřní vodovod stanovený procentní sazbou (%) z ceny vodorovná dopravní vzdálenost do 50 m základní v objektech výšky přes 12 do 24 m</t>
  </si>
  <si>
    <t>X7220000002</t>
  </si>
  <si>
    <t>Drobné zednické práce</t>
  </si>
  <si>
    <t>soubor</t>
  </si>
  <si>
    <t>725980123</t>
  </si>
  <si>
    <t>Dvířka 30/30</t>
  </si>
  <si>
    <t>998725203</t>
  </si>
  <si>
    <t>Přesun hmot procentní pro zařizovací předměty v objektech v přes 12 do 24 m</t>
  </si>
  <si>
    <t>Přesun hmot pro zařizovací předměty stanovený procentní sazbou (%) z ceny vodorovná dopravní vzdálenost do 50 m základní v objektech výšky přes 12 do 24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</si>
</sst>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yyyy"/>
  </numFmts>
  <fonts count="26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4" fillId="0" borderId="0" xfId="0" applyFont="1"/>
    <xf numFmtId="0" fontId="4" fillId="0" borderId="0" xfId="0" applyFont="1"/>
    <xf numFmtId="0" fontId="15" fillId="0" borderId="0" xfId="0" applyFont="1"/>
    <xf numFmtId="0" fontId="16" fillId="0" borderId="0" xfId="0" applyFont="1"/>
    <xf numFmtId="0" fontId="14" fillId="2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8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9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1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0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0" fillId="0" borderId="0" xfId="0" applyNumberFormat="1" applyFont="1" applyAlignment="1">
      <alignment horizontal="left" vertical="top"/>
    </xf>
    <xf numFmtId="167" fontId="20" fillId="0" borderId="0" xfId="0" applyNumberFormat="1" applyFont="1" applyAlignment="1">
      <alignment horizontal="left" vertical="top"/>
    </xf>
    <xf numFmtId="0" fontId="17" fillId="0" borderId="0" xfId="0" applyFont="1" applyAlignment="1">
      <alignment horizontal="right" vertical="top"/>
    </xf>
    <xf numFmtId="167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2" fillId="0" borderId="5" xfId="0" applyFont="1" applyBorder="1" applyAlignment="1">
      <alignment horizontal="center"/>
    </xf>
    <xf numFmtId="49" fontId="20" fillId="0" borderId="6" xfId="0" applyNumberFormat="1" applyFont="1" applyBorder="1" applyAlignment="1">
      <alignment horizontal="left" vertical="top" wrapText="1"/>
    </xf>
    <xf numFmtId="49" fontId="20" fillId="0" borderId="7" xfId="0" applyNumberFormat="1" applyFont="1" applyBorder="1" applyAlignment="1">
      <alignment horizontal="left" vertical="top" wrapText="1"/>
    </xf>
    <xf numFmtId="49" fontId="20" fillId="0" borderId="8" xfId="0" applyNumberFormat="1" applyFont="1" applyBorder="1" applyAlignment="1">
      <alignment horizontal="left" vertical="top" wrapText="1"/>
    </xf>
    <xf numFmtId="49" fontId="13" fillId="0" borderId="9" xfId="0" applyNumberFormat="1" applyFont="1" applyBorder="1"/>
    <xf numFmtId="49" fontId="13" fillId="0" borderId="10" xfId="0" applyNumberFormat="1" applyFont="1" applyBorder="1"/>
    <xf numFmtId="49" fontId="20" fillId="0" borderId="12" xfId="0" applyNumberFormat="1" applyFont="1" applyBorder="1" applyAlignment="1">
      <alignment horizontal="left" vertical="top" wrapText="1"/>
    </xf>
    <xf numFmtId="49" fontId="20" fillId="0" borderId="13" xfId="0" applyNumberFormat="1" applyFont="1" applyBorder="1" applyAlignment="1">
      <alignment horizontal="left" vertical="top" wrapText="1"/>
    </xf>
    <xf numFmtId="49" fontId="20" fillId="0" borderId="3" xfId="0" applyNumberFormat="1" applyFont="1" applyBorder="1" applyAlignment="1">
      <alignment horizontal="left" vertical="top" wrapText="1"/>
    </xf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3" fillId="0" borderId="0" xfId="0" applyFont="1"/>
    <xf numFmtId="164" fontId="20" fillId="0" borderId="0" xfId="0" applyNumberFormat="1" applyFont="1" applyAlignment="1">
      <alignment horizontal="right" vertical="top"/>
    </xf>
    <xf numFmtId="0" fontId="20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4" fillId="0" borderId="0" xfId="0" applyFont="1"/>
    <xf numFmtId="0" fontId="25" fillId="0" borderId="0" xfId="0" applyFont="1"/>
    <xf numFmtId="0" fontId="6" fillId="0" borderId="1" xfId="0" applyFont="1" applyBorder="1" applyAlignment="1">
      <alignment horizontal="right" vertical="top"/>
    </xf>
    <xf numFmtId="164" fontId="20" fillId="0" borderId="1" xfId="0" applyNumberFormat="1" applyFont="1" applyBorder="1" applyAlignment="1">
      <alignment horizontal="right" vertical="top"/>
    </xf>
    <xf numFmtId="0" fontId="20" fillId="0" borderId="1" xfId="0" applyFont="1" applyBorder="1" applyAlignment="1">
      <alignment horizontal="left" vertical="top"/>
    </xf>
    <xf numFmtId="0" fontId="16" fillId="0" borderId="0" xfId="0" applyFont="1" applyAlignment="1">
      <alignment horizontal="left"/>
    </xf>
    <xf numFmtId="49" fontId="16" fillId="0" borderId="0" xfId="0" applyNumberFormat="1" applyFont="1" applyAlignment="1">
      <alignment horizontal="left"/>
    </xf>
    <xf numFmtId="0" fontId="20" fillId="0" borderId="14" xfId="0" applyFont="1" applyBorder="1" applyAlignment="1">
      <alignment horizontal="left" vertical="top"/>
    </xf>
    <xf numFmtId="49" fontId="20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6" fontId="10" fillId="0" borderId="0" xfId="0" applyNumberFormat="1" applyFont="1"/>
    <xf numFmtId="166" fontId="11" fillId="0" borderId="0" xfId="0" applyNumberFormat="1" applyFont="1"/>
    <xf numFmtId="166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6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6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3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6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6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22" fillId="0" borderId="5" xfId="0" applyFont="1" applyBorder="1" applyAlignment="1">
      <alignment horizontal="center"/>
    </xf>
    <xf numFmtId="49" fontId="20" fillId="0" borderId="7" xfId="0" applyNumberFormat="1" applyFont="1" applyBorder="1" applyAlignment="1">
      <alignment horizontal="left" vertical="top" wrapText="1"/>
    </xf>
    <xf numFmtId="49" fontId="20" fillId="0" borderId="8" xfId="0" applyNumberFormat="1" applyFont="1" applyBorder="1" applyAlignment="1">
      <alignment horizontal="left" vertical="top" wrapText="1"/>
    </xf>
    <xf numFmtId="0" fontId="1" fillId="0" borderId="11" xfId="0" applyFont="1" applyBorder="1" applyAlignment="1">
      <alignment horizontal="center"/>
    </xf>
    <xf numFmtId="49" fontId="20" fillId="0" borderId="0" xfId="0" applyNumberFormat="1" applyFont="1" applyAlignment="1">
      <alignment horizontal="right" vertical="top" wrapText="1"/>
    </xf>
    <xf numFmtId="0" fontId="14" fillId="0" borderId="0" xfId="0" applyFont="1" applyAlignment="1">
      <alignment horizontal="center"/>
    </xf>
    <xf numFmtId="49" fontId="20" fillId="0" borderId="0" xfId="0" applyNumberFormat="1" applyFont="1" applyAlignment="1">
      <alignment horizontal="left" vertical="top" wrapText="1"/>
    </xf>
    <xf numFmtId="0" fontId="20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0"/>
  <sheetViews>
    <sheetView showGridLines="0" tabSelected="1" topLeftCell="B1" zoomScaleNormal="100" workbookViewId="0">
      <selection activeCell="D7" sqref="D7:F7"/>
    </sheetView>
  </sheetViews>
  <sheetFormatPr defaultColWidth="9.140625" defaultRowHeight="8.25" x14ac:dyDescent="0.15"/>
  <cols>
    <col min="1" max="1" width="9.42578125" style="7" hidden="1" customWidth="1"/>
    <col min="2" max="2" width="4.7109375" style="7" customWidth="1"/>
    <col min="3" max="6" width="32.7109375" style="7" customWidth="1"/>
    <col min="7" max="9" width="9.140625" style="7"/>
    <col min="10" max="10" width="96" style="7" hidden="1" customWidth="1"/>
    <col min="11" max="16384" width="9.140625" style="7"/>
  </cols>
  <sheetData>
    <row r="2" spans="1:10" s="12" customFormat="1" ht="16.5" x14ac:dyDescent="0.25">
      <c r="C2" s="144" t="s">
        <v>23</v>
      </c>
      <c r="D2" s="144"/>
      <c r="E2" s="144"/>
      <c r="F2" s="144"/>
      <c r="J2" s="16" t="s">
        <v>24</v>
      </c>
    </row>
    <row r="3" spans="1:10" x14ac:dyDescent="0.15">
      <c r="A3" s="10">
        <v>0</v>
      </c>
      <c r="C3" s="17"/>
      <c r="D3" s="17"/>
      <c r="E3" s="17"/>
      <c r="F3" s="17"/>
      <c r="G3" s="6"/>
      <c r="H3" s="6"/>
      <c r="J3" s="18"/>
    </row>
    <row r="4" spans="1:10" s="1" customFormat="1" ht="15.75" x14ac:dyDescent="0.25">
      <c r="A4" s="1">
        <f t="array" ref="A4">INDEX(VAT_RATES,MATCH(0,COUNTIF($A$2:A3,VAT_RATES),0))</f>
        <v>21</v>
      </c>
      <c r="C4" s="19"/>
      <c r="D4" s="148" t="s">
        <v>25</v>
      </c>
      <c r="E4" s="148"/>
      <c r="F4" s="19"/>
      <c r="J4" s="20">
        <f ca="1">CELL("width",D2)+CELL("width",E2)+CELL("width",F2)</f>
        <v>96</v>
      </c>
    </row>
    <row r="5" spans="1:10" x14ac:dyDescent="0.15">
      <c r="A5" s="7" t="e">
        <f t="array" ref="A5">INDEX(VAT_RATES,MATCH(0,COUNTIF($A$2:A4,VAT_RATES),0))</f>
        <v>#N/A</v>
      </c>
      <c r="C5" s="21"/>
      <c r="D5" s="17"/>
      <c r="E5" s="22"/>
      <c r="F5" s="21"/>
      <c r="H5" s="6"/>
      <c r="J5" s="9"/>
    </row>
    <row r="6" spans="1:10" s="13" customFormat="1" ht="12" x14ac:dyDescent="0.2">
      <c r="A6" s="13" t="e">
        <f t="array" ref="A6">INDEX(VAT_RATES,MATCH(0,COUNTIF($A$2:A5,VAT_RATES),0))</f>
        <v>#N/A</v>
      </c>
      <c r="C6" s="23" t="s">
        <v>26</v>
      </c>
      <c r="D6" s="146" t="s">
        <v>27</v>
      </c>
      <c r="E6" s="147"/>
      <c r="F6" s="147"/>
      <c r="H6" s="24"/>
    </row>
    <row r="7" spans="1:10" s="13" customFormat="1" ht="12" x14ac:dyDescent="0.2">
      <c r="A7" s="13">
        <f>SUMIF(GROUP_ID,"",ITEM_PRICES)</f>
        <v>0</v>
      </c>
      <c r="C7" s="25" t="s">
        <v>28</v>
      </c>
      <c r="D7" s="145" t="s">
        <v>29</v>
      </c>
      <c r="E7" s="145"/>
      <c r="F7" s="145"/>
      <c r="H7" s="24"/>
      <c r="J7" s="27" t="str">
        <f>D7</f>
        <v>BYTOVÝ DŮM, M. R. Štefánika 892/10, Šumperk - 2 Etapy realizace (I.E= V3), (II.E=SUT+V1+V2+P1)</v>
      </c>
    </row>
    <row r="8" spans="1:10" s="13" customFormat="1" ht="12" x14ac:dyDescent="0.2">
      <c r="A8" s="13">
        <f>IF(ISNUMBER($A$4),SUMIF(VAT_RATES,$A$4,ITEM_PRICES),0)</f>
        <v>0</v>
      </c>
      <c r="C8" s="28" t="s">
        <v>30</v>
      </c>
      <c r="D8" s="145"/>
      <c r="E8" s="145"/>
      <c r="F8" s="145"/>
      <c r="H8" s="24"/>
      <c r="J8" s="27">
        <f>D8</f>
        <v>0</v>
      </c>
    </row>
    <row r="9" spans="1:10" s="13" customFormat="1" ht="12" x14ac:dyDescent="0.2">
      <c r="A9" s="13">
        <f>IF(ISNUMBER($A$5),SUMIF(VAT_RATES,$A$5,ITEM_PRICES),0)</f>
        <v>0</v>
      </c>
      <c r="C9" s="28" t="s">
        <v>31</v>
      </c>
      <c r="D9" s="145" t="s">
        <v>32</v>
      </c>
      <c r="E9" s="145"/>
      <c r="F9" s="145"/>
      <c r="H9" s="24"/>
      <c r="J9" s="27" t="str">
        <f>D9</f>
        <v>CS ÚRS 2025 01</v>
      </c>
    </row>
    <row r="10" spans="1:10" s="13" customFormat="1" ht="12" x14ac:dyDescent="0.2">
      <c r="A10" s="13">
        <f>IF(ISNUMBER($A$6),SUMIF(VAT_RATES,$A$6,ITEM_PRICES),0)</f>
        <v>0</v>
      </c>
      <c r="C10" s="28" t="s">
        <v>33</v>
      </c>
      <c r="D10" s="145"/>
      <c r="E10" s="145"/>
      <c r="F10" s="145"/>
      <c r="H10" s="24"/>
      <c r="J10" s="27">
        <f>D10</f>
        <v>0</v>
      </c>
    </row>
    <row r="11" spans="1:10" s="13" customFormat="1" ht="12" x14ac:dyDescent="0.2">
      <c r="A11" s="13" t="str">
        <f>IF($A8=0,"","DPH " &amp; $A4 &amp; " % ze základny: " &amp; TEXT($A8,"# ##0")&amp;":")</f>
        <v/>
      </c>
      <c r="C11" s="28" t="s">
        <v>34</v>
      </c>
      <c r="D11" s="26"/>
      <c r="E11" s="28" t="s">
        <v>35</v>
      </c>
      <c r="F11" s="29">
        <v>45498</v>
      </c>
      <c r="H11" s="24"/>
      <c r="J11" s="24"/>
    </row>
    <row r="12" spans="1:10" s="13" customFormat="1" ht="12" x14ac:dyDescent="0.2">
      <c r="A12" s="13" t="str">
        <f>IF($A9=0,"","DPH " &amp; $A5 &amp; " % ze základny: " &amp; TEXT($A9,"# ##0")&amp;":")</f>
        <v/>
      </c>
      <c r="C12" s="28" t="s">
        <v>36</v>
      </c>
      <c r="D12" s="30">
        <v>45497</v>
      </c>
      <c r="E12" s="28" t="s">
        <v>37</v>
      </c>
      <c r="F12" s="29"/>
      <c r="H12" s="24"/>
    </row>
    <row r="13" spans="1:10" x14ac:dyDescent="0.15">
      <c r="A13" s="10" t="str">
        <f>IF($A10=0,"","DPH " &amp; $A6 &amp; " % ze základny: " &amp; TEXT($A10,"# ##0")&amp;":")</f>
        <v/>
      </c>
      <c r="C13" s="31"/>
      <c r="D13" s="32"/>
      <c r="E13" s="31"/>
      <c r="F13" s="33"/>
      <c r="H13" s="6"/>
    </row>
    <row r="14" spans="1:10" ht="11.25" x14ac:dyDescent="0.2">
      <c r="A14" s="10" t="str">
        <f>IF($A8=0,"",$A8*$A4/100)</f>
        <v/>
      </c>
      <c r="C14" s="34" t="s">
        <v>38</v>
      </c>
      <c r="D14" s="34" t="s">
        <v>39</v>
      </c>
      <c r="E14" s="34" t="s">
        <v>40</v>
      </c>
      <c r="F14" s="34" t="s">
        <v>41</v>
      </c>
      <c r="H14" s="6"/>
    </row>
    <row r="15" spans="1:10" s="13" customFormat="1" ht="12" x14ac:dyDescent="0.2">
      <c r="A15" s="13" t="str">
        <f>IF($A9=0,"",$A9*$A5/100)</f>
        <v/>
      </c>
      <c r="C15" s="35" t="s">
        <v>42</v>
      </c>
      <c r="D15" s="36" t="s">
        <v>42</v>
      </c>
      <c r="E15" s="36" t="s">
        <v>42</v>
      </c>
      <c r="F15" s="37" t="s">
        <v>42</v>
      </c>
      <c r="H15" s="24"/>
    </row>
    <row r="16" spans="1:10" x14ac:dyDescent="0.15">
      <c r="A16" s="10" t="str">
        <f>IF($A10=0,"",$A10*$A6/100)</f>
        <v/>
      </c>
      <c r="C16" s="38"/>
      <c r="D16" s="38"/>
      <c r="E16" s="38"/>
      <c r="F16" s="38"/>
      <c r="H16" s="6"/>
    </row>
    <row r="17" spans="1:8" ht="11.25" x14ac:dyDescent="0.2">
      <c r="A17" s="6"/>
      <c r="B17" s="6"/>
      <c r="C17" s="34" t="s">
        <v>43</v>
      </c>
      <c r="D17" s="139" t="s">
        <v>44</v>
      </c>
      <c r="E17" s="139"/>
      <c r="F17" s="139"/>
      <c r="H17" s="6"/>
    </row>
    <row r="18" spans="1:8" s="13" customFormat="1" ht="12" x14ac:dyDescent="0.2">
      <c r="C18" s="35" t="s">
        <v>42</v>
      </c>
      <c r="D18" s="140" t="s">
        <v>42</v>
      </c>
      <c r="E18" s="140"/>
      <c r="F18" s="141"/>
      <c r="H18" s="24"/>
    </row>
    <row r="19" spans="1:8" x14ac:dyDescent="0.15">
      <c r="C19" s="39"/>
      <c r="D19" s="39"/>
      <c r="E19" s="39"/>
      <c r="F19" s="39"/>
      <c r="H19" s="6"/>
    </row>
    <row r="20" spans="1:8" s="1" customFormat="1" ht="15.75" x14ac:dyDescent="0.25">
      <c r="C20" s="142" t="s">
        <v>45</v>
      </c>
      <c r="D20" s="142"/>
      <c r="E20" s="142"/>
      <c r="F20" s="142"/>
    </row>
    <row r="21" spans="1:8" ht="11.25" x14ac:dyDescent="0.2">
      <c r="C21" s="34" t="s">
        <v>46</v>
      </c>
      <c r="D21" s="34" t="s">
        <v>47</v>
      </c>
      <c r="E21" s="34" t="s">
        <v>48</v>
      </c>
      <c r="F21" s="34" t="s">
        <v>49</v>
      </c>
      <c r="H21" s="6"/>
    </row>
    <row r="22" spans="1:8" s="13" customFormat="1" ht="12" x14ac:dyDescent="0.2">
      <c r="C22" s="40" t="s">
        <v>50</v>
      </c>
      <c r="D22" s="41" t="s">
        <v>51</v>
      </c>
      <c r="E22" s="41"/>
      <c r="F22" s="42"/>
      <c r="H22" s="24"/>
    </row>
    <row r="23" spans="1:8" s="13" customFormat="1" ht="12" x14ac:dyDescent="0.2">
      <c r="C23" s="40" t="s">
        <v>52</v>
      </c>
      <c r="D23" s="41" t="s">
        <v>53</v>
      </c>
      <c r="E23" s="41"/>
      <c r="F23" s="42"/>
      <c r="H23" s="24"/>
    </row>
    <row r="24" spans="1:8" x14ac:dyDescent="0.15">
      <c r="C24" s="38"/>
      <c r="D24" s="38"/>
      <c r="E24" s="38"/>
      <c r="F24" s="38"/>
      <c r="H24" s="6"/>
    </row>
    <row r="25" spans="1:8" s="13" customFormat="1" ht="12" x14ac:dyDescent="0.2">
      <c r="C25" s="28"/>
      <c r="D25" s="28" t="s">
        <v>54</v>
      </c>
      <c r="E25" s="43">
        <f ca="1">INDIRECT("A7")</f>
        <v>0</v>
      </c>
      <c r="F25" s="44" t="s">
        <v>55</v>
      </c>
      <c r="G25" s="45"/>
      <c r="H25" s="24"/>
    </row>
    <row r="26" spans="1:8" s="13" customFormat="1" ht="12" x14ac:dyDescent="0.2">
      <c r="C26" s="28"/>
      <c r="D26" s="28" t="s">
        <v>56</v>
      </c>
      <c r="E26" s="46">
        <f ca="1">SUM(E27:E28)</f>
        <v>0</v>
      </c>
      <c r="F26" s="47" t="str">
        <f>F25</f>
        <v>Kč</v>
      </c>
      <c r="G26" s="45"/>
      <c r="H26" s="24"/>
    </row>
    <row r="27" spans="1:8" s="14" customFormat="1" ht="11.25" x14ac:dyDescent="0.2">
      <c r="C27" s="48"/>
      <c r="D27" s="48" t="str">
        <f ca="1">INDIRECT("A11")</f>
        <v/>
      </c>
      <c r="E27" s="49" t="str">
        <f ca="1">INDIRECT("A14")</f>
        <v/>
      </c>
      <c r="F27" s="50" t="str">
        <f ca="1">IF(D27="","",F25)</f>
        <v/>
      </c>
      <c r="G27" s="51"/>
      <c r="H27" s="52"/>
    </row>
    <row r="28" spans="1:8" s="14" customFormat="1" ht="11.25" x14ac:dyDescent="0.2">
      <c r="C28" s="48"/>
      <c r="D28" s="48" t="str">
        <f ca="1">INDIRECT("A12")</f>
        <v/>
      </c>
      <c r="E28" s="49" t="str">
        <f ca="1">INDIRECT("A15")</f>
        <v/>
      </c>
      <c r="F28" s="50" t="str">
        <f ca="1">IF(D28="","",F25)</f>
        <v/>
      </c>
      <c r="G28" s="51"/>
      <c r="H28" s="52"/>
    </row>
    <row r="29" spans="1:8" s="13" customFormat="1" ht="12" x14ac:dyDescent="0.2">
      <c r="C29" s="53"/>
      <c r="D29" s="53" t="s">
        <v>57</v>
      </c>
      <c r="E29" s="54">
        <f ca="1">E25+E26</f>
        <v>0</v>
      </c>
      <c r="F29" s="55" t="str">
        <f>F25</f>
        <v>Kč</v>
      </c>
      <c r="G29" s="45"/>
      <c r="H29" s="24"/>
    </row>
    <row r="30" spans="1:8" s="15" customFormat="1" ht="11.25" x14ac:dyDescent="0.2">
      <c r="C30" s="56" t="s">
        <v>58</v>
      </c>
      <c r="D30" s="57"/>
      <c r="E30" s="56" t="s">
        <v>59</v>
      </c>
      <c r="F30" s="57"/>
    </row>
    <row r="31" spans="1:8" s="13" customFormat="1" ht="12" x14ac:dyDescent="0.2">
      <c r="C31" s="58" t="s">
        <v>60</v>
      </c>
      <c r="D31" s="59"/>
      <c r="E31" s="58" t="s">
        <v>60</v>
      </c>
      <c r="F31" s="59"/>
      <c r="H31" s="24"/>
    </row>
    <row r="32" spans="1:8" s="13" customFormat="1" ht="12" x14ac:dyDescent="0.2">
      <c r="C32" s="58" t="s">
        <v>61</v>
      </c>
      <c r="D32" s="59"/>
      <c r="E32" s="58" t="s">
        <v>61</v>
      </c>
      <c r="F32" s="59"/>
      <c r="H32" s="24"/>
    </row>
    <row r="33" spans="3:10" s="13" customFormat="1" ht="12" x14ac:dyDescent="0.2">
      <c r="C33" s="47" t="s">
        <v>62</v>
      </c>
      <c r="D33" s="59"/>
      <c r="E33" s="47" t="s">
        <v>63</v>
      </c>
      <c r="F33" s="59"/>
      <c r="H33" s="24"/>
    </row>
    <row r="34" spans="3:10" s="13" customFormat="1" ht="12" x14ac:dyDescent="0.2">
      <c r="C34" s="60"/>
      <c r="D34" s="60"/>
      <c r="E34" s="60"/>
      <c r="F34" s="60"/>
      <c r="H34" s="24"/>
    </row>
    <row r="35" spans="3:10" s="15" customFormat="1" ht="11.25" x14ac:dyDescent="0.2">
      <c r="C35" s="56" t="s">
        <v>64</v>
      </c>
      <c r="D35" s="57"/>
      <c r="E35" s="57"/>
      <c r="F35" s="57"/>
    </row>
    <row r="36" spans="3:10" ht="12" x14ac:dyDescent="0.2">
      <c r="C36" s="143"/>
      <c r="D36" s="143"/>
      <c r="E36" s="143"/>
      <c r="F36" s="143"/>
      <c r="H36" s="24"/>
      <c r="J36" s="24"/>
    </row>
    <row r="37" spans="3:10" x14ac:dyDescent="0.15">
      <c r="C37" s="9"/>
    </row>
    <row r="38" spans="3:10" x14ac:dyDescent="0.15">
      <c r="C38" s="9"/>
    </row>
    <row r="39" spans="3:10" x14ac:dyDescent="0.15">
      <c r="C39" s="9"/>
    </row>
    <row r="40" spans="3:10" x14ac:dyDescent="0.15">
      <c r="C40" s="9"/>
    </row>
    <row r="41" spans="3:10" x14ac:dyDescent="0.15">
      <c r="C41" s="9"/>
    </row>
    <row r="42" spans="3:10" x14ac:dyDescent="0.15">
      <c r="C42" s="9"/>
    </row>
    <row r="43" spans="3:10" x14ac:dyDescent="0.15">
      <c r="C43" s="9"/>
    </row>
    <row r="44" spans="3:10" x14ac:dyDescent="0.15">
      <c r="C44" s="9"/>
    </row>
    <row r="45" spans="3:10" x14ac:dyDescent="0.15">
      <c r="C45" s="9"/>
    </row>
    <row r="46" spans="3:10" x14ac:dyDescent="0.15">
      <c r="C46" s="9"/>
    </row>
    <row r="47" spans="3:10" x14ac:dyDescent="0.15">
      <c r="C47" s="9"/>
    </row>
    <row r="48" spans="3:10" x14ac:dyDescent="0.15">
      <c r="C48" s="9"/>
    </row>
    <row r="49" spans="3:3" x14ac:dyDescent="0.15">
      <c r="C49" s="9"/>
    </row>
    <row r="50" spans="3:3" x14ac:dyDescent="0.15">
      <c r="C50" s="9"/>
    </row>
  </sheetData>
  <mergeCells count="11">
    <mergeCell ref="D17:F17"/>
    <mergeCell ref="D18:F18"/>
    <mergeCell ref="C20:F20"/>
    <mergeCell ref="C36:F36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4&amp;C&amp;P/&amp;N&amp;R&amp;8&amp;[10.3.2025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19"/>
  <sheetViews>
    <sheetView zoomScaleNormal="100" workbookViewId="0">
      <pane ySplit="4" topLeftCell="A5" activePane="bottomLeft" state="frozen"/>
      <selection pane="bottomLeft" activeCell="F6" sqref="F6"/>
    </sheetView>
  </sheetViews>
  <sheetFormatPr defaultColWidth="9.140625" defaultRowHeight="8.25" outlineLevelRow="3" x14ac:dyDescent="0.15"/>
  <cols>
    <col min="1" max="1" width="34.7109375" style="7" hidden="1" customWidth="1"/>
    <col min="2" max="2" width="80.7109375" style="7" customWidth="1"/>
    <col min="3" max="3" width="15.7109375" style="7" customWidth="1"/>
    <col min="4" max="4" width="15.7109375" style="7" hidden="1" customWidth="1"/>
    <col min="5" max="6" width="15.7109375" style="7" customWidth="1"/>
    <col min="7" max="7" width="12.7109375" style="7" customWidth="1"/>
    <col min="8" max="8" width="43.28515625" style="7" customWidth="1"/>
    <col min="9" max="16384" width="9.140625" style="7"/>
  </cols>
  <sheetData>
    <row r="1" spans="1:9" ht="15.75" x14ac:dyDescent="0.15">
      <c r="B1" s="104" t="s">
        <v>76</v>
      </c>
    </row>
    <row r="2" spans="1:9" ht="15.75" x14ac:dyDescent="0.15">
      <c r="B2" s="104" t="s">
        <v>77</v>
      </c>
      <c r="C2" s="65"/>
      <c r="D2" s="67"/>
      <c r="E2" s="65"/>
      <c r="F2" s="65"/>
      <c r="G2" s="71"/>
    </row>
    <row r="3" spans="1:9" ht="7.5" customHeight="1" x14ac:dyDescent="0.15">
      <c r="A3" s="6"/>
      <c r="B3" s="62"/>
      <c r="C3" s="65"/>
      <c r="D3" s="68"/>
      <c r="E3" s="70"/>
      <c r="F3" s="70"/>
      <c r="G3" s="72"/>
      <c r="H3" s="8"/>
    </row>
    <row r="4" spans="1:9" ht="11.25" x14ac:dyDescent="0.2">
      <c r="A4" s="3"/>
      <c r="B4" s="74" t="s">
        <v>4</v>
      </c>
      <c r="C4" s="75" t="s">
        <v>11</v>
      </c>
      <c r="D4" s="76" t="s">
        <v>13</v>
      </c>
      <c r="E4" s="75" t="s">
        <v>3</v>
      </c>
      <c r="F4" s="75" t="s">
        <v>17</v>
      </c>
      <c r="G4" s="77" t="s">
        <v>21</v>
      </c>
      <c r="H4" s="6"/>
      <c r="I4" s="8"/>
    </row>
    <row r="5" spans="1:9" ht="7.5" customHeight="1" x14ac:dyDescent="0.15">
      <c r="B5" s="62"/>
      <c r="C5" s="65"/>
      <c r="D5" s="67"/>
      <c r="E5" s="65"/>
      <c r="F5" s="65"/>
      <c r="G5" s="71"/>
      <c r="H5" s="8"/>
    </row>
    <row r="6" spans="1:9" ht="12" x14ac:dyDescent="0.15">
      <c r="A6" s="28" t="s">
        <v>27</v>
      </c>
      <c r="B6" s="94" t="s">
        <v>65</v>
      </c>
      <c r="C6" s="43">
        <f>VLOOKUP($A6,Zakázka!$A:$T,10,FALSE)</f>
        <v>0</v>
      </c>
      <c r="D6" s="95">
        <f>VLOOKUP($A6,Zakázka!$A:$T,12,FALSE)</f>
        <v>9.4252249999999996E-2</v>
      </c>
      <c r="E6" s="43">
        <f>VLOOKUP($A6,Zakázka!$A:$T,16,FALSE)</f>
        <v>0</v>
      </c>
      <c r="F6" s="43">
        <f>VLOOKUP($A6,Zakázka!$A:$T,17,FALSE)</f>
        <v>0</v>
      </c>
      <c r="G6" s="96">
        <f>VLOOKUP($A6,Zakázka!$A:$T,20,FALSE)</f>
        <v>21</v>
      </c>
      <c r="H6" s="6"/>
      <c r="I6" s="8"/>
    </row>
    <row r="7" spans="1:9" ht="12" outlineLevel="1" x14ac:dyDescent="0.15">
      <c r="A7" s="28" t="s">
        <v>66</v>
      </c>
      <c r="B7" s="97" t="s">
        <v>67</v>
      </c>
      <c r="C7" s="43">
        <f>VLOOKUP($A7,Zakázka!$A:$T,10,FALSE)</f>
        <v>0</v>
      </c>
      <c r="D7" s="95">
        <f>VLOOKUP($A7,Zakázka!$A:$T,12,FALSE)</f>
        <v>9.4252249999999996E-2</v>
      </c>
      <c r="E7" s="43">
        <f>VLOOKUP($A7,Zakázka!$A:$T,16,FALSE)</f>
        <v>0</v>
      </c>
      <c r="F7" s="43">
        <f>VLOOKUP($A7,Zakázka!$A:$T,17,FALSE)</f>
        <v>0</v>
      </c>
      <c r="G7" s="96">
        <f>VLOOKUP($A7,Zakázka!$A:$T,20,FALSE)</f>
        <v>21</v>
      </c>
      <c r="H7" s="6"/>
      <c r="I7" s="8"/>
    </row>
    <row r="8" spans="1:9" ht="11.25" outlineLevel="2" x14ac:dyDescent="0.15">
      <c r="A8" s="98" t="s">
        <v>68</v>
      </c>
      <c r="B8" s="99" t="s">
        <v>69</v>
      </c>
      <c r="C8" s="100">
        <f>VLOOKUP($A8,Zakázka!$A:$T,10,FALSE)</f>
        <v>0</v>
      </c>
      <c r="D8" s="101">
        <f>VLOOKUP($A8,Zakázka!$A:$T,12,FALSE)</f>
        <v>9.4252249999999996E-2</v>
      </c>
      <c r="E8" s="100">
        <f>VLOOKUP($A8,Zakázka!$A:$T,16,FALSE)</f>
        <v>0</v>
      </c>
      <c r="F8" s="100">
        <f>VLOOKUP($A8,Zakázka!$A:$T,17,FALSE)</f>
        <v>0</v>
      </c>
      <c r="G8" s="102">
        <f>VLOOKUP($A8,Zakázka!$A:$T,20,FALSE)</f>
        <v>21</v>
      </c>
      <c r="H8" s="6"/>
      <c r="I8" s="8"/>
    </row>
    <row r="9" spans="1:9" ht="11.25" outlineLevel="3" x14ac:dyDescent="0.15">
      <c r="A9" s="98" t="s">
        <v>70</v>
      </c>
      <c r="B9" s="103" t="s">
        <v>71</v>
      </c>
      <c r="C9" s="100">
        <f>VLOOKUP($A9,Zakázka!$A:$T,10,FALSE)</f>
        <v>0</v>
      </c>
      <c r="D9" s="101">
        <f>VLOOKUP($A9,Zakázka!$A:$T,12,FALSE)</f>
        <v>0</v>
      </c>
      <c r="E9" s="100">
        <f>VLOOKUP($A9,Zakázka!$A:$T,16,FALSE)</f>
        <v>0</v>
      </c>
      <c r="F9" s="100">
        <f>VLOOKUP($A9,Zakázka!$A:$T,17,FALSE)</f>
        <v>0</v>
      </c>
      <c r="G9" s="102">
        <f>VLOOKUP($A9,Zakázka!$A:$T,20,FALSE)</f>
        <v>1</v>
      </c>
      <c r="H9" s="6"/>
      <c r="I9" s="8"/>
    </row>
    <row r="10" spans="1:9" ht="11.25" outlineLevel="3" x14ac:dyDescent="0.15">
      <c r="A10" s="98" t="s">
        <v>72</v>
      </c>
      <c r="B10" s="103" t="s">
        <v>73</v>
      </c>
      <c r="C10" s="100">
        <f>VLOOKUP($A10,Zakázka!$A:$T,10,FALSE)</f>
        <v>0</v>
      </c>
      <c r="D10" s="101">
        <f>VLOOKUP($A10,Zakázka!$A:$T,12,FALSE)</f>
        <v>9.3012249999999991E-2</v>
      </c>
      <c r="E10" s="100">
        <f>VLOOKUP($A10,Zakázka!$A:$T,16,FALSE)</f>
        <v>0</v>
      </c>
      <c r="F10" s="100">
        <f>VLOOKUP($A10,Zakázka!$A:$T,17,FALSE)</f>
        <v>0</v>
      </c>
      <c r="G10" s="102">
        <f>VLOOKUP($A10,Zakázka!$A:$T,20,FALSE)</f>
        <v>18</v>
      </c>
      <c r="H10" s="6"/>
      <c r="I10" s="8"/>
    </row>
    <row r="11" spans="1:9" ht="11.25" outlineLevel="3" x14ac:dyDescent="0.15">
      <c r="A11" s="98" t="s">
        <v>74</v>
      </c>
      <c r="B11" s="103" t="s">
        <v>75</v>
      </c>
      <c r="C11" s="100">
        <f>VLOOKUP($A11,Zakázka!$A:$T,10,FALSE)</f>
        <v>0</v>
      </c>
      <c r="D11" s="101">
        <f>VLOOKUP($A11,Zakázka!$A:$T,12,FALSE)</f>
        <v>1.24E-3</v>
      </c>
      <c r="E11" s="100">
        <f>VLOOKUP($A11,Zakázka!$A:$T,16,FALSE)</f>
        <v>0</v>
      </c>
      <c r="F11" s="100">
        <f>VLOOKUP($A11,Zakázka!$A:$T,17,FALSE)</f>
        <v>0</v>
      </c>
      <c r="G11" s="102">
        <f>VLOOKUP($A11,Zakázka!$A:$T,20,FALSE)</f>
        <v>2</v>
      </c>
      <c r="H11" s="6"/>
      <c r="I11" s="8"/>
    </row>
    <row r="12" spans="1:9" ht="7.5" customHeight="1" x14ac:dyDescent="0.15">
      <c r="B12" s="64"/>
      <c r="C12" s="66"/>
      <c r="D12" s="69"/>
      <c r="E12" s="66"/>
      <c r="F12" s="66"/>
      <c r="G12" s="73"/>
      <c r="H12" s="8"/>
    </row>
    <row r="13" spans="1:9" ht="12.75" x14ac:dyDescent="0.2">
      <c r="A13" s="5"/>
      <c r="B13" s="78" t="s">
        <v>2</v>
      </c>
      <c r="C13" s="79">
        <f>SUMIF(GROUP_ID,"",ITEM_PRICES)</f>
        <v>0</v>
      </c>
      <c r="D13" s="80"/>
      <c r="E13" s="81"/>
      <c r="F13" s="81"/>
      <c r="G13" s="82"/>
      <c r="H13" s="6"/>
      <c r="I13" s="8"/>
    </row>
    <row r="14" spans="1:9" ht="12.75" x14ac:dyDescent="0.2">
      <c r="A14" s="5"/>
      <c r="B14" s="83" t="s">
        <v>3</v>
      </c>
      <c r="C14" s="79">
        <f ca="1">SUM(C15:C16)</f>
        <v>0</v>
      </c>
      <c r="D14" s="80"/>
      <c r="E14" s="81"/>
      <c r="F14" s="81"/>
      <c r="G14" s="82"/>
      <c r="H14" s="6"/>
      <c r="I14" s="8"/>
    </row>
    <row r="15" spans="1:9" ht="12.75" x14ac:dyDescent="0.2">
      <c r="A15" s="2"/>
      <c r="B15" s="84" t="str">
        <f ca="1">INDIRECT(ADDRESS(11,1,,,"Krycí List"))</f>
        <v/>
      </c>
      <c r="C15" s="85" t="str">
        <f ca="1">INDIRECT(ADDRESS(14,1,,,"Krycí List"))</f>
        <v/>
      </c>
      <c r="D15" s="86"/>
      <c r="E15" s="87"/>
      <c r="F15" s="87"/>
      <c r="G15" s="88"/>
      <c r="H15" s="6"/>
      <c r="I15" s="8"/>
    </row>
    <row r="16" spans="1:9" ht="12.75" x14ac:dyDescent="0.2">
      <c r="A16" s="2"/>
      <c r="B16" s="89" t="str">
        <f ca="1">INDIRECT(ADDRESS(12,1,,,"Krycí List"))</f>
        <v/>
      </c>
      <c r="C16" s="90" t="str">
        <f ca="1">INDIRECT(ADDRESS(15,1,,,"Krycí List"))</f>
        <v/>
      </c>
      <c r="D16" s="91"/>
      <c r="E16" s="92"/>
      <c r="F16" s="92"/>
      <c r="G16" s="93"/>
      <c r="H16" s="6"/>
      <c r="I16" s="8"/>
    </row>
    <row r="17" spans="1:9" ht="12.75" x14ac:dyDescent="0.2">
      <c r="A17" s="5"/>
      <c r="B17" s="78" t="s">
        <v>1</v>
      </c>
      <c r="C17" s="79">
        <f ca="1">C13+C14</f>
        <v>0</v>
      </c>
      <c r="D17" s="80"/>
      <c r="E17" s="81"/>
      <c r="F17" s="81"/>
      <c r="G17" s="82"/>
      <c r="H17" s="6"/>
      <c r="I17" s="8"/>
    </row>
    <row r="18" spans="1:9" x14ac:dyDescent="0.15">
      <c r="B18" s="62"/>
      <c r="C18" s="65"/>
      <c r="D18" s="67"/>
      <c r="E18" s="65"/>
      <c r="F18" s="65"/>
      <c r="G18" s="71"/>
    </row>
    <row r="19" spans="1:9" x14ac:dyDescent="0.15">
      <c r="B19" s="6"/>
      <c r="C19" s="8"/>
      <c r="D19" s="6"/>
      <c r="E19" s="8"/>
      <c r="F19" s="8"/>
      <c r="G19" s="6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&amp;L&amp;8Pavel Kubela&amp;C&amp;8</oddHeader>
    <oddFooter>&amp;L&amp;8Vytvořeno systémem euroCALC 4&amp;C&amp;P/&amp;N&amp;R&amp;8&amp;[10.3.2025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78"/>
  <sheetViews>
    <sheetView topLeftCell="C1" workbookViewId="0">
      <pane ySplit="4" topLeftCell="A5" activePane="bottomLeft" state="frozen"/>
      <selection pane="bottomLeft" activeCell="I15" sqref="I15"/>
    </sheetView>
  </sheetViews>
  <sheetFormatPr defaultColWidth="9.140625" defaultRowHeight="8.25" outlineLevelRow="5" x14ac:dyDescent="0.15"/>
  <cols>
    <col min="1" max="1" width="28.7109375" style="7" hidden="1" customWidth="1"/>
    <col min="2" max="2" width="3.7109375" style="7" hidden="1" customWidth="1"/>
    <col min="3" max="3" width="5.7109375" style="7" customWidth="1"/>
    <col min="4" max="4" width="4.7109375" style="7" customWidth="1"/>
    <col min="5" max="5" width="14.7109375" style="7" customWidth="1"/>
    <col min="6" max="6" width="72.7109375" style="7" customWidth="1"/>
    <col min="7" max="7" width="4.7109375" style="7" customWidth="1"/>
    <col min="8" max="8" width="14.7109375" style="7" customWidth="1"/>
    <col min="9" max="9" width="12.7109375" style="7" customWidth="1"/>
    <col min="10" max="10" width="15.7109375" style="7" customWidth="1"/>
    <col min="11" max="11" width="11.7109375" style="7" hidden="1" customWidth="1"/>
    <col min="12" max="12" width="14.7109375" style="7" hidden="1" customWidth="1"/>
    <col min="13" max="13" width="11.7109375" style="7" hidden="1" customWidth="1"/>
    <col min="14" max="14" width="14.7109375" style="7" hidden="1" customWidth="1"/>
    <col min="15" max="15" width="9.7109375" style="7" hidden="1" customWidth="1"/>
    <col min="16" max="16" width="14.7109375" style="7" hidden="1" customWidth="1"/>
    <col min="17" max="17" width="15.7109375" style="7" hidden="1" customWidth="1"/>
    <col min="18" max="18" width="25.7109375" style="7" hidden="1" customWidth="1"/>
    <col min="19" max="19" width="14.7109375" style="7" customWidth="1"/>
    <col min="20" max="20" width="8.7109375" style="7" hidden="1" customWidth="1"/>
    <col min="21" max="21" width="40.42578125" style="7" customWidth="1"/>
    <col min="22" max="22" width="9.5703125" style="7" customWidth="1"/>
    <col min="23" max="23" width="53.140625" style="7" customWidth="1"/>
    <col min="24" max="24" width="117" style="7" hidden="1" customWidth="1"/>
    <col min="25" max="26" width="9.140625" style="7"/>
    <col min="27" max="27" width="9.140625" style="7" customWidth="1"/>
    <col min="28" max="28" width="5.5703125" style="7" customWidth="1"/>
    <col min="29" max="16384" width="9.140625" style="7"/>
  </cols>
  <sheetData>
    <row r="1" spans="1:27" ht="15.75" x14ac:dyDescent="0.15">
      <c r="F1" s="104" t="s">
        <v>76</v>
      </c>
    </row>
    <row r="2" spans="1:27" ht="15.75" x14ac:dyDescent="0.15">
      <c r="B2" s="71"/>
      <c r="C2" s="71"/>
      <c r="D2" s="62"/>
      <c r="E2" s="62"/>
      <c r="F2" s="104" t="s">
        <v>77</v>
      </c>
      <c r="G2" s="62"/>
      <c r="H2" s="67"/>
      <c r="I2" s="107"/>
      <c r="J2" s="65"/>
      <c r="K2" s="67"/>
      <c r="L2" s="67"/>
      <c r="M2" s="67"/>
      <c r="N2" s="67"/>
      <c r="O2" s="65"/>
      <c r="P2" s="65"/>
      <c r="Q2" s="65"/>
      <c r="R2" s="62"/>
      <c r="S2" s="62"/>
      <c r="T2" s="71"/>
      <c r="V2" s="9"/>
      <c r="X2" s="108" t="s">
        <v>22</v>
      </c>
      <c r="Y2" s="9"/>
    </row>
    <row r="3" spans="1:27" ht="7.5" customHeight="1" x14ac:dyDescent="0.15">
      <c r="A3" s="6"/>
      <c r="B3" s="105"/>
      <c r="C3" s="71"/>
      <c r="D3" s="62"/>
      <c r="E3" s="62"/>
      <c r="F3" s="62"/>
      <c r="G3" s="62"/>
      <c r="H3" s="67"/>
      <c r="I3" s="107"/>
      <c r="J3" s="65"/>
      <c r="K3" s="68"/>
      <c r="L3" s="68"/>
      <c r="M3" s="68"/>
      <c r="N3" s="68"/>
      <c r="O3" s="70"/>
      <c r="P3" s="70"/>
      <c r="Q3" s="70"/>
      <c r="R3" s="106"/>
      <c r="S3" s="62"/>
      <c r="T3" s="72"/>
      <c r="U3" s="8"/>
      <c r="X3" s="109"/>
      <c r="Y3" s="9"/>
    </row>
    <row r="4" spans="1:27" ht="11.25" x14ac:dyDescent="0.2">
      <c r="A4" s="3"/>
      <c r="B4" s="77"/>
      <c r="C4" s="77" t="s">
        <v>5</v>
      </c>
      <c r="D4" s="74" t="s">
        <v>6</v>
      </c>
      <c r="E4" s="74" t="s">
        <v>7</v>
      </c>
      <c r="F4" s="74" t="s">
        <v>4</v>
      </c>
      <c r="G4" s="74" t="s">
        <v>8</v>
      </c>
      <c r="H4" s="76" t="s">
        <v>9</v>
      </c>
      <c r="I4" s="110" t="s">
        <v>10</v>
      </c>
      <c r="J4" s="75" t="s">
        <v>11</v>
      </c>
      <c r="K4" s="76" t="s">
        <v>12</v>
      </c>
      <c r="L4" s="76" t="s">
        <v>13</v>
      </c>
      <c r="M4" s="76" t="s">
        <v>14</v>
      </c>
      <c r="N4" s="76" t="s">
        <v>15</v>
      </c>
      <c r="O4" s="75" t="s">
        <v>16</v>
      </c>
      <c r="P4" s="75" t="s">
        <v>3</v>
      </c>
      <c r="Q4" s="75" t="s">
        <v>17</v>
      </c>
      <c r="R4" s="74" t="s">
        <v>18</v>
      </c>
      <c r="S4" s="74" t="s">
        <v>19</v>
      </c>
      <c r="T4" s="77" t="s">
        <v>20</v>
      </c>
      <c r="U4" s="6"/>
      <c r="V4" s="8"/>
      <c r="W4" s="8"/>
      <c r="X4" s="108">
        <f ca="1">CELL("width",F4)+CELL("width",G4)+CELL("width",H4)+CELL("width",I4)+CELL("width",J4)</f>
        <v>117</v>
      </c>
      <c r="Y4" s="9"/>
    </row>
    <row r="5" spans="1:27" ht="7.5" customHeight="1" x14ac:dyDescent="0.15">
      <c r="B5" s="71"/>
      <c r="C5" s="71"/>
      <c r="D5" s="62"/>
      <c r="E5" s="62"/>
      <c r="F5" s="62"/>
      <c r="G5" s="62"/>
      <c r="H5" s="67"/>
      <c r="I5" s="107"/>
      <c r="J5" s="65"/>
      <c r="K5" s="67"/>
      <c r="L5" s="67"/>
      <c r="M5" s="67"/>
      <c r="N5" s="67"/>
      <c r="O5" s="65"/>
      <c r="P5" s="65"/>
      <c r="Q5" s="65"/>
      <c r="R5" s="62"/>
      <c r="S5" s="62"/>
      <c r="T5" s="71"/>
      <c r="U5" s="8"/>
      <c r="X5" s="61"/>
    </row>
    <row r="6" spans="1:27" ht="12" x14ac:dyDescent="0.2">
      <c r="A6" s="28" t="s">
        <v>27</v>
      </c>
      <c r="B6" s="96">
        <v>1</v>
      </c>
      <c r="C6" s="111"/>
      <c r="D6" s="112" t="s">
        <v>78</v>
      </c>
      <c r="E6" s="112"/>
      <c r="F6" s="94" t="s">
        <v>65</v>
      </c>
      <c r="G6" s="112"/>
      <c r="H6" s="113"/>
      <c r="I6" s="114"/>
      <c r="J6" s="43">
        <f>SUBTOTAL(9,J7:J78)</f>
        <v>0</v>
      </c>
      <c r="K6" s="113"/>
      <c r="L6" s="95">
        <f>SUBTOTAL(9,L7:L78)</f>
        <v>9.4252249999999996E-2</v>
      </c>
      <c r="M6" s="113"/>
      <c r="N6" s="95">
        <f>SUBTOTAL(9,N7:N78)</f>
        <v>0.69984000000000002</v>
      </c>
      <c r="O6" s="115"/>
      <c r="P6" s="43">
        <f>SUBTOTAL(9,P7:P78)</f>
        <v>0</v>
      </c>
      <c r="Q6" s="43">
        <f>SUBTOTAL(9,Q7:Q78)</f>
        <v>0</v>
      </c>
      <c r="R6" s="112"/>
      <c r="S6" s="112"/>
      <c r="T6" s="96">
        <f>SUBTOTAL(9,T7:T78)</f>
        <v>21</v>
      </c>
      <c r="U6" s="6"/>
      <c r="V6" s="8"/>
      <c r="W6" s="8"/>
      <c r="X6" s="62"/>
    </row>
    <row r="7" spans="1:27" ht="12" outlineLevel="1" x14ac:dyDescent="0.2">
      <c r="A7" s="28" t="s">
        <v>66</v>
      </c>
      <c r="B7" s="96">
        <v>2</v>
      </c>
      <c r="C7" s="111"/>
      <c r="D7" s="112" t="s">
        <v>79</v>
      </c>
      <c r="E7" s="112"/>
      <c r="F7" s="94" t="s">
        <v>67</v>
      </c>
      <c r="G7" s="112"/>
      <c r="H7" s="113"/>
      <c r="I7" s="114"/>
      <c r="J7" s="43">
        <f>SUBTOTAL(9,J8:J77)</f>
        <v>0</v>
      </c>
      <c r="K7" s="113"/>
      <c r="L7" s="95">
        <f>SUBTOTAL(9,L8:L77)</f>
        <v>9.4252249999999996E-2</v>
      </c>
      <c r="M7" s="113"/>
      <c r="N7" s="95">
        <f>SUBTOTAL(9,N8:N77)</f>
        <v>0.69984000000000002</v>
      </c>
      <c r="O7" s="115"/>
      <c r="P7" s="43">
        <f>SUBTOTAL(9,P8:P77)</f>
        <v>0</v>
      </c>
      <c r="Q7" s="43">
        <f>SUBTOTAL(9,Q8:Q77)</f>
        <v>0</v>
      </c>
      <c r="R7" s="112"/>
      <c r="S7" s="112"/>
      <c r="T7" s="96">
        <f>SUBTOTAL(9,T8:T77)</f>
        <v>21</v>
      </c>
      <c r="U7" s="6"/>
      <c r="V7" s="8"/>
      <c r="W7" s="8"/>
      <c r="X7" s="62"/>
    </row>
    <row r="8" spans="1:27" ht="11.25" outlineLevel="2" x14ac:dyDescent="0.2">
      <c r="A8" s="98" t="s">
        <v>68</v>
      </c>
      <c r="B8" s="102">
        <v>3</v>
      </c>
      <c r="C8" s="116"/>
      <c r="D8" s="117" t="s">
        <v>80</v>
      </c>
      <c r="E8" s="117"/>
      <c r="F8" s="118" t="s">
        <v>69</v>
      </c>
      <c r="G8" s="117"/>
      <c r="H8" s="119"/>
      <c r="I8" s="120"/>
      <c r="J8" s="100">
        <f>SUBTOTAL(9,J9:J77)</f>
        <v>0</v>
      </c>
      <c r="K8" s="119"/>
      <c r="L8" s="101">
        <f>SUBTOTAL(9,L9:L77)</f>
        <v>9.4252249999999996E-2</v>
      </c>
      <c r="M8" s="119"/>
      <c r="N8" s="101">
        <f>SUBTOTAL(9,N9:N77)</f>
        <v>0.69984000000000002</v>
      </c>
      <c r="O8" s="121"/>
      <c r="P8" s="100">
        <f>SUBTOTAL(9,P9:P77)</f>
        <v>0</v>
      </c>
      <c r="Q8" s="100">
        <f>SUBTOTAL(9,Q9:Q77)</f>
        <v>0</v>
      </c>
      <c r="R8" s="117"/>
      <c r="S8" s="117"/>
      <c r="T8" s="102">
        <f>SUBTOTAL(9,T9:T77)</f>
        <v>21</v>
      </c>
      <c r="U8" s="6"/>
      <c r="V8" s="8"/>
      <c r="W8" s="8"/>
      <c r="X8" s="62"/>
    </row>
    <row r="9" spans="1:27" ht="11.25" outlineLevel="3" x14ac:dyDescent="0.2">
      <c r="A9" s="98" t="s">
        <v>70</v>
      </c>
      <c r="B9" s="102">
        <v>4</v>
      </c>
      <c r="C9" s="116"/>
      <c r="D9" s="117" t="s">
        <v>81</v>
      </c>
      <c r="E9" s="117"/>
      <c r="F9" s="118" t="s">
        <v>71</v>
      </c>
      <c r="G9" s="117"/>
      <c r="H9" s="119"/>
      <c r="I9" s="120"/>
      <c r="J9" s="100">
        <f>SUBTOTAL(9,J10:J13)</f>
        <v>0</v>
      </c>
      <c r="K9" s="119"/>
      <c r="L9" s="101">
        <f>SUBTOTAL(9,L10:L13)</f>
        <v>0</v>
      </c>
      <c r="M9" s="119"/>
      <c r="N9" s="101">
        <f>SUBTOTAL(9,N10:N13)</f>
        <v>0</v>
      </c>
      <c r="O9" s="121"/>
      <c r="P9" s="100">
        <f>SUBTOTAL(9,P10:P13)</f>
        <v>0</v>
      </c>
      <c r="Q9" s="100">
        <f>SUBTOTAL(9,Q10:Q13)</f>
        <v>0</v>
      </c>
      <c r="R9" s="117"/>
      <c r="S9" s="117"/>
      <c r="T9" s="102">
        <f>SUBTOTAL(9,T10:T13)</f>
        <v>1</v>
      </c>
      <c r="U9" s="6"/>
      <c r="V9" s="8"/>
      <c r="W9" s="8"/>
      <c r="X9" s="62"/>
    </row>
    <row r="10" spans="1:27" ht="11.25" outlineLevel="4" x14ac:dyDescent="0.2">
      <c r="A10" s="4"/>
      <c r="B10" s="122"/>
      <c r="C10" s="123">
        <v>1</v>
      </c>
      <c r="D10" s="124" t="s">
        <v>82</v>
      </c>
      <c r="E10" s="125" t="s">
        <v>83</v>
      </c>
      <c r="F10" s="126" t="s">
        <v>84</v>
      </c>
      <c r="G10" s="124" t="s">
        <v>85</v>
      </c>
      <c r="H10" s="127">
        <v>0.69984000000000002</v>
      </c>
      <c r="I10" s="128"/>
      <c r="J10" s="129">
        <f>H10*I10</f>
        <v>0</v>
      </c>
      <c r="K10" s="127"/>
      <c r="L10" s="127">
        <f>H10*K10</f>
        <v>0</v>
      </c>
      <c r="M10" s="127"/>
      <c r="N10" s="127">
        <f>H10*M10</f>
        <v>0</v>
      </c>
      <c r="O10" s="129">
        <v>21</v>
      </c>
      <c r="P10" s="129">
        <f>J10*(O10/100)</f>
        <v>0</v>
      </c>
      <c r="Q10" s="129">
        <f>J10+P10</f>
        <v>0</v>
      </c>
      <c r="R10" s="130"/>
      <c r="S10" s="130" t="s">
        <v>32</v>
      </c>
      <c r="T10" s="131">
        <v>1</v>
      </c>
      <c r="U10" s="8"/>
      <c r="V10" s="8"/>
      <c r="W10" s="8"/>
      <c r="X10" s="62"/>
    </row>
    <row r="11" spans="1:27" ht="9.75" outlineLevel="5" x14ac:dyDescent="0.2">
      <c r="A11" s="132"/>
      <c r="B11" s="133"/>
      <c r="C11" s="133"/>
      <c r="D11" s="134"/>
      <c r="E11" s="138" t="s">
        <v>0</v>
      </c>
      <c r="F11" s="149" t="s">
        <v>86</v>
      </c>
      <c r="G11" s="149"/>
      <c r="H11" s="150"/>
      <c r="I11" s="151"/>
      <c r="J11" s="152"/>
      <c r="K11" s="136"/>
      <c r="L11" s="136"/>
      <c r="M11" s="136"/>
      <c r="N11" s="136"/>
      <c r="O11" s="137"/>
      <c r="P11" s="137"/>
      <c r="Q11" s="137"/>
      <c r="R11" s="134"/>
      <c r="S11" s="134"/>
      <c r="T11" s="133"/>
      <c r="U11" s="6"/>
      <c r="V11" s="8"/>
      <c r="W11" s="8"/>
      <c r="X11" s="135" t="str">
        <f>F11</f>
        <v>Vnitrostaveništní doprava suti a vybouraných hmot vodorovně do 50 m s naložením ručně pro budovy a haly výšky přes 9 do 12 m</v>
      </c>
      <c r="Y11" s="9"/>
      <c r="AA11" s="11"/>
    </row>
    <row r="12" spans="1:27" ht="7.5" customHeight="1" outlineLevel="5" x14ac:dyDescent="0.15">
      <c r="B12" s="71"/>
      <c r="C12" s="71"/>
      <c r="D12" s="62"/>
      <c r="E12" s="62"/>
      <c r="F12" s="63"/>
      <c r="G12" s="62"/>
      <c r="H12" s="67"/>
      <c r="I12" s="107"/>
      <c r="J12" s="65"/>
      <c r="K12" s="67"/>
      <c r="L12" s="67"/>
      <c r="M12" s="67"/>
      <c r="N12" s="67"/>
      <c r="O12" s="65"/>
      <c r="P12" s="65"/>
      <c r="Q12" s="65"/>
      <c r="R12" s="62"/>
      <c r="S12" s="62"/>
      <c r="T12" s="71"/>
      <c r="U12" s="8"/>
      <c r="X12" s="62"/>
    </row>
    <row r="13" spans="1:27" outlineLevel="4" x14ac:dyDescent="0.15">
      <c r="B13" s="6"/>
      <c r="C13" s="6"/>
      <c r="D13" s="6"/>
      <c r="E13" s="6"/>
      <c r="F13" s="6"/>
      <c r="G13" s="6"/>
      <c r="H13" s="6"/>
      <c r="I13" s="8"/>
      <c r="J13" s="8"/>
      <c r="K13" s="6"/>
      <c r="L13" s="6"/>
      <c r="M13" s="6"/>
      <c r="N13" s="6"/>
      <c r="O13" s="6"/>
      <c r="P13" s="8"/>
      <c r="Q13" s="8"/>
      <c r="R13" s="8"/>
      <c r="S13" s="6"/>
      <c r="T13" s="6"/>
      <c r="X13" s="6"/>
    </row>
    <row r="14" spans="1:27" ht="11.25" outlineLevel="3" x14ac:dyDescent="0.2">
      <c r="A14" s="98" t="s">
        <v>72</v>
      </c>
      <c r="B14" s="102">
        <v>4</v>
      </c>
      <c r="C14" s="116"/>
      <c r="D14" s="117" t="s">
        <v>81</v>
      </c>
      <c r="E14" s="117"/>
      <c r="F14" s="118" t="s">
        <v>73</v>
      </c>
      <c r="G14" s="117"/>
      <c r="H14" s="119"/>
      <c r="I14" s="120"/>
      <c r="J14" s="100">
        <f>SUBTOTAL(9,J15:J69)</f>
        <v>0</v>
      </c>
      <c r="K14" s="119"/>
      <c r="L14" s="101">
        <f>SUBTOTAL(9,L15:L69)</f>
        <v>9.3012249999999991E-2</v>
      </c>
      <c r="M14" s="119"/>
      <c r="N14" s="101">
        <f>SUBTOTAL(9,N15:N69)</f>
        <v>0.69984000000000002</v>
      </c>
      <c r="O14" s="121"/>
      <c r="P14" s="100">
        <f>SUBTOTAL(9,P15:P69)</f>
        <v>0</v>
      </c>
      <c r="Q14" s="100">
        <f>SUBTOTAL(9,Q15:Q69)</f>
        <v>0</v>
      </c>
      <c r="R14" s="117"/>
      <c r="S14" s="117"/>
      <c r="T14" s="102">
        <f>SUBTOTAL(9,T15:T69)</f>
        <v>18</v>
      </c>
      <c r="U14" s="6"/>
      <c r="V14" s="8"/>
      <c r="W14" s="8"/>
      <c r="X14" s="62"/>
    </row>
    <row r="15" spans="1:27" ht="11.25" outlineLevel="4" x14ac:dyDescent="0.2">
      <c r="A15" s="4"/>
      <c r="B15" s="122"/>
      <c r="C15" s="123">
        <v>1</v>
      </c>
      <c r="D15" s="124" t="s">
        <v>82</v>
      </c>
      <c r="E15" s="125" t="s">
        <v>87</v>
      </c>
      <c r="F15" s="126" t="s">
        <v>88</v>
      </c>
      <c r="G15" s="124" t="s">
        <v>89</v>
      </c>
      <c r="H15" s="127">
        <v>20</v>
      </c>
      <c r="I15" s="128"/>
      <c r="J15" s="129">
        <f>H15*I15</f>
        <v>0</v>
      </c>
      <c r="K15" s="127"/>
      <c r="L15" s="127">
        <f>H15*K15</f>
        <v>0</v>
      </c>
      <c r="M15" s="127">
        <v>2.1299999999999999E-3</v>
      </c>
      <c r="N15" s="127">
        <f>H15*M15</f>
        <v>4.2599999999999999E-2</v>
      </c>
      <c r="O15" s="129">
        <v>21</v>
      </c>
      <c r="P15" s="129">
        <f>J15*(O15/100)</f>
        <v>0</v>
      </c>
      <c r="Q15" s="129">
        <f>J15+P15</f>
        <v>0</v>
      </c>
      <c r="R15" s="130"/>
      <c r="S15" s="130" t="s">
        <v>32</v>
      </c>
      <c r="T15" s="131">
        <v>1</v>
      </c>
      <c r="U15" s="8"/>
      <c r="V15" s="8"/>
      <c r="W15" s="8"/>
      <c r="X15" s="62"/>
    </row>
    <row r="16" spans="1:27" ht="9.75" outlineLevel="5" x14ac:dyDescent="0.2">
      <c r="A16" s="132"/>
      <c r="B16" s="133"/>
      <c r="C16" s="133"/>
      <c r="D16" s="134"/>
      <c r="E16" s="138" t="s">
        <v>0</v>
      </c>
      <c r="F16" s="149" t="s">
        <v>90</v>
      </c>
      <c r="G16" s="149"/>
      <c r="H16" s="150"/>
      <c r="I16" s="151"/>
      <c r="J16" s="152"/>
      <c r="K16" s="136"/>
      <c r="L16" s="136"/>
      <c r="M16" s="136"/>
      <c r="N16" s="136"/>
      <c r="O16" s="137"/>
      <c r="P16" s="137"/>
      <c r="Q16" s="137"/>
      <c r="R16" s="134"/>
      <c r="S16" s="134"/>
      <c r="T16" s="133"/>
      <c r="U16" s="6"/>
      <c r="V16" s="8"/>
      <c r="W16" s="8"/>
      <c r="X16" s="135" t="str">
        <f>F16</f>
        <v>Demontáž potrubí z ocelových trubek pozinkovaných závitových do DN 25</v>
      </c>
      <c r="Y16" s="9"/>
      <c r="AA16" s="11"/>
    </row>
    <row r="17" spans="1:27" ht="7.5" customHeight="1" outlineLevel="5" x14ac:dyDescent="0.15">
      <c r="B17" s="71"/>
      <c r="C17" s="71"/>
      <c r="D17" s="62"/>
      <c r="E17" s="62"/>
      <c r="F17" s="63"/>
      <c r="G17" s="62"/>
      <c r="H17" s="67"/>
      <c r="I17" s="107"/>
      <c r="J17" s="65"/>
      <c r="K17" s="67"/>
      <c r="L17" s="67"/>
      <c r="M17" s="67"/>
      <c r="N17" s="67"/>
      <c r="O17" s="65"/>
      <c r="P17" s="65"/>
      <c r="Q17" s="65"/>
      <c r="R17" s="62"/>
      <c r="S17" s="62"/>
      <c r="T17" s="71"/>
      <c r="U17" s="8"/>
      <c r="X17" s="62"/>
    </row>
    <row r="18" spans="1:27" ht="11.25" outlineLevel="4" x14ac:dyDescent="0.2">
      <c r="A18" s="4"/>
      <c r="B18" s="122"/>
      <c r="C18" s="123">
        <v>2</v>
      </c>
      <c r="D18" s="124" t="s">
        <v>82</v>
      </c>
      <c r="E18" s="125" t="s">
        <v>91</v>
      </c>
      <c r="F18" s="126" t="s">
        <v>92</v>
      </c>
      <c r="G18" s="124" t="s">
        <v>89</v>
      </c>
      <c r="H18" s="127">
        <v>20</v>
      </c>
      <c r="I18" s="128"/>
      <c r="J18" s="129">
        <f>H18*I18</f>
        <v>0</v>
      </c>
      <c r="K18" s="127"/>
      <c r="L18" s="127">
        <f>H18*K18</f>
        <v>0</v>
      </c>
      <c r="M18" s="127">
        <v>4.9699999999999996E-3</v>
      </c>
      <c r="N18" s="127">
        <f>H18*M18</f>
        <v>9.9399999999999988E-2</v>
      </c>
      <c r="O18" s="129">
        <v>21</v>
      </c>
      <c r="P18" s="129">
        <f>J18*(O18/100)</f>
        <v>0</v>
      </c>
      <c r="Q18" s="129">
        <f>J18+P18</f>
        <v>0</v>
      </c>
      <c r="R18" s="130"/>
      <c r="S18" s="130" t="s">
        <v>32</v>
      </c>
      <c r="T18" s="131">
        <v>1</v>
      </c>
      <c r="U18" s="8"/>
      <c r="V18" s="8"/>
      <c r="W18" s="8"/>
      <c r="X18" s="62"/>
    </row>
    <row r="19" spans="1:27" ht="9.75" outlineLevel="5" x14ac:dyDescent="0.2">
      <c r="A19" s="132"/>
      <c r="B19" s="133"/>
      <c r="C19" s="133"/>
      <c r="D19" s="134"/>
      <c r="E19" s="138" t="s">
        <v>0</v>
      </c>
      <c r="F19" s="149" t="s">
        <v>93</v>
      </c>
      <c r="G19" s="149"/>
      <c r="H19" s="150"/>
      <c r="I19" s="151"/>
      <c r="J19" s="152"/>
      <c r="K19" s="136"/>
      <c r="L19" s="136"/>
      <c r="M19" s="136"/>
      <c r="N19" s="136"/>
      <c r="O19" s="137"/>
      <c r="P19" s="137"/>
      <c r="Q19" s="137"/>
      <c r="R19" s="134"/>
      <c r="S19" s="134"/>
      <c r="T19" s="133"/>
      <c r="U19" s="6"/>
      <c r="V19" s="8"/>
      <c r="W19" s="8"/>
      <c r="X19" s="135" t="str">
        <f>F19</f>
        <v>Demontáž potrubí z ocelových trubek pozinkovaných závitových přes 25 do DN 40</v>
      </c>
      <c r="Y19" s="9"/>
      <c r="AA19" s="11"/>
    </row>
    <row r="20" spans="1:27" ht="7.5" customHeight="1" outlineLevel="5" x14ac:dyDescent="0.15">
      <c r="B20" s="71"/>
      <c r="C20" s="71"/>
      <c r="D20" s="62"/>
      <c r="E20" s="62"/>
      <c r="F20" s="63"/>
      <c r="G20" s="62"/>
      <c r="H20" s="67"/>
      <c r="I20" s="107"/>
      <c r="J20" s="65"/>
      <c r="K20" s="67"/>
      <c r="L20" s="67"/>
      <c r="M20" s="67"/>
      <c r="N20" s="67"/>
      <c r="O20" s="65"/>
      <c r="P20" s="65"/>
      <c r="Q20" s="65"/>
      <c r="R20" s="62"/>
      <c r="S20" s="62"/>
      <c r="T20" s="71"/>
      <c r="U20" s="8"/>
      <c r="X20" s="62"/>
    </row>
    <row r="21" spans="1:27" ht="11.25" outlineLevel="4" x14ac:dyDescent="0.2">
      <c r="A21" s="4"/>
      <c r="B21" s="122"/>
      <c r="C21" s="123">
        <v>3</v>
      </c>
      <c r="D21" s="124" t="s">
        <v>82</v>
      </c>
      <c r="E21" s="125" t="s">
        <v>94</v>
      </c>
      <c r="F21" s="126" t="s">
        <v>95</v>
      </c>
      <c r="G21" s="124" t="s">
        <v>89</v>
      </c>
      <c r="H21" s="127">
        <v>8</v>
      </c>
      <c r="I21" s="128"/>
      <c r="J21" s="129">
        <f>H21*I21</f>
        <v>0</v>
      </c>
      <c r="K21" s="127"/>
      <c r="L21" s="127">
        <f>H21*K21</f>
        <v>0</v>
      </c>
      <c r="M21" s="127">
        <v>6.7000000000000002E-3</v>
      </c>
      <c r="N21" s="127">
        <f>H21*M21</f>
        <v>5.3600000000000002E-2</v>
      </c>
      <c r="O21" s="129">
        <v>21</v>
      </c>
      <c r="P21" s="129">
        <f>J21*(O21/100)</f>
        <v>0</v>
      </c>
      <c r="Q21" s="129">
        <f>J21+P21</f>
        <v>0</v>
      </c>
      <c r="R21" s="130"/>
      <c r="S21" s="130" t="s">
        <v>32</v>
      </c>
      <c r="T21" s="131">
        <v>1</v>
      </c>
      <c r="U21" s="8"/>
      <c r="V21" s="8"/>
      <c r="W21" s="8"/>
      <c r="X21" s="62"/>
    </row>
    <row r="22" spans="1:27" ht="9.75" outlineLevel="5" x14ac:dyDescent="0.2">
      <c r="A22" s="132"/>
      <c r="B22" s="133"/>
      <c r="C22" s="133"/>
      <c r="D22" s="134"/>
      <c r="E22" s="138" t="s">
        <v>0</v>
      </c>
      <c r="F22" s="149" t="s">
        <v>96</v>
      </c>
      <c r="G22" s="149"/>
      <c r="H22" s="150"/>
      <c r="I22" s="151"/>
      <c r="J22" s="152"/>
      <c r="K22" s="136"/>
      <c r="L22" s="136"/>
      <c r="M22" s="136"/>
      <c r="N22" s="136"/>
      <c r="O22" s="137"/>
      <c r="P22" s="137"/>
      <c r="Q22" s="137"/>
      <c r="R22" s="134"/>
      <c r="S22" s="134"/>
      <c r="T22" s="133"/>
      <c r="U22" s="6"/>
      <c r="V22" s="8"/>
      <c r="W22" s="8"/>
      <c r="X22" s="135" t="str">
        <f>F22</f>
        <v>Demontáž potrubí z ocelových trubek pozinkovaných závitových přes 40 do DN 50</v>
      </c>
      <c r="Y22" s="9"/>
      <c r="AA22" s="11"/>
    </row>
    <row r="23" spans="1:27" ht="7.5" customHeight="1" outlineLevel="5" x14ac:dyDescent="0.15">
      <c r="B23" s="71"/>
      <c r="C23" s="71"/>
      <c r="D23" s="62"/>
      <c r="E23" s="62"/>
      <c r="F23" s="63"/>
      <c r="G23" s="62"/>
      <c r="H23" s="67"/>
      <c r="I23" s="107"/>
      <c r="J23" s="65"/>
      <c r="K23" s="67"/>
      <c r="L23" s="67"/>
      <c r="M23" s="67"/>
      <c r="N23" s="67"/>
      <c r="O23" s="65"/>
      <c r="P23" s="65"/>
      <c r="Q23" s="65"/>
      <c r="R23" s="62"/>
      <c r="S23" s="62"/>
      <c r="T23" s="71"/>
      <c r="U23" s="8"/>
      <c r="X23" s="62"/>
    </row>
    <row r="24" spans="1:27" ht="11.25" outlineLevel="4" x14ac:dyDescent="0.2">
      <c r="A24" s="4"/>
      <c r="B24" s="122"/>
      <c r="C24" s="123">
        <v>4</v>
      </c>
      <c r="D24" s="124" t="s">
        <v>82</v>
      </c>
      <c r="E24" s="125" t="s">
        <v>97</v>
      </c>
      <c r="F24" s="126" t="s">
        <v>98</v>
      </c>
      <c r="G24" s="124" t="s">
        <v>99</v>
      </c>
      <c r="H24" s="127">
        <v>5</v>
      </c>
      <c r="I24" s="128"/>
      <c r="J24" s="129">
        <f>H24*I24</f>
        <v>0</v>
      </c>
      <c r="K24" s="127"/>
      <c r="L24" s="127">
        <f>H24*K24</f>
        <v>0</v>
      </c>
      <c r="M24" s="127"/>
      <c r="N24" s="127">
        <f>H24*M24</f>
        <v>0</v>
      </c>
      <c r="O24" s="129">
        <v>21</v>
      </c>
      <c r="P24" s="129">
        <f>J24*(O24/100)</f>
        <v>0</v>
      </c>
      <c r="Q24" s="129">
        <f>J24+P24</f>
        <v>0</v>
      </c>
      <c r="R24" s="130"/>
      <c r="S24" s="130" t="s">
        <v>32</v>
      </c>
      <c r="T24" s="131">
        <v>1</v>
      </c>
      <c r="U24" s="8"/>
      <c r="V24" s="8"/>
      <c r="W24" s="8"/>
      <c r="X24" s="62"/>
    </row>
    <row r="25" spans="1:27" ht="9.75" outlineLevel="5" x14ac:dyDescent="0.2">
      <c r="A25" s="132"/>
      <c r="B25" s="133"/>
      <c r="C25" s="133"/>
      <c r="D25" s="134"/>
      <c r="E25" s="138" t="s">
        <v>0</v>
      </c>
      <c r="F25" s="149" t="s">
        <v>100</v>
      </c>
      <c r="G25" s="149"/>
      <c r="H25" s="150"/>
      <c r="I25" s="151"/>
      <c r="J25" s="152"/>
      <c r="K25" s="136"/>
      <c r="L25" s="136"/>
      <c r="M25" s="136"/>
      <c r="N25" s="136"/>
      <c r="O25" s="137"/>
      <c r="P25" s="137"/>
      <c r="Q25" s="137"/>
      <c r="R25" s="134"/>
      <c r="S25" s="134"/>
      <c r="T25" s="133"/>
      <c r="U25" s="6"/>
      <c r="V25" s="8"/>
      <c r="W25" s="8"/>
      <c r="X25" s="135" t="str">
        <f>F25</f>
        <v>Opravy vodovodního potrubí z ocelových trubek pozinkovaných závitových přeřezání ocelové trubky do DN 25</v>
      </c>
      <c r="Y25" s="9"/>
      <c r="AA25" s="11"/>
    </row>
    <row r="26" spans="1:27" ht="7.5" customHeight="1" outlineLevel="5" x14ac:dyDescent="0.15">
      <c r="B26" s="71"/>
      <c r="C26" s="71"/>
      <c r="D26" s="62"/>
      <c r="E26" s="62"/>
      <c r="F26" s="63"/>
      <c r="G26" s="62"/>
      <c r="H26" s="67"/>
      <c r="I26" s="107"/>
      <c r="J26" s="65"/>
      <c r="K26" s="67"/>
      <c r="L26" s="67"/>
      <c r="M26" s="67"/>
      <c r="N26" s="67"/>
      <c r="O26" s="65"/>
      <c r="P26" s="65"/>
      <c r="Q26" s="65"/>
      <c r="R26" s="62"/>
      <c r="S26" s="62"/>
      <c r="T26" s="71"/>
      <c r="U26" s="8"/>
      <c r="X26" s="62"/>
    </row>
    <row r="27" spans="1:27" ht="11.25" outlineLevel="4" x14ac:dyDescent="0.2">
      <c r="A27" s="4"/>
      <c r="B27" s="122"/>
      <c r="C27" s="123">
        <v>5</v>
      </c>
      <c r="D27" s="124" t="s">
        <v>82</v>
      </c>
      <c r="E27" s="125" t="s">
        <v>101</v>
      </c>
      <c r="F27" s="126" t="s">
        <v>102</v>
      </c>
      <c r="G27" s="124" t="s">
        <v>89</v>
      </c>
      <c r="H27" s="127">
        <v>12.649999999999997</v>
      </c>
      <c r="I27" s="128"/>
      <c r="J27" s="129">
        <f>H27*I27</f>
        <v>0</v>
      </c>
      <c r="K27" s="127">
        <v>7.5000000000000002E-4</v>
      </c>
      <c r="L27" s="127">
        <f>H27*K27</f>
        <v>9.4874999999999977E-3</v>
      </c>
      <c r="M27" s="127"/>
      <c r="N27" s="127">
        <f>H27*M27</f>
        <v>0</v>
      </c>
      <c r="O27" s="129">
        <v>21</v>
      </c>
      <c r="P27" s="129">
        <f>J27*(O27/100)</f>
        <v>0</v>
      </c>
      <c r="Q27" s="129">
        <f>J27+P27</f>
        <v>0</v>
      </c>
      <c r="R27" s="130"/>
      <c r="S27" s="130" t="s">
        <v>32</v>
      </c>
      <c r="T27" s="131">
        <v>1</v>
      </c>
      <c r="U27" s="8"/>
      <c r="V27" s="8"/>
      <c r="W27" s="8"/>
      <c r="X27" s="62"/>
    </row>
    <row r="28" spans="1:27" ht="9.75" outlineLevel="5" x14ac:dyDescent="0.2">
      <c r="A28" s="132"/>
      <c r="B28" s="133"/>
      <c r="C28" s="133"/>
      <c r="D28" s="134"/>
      <c r="E28" s="138" t="s">
        <v>0</v>
      </c>
      <c r="F28" s="149" t="s">
        <v>103</v>
      </c>
      <c r="G28" s="149"/>
      <c r="H28" s="150"/>
      <c r="I28" s="151"/>
      <c r="J28" s="152"/>
      <c r="K28" s="136"/>
      <c r="L28" s="136"/>
      <c r="M28" s="136"/>
      <c r="N28" s="136"/>
      <c r="O28" s="137"/>
      <c r="P28" s="137"/>
      <c r="Q28" s="137"/>
      <c r="R28" s="134"/>
      <c r="S28" s="134"/>
      <c r="T28" s="133"/>
      <c r="U28" s="6"/>
      <c r="V28" s="8"/>
      <c r="W28" s="8"/>
      <c r="X28" s="135" t="str">
        <f>F28</f>
        <v>Potrubí z plastových trubek z polypropylenu PPR svařovaných polyfúzně PN 16 (SDR 7,4) D 20 x 2,8</v>
      </c>
      <c r="Y28" s="9"/>
      <c r="AA28" s="11"/>
    </row>
    <row r="29" spans="1:27" ht="7.5" customHeight="1" outlineLevel="5" x14ac:dyDescent="0.15">
      <c r="B29" s="71"/>
      <c r="C29" s="71"/>
      <c r="D29" s="62"/>
      <c r="E29" s="62"/>
      <c r="F29" s="63"/>
      <c r="G29" s="62"/>
      <c r="H29" s="67"/>
      <c r="I29" s="107"/>
      <c r="J29" s="65"/>
      <c r="K29" s="67"/>
      <c r="L29" s="67"/>
      <c r="M29" s="67"/>
      <c r="N29" s="67"/>
      <c r="O29" s="65"/>
      <c r="P29" s="65"/>
      <c r="Q29" s="65"/>
      <c r="R29" s="62"/>
      <c r="S29" s="62"/>
      <c r="T29" s="71"/>
      <c r="U29" s="8"/>
      <c r="X29" s="62"/>
    </row>
    <row r="30" spans="1:27" ht="11.25" outlineLevel="4" x14ac:dyDescent="0.2">
      <c r="A30" s="4"/>
      <c r="B30" s="122"/>
      <c r="C30" s="123">
        <v>6</v>
      </c>
      <c r="D30" s="124" t="s">
        <v>82</v>
      </c>
      <c r="E30" s="125" t="s">
        <v>104</v>
      </c>
      <c r="F30" s="126" t="s">
        <v>105</v>
      </c>
      <c r="G30" s="124" t="s">
        <v>89</v>
      </c>
      <c r="H30" s="127">
        <v>21.045000000000002</v>
      </c>
      <c r="I30" s="128"/>
      <c r="J30" s="129">
        <f>H30*I30</f>
        <v>0</v>
      </c>
      <c r="K30" s="127">
        <v>1.15E-3</v>
      </c>
      <c r="L30" s="127">
        <f>H30*K30</f>
        <v>2.4201750000000001E-2</v>
      </c>
      <c r="M30" s="127"/>
      <c r="N30" s="127">
        <f>H30*M30</f>
        <v>0</v>
      </c>
      <c r="O30" s="129">
        <v>21</v>
      </c>
      <c r="P30" s="129">
        <f>J30*(O30/100)</f>
        <v>0</v>
      </c>
      <c r="Q30" s="129">
        <f>J30+P30</f>
        <v>0</v>
      </c>
      <c r="R30" s="130"/>
      <c r="S30" s="130" t="s">
        <v>32</v>
      </c>
      <c r="T30" s="131">
        <v>1</v>
      </c>
      <c r="U30" s="8"/>
      <c r="V30" s="8"/>
      <c r="W30" s="8"/>
      <c r="X30" s="62"/>
    </row>
    <row r="31" spans="1:27" ht="9.75" outlineLevel="5" x14ac:dyDescent="0.2">
      <c r="A31" s="132"/>
      <c r="B31" s="133"/>
      <c r="C31" s="133"/>
      <c r="D31" s="134"/>
      <c r="E31" s="138" t="s">
        <v>0</v>
      </c>
      <c r="F31" s="149" t="s">
        <v>106</v>
      </c>
      <c r="G31" s="149"/>
      <c r="H31" s="150"/>
      <c r="I31" s="151"/>
      <c r="J31" s="152"/>
      <c r="K31" s="136"/>
      <c r="L31" s="136"/>
      <c r="M31" s="136"/>
      <c r="N31" s="136"/>
      <c r="O31" s="137"/>
      <c r="P31" s="137"/>
      <c r="Q31" s="137"/>
      <c r="R31" s="134"/>
      <c r="S31" s="134"/>
      <c r="T31" s="133"/>
      <c r="U31" s="6"/>
      <c r="V31" s="8"/>
      <c r="W31" s="8"/>
      <c r="X31" s="135" t="str">
        <f>F31</f>
        <v>Potrubí z plastových trubek z polypropylenu PPR svařovaných polyfúzně PN 16 (SDR 7,4) D 25 x 3,5</v>
      </c>
      <c r="Y31" s="9"/>
      <c r="AA31" s="11"/>
    </row>
    <row r="32" spans="1:27" ht="7.5" customHeight="1" outlineLevel="5" x14ac:dyDescent="0.15">
      <c r="B32" s="71"/>
      <c r="C32" s="71"/>
      <c r="D32" s="62"/>
      <c r="E32" s="62"/>
      <c r="F32" s="63"/>
      <c r="G32" s="62"/>
      <c r="H32" s="67"/>
      <c r="I32" s="107"/>
      <c r="J32" s="65"/>
      <c r="K32" s="67"/>
      <c r="L32" s="67"/>
      <c r="M32" s="67"/>
      <c r="N32" s="67"/>
      <c r="O32" s="65"/>
      <c r="P32" s="65"/>
      <c r="Q32" s="65"/>
      <c r="R32" s="62"/>
      <c r="S32" s="62"/>
      <c r="T32" s="71"/>
      <c r="U32" s="8"/>
      <c r="X32" s="62"/>
    </row>
    <row r="33" spans="1:27" ht="11.25" outlineLevel="4" x14ac:dyDescent="0.2">
      <c r="A33" s="4"/>
      <c r="B33" s="122"/>
      <c r="C33" s="123">
        <v>7</v>
      </c>
      <c r="D33" s="124" t="s">
        <v>82</v>
      </c>
      <c r="E33" s="125" t="s">
        <v>107</v>
      </c>
      <c r="F33" s="126" t="s">
        <v>108</v>
      </c>
      <c r="G33" s="124" t="s">
        <v>89</v>
      </c>
      <c r="H33" s="127">
        <v>16.215</v>
      </c>
      <c r="I33" s="128"/>
      <c r="J33" s="129">
        <f>H33*I33</f>
        <v>0</v>
      </c>
      <c r="K33" s="127">
        <v>1.2999999999999999E-3</v>
      </c>
      <c r="L33" s="127">
        <f>H33*K33</f>
        <v>2.1079499999999998E-2</v>
      </c>
      <c r="M33" s="127"/>
      <c r="N33" s="127">
        <f>H33*M33</f>
        <v>0</v>
      </c>
      <c r="O33" s="129">
        <v>21</v>
      </c>
      <c r="P33" s="129">
        <f>J33*(O33/100)</f>
        <v>0</v>
      </c>
      <c r="Q33" s="129">
        <f>J33+P33</f>
        <v>0</v>
      </c>
      <c r="R33" s="130"/>
      <c r="S33" s="130" t="s">
        <v>32</v>
      </c>
      <c r="T33" s="131">
        <v>1</v>
      </c>
      <c r="U33" s="8"/>
      <c r="V33" s="8"/>
      <c r="W33" s="8"/>
      <c r="X33" s="62"/>
    </row>
    <row r="34" spans="1:27" ht="9.75" outlineLevel="5" x14ac:dyDescent="0.2">
      <c r="A34" s="132"/>
      <c r="B34" s="133"/>
      <c r="C34" s="133"/>
      <c r="D34" s="134"/>
      <c r="E34" s="138" t="s">
        <v>0</v>
      </c>
      <c r="F34" s="149" t="s">
        <v>109</v>
      </c>
      <c r="G34" s="149"/>
      <c r="H34" s="150"/>
      <c r="I34" s="151"/>
      <c r="J34" s="152"/>
      <c r="K34" s="136"/>
      <c r="L34" s="136"/>
      <c r="M34" s="136"/>
      <c r="N34" s="136"/>
      <c r="O34" s="137"/>
      <c r="P34" s="137"/>
      <c r="Q34" s="137"/>
      <c r="R34" s="134"/>
      <c r="S34" s="134"/>
      <c r="T34" s="133"/>
      <c r="U34" s="6"/>
      <c r="V34" s="8"/>
      <c r="W34" s="8"/>
      <c r="X34" s="135" t="str">
        <f>F34</f>
        <v>Potrubí z plastových trubek z polypropylenu PPR svařovaných polyfúzně PN 16 (SDR 7,4) D 32 x 4,4</v>
      </c>
      <c r="Y34" s="9"/>
      <c r="AA34" s="11"/>
    </row>
    <row r="35" spans="1:27" ht="7.5" customHeight="1" outlineLevel="5" x14ac:dyDescent="0.15">
      <c r="B35" s="71"/>
      <c r="C35" s="71"/>
      <c r="D35" s="62"/>
      <c r="E35" s="62"/>
      <c r="F35" s="63"/>
      <c r="G35" s="62"/>
      <c r="H35" s="67"/>
      <c r="I35" s="107"/>
      <c r="J35" s="65"/>
      <c r="K35" s="67"/>
      <c r="L35" s="67"/>
      <c r="M35" s="67"/>
      <c r="N35" s="67"/>
      <c r="O35" s="65"/>
      <c r="P35" s="65"/>
      <c r="Q35" s="65"/>
      <c r="R35" s="62"/>
      <c r="S35" s="62"/>
      <c r="T35" s="71"/>
      <c r="U35" s="8"/>
      <c r="X35" s="62"/>
    </row>
    <row r="36" spans="1:27" ht="11.25" outlineLevel="4" x14ac:dyDescent="0.2">
      <c r="A36" s="4"/>
      <c r="B36" s="122"/>
      <c r="C36" s="123">
        <v>8</v>
      </c>
      <c r="D36" s="124" t="s">
        <v>82</v>
      </c>
      <c r="E36" s="125" t="s">
        <v>110</v>
      </c>
      <c r="F36" s="126" t="s">
        <v>111</v>
      </c>
      <c r="G36" s="124" t="s">
        <v>89</v>
      </c>
      <c r="H36" s="127">
        <v>6.21</v>
      </c>
      <c r="I36" s="128"/>
      <c r="J36" s="129">
        <f>H36*I36</f>
        <v>0</v>
      </c>
      <c r="K36" s="127">
        <v>2.5500000000000002E-3</v>
      </c>
      <c r="L36" s="127">
        <f>H36*K36</f>
        <v>1.5835500000000002E-2</v>
      </c>
      <c r="M36" s="127"/>
      <c r="N36" s="127">
        <f>H36*M36</f>
        <v>0</v>
      </c>
      <c r="O36" s="129">
        <v>21</v>
      </c>
      <c r="P36" s="129">
        <f>J36*(O36/100)</f>
        <v>0</v>
      </c>
      <c r="Q36" s="129">
        <f>J36+P36</f>
        <v>0</v>
      </c>
      <c r="R36" s="130"/>
      <c r="S36" s="130" t="s">
        <v>32</v>
      </c>
      <c r="T36" s="131">
        <v>1</v>
      </c>
      <c r="U36" s="8"/>
      <c r="V36" s="8"/>
      <c r="W36" s="8"/>
      <c r="X36" s="62"/>
    </row>
    <row r="37" spans="1:27" ht="9.75" outlineLevel="5" x14ac:dyDescent="0.2">
      <c r="A37" s="132"/>
      <c r="B37" s="133"/>
      <c r="C37" s="133"/>
      <c r="D37" s="134"/>
      <c r="E37" s="138" t="s">
        <v>0</v>
      </c>
      <c r="F37" s="149" t="s">
        <v>112</v>
      </c>
      <c r="G37" s="149"/>
      <c r="H37" s="150"/>
      <c r="I37" s="151"/>
      <c r="J37" s="152"/>
      <c r="K37" s="136"/>
      <c r="L37" s="136"/>
      <c r="M37" s="136"/>
      <c r="N37" s="136"/>
      <c r="O37" s="137"/>
      <c r="P37" s="137"/>
      <c r="Q37" s="137"/>
      <c r="R37" s="134"/>
      <c r="S37" s="134"/>
      <c r="T37" s="133"/>
      <c r="U37" s="6"/>
      <c r="V37" s="8"/>
      <c r="W37" s="8"/>
      <c r="X37" s="135" t="str">
        <f>F37</f>
        <v>Potrubí z plastových trubek z polypropylenu PPR svařovaných polyfúzně PN 16 (SDR 7,4) D 40 x 5,5</v>
      </c>
      <c r="Y37" s="9"/>
      <c r="AA37" s="11"/>
    </row>
    <row r="38" spans="1:27" ht="7.5" customHeight="1" outlineLevel="5" x14ac:dyDescent="0.15">
      <c r="B38" s="71"/>
      <c r="C38" s="71"/>
      <c r="D38" s="62"/>
      <c r="E38" s="62"/>
      <c r="F38" s="63"/>
      <c r="G38" s="62"/>
      <c r="H38" s="67"/>
      <c r="I38" s="107"/>
      <c r="J38" s="65"/>
      <c r="K38" s="67"/>
      <c r="L38" s="67"/>
      <c r="M38" s="67"/>
      <c r="N38" s="67"/>
      <c r="O38" s="65"/>
      <c r="P38" s="65"/>
      <c r="Q38" s="65"/>
      <c r="R38" s="62"/>
      <c r="S38" s="62"/>
      <c r="T38" s="71"/>
      <c r="U38" s="8"/>
      <c r="X38" s="62"/>
    </row>
    <row r="39" spans="1:27" ht="22.5" outlineLevel="4" x14ac:dyDescent="0.2">
      <c r="A39" s="4"/>
      <c r="B39" s="122"/>
      <c r="C39" s="123">
        <v>9</v>
      </c>
      <c r="D39" s="124" t="s">
        <v>82</v>
      </c>
      <c r="E39" s="125" t="s">
        <v>113</v>
      </c>
      <c r="F39" s="126" t="s">
        <v>114</v>
      </c>
      <c r="G39" s="124" t="s">
        <v>89</v>
      </c>
      <c r="H39" s="127">
        <v>12.649999999999997</v>
      </c>
      <c r="I39" s="128"/>
      <c r="J39" s="129">
        <f>H39*I39</f>
        <v>0</v>
      </c>
      <c r="K39" s="127">
        <v>3.4000000000000002E-4</v>
      </c>
      <c r="L39" s="127">
        <f>H39*K39</f>
        <v>4.3009999999999993E-3</v>
      </c>
      <c r="M39" s="127"/>
      <c r="N39" s="127">
        <f>H39*M39</f>
        <v>0</v>
      </c>
      <c r="O39" s="129">
        <v>21</v>
      </c>
      <c r="P39" s="129">
        <f>J39*(O39/100)</f>
        <v>0</v>
      </c>
      <c r="Q39" s="129">
        <f>J39+P39</f>
        <v>0</v>
      </c>
      <c r="R39" s="130"/>
      <c r="S39" s="130" t="s">
        <v>32</v>
      </c>
      <c r="T39" s="131">
        <v>1</v>
      </c>
      <c r="U39" s="8"/>
      <c r="V39" s="8"/>
      <c r="W39" s="8"/>
      <c r="X39" s="62"/>
    </row>
    <row r="40" spans="1:27" ht="19.5" outlineLevel="5" x14ac:dyDescent="0.2">
      <c r="A40" s="132"/>
      <c r="B40" s="133"/>
      <c r="C40" s="133"/>
      <c r="D40" s="134"/>
      <c r="E40" s="138" t="s">
        <v>0</v>
      </c>
      <c r="F40" s="149" t="s">
        <v>115</v>
      </c>
      <c r="G40" s="149"/>
      <c r="H40" s="150"/>
      <c r="I40" s="151"/>
      <c r="J40" s="152"/>
      <c r="K40" s="136"/>
      <c r="L40" s="136"/>
      <c r="M40" s="136"/>
      <c r="N40" s="136"/>
      <c r="O40" s="137"/>
      <c r="P40" s="137"/>
      <c r="Q40" s="137"/>
      <c r="R40" s="134"/>
      <c r="S40" s="134"/>
      <c r="T40" s="133"/>
      <c r="U40" s="6"/>
      <c r="V40" s="8"/>
      <c r="W40" s="8"/>
      <c r="X40" s="135" t="str">
        <f>F40</f>
        <v>Ochrana potrubí termoizolačními trubicemi z pěnového polyetylenu PE přilepenými v příčných a podélných spojích, tloušťky izolace přes 9 do 13 mm, vnitřního průměru izolace DN do 22 mm</v>
      </c>
      <c r="Y40" s="9"/>
      <c r="AA40" s="11"/>
    </row>
    <row r="41" spans="1:27" ht="7.5" customHeight="1" outlineLevel="5" x14ac:dyDescent="0.15">
      <c r="B41" s="71"/>
      <c r="C41" s="71"/>
      <c r="D41" s="62"/>
      <c r="E41" s="62"/>
      <c r="F41" s="63"/>
      <c r="G41" s="62"/>
      <c r="H41" s="67"/>
      <c r="I41" s="107"/>
      <c r="J41" s="65"/>
      <c r="K41" s="67"/>
      <c r="L41" s="67"/>
      <c r="M41" s="67"/>
      <c r="N41" s="67"/>
      <c r="O41" s="65"/>
      <c r="P41" s="65"/>
      <c r="Q41" s="65"/>
      <c r="R41" s="62"/>
      <c r="S41" s="62"/>
      <c r="T41" s="71"/>
      <c r="U41" s="8"/>
      <c r="X41" s="62"/>
    </row>
    <row r="42" spans="1:27" ht="22.5" outlineLevel="4" x14ac:dyDescent="0.2">
      <c r="A42" s="4"/>
      <c r="B42" s="122"/>
      <c r="C42" s="123">
        <v>10</v>
      </c>
      <c r="D42" s="124" t="s">
        <v>82</v>
      </c>
      <c r="E42" s="125" t="s">
        <v>116</v>
      </c>
      <c r="F42" s="126" t="s">
        <v>117</v>
      </c>
      <c r="G42" s="124" t="s">
        <v>89</v>
      </c>
      <c r="H42" s="127">
        <v>43.469999999999992</v>
      </c>
      <c r="I42" s="128"/>
      <c r="J42" s="129">
        <f>H42*I42</f>
        <v>0</v>
      </c>
      <c r="K42" s="127">
        <v>1E-4</v>
      </c>
      <c r="L42" s="127">
        <f>H42*K42</f>
        <v>4.3469999999999993E-3</v>
      </c>
      <c r="M42" s="127"/>
      <c r="N42" s="127">
        <f>H42*M42</f>
        <v>0</v>
      </c>
      <c r="O42" s="129">
        <v>21</v>
      </c>
      <c r="P42" s="129">
        <f>J42*(O42/100)</f>
        <v>0</v>
      </c>
      <c r="Q42" s="129">
        <f>J42+P42</f>
        <v>0</v>
      </c>
      <c r="R42" s="130"/>
      <c r="S42" s="130" t="s">
        <v>32</v>
      </c>
      <c r="T42" s="131">
        <v>1</v>
      </c>
      <c r="U42" s="8"/>
      <c r="V42" s="8"/>
      <c r="W42" s="8"/>
      <c r="X42" s="62"/>
    </row>
    <row r="43" spans="1:27" ht="19.5" outlineLevel="5" x14ac:dyDescent="0.2">
      <c r="A43" s="132"/>
      <c r="B43" s="133"/>
      <c r="C43" s="133"/>
      <c r="D43" s="134"/>
      <c r="E43" s="138" t="s">
        <v>0</v>
      </c>
      <c r="F43" s="149" t="s">
        <v>118</v>
      </c>
      <c r="G43" s="149"/>
      <c r="H43" s="150"/>
      <c r="I43" s="151"/>
      <c r="J43" s="152"/>
      <c r="K43" s="136"/>
      <c r="L43" s="136"/>
      <c r="M43" s="136"/>
      <c r="N43" s="136"/>
      <c r="O43" s="137"/>
      <c r="P43" s="137"/>
      <c r="Q43" s="137"/>
      <c r="R43" s="134"/>
      <c r="S43" s="134"/>
      <c r="T43" s="133"/>
      <c r="U43" s="6"/>
      <c r="V43" s="8"/>
      <c r="W43" s="8"/>
      <c r="X43" s="135" t="str">
        <f>F43</f>
        <v>Ochrana potrubí termoizolačními trubicemi z pěnového polyetylenu PE přilepenými v příčných a podélných spojích, tloušťky izolace přes 9 do 13 mm, vnitřního průměru izolace DN přes 22 do 45 mm</v>
      </c>
      <c r="Y43" s="9"/>
      <c r="AA43" s="11"/>
    </row>
    <row r="44" spans="1:27" ht="7.5" customHeight="1" outlineLevel="5" x14ac:dyDescent="0.15">
      <c r="B44" s="71"/>
      <c r="C44" s="71"/>
      <c r="D44" s="62"/>
      <c r="E44" s="62"/>
      <c r="F44" s="63"/>
      <c r="G44" s="62"/>
      <c r="H44" s="67"/>
      <c r="I44" s="107"/>
      <c r="J44" s="65"/>
      <c r="K44" s="67"/>
      <c r="L44" s="67"/>
      <c r="M44" s="67"/>
      <c r="N44" s="67"/>
      <c r="O44" s="65"/>
      <c r="P44" s="65"/>
      <c r="Q44" s="65"/>
      <c r="R44" s="62"/>
      <c r="S44" s="62"/>
      <c r="T44" s="71"/>
      <c r="U44" s="8"/>
      <c r="X44" s="62"/>
    </row>
    <row r="45" spans="1:27" ht="11.25" outlineLevel="4" x14ac:dyDescent="0.2">
      <c r="A45" s="4"/>
      <c r="B45" s="122"/>
      <c r="C45" s="123">
        <v>11</v>
      </c>
      <c r="D45" s="124" t="s">
        <v>82</v>
      </c>
      <c r="E45" s="125" t="s">
        <v>119</v>
      </c>
      <c r="F45" s="126" t="s">
        <v>120</v>
      </c>
      <c r="G45" s="124" t="s">
        <v>99</v>
      </c>
      <c r="H45" s="127">
        <v>2</v>
      </c>
      <c r="I45" s="128"/>
      <c r="J45" s="129">
        <f>H45*I45</f>
        <v>0</v>
      </c>
      <c r="K45" s="127"/>
      <c r="L45" s="127">
        <f>H45*K45</f>
        <v>0</v>
      </c>
      <c r="M45" s="127"/>
      <c r="N45" s="127">
        <f>H45*M45</f>
        <v>0</v>
      </c>
      <c r="O45" s="129">
        <v>21</v>
      </c>
      <c r="P45" s="129">
        <f>J45*(O45/100)</f>
        <v>0</v>
      </c>
      <c r="Q45" s="129">
        <f>J45+P45</f>
        <v>0</v>
      </c>
      <c r="R45" s="130"/>
      <c r="S45" s="130" t="s">
        <v>32</v>
      </c>
      <c r="T45" s="131">
        <v>1</v>
      </c>
      <c r="U45" s="8"/>
      <c r="V45" s="8"/>
      <c r="W45" s="8"/>
      <c r="X45" s="62"/>
    </row>
    <row r="46" spans="1:27" ht="9.75" outlineLevel="5" x14ac:dyDescent="0.2">
      <c r="A46" s="132"/>
      <c r="B46" s="133"/>
      <c r="C46" s="133"/>
      <c r="D46" s="134"/>
      <c r="E46" s="138" t="s">
        <v>0</v>
      </c>
      <c r="F46" s="149" t="s">
        <v>121</v>
      </c>
      <c r="G46" s="149"/>
      <c r="H46" s="150"/>
      <c r="I46" s="151"/>
      <c r="J46" s="152"/>
      <c r="K46" s="136"/>
      <c r="L46" s="136"/>
      <c r="M46" s="136"/>
      <c r="N46" s="136"/>
      <c r="O46" s="137"/>
      <c r="P46" s="137"/>
      <c r="Q46" s="137"/>
      <c r="R46" s="134"/>
      <c r="S46" s="134"/>
      <c r="T46" s="133"/>
      <c r="U46" s="6"/>
      <c r="V46" s="8"/>
      <c r="W46" s="8"/>
      <c r="X46" s="135" t="str">
        <f>F46</f>
        <v>Opravy ostatní uzavření nebo otevření vodovodního potrubí při opravách včetně vypuštění a napuštění</v>
      </c>
      <c r="Y46" s="9"/>
      <c r="AA46" s="11"/>
    </row>
    <row r="47" spans="1:27" ht="7.5" customHeight="1" outlineLevel="5" x14ac:dyDescent="0.15">
      <c r="B47" s="71"/>
      <c r="C47" s="71"/>
      <c r="D47" s="62"/>
      <c r="E47" s="62"/>
      <c r="F47" s="63"/>
      <c r="G47" s="62"/>
      <c r="H47" s="67"/>
      <c r="I47" s="107"/>
      <c r="J47" s="65"/>
      <c r="K47" s="67"/>
      <c r="L47" s="67"/>
      <c r="M47" s="67"/>
      <c r="N47" s="67"/>
      <c r="O47" s="65"/>
      <c r="P47" s="65"/>
      <c r="Q47" s="65"/>
      <c r="R47" s="62"/>
      <c r="S47" s="62"/>
      <c r="T47" s="71"/>
      <c r="U47" s="8"/>
      <c r="X47" s="62"/>
    </row>
    <row r="48" spans="1:27" ht="11.25" outlineLevel="4" x14ac:dyDescent="0.2">
      <c r="A48" s="4"/>
      <c r="B48" s="122"/>
      <c r="C48" s="123">
        <v>12</v>
      </c>
      <c r="D48" s="124" t="s">
        <v>82</v>
      </c>
      <c r="E48" s="125" t="s">
        <v>122</v>
      </c>
      <c r="F48" s="126" t="s">
        <v>123</v>
      </c>
      <c r="G48" s="124" t="s">
        <v>99</v>
      </c>
      <c r="H48" s="127">
        <v>8</v>
      </c>
      <c r="I48" s="128"/>
      <c r="J48" s="129">
        <f>H48*I48</f>
        <v>0</v>
      </c>
      <c r="K48" s="127">
        <v>1E-4</v>
      </c>
      <c r="L48" s="127">
        <f>H48*K48</f>
        <v>8.0000000000000004E-4</v>
      </c>
      <c r="M48" s="127"/>
      <c r="N48" s="127">
        <f>H48*M48</f>
        <v>0</v>
      </c>
      <c r="O48" s="129">
        <v>21</v>
      </c>
      <c r="P48" s="129">
        <f>J48*(O48/100)</f>
        <v>0</v>
      </c>
      <c r="Q48" s="129">
        <f>J48+P48</f>
        <v>0</v>
      </c>
      <c r="R48" s="130"/>
      <c r="S48" s="130" t="s">
        <v>32</v>
      </c>
      <c r="T48" s="131">
        <v>1</v>
      </c>
      <c r="U48" s="8"/>
      <c r="V48" s="8"/>
      <c r="W48" s="8"/>
      <c r="X48" s="62"/>
    </row>
    <row r="49" spans="1:27" ht="9.75" outlineLevel="5" x14ac:dyDescent="0.2">
      <c r="A49" s="132"/>
      <c r="B49" s="133"/>
      <c r="C49" s="133"/>
      <c r="D49" s="134"/>
      <c r="E49" s="138" t="s">
        <v>0</v>
      </c>
      <c r="F49" s="149" t="s">
        <v>124</v>
      </c>
      <c r="G49" s="149"/>
      <c r="H49" s="150"/>
      <c r="I49" s="151"/>
      <c r="J49" s="152"/>
      <c r="K49" s="136"/>
      <c r="L49" s="136"/>
      <c r="M49" s="136"/>
      <c r="N49" s="136"/>
      <c r="O49" s="137"/>
      <c r="P49" s="137"/>
      <c r="Q49" s="137"/>
      <c r="R49" s="134"/>
      <c r="S49" s="134"/>
      <c r="T49" s="133"/>
      <c r="U49" s="6"/>
      <c r="V49" s="8"/>
      <c r="W49" s="8"/>
      <c r="X49" s="135" t="str">
        <f>F49</f>
        <v>Armatury s jedním závitem přechodové tvarovky PPR, PN 20 (SDR 6) s kovovým závitem vnitřním přechodky dGK D 25 x G 3/4"</v>
      </c>
      <c r="Y49" s="9"/>
      <c r="AA49" s="11"/>
    </row>
    <row r="50" spans="1:27" ht="7.5" customHeight="1" outlineLevel="5" x14ac:dyDescent="0.15">
      <c r="B50" s="71"/>
      <c r="C50" s="71"/>
      <c r="D50" s="62"/>
      <c r="E50" s="62"/>
      <c r="F50" s="63"/>
      <c r="G50" s="62"/>
      <c r="H50" s="67"/>
      <c r="I50" s="107"/>
      <c r="J50" s="65"/>
      <c r="K50" s="67"/>
      <c r="L50" s="67"/>
      <c r="M50" s="67"/>
      <c r="N50" s="67"/>
      <c r="O50" s="65"/>
      <c r="P50" s="65"/>
      <c r="Q50" s="65"/>
      <c r="R50" s="62"/>
      <c r="S50" s="62"/>
      <c r="T50" s="71"/>
      <c r="U50" s="8"/>
      <c r="X50" s="62"/>
    </row>
    <row r="51" spans="1:27" ht="11.25" outlineLevel="4" x14ac:dyDescent="0.2">
      <c r="A51" s="4"/>
      <c r="B51" s="122"/>
      <c r="C51" s="123">
        <v>13</v>
      </c>
      <c r="D51" s="124" t="s">
        <v>82</v>
      </c>
      <c r="E51" s="125" t="s">
        <v>125</v>
      </c>
      <c r="F51" s="126" t="s">
        <v>126</v>
      </c>
      <c r="G51" s="124" t="s">
        <v>99</v>
      </c>
      <c r="H51" s="127">
        <v>8</v>
      </c>
      <c r="I51" s="128"/>
      <c r="J51" s="129">
        <f>H51*I51</f>
        <v>0</v>
      </c>
      <c r="K51" s="127"/>
      <c r="L51" s="127">
        <f>H51*K51</f>
        <v>0</v>
      </c>
      <c r="M51" s="127">
        <v>5.2999999999999998E-4</v>
      </c>
      <c r="N51" s="127">
        <f>H51*M51</f>
        <v>4.2399999999999998E-3</v>
      </c>
      <c r="O51" s="129">
        <v>21</v>
      </c>
      <c r="P51" s="129">
        <f>J51*(O51/100)</f>
        <v>0</v>
      </c>
      <c r="Q51" s="129">
        <f>J51+P51</f>
        <v>0</v>
      </c>
      <c r="R51" s="130"/>
      <c r="S51" s="130" t="s">
        <v>32</v>
      </c>
      <c r="T51" s="131">
        <v>1</v>
      </c>
      <c r="U51" s="8"/>
      <c r="V51" s="8"/>
      <c r="W51" s="8"/>
      <c r="X51" s="62"/>
    </row>
    <row r="52" spans="1:27" ht="9.75" outlineLevel="5" x14ac:dyDescent="0.2">
      <c r="A52" s="132"/>
      <c r="B52" s="133"/>
      <c r="C52" s="133"/>
      <c r="D52" s="134"/>
      <c r="E52" s="138" t="s">
        <v>0</v>
      </c>
      <c r="F52" s="149" t="s">
        <v>127</v>
      </c>
      <c r="G52" s="149"/>
      <c r="H52" s="150"/>
      <c r="I52" s="151"/>
      <c r="J52" s="152"/>
      <c r="K52" s="136"/>
      <c r="L52" s="136"/>
      <c r="M52" s="136"/>
      <c r="N52" s="136"/>
      <c r="O52" s="137"/>
      <c r="P52" s="137"/>
      <c r="Q52" s="137"/>
      <c r="R52" s="134"/>
      <c r="S52" s="134"/>
      <c r="T52" s="133"/>
      <c r="U52" s="6"/>
      <c r="V52" s="8"/>
      <c r="W52" s="8"/>
      <c r="X52" s="135" t="str">
        <f>F52</f>
        <v>Demontáž armatur závitových se dvěma závity do G 3/4</v>
      </c>
      <c r="Y52" s="9"/>
      <c r="AA52" s="11"/>
    </row>
    <row r="53" spans="1:27" ht="7.5" customHeight="1" outlineLevel="5" x14ac:dyDescent="0.15">
      <c r="B53" s="71"/>
      <c r="C53" s="71"/>
      <c r="D53" s="62"/>
      <c r="E53" s="62"/>
      <c r="F53" s="63"/>
      <c r="G53" s="62"/>
      <c r="H53" s="67"/>
      <c r="I53" s="107"/>
      <c r="J53" s="65"/>
      <c r="K53" s="67"/>
      <c r="L53" s="67"/>
      <c r="M53" s="67"/>
      <c r="N53" s="67"/>
      <c r="O53" s="65"/>
      <c r="P53" s="65"/>
      <c r="Q53" s="65"/>
      <c r="R53" s="62"/>
      <c r="S53" s="62"/>
      <c r="T53" s="71"/>
      <c r="U53" s="8"/>
      <c r="X53" s="62"/>
    </row>
    <row r="54" spans="1:27" ht="11.25" outlineLevel="4" x14ac:dyDescent="0.2">
      <c r="A54" s="4"/>
      <c r="B54" s="122"/>
      <c r="C54" s="123">
        <v>14</v>
      </c>
      <c r="D54" s="124" t="s">
        <v>82</v>
      </c>
      <c r="E54" s="125" t="s">
        <v>128</v>
      </c>
      <c r="F54" s="126" t="s">
        <v>129</v>
      </c>
      <c r="G54" s="124" t="s">
        <v>99</v>
      </c>
      <c r="H54" s="127">
        <v>8</v>
      </c>
      <c r="I54" s="128"/>
      <c r="J54" s="129">
        <f>H54*I54</f>
        <v>0</v>
      </c>
      <c r="K54" s="127">
        <v>4.0000000000000002E-4</v>
      </c>
      <c r="L54" s="127">
        <f>H54*K54</f>
        <v>3.2000000000000002E-3</v>
      </c>
      <c r="M54" s="127"/>
      <c r="N54" s="127">
        <f>H54*M54</f>
        <v>0</v>
      </c>
      <c r="O54" s="129">
        <v>21</v>
      </c>
      <c r="P54" s="129">
        <f>J54*(O54/100)</f>
        <v>0</v>
      </c>
      <c r="Q54" s="129">
        <f>J54+P54</f>
        <v>0</v>
      </c>
      <c r="R54" s="130"/>
      <c r="S54" s="130" t="s">
        <v>32</v>
      </c>
      <c r="T54" s="131">
        <v>1</v>
      </c>
      <c r="U54" s="8"/>
      <c r="V54" s="8"/>
      <c r="W54" s="8"/>
      <c r="X54" s="62"/>
    </row>
    <row r="55" spans="1:27" ht="9.75" outlineLevel="5" x14ac:dyDescent="0.2">
      <c r="A55" s="132"/>
      <c r="B55" s="133"/>
      <c r="C55" s="133"/>
      <c r="D55" s="134"/>
      <c r="E55" s="138" t="s">
        <v>0</v>
      </c>
      <c r="F55" s="149" t="s">
        <v>130</v>
      </c>
      <c r="G55" s="149"/>
      <c r="H55" s="150"/>
      <c r="I55" s="151"/>
      <c r="J55" s="152"/>
      <c r="K55" s="136"/>
      <c r="L55" s="136"/>
      <c r="M55" s="136"/>
      <c r="N55" s="136"/>
      <c r="O55" s="137"/>
      <c r="P55" s="137"/>
      <c r="Q55" s="137"/>
      <c r="R55" s="134"/>
      <c r="S55" s="134"/>
      <c r="T55" s="133"/>
      <c r="U55" s="6"/>
      <c r="V55" s="8"/>
      <c r="W55" s="8"/>
      <c r="X55" s="135" t="str">
        <f>F55</f>
        <v>Armatury se dvěma závity kulové kohouty PN 42 do 185 °C přímé vnitřní závit s vypouštěním G 3/4"</v>
      </c>
      <c r="Y55" s="9"/>
      <c r="AA55" s="11"/>
    </row>
    <row r="56" spans="1:27" ht="7.5" customHeight="1" outlineLevel="5" x14ac:dyDescent="0.15">
      <c r="B56" s="71"/>
      <c r="C56" s="71"/>
      <c r="D56" s="62"/>
      <c r="E56" s="62"/>
      <c r="F56" s="63"/>
      <c r="G56" s="62"/>
      <c r="H56" s="67"/>
      <c r="I56" s="107"/>
      <c r="J56" s="65"/>
      <c r="K56" s="67"/>
      <c r="L56" s="67"/>
      <c r="M56" s="67"/>
      <c r="N56" s="67"/>
      <c r="O56" s="65"/>
      <c r="P56" s="65"/>
      <c r="Q56" s="65"/>
      <c r="R56" s="62"/>
      <c r="S56" s="62"/>
      <c r="T56" s="71"/>
      <c r="U56" s="8"/>
      <c r="X56" s="62"/>
    </row>
    <row r="57" spans="1:27" ht="11.25" outlineLevel="4" x14ac:dyDescent="0.2">
      <c r="A57" s="4"/>
      <c r="B57" s="122"/>
      <c r="C57" s="123">
        <v>15</v>
      </c>
      <c r="D57" s="124" t="s">
        <v>82</v>
      </c>
      <c r="E57" s="125" t="s">
        <v>131</v>
      </c>
      <c r="F57" s="126" t="s">
        <v>132</v>
      </c>
      <c r="G57" s="124" t="s">
        <v>89</v>
      </c>
      <c r="H57" s="127">
        <v>48.8</v>
      </c>
      <c r="I57" s="128"/>
      <c r="J57" s="129">
        <f>H57*I57</f>
        <v>0</v>
      </c>
      <c r="K57" s="127">
        <v>1.9000000000000001E-4</v>
      </c>
      <c r="L57" s="127">
        <f>H57*K57</f>
        <v>9.2720000000000007E-3</v>
      </c>
      <c r="M57" s="127"/>
      <c r="N57" s="127">
        <f>H57*M57</f>
        <v>0</v>
      </c>
      <c r="O57" s="129">
        <v>21</v>
      </c>
      <c r="P57" s="129">
        <f>J57*(O57/100)</f>
        <v>0</v>
      </c>
      <c r="Q57" s="129">
        <f>J57+P57</f>
        <v>0</v>
      </c>
      <c r="R57" s="130"/>
      <c r="S57" s="130" t="s">
        <v>32</v>
      </c>
      <c r="T57" s="131">
        <v>1</v>
      </c>
      <c r="U57" s="8"/>
      <c r="V57" s="8"/>
      <c r="W57" s="8"/>
      <c r="X57" s="62"/>
    </row>
    <row r="58" spans="1:27" ht="9.75" outlineLevel="5" x14ac:dyDescent="0.2">
      <c r="A58" s="132"/>
      <c r="B58" s="133"/>
      <c r="C58" s="133"/>
      <c r="D58" s="134"/>
      <c r="E58" s="138" t="s">
        <v>0</v>
      </c>
      <c r="F58" s="149" t="s">
        <v>133</v>
      </c>
      <c r="G58" s="149"/>
      <c r="H58" s="150"/>
      <c r="I58" s="151"/>
      <c r="J58" s="152"/>
      <c r="K58" s="136"/>
      <c r="L58" s="136"/>
      <c r="M58" s="136"/>
      <c r="N58" s="136"/>
      <c r="O58" s="137"/>
      <c r="P58" s="137"/>
      <c r="Q58" s="137"/>
      <c r="R58" s="134"/>
      <c r="S58" s="134"/>
      <c r="T58" s="133"/>
      <c r="U58" s="6"/>
      <c r="V58" s="8"/>
      <c r="W58" s="8"/>
      <c r="X58" s="135" t="str">
        <f>F58</f>
        <v>Zkoušky, proplach a desinfekce vodovodního potrubí zkoušky těsnosti vodovodního potrubí závitového do DN 50</v>
      </c>
      <c r="Y58" s="9"/>
      <c r="AA58" s="11"/>
    </row>
    <row r="59" spans="1:27" ht="7.5" customHeight="1" outlineLevel="5" x14ac:dyDescent="0.15">
      <c r="B59" s="71"/>
      <c r="C59" s="71"/>
      <c r="D59" s="62"/>
      <c r="E59" s="62"/>
      <c r="F59" s="63"/>
      <c r="G59" s="62"/>
      <c r="H59" s="67"/>
      <c r="I59" s="107"/>
      <c r="J59" s="65"/>
      <c r="K59" s="67"/>
      <c r="L59" s="67"/>
      <c r="M59" s="67"/>
      <c r="N59" s="67"/>
      <c r="O59" s="65"/>
      <c r="P59" s="65"/>
      <c r="Q59" s="65"/>
      <c r="R59" s="62"/>
      <c r="S59" s="62"/>
      <c r="T59" s="71"/>
      <c r="U59" s="8"/>
      <c r="X59" s="62"/>
    </row>
    <row r="60" spans="1:27" ht="11.25" outlineLevel="4" x14ac:dyDescent="0.2">
      <c r="A60" s="4"/>
      <c r="B60" s="122"/>
      <c r="C60" s="123">
        <v>16</v>
      </c>
      <c r="D60" s="124" t="s">
        <v>82</v>
      </c>
      <c r="E60" s="125" t="s">
        <v>134</v>
      </c>
      <c r="F60" s="126" t="s">
        <v>135</v>
      </c>
      <c r="G60" s="124" t="s">
        <v>89</v>
      </c>
      <c r="H60" s="127">
        <v>48.8</v>
      </c>
      <c r="I60" s="128"/>
      <c r="J60" s="129">
        <f>H60*I60</f>
        <v>0</v>
      </c>
      <c r="K60" s="127">
        <v>1.0000000000000001E-5</v>
      </c>
      <c r="L60" s="127">
        <f>H60*K60</f>
        <v>4.8799999999999999E-4</v>
      </c>
      <c r="M60" s="127"/>
      <c r="N60" s="127">
        <f>H60*M60</f>
        <v>0</v>
      </c>
      <c r="O60" s="129">
        <v>21</v>
      </c>
      <c r="P60" s="129">
        <f>J60*(O60/100)</f>
        <v>0</v>
      </c>
      <c r="Q60" s="129">
        <f>J60+P60</f>
        <v>0</v>
      </c>
      <c r="R60" s="130"/>
      <c r="S60" s="130" t="s">
        <v>32</v>
      </c>
      <c r="T60" s="131">
        <v>1</v>
      </c>
      <c r="U60" s="8"/>
      <c r="V60" s="8"/>
      <c r="W60" s="8"/>
      <c r="X60" s="62"/>
    </row>
    <row r="61" spans="1:27" ht="9.75" outlineLevel="5" x14ac:dyDescent="0.2">
      <c r="A61" s="132"/>
      <c r="B61" s="133"/>
      <c r="C61" s="133"/>
      <c r="D61" s="134"/>
      <c r="E61" s="138" t="s">
        <v>0</v>
      </c>
      <c r="F61" s="149" t="s">
        <v>136</v>
      </c>
      <c r="G61" s="149"/>
      <c r="H61" s="150"/>
      <c r="I61" s="151"/>
      <c r="J61" s="152"/>
      <c r="K61" s="136"/>
      <c r="L61" s="136"/>
      <c r="M61" s="136"/>
      <c r="N61" s="136"/>
      <c r="O61" s="137"/>
      <c r="P61" s="137"/>
      <c r="Q61" s="137"/>
      <c r="R61" s="134"/>
      <c r="S61" s="134"/>
      <c r="T61" s="133"/>
      <c r="U61" s="6"/>
      <c r="V61" s="8"/>
      <c r="W61" s="8"/>
      <c r="X61" s="135" t="str">
        <f>F61</f>
        <v>Zkoušky, proplach a desinfekce vodovodního potrubí proplach a desinfekce vodovodního potrubí do DN 80</v>
      </c>
      <c r="Y61" s="9"/>
      <c r="AA61" s="11"/>
    </row>
    <row r="62" spans="1:27" ht="7.5" customHeight="1" outlineLevel="5" x14ac:dyDescent="0.15">
      <c r="B62" s="71"/>
      <c r="C62" s="71"/>
      <c r="D62" s="62"/>
      <c r="E62" s="62"/>
      <c r="F62" s="63"/>
      <c r="G62" s="62"/>
      <c r="H62" s="67"/>
      <c r="I62" s="107"/>
      <c r="J62" s="65"/>
      <c r="K62" s="67"/>
      <c r="L62" s="67"/>
      <c r="M62" s="67"/>
      <c r="N62" s="67"/>
      <c r="O62" s="65"/>
      <c r="P62" s="65"/>
      <c r="Q62" s="65"/>
      <c r="R62" s="62"/>
      <c r="S62" s="62"/>
      <c r="T62" s="71"/>
      <c r="U62" s="8"/>
      <c r="X62" s="62"/>
    </row>
    <row r="63" spans="1:27" ht="11.25" outlineLevel="4" x14ac:dyDescent="0.2">
      <c r="A63" s="4"/>
      <c r="B63" s="122"/>
      <c r="C63" s="123">
        <v>17</v>
      </c>
      <c r="D63" s="124" t="s">
        <v>82</v>
      </c>
      <c r="E63" s="125" t="s">
        <v>137</v>
      </c>
      <c r="F63" s="126" t="s">
        <v>138</v>
      </c>
      <c r="G63" s="124" t="s">
        <v>139</v>
      </c>
      <c r="H63" s="127">
        <v>0.62</v>
      </c>
      <c r="I63" s="128"/>
      <c r="J63" s="129">
        <f>H63*I63</f>
        <v>0</v>
      </c>
      <c r="K63" s="127"/>
      <c r="L63" s="127">
        <f>H63*K63</f>
        <v>0</v>
      </c>
      <c r="M63" s="127"/>
      <c r="N63" s="127">
        <f>H63*M63</f>
        <v>0</v>
      </c>
      <c r="O63" s="129">
        <v>21</v>
      </c>
      <c r="P63" s="129">
        <f>J63*(O63/100)</f>
        <v>0</v>
      </c>
      <c r="Q63" s="129">
        <f>J63+P63</f>
        <v>0</v>
      </c>
      <c r="R63" s="130"/>
      <c r="S63" s="130" t="s">
        <v>32</v>
      </c>
      <c r="T63" s="131">
        <v>1</v>
      </c>
      <c r="U63" s="8"/>
      <c r="V63" s="8"/>
      <c r="W63" s="8"/>
      <c r="X63" s="62"/>
    </row>
    <row r="64" spans="1:27" ht="9.75" outlineLevel="5" x14ac:dyDescent="0.2">
      <c r="A64" s="132"/>
      <c r="B64" s="133"/>
      <c r="C64" s="133"/>
      <c r="D64" s="134"/>
      <c r="E64" s="138" t="s">
        <v>0</v>
      </c>
      <c r="F64" s="149" t="s">
        <v>140</v>
      </c>
      <c r="G64" s="149"/>
      <c r="H64" s="150"/>
      <c r="I64" s="151"/>
      <c r="J64" s="152"/>
      <c r="K64" s="136"/>
      <c r="L64" s="136"/>
      <c r="M64" s="136"/>
      <c r="N64" s="136"/>
      <c r="O64" s="137"/>
      <c r="P64" s="137"/>
      <c r="Q64" s="137"/>
      <c r="R64" s="134"/>
      <c r="S64" s="134"/>
      <c r="T64" s="133"/>
      <c r="U64" s="6"/>
      <c r="V64" s="8"/>
      <c r="W64" s="8"/>
      <c r="X64" s="135" t="str">
        <f>F64</f>
        <v>Přesun hmot pro vnitřní vodovod stanovený procentní sazbou (%) z ceny vodorovná dopravní vzdálenost do 50 m základní v objektech výšky přes 12 do 24 m</v>
      </c>
      <c r="Y64" s="9"/>
      <c r="AA64" s="11"/>
    </row>
    <row r="65" spans="1:27" ht="7.5" customHeight="1" outlineLevel="5" x14ac:dyDescent="0.15">
      <c r="B65" s="71"/>
      <c r="C65" s="71"/>
      <c r="D65" s="62"/>
      <c r="E65" s="62"/>
      <c r="F65" s="63"/>
      <c r="G65" s="62"/>
      <c r="H65" s="67"/>
      <c r="I65" s="107"/>
      <c r="J65" s="65"/>
      <c r="K65" s="67"/>
      <c r="L65" s="67"/>
      <c r="M65" s="67"/>
      <c r="N65" s="67"/>
      <c r="O65" s="65"/>
      <c r="P65" s="65"/>
      <c r="Q65" s="65"/>
      <c r="R65" s="62"/>
      <c r="S65" s="62"/>
      <c r="T65" s="71"/>
      <c r="U65" s="8"/>
      <c r="X65" s="62"/>
    </row>
    <row r="66" spans="1:27" ht="11.25" outlineLevel="4" x14ac:dyDescent="0.2">
      <c r="A66" s="4"/>
      <c r="B66" s="122"/>
      <c r="C66" s="123">
        <v>18</v>
      </c>
      <c r="D66" s="124" t="s">
        <v>82</v>
      </c>
      <c r="E66" s="125" t="s">
        <v>141</v>
      </c>
      <c r="F66" s="126" t="s">
        <v>142</v>
      </c>
      <c r="G66" s="124" t="s">
        <v>143</v>
      </c>
      <c r="H66" s="127">
        <v>1</v>
      </c>
      <c r="I66" s="128"/>
      <c r="J66" s="129">
        <f>H66*I66</f>
        <v>0</v>
      </c>
      <c r="K66" s="127"/>
      <c r="L66" s="127">
        <f>H66*K66</f>
        <v>0</v>
      </c>
      <c r="M66" s="127">
        <v>0.5</v>
      </c>
      <c r="N66" s="127">
        <f>H66*M66</f>
        <v>0.5</v>
      </c>
      <c r="O66" s="129">
        <v>21</v>
      </c>
      <c r="P66" s="129">
        <f>J66*(O66/100)</f>
        <v>0</v>
      </c>
      <c r="Q66" s="129">
        <f>J66+P66</f>
        <v>0</v>
      </c>
      <c r="R66" s="130"/>
      <c r="S66" s="130" t="s">
        <v>32</v>
      </c>
      <c r="T66" s="131">
        <v>1</v>
      </c>
      <c r="U66" s="8"/>
      <c r="V66" s="8"/>
      <c r="W66" s="8"/>
      <c r="X66" s="62"/>
    </row>
    <row r="67" spans="1:27" ht="9.75" outlineLevel="5" x14ac:dyDescent="0.2">
      <c r="A67" s="132"/>
      <c r="B67" s="133"/>
      <c r="C67" s="133"/>
      <c r="D67" s="134"/>
      <c r="E67" s="138" t="s">
        <v>0</v>
      </c>
      <c r="F67" s="149" t="s">
        <v>42</v>
      </c>
      <c r="G67" s="149"/>
      <c r="H67" s="150"/>
      <c r="I67" s="151"/>
      <c r="J67" s="152"/>
      <c r="K67" s="136"/>
      <c r="L67" s="136"/>
      <c r="M67" s="136"/>
      <c r="N67" s="136"/>
      <c r="O67" s="137"/>
      <c r="P67" s="137"/>
      <c r="Q67" s="137"/>
      <c r="R67" s="134"/>
      <c r="S67" s="134"/>
      <c r="T67" s="133"/>
      <c r="U67" s="6"/>
      <c r="V67" s="8"/>
      <c r="W67" s="8"/>
      <c r="X67" s="135" t="str">
        <f>F67</f>
        <v>---</v>
      </c>
      <c r="Y67" s="9"/>
      <c r="AA67" s="11"/>
    </row>
    <row r="68" spans="1:27" ht="7.5" customHeight="1" outlineLevel="5" x14ac:dyDescent="0.15">
      <c r="B68" s="71"/>
      <c r="C68" s="71"/>
      <c r="D68" s="62"/>
      <c r="E68" s="62"/>
      <c r="F68" s="63"/>
      <c r="G68" s="62"/>
      <c r="H68" s="67"/>
      <c r="I68" s="107"/>
      <c r="J68" s="65"/>
      <c r="K68" s="67"/>
      <c r="L68" s="67"/>
      <c r="M68" s="67"/>
      <c r="N68" s="67"/>
      <c r="O68" s="65"/>
      <c r="P68" s="65"/>
      <c r="Q68" s="65"/>
      <c r="R68" s="62"/>
      <c r="S68" s="62"/>
      <c r="T68" s="71"/>
      <c r="U68" s="8"/>
      <c r="X68" s="62"/>
    </row>
    <row r="69" spans="1:27" outlineLevel="4" x14ac:dyDescent="0.15">
      <c r="B69" s="6"/>
      <c r="C69" s="6"/>
      <c r="D69" s="6"/>
      <c r="E69" s="6"/>
      <c r="F69" s="6"/>
      <c r="G69" s="6"/>
      <c r="H69" s="6"/>
      <c r="I69" s="8"/>
      <c r="J69" s="8"/>
      <c r="K69" s="6"/>
      <c r="L69" s="6"/>
      <c r="M69" s="6"/>
      <c r="N69" s="6"/>
      <c r="O69" s="6"/>
      <c r="P69" s="8"/>
      <c r="Q69" s="8"/>
      <c r="R69" s="8"/>
      <c r="S69" s="6"/>
      <c r="T69" s="6"/>
      <c r="X69" s="6"/>
    </row>
    <row r="70" spans="1:27" ht="11.25" outlineLevel="3" x14ac:dyDescent="0.2">
      <c r="A70" s="98" t="s">
        <v>74</v>
      </c>
      <c r="B70" s="102">
        <v>4</v>
      </c>
      <c r="C70" s="116"/>
      <c r="D70" s="117" t="s">
        <v>81</v>
      </c>
      <c r="E70" s="117"/>
      <c r="F70" s="118" t="s">
        <v>75</v>
      </c>
      <c r="G70" s="117"/>
      <c r="H70" s="119"/>
      <c r="I70" s="120"/>
      <c r="J70" s="100">
        <f>SUBTOTAL(9,J71:J77)</f>
        <v>0</v>
      </c>
      <c r="K70" s="119"/>
      <c r="L70" s="101">
        <f>SUBTOTAL(9,L71:L77)</f>
        <v>1.24E-3</v>
      </c>
      <c r="M70" s="119"/>
      <c r="N70" s="101">
        <f>SUBTOTAL(9,N71:N77)</f>
        <v>0</v>
      </c>
      <c r="O70" s="121"/>
      <c r="P70" s="100">
        <f>SUBTOTAL(9,P71:P77)</f>
        <v>0</v>
      </c>
      <c r="Q70" s="100">
        <f>SUBTOTAL(9,Q71:Q77)</f>
        <v>0</v>
      </c>
      <c r="R70" s="117"/>
      <c r="S70" s="117"/>
      <c r="T70" s="102">
        <f>SUBTOTAL(9,T71:T77)</f>
        <v>2</v>
      </c>
      <c r="U70" s="6"/>
      <c r="V70" s="8"/>
      <c r="W70" s="8"/>
      <c r="X70" s="62"/>
    </row>
    <row r="71" spans="1:27" ht="11.25" outlineLevel="4" x14ac:dyDescent="0.2">
      <c r="A71" s="4"/>
      <c r="B71" s="122"/>
      <c r="C71" s="123">
        <v>1</v>
      </c>
      <c r="D71" s="124" t="s">
        <v>82</v>
      </c>
      <c r="E71" s="125" t="s">
        <v>144</v>
      </c>
      <c r="F71" s="126" t="s">
        <v>145</v>
      </c>
      <c r="G71" s="124" t="s">
        <v>99</v>
      </c>
      <c r="H71" s="127">
        <v>4</v>
      </c>
      <c r="I71" s="128"/>
      <c r="J71" s="129">
        <f>H71*I71</f>
        <v>0</v>
      </c>
      <c r="K71" s="127">
        <v>3.1E-4</v>
      </c>
      <c r="L71" s="127">
        <f>H71*K71</f>
        <v>1.24E-3</v>
      </c>
      <c r="M71" s="127"/>
      <c r="N71" s="127">
        <f>H71*M71</f>
        <v>0</v>
      </c>
      <c r="O71" s="129">
        <v>21</v>
      </c>
      <c r="P71" s="129">
        <f>J71*(O71/100)</f>
        <v>0</v>
      </c>
      <c r="Q71" s="129">
        <f>J71+P71</f>
        <v>0</v>
      </c>
      <c r="R71" s="130"/>
      <c r="S71" s="130" t="s">
        <v>32</v>
      </c>
      <c r="T71" s="131">
        <v>1</v>
      </c>
      <c r="U71" s="8"/>
      <c r="V71" s="8"/>
      <c r="W71" s="8"/>
      <c r="X71" s="62"/>
    </row>
    <row r="72" spans="1:27" ht="9.75" outlineLevel="5" x14ac:dyDescent="0.2">
      <c r="A72" s="132"/>
      <c r="B72" s="133"/>
      <c r="C72" s="133"/>
      <c r="D72" s="134"/>
      <c r="E72" s="138" t="s">
        <v>0</v>
      </c>
      <c r="F72" s="149" t="s">
        <v>145</v>
      </c>
      <c r="G72" s="149"/>
      <c r="H72" s="150"/>
      <c r="I72" s="151"/>
      <c r="J72" s="152"/>
      <c r="K72" s="136"/>
      <c r="L72" s="136"/>
      <c r="M72" s="136"/>
      <c r="N72" s="136"/>
      <c r="O72" s="137"/>
      <c r="P72" s="137"/>
      <c r="Q72" s="137"/>
      <c r="R72" s="134"/>
      <c r="S72" s="134"/>
      <c r="T72" s="133"/>
      <c r="U72" s="6"/>
      <c r="V72" s="8"/>
      <c r="W72" s="8"/>
      <c r="X72" s="135" t="str">
        <f>F72</f>
        <v>Dvířka 30/30</v>
      </c>
      <c r="Y72" s="9"/>
      <c r="AA72" s="11"/>
    </row>
    <row r="73" spans="1:27" ht="7.5" customHeight="1" outlineLevel="5" x14ac:dyDescent="0.15">
      <c r="B73" s="71"/>
      <c r="C73" s="71"/>
      <c r="D73" s="62"/>
      <c r="E73" s="62"/>
      <c r="F73" s="63"/>
      <c r="G73" s="62"/>
      <c r="H73" s="67"/>
      <c r="I73" s="107"/>
      <c r="J73" s="65"/>
      <c r="K73" s="67"/>
      <c r="L73" s="67"/>
      <c r="M73" s="67"/>
      <c r="N73" s="67"/>
      <c r="O73" s="65"/>
      <c r="P73" s="65"/>
      <c r="Q73" s="65"/>
      <c r="R73" s="62"/>
      <c r="S73" s="62"/>
      <c r="T73" s="71"/>
      <c r="U73" s="8"/>
      <c r="X73" s="62"/>
    </row>
    <row r="74" spans="1:27" ht="11.25" outlineLevel="4" x14ac:dyDescent="0.2">
      <c r="A74" s="4"/>
      <c r="B74" s="122"/>
      <c r="C74" s="123">
        <v>2</v>
      </c>
      <c r="D74" s="124" t="s">
        <v>82</v>
      </c>
      <c r="E74" s="125" t="s">
        <v>146</v>
      </c>
      <c r="F74" s="126" t="s">
        <v>147</v>
      </c>
      <c r="G74" s="124" t="s">
        <v>139</v>
      </c>
      <c r="H74" s="127">
        <v>0.17</v>
      </c>
      <c r="I74" s="128"/>
      <c r="J74" s="129">
        <f>H74*I74</f>
        <v>0</v>
      </c>
      <c r="K74" s="127"/>
      <c r="L74" s="127">
        <f>H74*K74</f>
        <v>0</v>
      </c>
      <c r="M74" s="127"/>
      <c r="N74" s="127">
        <f>H74*M74</f>
        <v>0</v>
      </c>
      <c r="O74" s="129">
        <v>21</v>
      </c>
      <c r="P74" s="129">
        <f>J74*(O74/100)</f>
        <v>0</v>
      </c>
      <c r="Q74" s="129">
        <f>J74+P74</f>
        <v>0</v>
      </c>
      <c r="R74" s="130"/>
      <c r="S74" s="130" t="s">
        <v>32</v>
      </c>
      <c r="T74" s="131">
        <v>1</v>
      </c>
      <c r="U74" s="8"/>
      <c r="V74" s="8"/>
      <c r="W74" s="8"/>
      <c r="X74" s="62"/>
    </row>
    <row r="75" spans="1:27" ht="9.75" outlineLevel="5" x14ac:dyDescent="0.2">
      <c r="A75" s="132"/>
      <c r="B75" s="133"/>
      <c r="C75" s="133"/>
      <c r="D75" s="134"/>
      <c r="E75" s="138" t="s">
        <v>0</v>
      </c>
      <c r="F75" s="149" t="s">
        <v>148</v>
      </c>
      <c r="G75" s="149"/>
      <c r="H75" s="150"/>
      <c r="I75" s="151"/>
      <c r="J75" s="152"/>
      <c r="K75" s="136"/>
      <c r="L75" s="136"/>
      <c r="M75" s="136"/>
      <c r="N75" s="136"/>
      <c r="O75" s="137"/>
      <c r="P75" s="137"/>
      <c r="Q75" s="137"/>
      <c r="R75" s="134"/>
      <c r="S75" s="134"/>
      <c r="T75" s="133"/>
      <c r="U75" s="6"/>
      <c r="V75" s="8"/>
      <c r="W75" s="8"/>
      <c r="X75" s="135" t="str">
        <f>F75</f>
        <v>Přesun hmot pro zařizovací předměty stanovený procentní sazbou (%) z ceny vodorovná dopravní vzdálenost do 50 m základní v objektech výšky přes 12 do 24 m</v>
      </c>
      <c r="Y75" s="9"/>
      <c r="AA75" s="11"/>
    </row>
    <row r="76" spans="1:27" ht="7.5" customHeight="1" outlineLevel="5" x14ac:dyDescent="0.15">
      <c r="B76" s="71"/>
      <c r="C76" s="71"/>
      <c r="D76" s="62"/>
      <c r="E76" s="62"/>
      <c r="F76" s="63"/>
      <c r="G76" s="62"/>
      <c r="H76" s="67"/>
      <c r="I76" s="107"/>
      <c r="J76" s="65"/>
      <c r="K76" s="67"/>
      <c r="L76" s="67"/>
      <c r="M76" s="67"/>
      <c r="N76" s="67"/>
      <c r="O76" s="65"/>
      <c r="P76" s="65"/>
      <c r="Q76" s="65"/>
      <c r="R76" s="62"/>
      <c r="S76" s="62"/>
      <c r="T76" s="71"/>
      <c r="U76" s="8"/>
      <c r="X76" s="62"/>
    </row>
    <row r="77" spans="1:27" outlineLevel="4" x14ac:dyDescent="0.15">
      <c r="B77" s="6"/>
      <c r="C77" s="6"/>
      <c r="D77" s="6"/>
      <c r="E77" s="6"/>
      <c r="F77" s="6"/>
      <c r="G77" s="6"/>
      <c r="H77" s="6"/>
      <c r="I77" s="8"/>
      <c r="J77" s="8"/>
      <c r="K77" s="6"/>
      <c r="L77" s="6"/>
      <c r="M77" s="6"/>
      <c r="N77" s="6"/>
      <c r="O77" s="6"/>
      <c r="P77" s="8"/>
      <c r="Q77" s="8"/>
      <c r="R77" s="8"/>
      <c r="S77" s="6"/>
      <c r="T77" s="6"/>
      <c r="X77" s="6"/>
    </row>
    <row r="78" spans="1:27" outlineLevel="1" x14ac:dyDescent="0.15"/>
  </sheetData>
  <mergeCells count="21">
    <mergeCell ref="F58:J58"/>
    <mergeCell ref="F61:J61"/>
    <mergeCell ref="F64:J64"/>
    <mergeCell ref="F67:J67"/>
    <mergeCell ref="F75:J75"/>
    <mergeCell ref="F11:J11"/>
    <mergeCell ref="F16:J16"/>
    <mergeCell ref="F72:J72"/>
    <mergeCell ref="F19:J19"/>
    <mergeCell ref="F22:J22"/>
    <mergeCell ref="F25:J25"/>
    <mergeCell ref="F28:J28"/>
    <mergeCell ref="F31:J31"/>
    <mergeCell ref="F34:J34"/>
    <mergeCell ref="F37:J37"/>
    <mergeCell ref="F40:J40"/>
    <mergeCell ref="F43:J43"/>
    <mergeCell ref="F46:J46"/>
    <mergeCell ref="F49:J49"/>
    <mergeCell ref="F52:J52"/>
    <mergeCell ref="F55:J55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&amp;L&amp;8Pavel Kubela&amp;C&amp;8&amp;R&amp;8</oddHeader>
    <oddFooter>&amp;L&amp;"Arial,Kurzíva"&amp;8Vytvořeno systémem euroCALC 4&amp;C&amp;P/&amp;N&amp;R&amp;8&amp;[10.3.2025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19</vt:i4>
      </vt:variant>
    </vt:vector>
  </HeadingPairs>
  <TitlesOfParts>
    <vt:vector size="22" baseType="lpstr">
      <vt:lpstr>Krycí List</vt:lpstr>
      <vt:lpstr>Rekapitulace</vt:lpstr>
      <vt:lpstr>Zakázka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__290850C4_052B_4FF6_A0B3_6D189B03D21D_ITEM_GROUP4__X</vt:lpstr>
      <vt:lpstr>__290850C4_052B_4FF6_A0B3_6D189B03D21D_ITEM_GROUP4_RECAP__</vt:lpstr>
      <vt:lpstr>GROUP_ID</vt:lpstr>
      <vt:lpstr>ITEM_COUNTS</vt:lpstr>
      <vt:lpstr>ITEM_FULLDESCR2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BYTOVÝ DŮM, M. R. Štefánika 892/10, Šumperk - 2 Etapy realizace (I.E= V3), (II.E=SUT+V1+V2+P1) - CS ÚRS 2025 01</dc:subject>
  <dc:creator>ADMIN</dc:creator>
  <cp:lastModifiedBy>Lenka Hanousková</cp:lastModifiedBy>
  <dcterms:created xsi:type="dcterms:W3CDTF">2025-03-10T13:11:44Z</dcterms:created>
  <dcterms:modified xsi:type="dcterms:W3CDTF">2025-03-13T09:57:30Z</dcterms:modified>
</cp:coreProperties>
</file>