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nadenickova\Desktop\"/>
    </mc:Choice>
  </mc:AlternateContent>
  <xr:revisionPtr revIDLastSave="0" documentId="8_{017C9E1B-D21F-4DFE-9560-F6CEA47368F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kapitulace stavby" sheetId="1" r:id="rId1"/>
    <sheet name="SO 001 - Příprava území ,..." sheetId="2" r:id="rId2"/>
    <sheet name="SO 101 - Chodník" sheetId="3" r:id="rId3"/>
    <sheet name="SO 192 - Dopravní  značen..." sheetId="4" r:id="rId4"/>
    <sheet name="SO 1000 - Ostatní  náklady" sheetId="5" r:id="rId5"/>
    <sheet name="SO 1020 - VRN" sheetId="6" r:id="rId6"/>
  </sheets>
  <definedNames>
    <definedName name="_xlnm._FilterDatabase" localSheetId="1" hidden="1">'SO 001 - Příprava území ,...'!$C$122:$K$136</definedName>
    <definedName name="_xlnm._FilterDatabase" localSheetId="4" hidden="1">'SO 1000 - Ostatní  náklady'!$C$121:$K$129</definedName>
    <definedName name="_xlnm._FilterDatabase" localSheetId="2" hidden="1">'SO 101 - Chodník'!$C$126:$K$166</definedName>
    <definedName name="_xlnm._FilterDatabase" localSheetId="5" hidden="1">'SO 1020 - VRN'!$C$121:$K$126</definedName>
    <definedName name="_xlnm._FilterDatabase" localSheetId="3" hidden="1">'SO 192 - Dopravní  značen...'!$C$121:$K$146</definedName>
    <definedName name="_xlnm.Print_Titles" localSheetId="0">'Rekapitulace stavby'!$92:$92</definedName>
    <definedName name="_xlnm.Print_Titles" localSheetId="1">'SO 001 - Příprava území ,...'!$122:$122</definedName>
    <definedName name="_xlnm.Print_Titles" localSheetId="4">'SO 1000 - Ostatní  náklady'!$121:$121</definedName>
    <definedName name="_xlnm.Print_Titles" localSheetId="2">'SO 101 - Chodník'!$126:$126</definedName>
    <definedName name="_xlnm.Print_Titles" localSheetId="5">'SO 1020 - VRN'!$121:$121</definedName>
    <definedName name="_xlnm.Print_Titles" localSheetId="3">'SO 192 - Dopravní  značen...'!$121:$121</definedName>
    <definedName name="_xlnm.Print_Area" localSheetId="0">'Rekapitulace stavby'!$D$4:$AO$76,'Rekapitulace stavby'!$C$82:$AQ$101</definedName>
    <definedName name="_xlnm.Print_Area" localSheetId="1">'SO 001 - Příprava území ,...'!$C$4:$J$76,'SO 001 - Příprava území ,...'!$C$82:$J$102,'SO 001 - Příprava území ,...'!$C$108:$K$136</definedName>
    <definedName name="_xlnm.Print_Area" localSheetId="4">'SO 1000 - Ostatní  náklady'!$C$4:$J$76,'SO 1000 - Ostatní  náklady'!$C$82:$J$101,'SO 1000 - Ostatní  náklady'!$C$107:$K$129</definedName>
    <definedName name="_xlnm.Print_Area" localSheetId="2">'SO 101 - Chodník'!$C$4:$J$76,'SO 101 - Chodník'!$C$82:$J$106,'SO 101 - Chodník'!$C$112:$K$166</definedName>
    <definedName name="_xlnm.Print_Area" localSheetId="5">'SO 1020 - VRN'!$C$4:$J$76,'SO 1020 - VRN'!$C$82:$J$101,'SO 1020 - VRN'!$C$107:$K$126</definedName>
    <definedName name="_xlnm.Print_Area" localSheetId="3">'SO 192 - Dopravní  značen...'!$C$4:$J$76,'SO 192 - Dopravní  značen...'!$C$82:$J$101,'SO 192 - Dopravní  značen...'!$C$107:$K$146</definedName>
  </definedNames>
  <calcPr calcId="181029"/>
</workbook>
</file>

<file path=xl/calcChain.xml><?xml version="1.0" encoding="utf-8"?>
<calcChain xmlns="http://schemas.openxmlformats.org/spreadsheetml/2006/main">
  <c r="J39" i="6" l="1"/>
  <c r="J38" i="6"/>
  <c r="AY100" i="1"/>
  <c r="J37" i="6"/>
  <c r="AX100" i="1" s="1"/>
  <c r="BI126" i="6"/>
  <c r="BH126" i="6"/>
  <c r="BG126" i="6"/>
  <c r="F37" i="6" s="1"/>
  <c r="BF126" i="6"/>
  <c r="T126" i="6"/>
  <c r="R126" i="6"/>
  <c r="P126" i="6"/>
  <c r="BI125" i="6"/>
  <c r="BH125" i="6"/>
  <c r="BG125" i="6"/>
  <c r="BF125" i="6"/>
  <c r="T125" i="6"/>
  <c r="R125" i="6"/>
  <c r="P125" i="6"/>
  <c r="J119" i="6"/>
  <c r="J118" i="6"/>
  <c r="F118" i="6"/>
  <c r="F116" i="6"/>
  <c r="E114" i="6"/>
  <c r="J94" i="6"/>
  <c r="J93" i="6"/>
  <c r="F93" i="6"/>
  <c r="F91" i="6"/>
  <c r="E89" i="6"/>
  <c r="J20" i="6"/>
  <c r="E20" i="6"/>
  <c r="F119" i="6"/>
  <c r="J19" i="6"/>
  <c r="J14" i="6"/>
  <c r="J116" i="6"/>
  <c r="E7" i="6"/>
  <c r="E110" i="6" s="1"/>
  <c r="J39" i="5"/>
  <c r="J38" i="5"/>
  <c r="AY99" i="1"/>
  <c r="J37" i="5"/>
  <c r="AX99" i="1" s="1"/>
  <c r="BI129" i="5"/>
  <c r="BH129" i="5"/>
  <c r="BG129" i="5"/>
  <c r="BF129" i="5"/>
  <c r="T129" i="5"/>
  <c r="R129" i="5"/>
  <c r="P129" i="5"/>
  <c r="BI128" i="5"/>
  <c r="BH128" i="5"/>
  <c r="BG128" i="5"/>
  <c r="BF128" i="5"/>
  <c r="T128" i="5"/>
  <c r="R128" i="5"/>
  <c r="P128" i="5"/>
  <c r="BI125" i="5"/>
  <c r="BH125" i="5"/>
  <c r="BG125" i="5"/>
  <c r="BF125" i="5"/>
  <c r="T125" i="5"/>
  <c r="R125" i="5"/>
  <c r="P125" i="5"/>
  <c r="J119" i="5"/>
  <c r="J118" i="5"/>
  <c r="F118" i="5"/>
  <c r="F116" i="5"/>
  <c r="E114" i="5"/>
  <c r="J94" i="5"/>
  <c r="J93" i="5"/>
  <c r="F93" i="5"/>
  <c r="F91" i="5"/>
  <c r="E89" i="5"/>
  <c r="J20" i="5"/>
  <c r="E20" i="5"/>
  <c r="F94" i="5"/>
  <c r="J19" i="5"/>
  <c r="J14" i="5"/>
  <c r="J116" i="5"/>
  <c r="E7" i="5"/>
  <c r="E85" i="5" s="1"/>
  <c r="J39" i="4"/>
  <c r="J38" i="4"/>
  <c r="AY98" i="1"/>
  <c r="J37" i="4"/>
  <c r="AX98" i="1" s="1"/>
  <c r="BI145" i="4"/>
  <c r="BH145" i="4"/>
  <c r="BG145" i="4"/>
  <c r="BF145" i="4"/>
  <c r="T145" i="4"/>
  <c r="R145" i="4"/>
  <c r="P145" i="4"/>
  <c r="BI144" i="4"/>
  <c r="BH144" i="4"/>
  <c r="BG144" i="4"/>
  <c r="BF144" i="4"/>
  <c r="T144" i="4"/>
  <c r="R144" i="4"/>
  <c r="P144" i="4"/>
  <c r="BI142" i="4"/>
  <c r="BH142" i="4"/>
  <c r="BG142" i="4"/>
  <c r="BF142" i="4"/>
  <c r="T142" i="4"/>
  <c r="R142" i="4"/>
  <c r="P142" i="4"/>
  <c r="BI140" i="4"/>
  <c r="BH140" i="4"/>
  <c r="BG140" i="4"/>
  <c r="BF140" i="4"/>
  <c r="T140" i="4"/>
  <c r="R140" i="4"/>
  <c r="P140" i="4"/>
  <c r="BI138" i="4"/>
  <c r="BH138" i="4"/>
  <c r="BG138" i="4"/>
  <c r="BF138" i="4"/>
  <c r="T138" i="4"/>
  <c r="R138" i="4"/>
  <c r="P138" i="4"/>
  <c r="BI137" i="4"/>
  <c r="BH137" i="4"/>
  <c r="BG137" i="4"/>
  <c r="BF137" i="4"/>
  <c r="T137" i="4"/>
  <c r="R137" i="4"/>
  <c r="P137" i="4"/>
  <c r="BI135" i="4"/>
  <c r="BH135" i="4"/>
  <c r="BG135" i="4"/>
  <c r="BF135" i="4"/>
  <c r="T135" i="4"/>
  <c r="R135" i="4"/>
  <c r="P135" i="4"/>
  <c r="BI133" i="4"/>
  <c r="BH133" i="4"/>
  <c r="BG133" i="4"/>
  <c r="BF133" i="4"/>
  <c r="T133" i="4"/>
  <c r="R133" i="4"/>
  <c r="P133" i="4"/>
  <c r="BI131" i="4"/>
  <c r="BH131" i="4"/>
  <c r="BG131" i="4"/>
  <c r="BF131" i="4"/>
  <c r="T131" i="4"/>
  <c r="R131" i="4"/>
  <c r="P131" i="4"/>
  <c r="BI129" i="4"/>
  <c r="BH129" i="4"/>
  <c r="BG129" i="4"/>
  <c r="BF129" i="4"/>
  <c r="T129" i="4"/>
  <c r="R129" i="4"/>
  <c r="P129" i="4"/>
  <c r="BI127" i="4"/>
  <c r="BH127" i="4"/>
  <c r="BG127" i="4"/>
  <c r="BF127" i="4"/>
  <c r="T127" i="4"/>
  <c r="R127" i="4"/>
  <c r="P127" i="4"/>
  <c r="BI125" i="4"/>
  <c r="BH125" i="4"/>
  <c r="BG125" i="4"/>
  <c r="BF125" i="4"/>
  <c r="T125" i="4"/>
  <c r="R125" i="4"/>
  <c r="P125" i="4"/>
  <c r="J119" i="4"/>
  <c r="J118" i="4"/>
  <c r="F118" i="4"/>
  <c r="F116" i="4"/>
  <c r="E114" i="4"/>
  <c r="J94" i="4"/>
  <c r="J93" i="4"/>
  <c r="F93" i="4"/>
  <c r="F91" i="4"/>
  <c r="E89" i="4"/>
  <c r="J20" i="4"/>
  <c r="E20" i="4"/>
  <c r="F119" i="4"/>
  <c r="J19" i="4"/>
  <c r="J14" i="4"/>
  <c r="J91" i="4" s="1"/>
  <c r="E7" i="4"/>
  <c r="E110" i="4"/>
  <c r="J39" i="3"/>
  <c r="J38" i="3"/>
  <c r="AY97" i="1"/>
  <c r="J37" i="3"/>
  <c r="AX97" i="1" s="1"/>
  <c r="BI166" i="3"/>
  <c r="BH166" i="3"/>
  <c r="BG166" i="3"/>
  <c r="BF166" i="3"/>
  <c r="T166" i="3"/>
  <c r="T165" i="3"/>
  <c r="R166" i="3"/>
  <c r="R165" i="3" s="1"/>
  <c r="P166" i="3"/>
  <c r="P165" i="3"/>
  <c r="BI164" i="3"/>
  <c r="BH164" i="3"/>
  <c r="BG164" i="3"/>
  <c r="BF164" i="3"/>
  <c r="T164" i="3"/>
  <c r="R164" i="3"/>
  <c r="P164" i="3"/>
  <c r="BI163" i="3"/>
  <c r="BH163" i="3"/>
  <c r="BG163" i="3"/>
  <c r="BF163" i="3"/>
  <c r="T163" i="3"/>
  <c r="R163" i="3"/>
  <c r="P163" i="3"/>
  <c r="BI162" i="3"/>
  <c r="BH162" i="3"/>
  <c r="BG162" i="3"/>
  <c r="BF162" i="3"/>
  <c r="T162" i="3"/>
  <c r="R162" i="3"/>
  <c r="P162" i="3"/>
  <c r="BI160" i="3"/>
  <c r="BH160" i="3"/>
  <c r="BG160" i="3"/>
  <c r="BF160" i="3"/>
  <c r="T160" i="3"/>
  <c r="R160" i="3"/>
  <c r="P160" i="3"/>
  <c r="BI159" i="3"/>
  <c r="BH159" i="3"/>
  <c r="BG159" i="3"/>
  <c r="BF159" i="3"/>
  <c r="T159" i="3"/>
  <c r="R159" i="3"/>
  <c r="P159" i="3"/>
  <c r="BI155" i="3"/>
  <c r="BH155" i="3"/>
  <c r="BG155" i="3"/>
  <c r="BF155" i="3"/>
  <c r="T155" i="3"/>
  <c r="R155" i="3"/>
  <c r="P155" i="3"/>
  <c r="BI154" i="3"/>
  <c r="BH154" i="3"/>
  <c r="BG154" i="3"/>
  <c r="BF154" i="3"/>
  <c r="T154" i="3"/>
  <c r="R154" i="3"/>
  <c r="P154" i="3"/>
  <c r="BI153" i="3"/>
  <c r="BH153" i="3"/>
  <c r="BG153" i="3"/>
  <c r="BF153" i="3"/>
  <c r="T153" i="3"/>
  <c r="R153" i="3"/>
  <c r="P153" i="3"/>
  <c r="BI151" i="3"/>
  <c r="BH151" i="3"/>
  <c r="BG151" i="3"/>
  <c r="BF151" i="3"/>
  <c r="T151" i="3"/>
  <c r="R151" i="3"/>
  <c r="P151" i="3"/>
  <c r="BI150" i="3"/>
  <c r="BH150" i="3"/>
  <c r="BG150" i="3"/>
  <c r="BF150" i="3"/>
  <c r="T150" i="3"/>
  <c r="R150" i="3"/>
  <c r="P150" i="3"/>
  <c r="BI147" i="3"/>
  <c r="BH147" i="3"/>
  <c r="BG147" i="3"/>
  <c r="BF147" i="3"/>
  <c r="T147" i="3"/>
  <c r="R147" i="3"/>
  <c r="P147" i="3"/>
  <c r="BI146" i="3"/>
  <c r="BH146" i="3"/>
  <c r="BG146" i="3"/>
  <c r="BF146" i="3"/>
  <c r="T146" i="3"/>
  <c r="R146" i="3"/>
  <c r="P146" i="3"/>
  <c r="BI145" i="3"/>
  <c r="BH145" i="3"/>
  <c r="BG145" i="3"/>
  <c r="BF145" i="3"/>
  <c r="T145" i="3"/>
  <c r="R145" i="3"/>
  <c r="P145" i="3"/>
  <c r="BI144" i="3"/>
  <c r="BH144" i="3"/>
  <c r="BG144" i="3"/>
  <c r="BF144" i="3"/>
  <c r="T144" i="3"/>
  <c r="R144" i="3"/>
  <c r="P144" i="3"/>
  <c r="BI142" i="3"/>
  <c r="BH142" i="3"/>
  <c r="BG142" i="3"/>
  <c r="BF142" i="3"/>
  <c r="T142" i="3"/>
  <c r="R142" i="3"/>
  <c r="P142" i="3"/>
  <c r="BI139" i="3"/>
  <c r="BH139" i="3"/>
  <c r="BG139" i="3"/>
  <c r="BF139" i="3"/>
  <c r="T139" i="3"/>
  <c r="R139" i="3"/>
  <c r="P139" i="3"/>
  <c r="BI137" i="3"/>
  <c r="BH137" i="3"/>
  <c r="BG137" i="3"/>
  <c r="BF137" i="3"/>
  <c r="T137" i="3"/>
  <c r="R137" i="3"/>
  <c r="P137" i="3"/>
  <c r="BI135" i="3"/>
  <c r="BH135" i="3"/>
  <c r="BG135" i="3"/>
  <c r="BF135" i="3"/>
  <c r="T135" i="3"/>
  <c r="R135" i="3"/>
  <c r="P135" i="3"/>
  <c r="BI133" i="3"/>
  <c r="BH133" i="3"/>
  <c r="BG133" i="3"/>
  <c r="BF133" i="3"/>
  <c r="T133" i="3"/>
  <c r="R133" i="3"/>
  <c r="P133" i="3"/>
  <c r="BI131" i="3"/>
  <c r="BH131" i="3"/>
  <c r="BG131" i="3"/>
  <c r="BF131" i="3"/>
  <c r="T131" i="3"/>
  <c r="R131" i="3"/>
  <c r="P131" i="3"/>
  <c r="BI130" i="3"/>
  <c r="BH130" i="3"/>
  <c r="BG130" i="3"/>
  <c r="BF130" i="3"/>
  <c r="T130" i="3"/>
  <c r="R130" i="3"/>
  <c r="P130" i="3"/>
  <c r="J124" i="3"/>
  <c r="J123" i="3"/>
  <c r="F123" i="3"/>
  <c r="F121" i="3"/>
  <c r="E119" i="3"/>
  <c r="J94" i="3"/>
  <c r="J93" i="3"/>
  <c r="F93" i="3"/>
  <c r="F91" i="3"/>
  <c r="E89" i="3"/>
  <c r="J20" i="3"/>
  <c r="E20" i="3"/>
  <c r="F124" i="3"/>
  <c r="J19" i="3"/>
  <c r="J14" i="3"/>
  <c r="J91" i="3" s="1"/>
  <c r="E7" i="3"/>
  <c r="E115" i="3"/>
  <c r="J39" i="2"/>
  <c r="J38" i="2"/>
  <c r="AY96" i="1"/>
  <c r="J37" i="2"/>
  <c r="AX96" i="1" s="1"/>
  <c r="BI136" i="2"/>
  <c r="BH136" i="2"/>
  <c r="BG136" i="2"/>
  <c r="BF136" i="2"/>
  <c r="T136" i="2"/>
  <c r="R136" i="2"/>
  <c r="P136" i="2"/>
  <c r="BI135" i="2"/>
  <c r="BH135" i="2"/>
  <c r="BG135" i="2"/>
  <c r="BF135" i="2"/>
  <c r="T135" i="2"/>
  <c r="R135" i="2"/>
  <c r="P135" i="2"/>
  <c r="BI134" i="2"/>
  <c r="BH134" i="2"/>
  <c r="BG134" i="2"/>
  <c r="BF134" i="2"/>
  <c r="T134" i="2"/>
  <c r="R134" i="2"/>
  <c r="P134" i="2"/>
  <c r="BI133" i="2"/>
  <c r="BH133" i="2"/>
  <c r="BG133" i="2"/>
  <c r="BF133" i="2"/>
  <c r="T133" i="2"/>
  <c r="R133" i="2"/>
  <c r="P133" i="2"/>
  <c r="BI131" i="2"/>
  <c r="BH131" i="2"/>
  <c r="BG131" i="2"/>
  <c r="BF131" i="2"/>
  <c r="T131" i="2"/>
  <c r="R131" i="2"/>
  <c r="P131" i="2"/>
  <c r="BI130" i="2"/>
  <c r="BH130" i="2"/>
  <c r="BG130" i="2"/>
  <c r="BF130" i="2"/>
  <c r="T130" i="2"/>
  <c r="R130" i="2"/>
  <c r="P130" i="2"/>
  <c r="BI128" i="2"/>
  <c r="BH128" i="2"/>
  <c r="BG128" i="2"/>
  <c r="BF128" i="2"/>
  <c r="T128" i="2"/>
  <c r="R128" i="2"/>
  <c r="P128" i="2"/>
  <c r="BI127" i="2"/>
  <c r="BH127" i="2"/>
  <c r="BG127" i="2"/>
  <c r="BF127" i="2"/>
  <c r="T127" i="2"/>
  <c r="R127" i="2"/>
  <c r="P127" i="2"/>
  <c r="BI126" i="2"/>
  <c r="BH126" i="2"/>
  <c r="BG126" i="2"/>
  <c r="BF126" i="2"/>
  <c r="T126" i="2"/>
  <c r="R126" i="2"/>
  <c r="P126" i="2"/>
  <c r="J120" i="2"/>
  <c r="J119" i="2"/>
  <c r="F119" i="2"/>
  <c r="F117" i="2"/>
  <c r="E115" i="2"/>
  <c r="J94" i="2"/>
  <c r="J93" i="2"/>
  <c r="F93" i="2"/>
  <c r="F91" i="2"/>
  <c r="E89" i="2"/>
  <c r="J20" i="2"/>
  <c r="E20" i="2"/>
  <c r="F120" i="2" s="1"/>
  <c r="J19" i="2"/>
  <c r="J14" i="2"/>
  <c r="J91" i="2"/>
  <c r="E7" i="2"/>
  <c r="E85" i="2" s="1"/>
  <c r="L90" i="1"/>
  <c r="AM90" i="1"/>
  <c r="AM89" i="1"/>
  <c r="L89" i="1"/>
  <c r="AM87" i="1"/>
  <c r="L87" i="1"/>
  <c r="L85" i="1"/>
  <c r="L84" i="1"/>
  <c r="J133" i="2"/>
  <c r="J134" i="2"/>
  <c r="BK130" i="2"/>
  <c r="J130" i="2"/>
  <c r="J126" i="2"/>
  <c r="J160" i="3"/>
  <c r="J153" i="3"/>
  <c r="BK131" i="3"/>
  <c r="BK153" i="3"/>
  <c r="J139" i="3"/>
  <c r="BK130" i="3"/>
  <c r="J151" i="3"/>
  <c r="BK144" i="3"/>
  <c r="BK133" i="3"/>
  <c r="BK147" i="3"/>
  <c r="J140" i="4"/>
  <c r="J129" i="4"/>
  <c r="J138" i="4"/>
  <c r="BK138" i="4"/>
  <c r="J125" i="4"/>
  <c r="J125" i="5"/>
  <c r="J125" i="6"/>
  <c r="J135" i="2"/>
  <c r="J131" i="2"/>
  <c r="BK133" i="2"/>
  <c r="BK131" i="2"/>
  <c r="J136" i="2"/>
  <c r="BK134" i="2"/>
  <c r="J127" i="2"/>
  <c r="BK127" i="2"/>
  <c r="J164" i="3"/>
  <c r="J162" i="3"/>
  <c r="J155" i="3"/>
  <c r="J145" i="3"/>
  <c r="J130" i="3"/>
  <c r="J154" i="3"/>
  <c r="BK150" i="3"/>
  <c r="J144" i="3"/>
  <c r="J135" i="3"/>
  <c r="BK164" i="3"/>
  <c r="BK160" i="3"/>
  <c r="J147" i="3"/>
  <c r="BK139" i="3"/>
  <c r="BK166" i="3"/>
  <c r="BK155" i="3"/>
  <c r="BK146" i="3"/>
  <c r="J131" i="3"/>
  <c r="BK135" i="4"/>
  <c r="BK131" i="4"/>
  <c r="J145" i="4"/>
  <c r="BK140" i="4"/>
  <c r="BK127" i="4"/>
  <c r="J142" i="4"/>
  <c r="J135" i="4"/>
  <c r="J131" i="4"/>
  <c r="J137" i="4"/>
  <c r="J129" i="5"/>
  <c r="BK129" i="5"/>
  <c r="BK125" i="5"/>
  <c r="BK126" i="6"/>
  <c r="J126" i="6"/>
  <c r="BK136" i="2"/>
  <c r="AS95" i="1"/>
  <c r="BK126" i="2"/>
  <c r="BK135" i="2"/>
  <c r="BK128" i="2"/>
  <c r="J128" i="2"/>
  <c r="J166" i="3"/>
  <c r="BK163" i="3"/>
  <c r="J159" i="3"/>
  <c r="J146" i="3"/>
  <c r="J142" i="3"/>
  <c r="BK159" i="3"/>
  <c r="BK151" i="3"/>
  <c r="BK145" i="3"/>
  <c r="J137" i="3"/>
  <c r="J133" i="3"/>
  <c r="BK162" i="3"/>
  <c r="J150" i="3"/>
  <c r="BK142" i="3"/>
  <c r="BK137" i="3"/>
  <c r="J163" i="3"/>
  <c r="BK154" i="3"/>
  <c r="BK135" i="3"/>
  <c r="BK145" i="4"/>
  <c r="J133" i="4"/>
  <c r="BK125" i="4"/>
  <c r="J144" i="4"/>
  <c r="BK129" i="4"/>
  <c r="BK144" i="4"/>
  <c r="BK137" i="4"/>
  <c r="BK133" i="4"/>
  <c r="BK142" i="4"/>
  <c r="J127" i="4"/>
  <c r="J128" i="5"/>
  <c r="BK128" i="5"/>
  <c r="BK125" i="6"/>
  <c r="P125" i="2" l="1"/>
  <c r="BK129" i="2"/>
  <c r="J129" i="2"/>
  <c r="J101" i="2"/>
  <c r="T129" i="2"/>
  <c r="BK129" i="3"/>
  <c r="J129" i="3"/>
  <c r="J100" i="3"/>
  <c r="T129" i="3"/>
  <c r="P141" i="3"/>
  <c r="BK149" i="3"/>
  <c r="J149" i="3"/>
  <c r="J102" i="3" s="1"/>
  <c r="P149" i="3"/>
  <c r="BK152" i="3"/>
  <c r="J152" i="3"/>
  <c r="J103" i="3" s="1"/>
  <c r="T152" i="3"/>
  <c r="T158" i="3"/>
  <c r="BK124" i="4"/>
  <c r="J124" i="4" s="1"/>
  <c r="J100" i="4" s="1"/>
  <c r="T124" i="4"/>
  <c r="T123" i="4"/>
  <c r="T122" i="4" s="1"/>
  <c r="P124" i="5"/>
  <c r="P123" i="5"/>
  <c r="P122" i="5"/>
  <c r="AU99" i="1" s="1"/>
  <c r="R125" i="2"/>
  <c r="T125" i="2"/>
  <c r="T124" i="2"/>
  <c r="T123" i="2" s="1"/>
  <c r="R129" i="2"/>
  <c r="R129" i="3"/>
  <c r="BK141" i="3"/>
  <c r="J141" i="3" s="1"/>
  <c r="J101" i="3" s="1"/>
  <c r="T141" i="3"/>
  <c r="R149" i="3"/>
  <c r="P152" i="3"/>
  <c r="BK158" i="3"/>
  <c r="J158" i="3"/>
  <c r="J104" i="3"/>
  <c r="P158" i="3"/>
  <c r="R124" i="4"/>
  <c r="R123" i="4"/>
  <c r="R122" i="4"/>
  <c r="T124" i="5"/>
  <c r="T123" i="5"/>
  <c r="T122" i="5"/>
  <c r="BK125" i="2"/>
  <c r="J125" i="2" s="1"/>
  <c r="J100" i="2" s="1"/>
  <c r="P129" i="2"/>
  <c r="P129" i="3"/>
  <c r="P128" i="3" s="1"/>
  <c r="P127" i="3" s="1"/>
  <c r="AU97" i="1" s="1"/>
  <c r="R141" i="3"/>
  <c r="T149" i="3"/>
  <c r="R152" i="3"/>
  <c r="R158" i="3"/>
  <c r="P124" i="4"/>
  <c r="P123" i="4" s="1"/>
  <c r="P122" i="4" s="1"/>
  <c r="AU98" i="1" s="1"/>
  <c r="BK124" i="5"/>
  <c r="J124" i="5" s="1"/>
  <c r="J100" i="5" s="1"/>
  <c r="R124" i="5"/>
  <c r="R123" i="5"/>
  <c r="R122" i="5" s="1"/>
  <c r="BK124" i="6"/>
  <c r="J124" i="6"/>
  <c r="J100" i="6"/>
  <c r="P124" i="6"/>
  <c r="P123" i="6"/>
  <c r="P122" i="6"/>
  <c r="AU100" i="1"/>
  <c r="R124" i="6"/>
  <c r="R123" i="6"/>
  <c r="R122" i="6"/>
  <c r="T124" i="6"/>
  <c r="T123" i="6" s="1"/>
  <c r="T122" i="6" s="1"/>
  <c r="BK165" i="3"/>
  <c r="J165" i="3"/>
  <c r="J105" i="3" s="1"/>
  <c r="J91" i="6"/>
  <c r="BE125" i="6"/>
  <c r="BB100" i="1"/>
  <c r="E85" i="6"/>
  <c r="F94" i="6"/>
  <c r="BE126" i="6"/>
  <c r="E110" i="5"/>
  <c r="J91" i="5"/>
  <c r="F119" i="5"/>
  <c r="BE125" i="5"/>
  <c r="BE128" i="5"/>
  <c r="BE129" i="5"/>
  <c r="E85" i="4"/>
  <c r="F94" i="4"/>
  <c r="BE129" i="4"/>
  <c r="BE131" i="4"/>
  <c r="BE138" i="4"/>
  <c r="BE144" i="4"/>
  <c r="BE145" i="4"/>
  <c r="J116" i="4"/>
  <c r="BE125" i="4"/>
  <c r="BE127" i="4"/>
  <c r="BE140" i="4"/>
  <c r="BE135" i="4"/>
  <c r="BE133" i="4"/>
  <c r="BE137" i="4"/>
  <c r="BE142" i="4"/>
  <c r="E85" i="3"/>
  <c r="F94" i="3"/>
  <c r="BE131" i="3"/>
  <c r="BE137" i="3"/>
  <c r="BE142" i="3"/>
  <c r="BE151" i="3"/>
  <c r="BE155" i="3"/>
  <c r="BE159" i="3"/>
  <c r="BE164" i="3"/>
  <c r="J121" i="3"/>
  <c r="BE130" i="3"/>
  <c r="BE145" i="3"/>
  <c r="BE154" i="3"/>
  <c r="BE139" i="3"/>
  <c r="BE146" i="3"/>
  <c r="BE147" i="3"/>
  <c r="BE160" i="3"/>
  <c r="BE162" i="3"/>
  <c r="BE163" i="3"/>
  <c r="BE166" i="3"/>
  <c r="BE133" i="3"/>
  <c r="BE135" i="3"/>
  <c r="BE144" i="3"/>
  <c r="BE150" i="3"/>
  <c r="BE153" i="3"/>
  <c r="E111" i="2"/>
  <c r="F94" i="2"/>
  <c r="BE126" i="2"/>
  <c r="BE127" i="2"/>
  <c r="BE133" i="2"/>
  <c r="J117" i="2"/>
  <c r="BE128" i="2"/>
  <c r="BE136" i="2"/>
  <c r="BE130" i="2"/>
  <c r="BE131" i="2"/>
  <c r="BE134" i="2"/>
  <c r="BE135" i="2"/>
  <c r="F36" i="2"/>
  <c r="BA96" i="1" s="1"/>
  <c r="J36" i="2"/>
  <c r="AW96" i="1" s="1"/>
  <c r="F38" i="3"/>
  <c r="BC97" i="1" s="1"/>
  <c r="F36" i="4"/>
  <c r="BA98" i="1" s="1"/>
  <c r="J36" i="5"/>
  <c r="AW99" i="1" s="1"/>
  <c r="F36" i="5"/>
  <c r="BA99" i="1" s="1"/>
  <c r="F39" i="6"/>
  <c r="BD100" i="1" s="1"/>
  <c r="F39" i="2"/>
  <c r="BD96" i="1" s="1"/>
  <c r="F36" i="3"/>
  <c r="BA97" i="1" s="1"/>
  <c r="F39" i="4"/>
  <c r="BD98" i="1" s="1"/>
  <c r="F38" i="4"/>
  <c r="BC98" i="1" s="1"/>
  <c r="J36" i="6"/>
  <c r="AW100" i="1" s="1"/>
  <c r="F37" i="2"/>
  <c r="BB96" i="1" s="1"/>
  <c r="AS94" i="1"/>
  <c r="J36" i="3"/>
  <c r="AW97" i="1"/>
  <c r="F37" i="4"/>
  <c r="BB98" i="1"/>
  <c r="J36" i="4"/>
  <c r="AW98" i="1"/>
  <c r="F37" i="5"/>
  <c r="BB99" i="1"/>
  <c r="F38" i="6"/>
  <c r="BC100" i="1"/>
  <c r="F38" i="2"/>
  <c r="BC96" i="1"/>
  <c r="F37" i="3"/>
  <c r="BB97" i="1"/>
  <c r="F39" i="3"/>
  <c r="BD97" i="1"/>
  <c r="F39" i="5"/>
  <c r="BD99" i="1"/>
  <c r="F38" i="5"/>
  <c r="BC99" i="1"/>
  <c r="F36" i="6"/>
  <c r="BA100" i="1"/>
  <c r="BK124" i="2" l="1"/>
  <c r="J124" i="2" s="1"/>
  <c r="J99" i="2" s="1"/>
  <c r="BK128" i="3"/>
  <c r="J128" i="3" s="1"/>
  <c r="J99" i="3" s="1"/>
  <c r="R128" i="3"/>
  <c r="R127" i="3"/>
  <c r="R124" i="2"/>
  <c r="R123" i="2" s="1"/>
  <c r="T128" i="3"/>
  <c r="T127" i="3"/>
  <c r="P124" i="2"/>
  <c r="P123" i="2" s="1"/>
  <c r="AU96" i="1" s="1"/>
  <c r="AU95" i="1" s="1"/>
  <c r="AU94" i="1" s="1"/>
  <c r="BK123" i="5"/>
  <c r="J123" i="5"/>
  <c r="J99" i="5" s="1"/>
  <c r="BK123" i="4"/>
  <c r="J123" i="4" s="1"/>
  <c r="J99" i="4" s="1"/>
  <c r="BK123" i="6"/>
  <c r="J123" i="6" s="1"/>
  <c r="J99" i="6" s="1"/>
  <c r="BK127" i="3"/>
  <c r="J127" i="3" s="1"/>
  <c r="J98" i="3" s="1"/>
  <c r="F35" i="6"/>
  <c r="AZ100" i="1" s="1"/>
  <c r="J35" i="2"/>
  <c r="AV96" i="1" s="1"/>
  <c r="AT96" i="1" s="1"/>
  <c r="J35" i="3"/>
  <c r="AV97" i="1" s="1"/>
  <c r="AT97" i="1" s="1"/>
  <c r="F35" i="4"/>
  <c r="AZ98" i="1"/>
  <c r="J35" i="6"/>
  <c r="AV100" i="1" s="1"/>
  <c r="AT100" i="1" s="1"/>
  <c r="F35" i="2"/>
  <c r="AZ96" i="1" s="1"/>
  <c r="J35" i="4"/>
  <c r="AV98" i="1"/>
  <c r="AT98" i="1"/>
  <c r="F35" i="5"/>
  <c r="AZ99" i="1"/>
  <c r="BA95" i="1"/>
  <c r="BA94" i="1"/>
  <c r="AW94" i="1" s="1"/>
  <c r="AK30" i="1" s="1"/>
  <c r="F35" i="3"/>
  <c r="AZ97" i="1"/>
  <c r="J35" i="5"/>
  <c r="AV99" i="1"/>
  <c r="AT99" i="1"/>
  <c r="BC95" i="1"/>
  <c r="BC94" i="1" s="1"/>
  <c r="AY94" i="1" s="1"/>
  <c r="BD95" i="1"/>
  <c r="BD94" i="1"/>
  <c r="W33" i="1" s="1"/>
  <c r="BB95" i="1"/>
  <c r="BB94" i="1"/>
  <c r="AX94" i="1"/>
  <c r="BK123" i="2" l="1"/>
  <c r="J123" i="2" s="1"/>
  <c r="J98" i="2" s="1"/>
  <c r="BK122" i="5"/>
  <c r="J122" i="5" s="1"/>
  <c r="J98" i="5" s="1"/>
  <c r="BK122" i="4"/>
  <c r="J122" i="4"/>
  <c r="J98" i="4" s="1"/>
  <c r="BK122" i="6"/>
  <c r="J122" i="6"/>
  <c r="J98" i="6"/>
  <c r="J32" i="3"/>
  <c r="AG97" i="1" s="1"/>
  <c r="AN97" i="1" s="1"/>
  <c r="J32" i="2"/>
  <c r="AG96" i="1" s="1"/>
  <c r="AZ95" i="1"/>
  <c r="AZ94" i="1"/>
  <c r="W29" i="1"/>
  <c r="W32" i="1"/>
  <c r="AW95" i="1"/>
  <c r="W31" i="1"/>
  <c r="AX95" i="1"/>
  <c r="AY95" i="1"/>
  <c r="W30" i="1"/>
  <c r="J41" i="3" l="1"/>
  <c r="J41" i="2"/>
  <c r="AN96" i="1"/>
  <c r="J32" i="5"/>
  <c r="AG99" i="1"/>
  <c r="J32" i="4"/>
  <c r="AG98" i="1" s="1"/>
  <c r="J32" i="6"/>
  <c r="AG100" i="1"/>
  <c r="AV94" i="1"/>
  <c r="AK29" i="1" s="1"/>
  <c r="AV95" i="1"/>
  <c r="AT95" i="1"/>
  <c r="J41" i="4" l="1"/>
  <c r="J41" i="6"/>
  <c r="J41" i="5"/>
  <c r="AN100" i="1"/>
  <c r="AN98" i="1"/>
  <c r="AN99" i="1"/>
  <c r="AG95" i="1"/>
  <c r="AG94" i="1"/>
  <c r="AK26" i="1"/>
  <c r="AK35" i="1"/>
  <c r="AT94" i="1"/>
  <c r="AN94" i="1" l="1"/>
  <c r="AN95" i="1"/>
</calcChain>
</file>

<file path=xl/sharedStrings.xml><?xml version="1.0" encoding="utf-8"?>
<sst xmlns="http://schemas.openxmlformats.org/spreadsheetml/2006/main" count="1794" uniqueCount="350">
  <si>
    <t>Export Komplet</t>
  </si>
  <si>
    <t/>
  </si>
  <si>
    <t>2.0</t>
  </si>
  <si>
    <t>ZAMOK</t>
  </si>
  <si>
    <t>False</t>
  </si>
  <si>
    <t>{d63a2dc5-8d9e-4362-a99f-51fff37093df}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</si>
  <si>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</si>
  <si>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</si>
  <si>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</si>
  <si>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</si>
  <si>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</si>
  <si>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</si>
  <si>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</si>
  <si>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</si>
  <si>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ChodnikSumavska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</si>
  <si>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</si>
  <si>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</si>
  <si>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Oprava chodníku kolem školy Šumavská- II.ETAPA  ,Šumperk</t>
  </si>
  <si>
    <t>KSO:</t>
  </si>
  <si>
    <t>CC-CZ:</t>
  </si>
  <si>
    <t>Místo:</t>
  </si>
  <si>
    <t>Šumperk</t>
  </si>
  <si>
    <t>Datum:</t>
  </si>
  <si>
    <t>5. 9. 2024</t>
  </si>
  <si>
    <t>Zadavatel:</t>
  </si>
  <si>
    <t>IČ:</t>
  </si>
  <si>
    <t>Město  Šumperk</t>
  </si>
  <si>
    <t>DIČ:</t>
  </si>
  <si>
    <t>Uchazeč:</t>
  </si>
  <si>
    <t>Vyplň údaj</t>
  </si>
  <si>
    <t>Projektant:</t>
  </si>
  <si>
    <t>Ing.Zdeněk  Vitásek</t>
  </si>
  <si>
    <t>True</t>
  </si>
  <si>
    <t>Zpracovatel:</t>
  </si>
  <si>
    <t>Martin  Pniok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</si>
  <si>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</si>
  <si>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</si>
  <si>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</si>
  <si>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</si>
  <si>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</si>
  <si>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</si>
  <si>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</si>
  <si>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</si>
  <si>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</si>
  <si>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</si>
  <si>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</si>
  <si>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</si>
  <si>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</si>
  <si>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</si>
  <si>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</si>
  <si>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</si>
  <si>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</si>
  <si>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</si>
  <si>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</si>
  <si>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</si>
  <si>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</si>
  <si>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</si>
  <si>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</si>
  <si>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</si>
  <si>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</si>
  <si>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</si>
  <si>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</si>
  <si>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</si>
  <si>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</si>
  <si>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</si>
  <si>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</si>
  <si>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</si>
  <si>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</si>
  <si>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</si>
  <si>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</si>
  <si>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</si>
  <si>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</si>
  <si>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</si>
  <si>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</si>
  <si>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</si>
  <si>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</si>
  <si>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</si>
  <si>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</si>
  <si>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</si>
  <si>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</si>
  <si>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SO 01</t>
  </si>
  <si>
    <t>Oprava  chodníku</t>
  </si>
  <si>
    <t>STA</t>
  </si>
  <si>
    <t>1</t>
  </si>
  <si>
    <t>{f9708e79-001e-42b5-9a77-5e78cbffaa72}</t>
  </si>
  <si>
    <t>2</t>
  </si>
  <si>
    <t>/</t>
  </si>
  <si>
    <t>SO 001</t>
  </si>
  <si>
    <t>Příprava území , demolice stávajícího chodníku</t>
  </si>
  <si>
    <t>Soupis</t>
  </si>
  <si>
    <t>{199eebf6-1b01-4d0f-8313-0972827ca9f0}</t>
  </si>
  <si>
    <t>SO 101</t>
  </si>
  <si>
    <t>Chodník</t>
  </si>
  <si>
    <t>{e773ba03-bb24-4929-b04f-991953cb03fc}</t>
  </si>
  <si>
    <t>SO 192</t>
  </si>
  <si>
    <t>Dopravní  značení dočasné - DIO</t>
  </si>
  <si>
    <t>{c216b0db-748a-43cf-b9bd-631e219df04a}</t>
  </si>
  <si>
    <t>SO 1000</t>
  </si>
  <si>
    <t>Ostatní  náklady</t>
  </si>
  <si>
    <t>{d6ef7eea-edc7-4ed4-805c-57fb0b88277f}</t>
  </si>
  <si>
    <t>SO 1020</t>
  </si>
  <si>
    <t>VRN</t>
  </si>
  <si>
    <t>{5cca3125-5cab-42d0-95a5-c688063b0218}</t>
  </si>
  <si>
    <t>KRYCÍ LIST SOUPISU PRACÍ</t>
  </si>
  <si>
    <t>Objekt:</t>
  </si>
  <si>
    <t>SO 01 - Oprava  chodníku</t>
  </si>
  <si>
    <t>Soupis:</t>
  </si>
  <si>
    <t>SO 001 - Příprava území , demolice stávajícího chodníku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</si>
  <si>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</si>
  <si>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</si>
  <si>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</si>
  <si>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</si>
  <si>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</si>
  <si>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</si>
  <si>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</si>
  <si>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997 - Přesun sutě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</si>
  <si>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</si>
  <si>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</si>
  <si>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</si>
  <si>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</si>
  <si>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</si>
  <si>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</si>
  <si>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</si>
  <si>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</si>
  <si>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</si>
  <si>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</si>
  <si>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</si>
  <si>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</si>
  <si>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</si>
  <si>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</si>
  <si>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</si>
  <si>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</si>
  <si>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</si>
  <si>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</si>
  <si>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113107163</t>
  </si>
  <si>
    <t>Odstranění podkladu z kameniva drceného tl přes 200 do 300 mm strojně pl přes 50 do 200 m2</t>
  </si>
  <si>
    <t>m2</t>
  </si>
  <si>
    <t>CS ÚRS 2024 02</t>
  </si>
  <si>
    <t>4</t>
  </si>
  <si>
    <t>2023834506</t>
  </si>
  <si>
    <t>113107181</t>
  </si>
  <si>
    <t>Odstranění podkladu živičného tl do 50 mm strojně pl přes 50 do 200 m2</t>
  </si>
  <si>
    <t>-1904043587</t>
  </si>
  <si>
    <t>3</t>
  </si>
  <si>
    <t>113202111</t>
  </si>
  <si>
    <t>Vytrhání obrub krajníků obrubníků stojatých</t>
  </si>
  <si>
    <t>m</t>
  </si>
  <si>
    <t>-1564561322</t>
  </si>
  <si>
    <t>997</t>
  </si>
  <si>
    <t>Přesun sutě</t>
  </si>
  <si>
    <t>997221561</t>
  </si>
  <si>
    <t>Vodorovná doprava suti z kusových materiálů do 1 km</t>
  </si>
  <si>
    <t>t</t>
  </si>
  <si>
    <t>679381777</t>
  </si>
  <si>
    <t>5</t>
  </si>
  <si>
    <t>997221569</t>
  </si>
  <si>
    <t>Příplatek ZKD 1 km u vodorovné dopravy suti z kusových materiálů</t>
  </si>
  <si>
    <t>1249099033</t>
  </si>
  <si>
    <t>VV</t>
  </si>
  <si>
    <t>214,192*3 'Přepočtené koeficientem množství</t>
  </si>
  <si>
    <t>6</t>
  </si>
  <si>
    <t>997221611</t>
  </si>
  <si>
    <t>Nakládání suti na dopravní prostředky pro vodorovnou dopravu</t>
  </si>
  <si>
    <t>-1961659948</t>
  </si>
  <si>
    <t>7</t>
  </si>
  <si>
    <t>997221861</t>
  </si>
  <si>
    <t>Poplatek za uložení stavebního odpadu na recyklační skládce (skládkovné) z prostého betonu pod kódem 17 01 01</t>
  </si>
  <si>
    <t>-1425103702</t>
  </si>
  <si>
    <t>8</t>
  </si>
  <si>
    <t>997221873</t>
  </si>
  <si>
    <t>Poplatek za uložení stavebního odpadu na recyklační skládce (skládkovné) zeminy a kamení zatříděného do Katalogu odpadů pod kódem 17 05 04</t>
  </si>
  <si>
    <t>-731292454</t>
  </si>
  <si>
    <t>9</t>
  </si>
  <si>
    <t>997221875</t>
  </si>
  <si>
    <t>Poplatek za uložení stavebního odpadu na recyklační skládce (skládkovné) asfaltového bez obsahu dehtu zatříděného do Katalogu odpadů pod kódem 17 03 02</t>
  </si>
  <si>
    <t>CS ÚRS 2024 01</t>
  </si>
  <si>
    <t>-889207322</t>
  </si>
  <si>
    <t>SO 101 - Chodník</t>
  </si>
  <si>
    <t xml:space="preserve">    5 - Komunikace pozemní</t>
  </si>
  <si>
    <t xml:space="preserve">    8 - Trubní vedení</t>
  </si>
  <si>
    <t xml:space="preserve">    9 - Ostatní konstrukce a práce, bourání</t>
  </si>
  <si>
    <t xml:space="preserve">    998 - Přesun hmot</t>
  </si>
  <si>
    <t>113154513</t>
  </si>
  <si>
    <t>Frézování živičného krytu tl 50 mm pruh š do 0,5 m pl do 500 m2</t>
  </si>
  <si>
    <t>-493107816</t>
  </si>
  <si>
    <t>181311103</t>
  </si>
  <si>
    <t>Rozprostření ornice tl vrstvy do 200 mm v rovině nebo ve svahu do 1:5 ručně</t>
  </si>
  <si>
    <t>204653510</t>
  </si>
  <si>
    <t>180*0,5</t>
  </si>
  <si>
    <t>M</t>
  </si>
  <si>
    <t>10364101</t>
  </si>
  <si>
    <t>zemina pro terénní úpravy - ornice</t>
  </si>
  <si>
    <t>2020127550</t>
  </si>
  <si>
    <t>180*0,5*0,2*1,6</t>
  </si>
  <si>
    <t>181411131</t>
  </si>
  <si>
    <t>Založení parkového trávníku výsevem pl do 1000 m2 v rovině a ve svahu do 1:5</t>
  </si>
  <si>
    <t>88199287</t>
  </si>
  <si>
    <t>00572420</t>
  </si>
  <si>
    <t>osivo směs travní parková okrasná</t>
  </si>
  <si>
    <t>kg</t>
  </si>
  <si>
    <t>603628164</t>
  </si>
  <si>
    <t>90*0,04 'Přepočtené koeficientem množství</t>
  </si>
  <si>
    <t>181912112</t>
  </si>
  <si>
    <t>Úprava pláně v hornině třídy těžitelnosti I skupiny 3 se zhutněním ručně</t>
  </si>
  <si>
    <t>-851363156</t>
  </si>
  <si>
    <t>254</t>
  </si>
  <si>
    <t>Komunikace pozemní</t>
  </si>
  <si>
    <t>564871011</t>
  </si>
  <si>
    <t>Podklad ze štěrkodrtě ŠD plochy do 100 m2 tl 250 mm</t>
  </si>
  <si>
    <t>-1117654727</t>
  </si>
  <si>
    <t>572340111</t>
  </si>
  <si>
    <t>Vyspravení krytu komunikací po překopech pl do 15 m2 asfaltovým betonem ACO (AB) tl přes 30 do 50 mm</t>
  </si>
  <si>
    <t>-495306706</t>
  </si>
  <si>
    <t>573231108</t>
  </si>
  <si>
    <t>Postřik živičný spojovací ze silniční emulze v množství 0,50 kg/m2</t>
  </si>
  <si>
    <t>-1569030994</t>
  </si>
  <si>
    <t>10</t>
  </si>
  <si>
    <t>596211112</t>
  </si>
  <si>
    <t>Kladení zámkové dlažby komunikací pro pěší ručně tl 60 mm skupiny A pl přes 100 do 300 m2</t>
  </si>
  <si>
    <t>-278230528</t>
  </si>
  <si>
    <t>11</t>
  </si>
  <si>
    <t>59245015</t>
  </si>
  <si>
    <t>dlažba zámková betonová tvaru I 200x165mm tl 60mm přírodní</t>
  </si>
  <si>
    <t>127096847</t>
  </si>
  <si>
    <t>254*1,02 'Přepočtené koeficientem množství</t>
  </si>
  <si>
    <t>Trubní vedení</t>
  </si>
  <si>
    <t>899132121</t>
  </si>
  <si>
    <t>Výměna (výšková úprava) poklopu kanalizačního pevného s ošetřením podkladu hloubky do 25 cm</t>
  </si>
  <si>
    <t>kus</t>
  </si>
  <si>
    <t>-444872873</t>
  </si>
  <si>
    <t>13</t>
  </si>
  <si>
    <t>899132212</t>
  </si>
  <si>
    <t>Výměna poklopu vodovodního samonivelačního nebo pevného šoupátkového</t>
  </si>
  <si>
    <t>1978210699</t>
  </si>
  <si>
    <t>Ostatní konstrukce a práce, bourání</t>
  </si>
  <si>
    <t>14</t>
  </si>
  <si>
    <t>916231213</t>
  </si>
  <si>
    <t>Osazení chodníkového obrubníku betonového stojatého s boční opěrou do lože z betonu prostého</t>
  </si>
  <si>
    <t>-1316020907</t>
  </si>
  <si>
    <t>15</t>
  </si>
  <si>
    <t>59217017</t>
  </si>
  <si>
    <t>obrubník betonový chodníkový 1000x100x250mm</t>
  </si>
  <si>
    <t>-105374161</t>
  </si>
  <si>
    <t>16</t>
  </si>
  <si>
    <t>916991121</t>
  </si>
  <si>
    <t>Lože pod obrubníky, krajníky nebo obruby z dlažebních kostek z betonu prostého</t>
  </si>
  <si>
    <t>m3</t>
  </si>
  <si>
    <t>1020285283</t>
  </si>
  <si>
    <t>180*0,25*0,2</t>
  </si>
  <si>
    <t>Součet</t>
  </si>
  <si>
    <t>17</t>
  </si>
  <si>
    <t>997221571</t>
  </si>
  <si>
    <t>Vodorovná doprava vybouraných hmot do 1 km</t>
  </si>
  <si>
    <t>-659825799</t>
  </si>
  <si>
    <t>18</t>
  </si>
  <si>
    <t>997221579</t>
  </si>
  <si>
    <t>Příplatek ZKD 1 km u vodorovné dopravy vybouraných hmot</t>
  </si>
  <si>
    <t>945335592</t>
  </si>
  <si>
    <t>1,91*3 'Přepočtené koeficientem množství</t>
  </si>
  <si>
    <t>19</t>
  </si>
  <si>
    <t>997221612</t>
  </si>
  <si>
    <t>Nakládání vybouraných hmot na dopravní prostředky pro vodorovnou dopravu</t>
  </si>
  <si>
    <t>-839838974</t>
  </si>
  <si>
    <t>20</t>
  </si>
  <si>
    <t>2056779472</t>
  </si>
  <si>
    <t>Poplatek za uložení na recyklační skládce (skládkovné) stavebního odpadu asfaltového bez obsahu dehtu zatříděného do Katalogu odpadů pod kódem 17 03 02</t>
  </si>
  <si>
    <t>-674902695</t>
  </si>
  <si>
    <t>998</t>
  </si>
  <si>
    <t>Přesun hmot</t>
  </si>
  <si>
    <t>22</t>
  </si>
  <si>
    <t>998223011</t>
  </si>
  <si>
    <t>Přesun hmot pro pozemní komunikace s krytem dlážděným</t>
  </si>
  <si>
    <t>1143583729</t>
  </si>
  <si>
    <t>SO 192 - Dopravní  značení dočasné - DIO</t>
  </si>
  <si>
    <t>913111111</t>
  </si>
  <si>
    <t>Montáž a demontáž plastového podstavce dočasné dopravní značky</t>
  </si>
  <si>
    <t>2027072802</t>
  </si>
  <si>
    <t>"Z4a"  6</t>
  </si>
  <si>
    <t>913111115</t>
  </si>
  <si>
    <t>Montáž a demontáž dočasné dopravní značky samostatné základní</t>
  </si>
  <si>
    <t>231332648</t>
  </si>
  <si>
    <t>"E13" 2</t>
  </si>
  <si>
    <t>913111211</t>
  </si>
  <si>
    <t>Příplatek k dočasnému podstavci plastovému za první a ZKD den použití</t>
  </si>
  <si>
    <t>739743776</t>
  </si>
  <si>
    <t>"Z4a"  6*4*7</t>
  </si>
  <si>
    <t>913111215</t>
  </si>
  <si>
    <t>Příplatek k dočasné dopravní značce samostatné základní za první a ZKD den použití</t>
  </si>
  <si>
    <t>-630680653</t>
  </si>
  <si>
    <t>"E13" 2*4*7</t>
  </si>
  <si>
    <t>913121111</t>
  </si>
  <si>
    <t>Montáž a demontáž dočasné dopravní značky kompletní základní</t>
  </si>
  <si>
    <t>-1962134307</t>
  </si>
  <si>
    <t>"B30"  2</t>
  </si>
  <si>
    <t>913121211</t>
  </si>
  <si>
    <t>Příplatek k dočasné dopravní značce kompletní základní za první a ZKD den použití</t>
  </si>
  <si>
    <t>1955072749</t>
  </si>
  <si>
    <t>"B30" 2*4*7</t>
  </si>
  <si>
    <t>913221111</t>
  </si>
  <si>
    <t>Montáž a demontáž dočasné dopravní zábrany světelné šířky 1,5 m se 3 světly</t>
  </si>
  <si>
    <t>21074518</t>
  </si>
  <si>
    <t>913221211</t>
  </si>
  <si>
    <t>Příplatek k dočasné dopravní zábraně světelné šířky 1,5 m se 3 světly za první a ZKD den použití</t>
  </si>
  <si>
    <t>-1317198085</t>
  </si>
  <si>
    <t>"Z2" 2*4*7</t>
  </si>
  <si>
    <t>913321111</t>
  </si>
  <si>
    <t>Montáž a demontáž dočasné dopravní směrové desky základní</t>
  </si>
  <si>
    <t>-535402291</t>
  </si>
  <si>
    <t>"Z4a" 6</t>
  </si>
  <si>
    <t>913321211</t>
  </si>
  <si>
    <t>Příplatek k dočasné směrové desce základní za první a ZKD den použití</t>
  </si>
  <si>
    <t>691588794</t>
  </si>
  <si>
    <t>"Z4a" 6*4*7</t>
  </si>
  <si>
    <t>913911113</t>
  </si>
  <si>
    <t>Montáž a demontáž akumulátoru dočasného dopravního značení olověného 12 V/180 Ah</t>
  </si>
  <si>
    <t>-92494011</t>
  </si>
  <si>
    <t>913911213</t>
  </si>
  <si>
    <t>Příplatek k dočasnému akumulátor 12V/180 Ah za první a ZKD den použití</t>
  </si>
  <si>
    <t>1073582442</t>
  </si>
  <si>
    <t>2*4*7</t>
  </si>
  <si>
    <t>SO 1000 - Ostatní  náklady</t>
  </si>
  <si>
    <t>OST - Ostatní</t>
  </si>
  <si>
    <t xml:space="preserve">    O01 - Ostatní</t>
  </si>
  <si>
    <t>OST</t>
  </si>
  <si>
    <t>Ostatní</t>
  </si>
  <si>
    <t>O01</t>
  </si>
  <si>
    <t>221500000</t>
  </si>
  <si>
    <t>Vytýčení stávajících inženýrských sítí</t>
  </si>
  <si>
    <t>kpl</t>
  </si>
  <si>
    <t>262144</t>
  </si>
  <si>
    <t>955888331</t>
  </si>
  <si>
    <t>"  vytýčení  stávajících podzemních inženýrských sítí před zahájením zemních prací a přeložek"</t>
  </si>
  <si>
    <t>823800000</t>
  </si>
  <si>
    <t>Vyřízení  povolení  zvláštního užívání  pozemní komunikace</t>
  </si>
  <si>
    <t>1775705263</t>
  </si>
  <si>
    <t>012203000</t>
  </si>
  <si>
    <t>Geodetické práce při provádění stavby</t>
  </si>
  <si>
    <t>-1188979583</t>
  </si>
  <si>
    <t>SO 1020 - VRN</t>
  </si>
  <si>
    <t>VRN - Vedlejší rozpočtové náklady</t>
  </si>
  <si>
    <t xml:space="preserve">    VRN3 - Zařízení staveniště</t>
  </si>
  <si>
    <t>Vedlejší rozpočtové náklady</t>
  </si>
  <si>
    <t>VRN3</t>
  </si>
  <si>
    <t>Zařízení staveniště</t>
  </si>
  <si>
    <t>030001000</t>
  </si>
  <si>
    <t>1024</t>
  </si>
  <si>
    <t>-1563799111</t>
  </si>
  <si>
    <t>034002000</t>
  </si>
  <si>
    <t>Zabezpečení staveniště</t>
  </si>
  <si>
    <t>-1539214316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</si>
</sst>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9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8"/>
      <color theme="10"/>
      <name val="Wingdings 2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8" fillId="0" borderId="0" applyNumberFormat="0" applyFill="0" applyBorder="0" applyAlignment="0" applyProtection="0"/>
  </cellStyleXfs>
  <cellXfs count="233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7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1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22" fillId="4" borderId="0" xfId="0" applyFont="1" applyFill="1" applyAlignment="1">
      <alignment horizontal="center" vertical="center"/>
    </xf>
    <xf numFmtId="0" fontId="23" fillId="0" borderId="16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4" fontId="24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0" fillId="0" borderId="14" xfId="0" applyNumberFormat="1" applyFont="1" applyBorder="1" applyAlignment="1">
      <alignment vertical="center"/>
    </xf>
    <xf numFmtId="4" fontId="20" fillId="0" borderId="0" xfId="0" applyNumberFormat="1" applyFont="1" applyAlignment="1">
      <alignment vertical="center"/>
    </xf>
    <xf numFmtId="166" fontId="20" fillId="0" borderId="0" xfId="0" applyNumberFormat="1" applyFont="1" applyAlignment="1">
      <alignment vertical="center"/>
    </xf>
    <xf numFmtId="4" fontId="20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5" fillId="0" borderId="3" xfId="0" applyFont="1" applyBorder="1" applyAlignment="1">
      <alignment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8" fillId="0" borderId="14" xfId="0" applyNumberFormat="1" applyFont="1" applyBorder="1" applyAlignment="1">
      <alignment vertical="center"/>
    </xf>
    <xf numFmtId="4" fontId="28" fillId="0" borderId="0" xfId="0" applyNumberFormat="1" applyFont="1" applyAlignment="1">
      <alignment vertical="center"/>
    </xf>
    <xf numFmtId="166" fontId="28" fillId="0" borderId="0" xfId="0" applyNumberFormat="1" applyFont="1" applyAlignment="1">
      <alignment vertical="center"/>
    </xf>
    <xf numFmtId="4" fontId="28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9" fillId="0" borderId="0" xfId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" fontId="1" fillId="0" borderId="14" xfId="0" applyNumberFormat="1" applyFont="1" applyBorder="1" applyAlignment="1">
      <alignment vertical="center"/>
    </xf>
    <xf numFmtId="4" fontId="1" fillId="0" borderId="0" xfId="0" applyNumberFormat="1" applyFont="1" applyAlignment="1">
      <alignment vertical="center"/>
    </xf>
    <xf numFmtId="166" fontId="1" fillId="0" borderId="0" xfId="0" applyNumberFormat="1" applyFont="1" applyAlignment="1">
      <alignment vertical="center"/>
    </xf>
    <xf numFmtId="4" fontId="1" fillId="0" borderId="15" xfId="0" applyNumberFormat="1" applyFont="1" applyBorder="1" applyAlignment="1">
      <alignment vertical="center"/>
    </xf>
    <xf numFmtId="4" fontId="1" fillId="0" borderId="19" xfId="0" applyNumberFormat="1" applyFont="1" applyBorder="1" applyAlignment="1">
      <alignment vertical="center"/>
    </xf>
    <xf numFmtId="4" fontId="1" fillId="0" borderId="20" xfId="0" applyNumberFormat="1" applyFont="1" applyBorder="1" applyAlignment="1">
      <alignment vertical="center"/>
    </xf>
    <xf numFmtId="166" fontId="1" fillId="0" borderId="20" xfId="0" applyNumberFormat="1" applyFont="1" applyBorder="1" applyAlignment="1">
      <alignment vertical="center"/>
    </xf>
    <xf numFmtId="4" fontId="1" fillId="0" borderId="21" xfId="0" applyNumberFormat="1" applyFont="1" applyBorder="1" applyAlignment="1">
      <alignment vertical="center"/>
    </xf>
    <xf numFmtId="0" fontId="31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7" fillId="0" borderId="0" xfId="0" applyFont="1" applyAlignment="1">
      <alignment horizontal="left"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2" fillId="4" borderId="0" xfId="0" applyFont="1" applyFill="1" applyAlignment="1">
      <alignment horizontal="left" vertical="center"/>
    </xf>
    <xf numFmtId="0" fontId="22" fillId="4" borderId="0" xfId="0" applyFont="1" applyFill="1" applyAlignment="1">
      <alignment horizontal="right" vertical="center"/>
    </xf>
    <xf numFmtId="0" fontId="32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22" fillId="4" borderId="16" xfId="0" applyFont="1" applyFill="1" applyBorder="1" applyAlignment="1">
      <alignment horizontal="center" vertical="center" wrapText="1"/>
    </xf>
    <xf numFmtId="0" fontId="22" fillId="4" borderId="17" xfId="0" applyFont="1" applyFill="1" applyBorder="1" applyAlignment="1">
      <alignment horizontal="center" vertical="center" wrapText="1"/>
    </xf>
    <xf numFmtId="0" fontId="22" fillId="4" borderId="18" xfId="0" applyFont="1" applyFill="1" applyBorder="1" applyAlignment="1">
      <alignment horizontal="center" vertical="center" wrapText="1"/>
    </xf>
    <xf numFmtId="4" fontId="24" fillId="0" borderId="0" xfId="0" applyNumberFormat="1" applyFont="1"/>
    <xf numFmtId="166" fontId="33" fillId="0" borderId="12" xfId="0" applyNumberFormat="1" applyFont="1" applyBorder="1"/>
    <xf numFmtId="166" fontId="33" fillId="0" borderId="13" xfId="0" applyNumberFormat="1" applyFont="1" applyBorder="1"/>
    <xf numFmtId="4" fontId="34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22" fillId="0" borderId="22" xfId="0" applyFont="1" applyBorder="1" applyAlignment="1">
      <alignment horizontal="center" vertical="center"/>
    </xf>
    <xf numFmtId="49" fontId="22" fillId="0" borderId="22" xfId="0" applyNumberFormat="1" applyFont="1" applyBorder="1" applyAlignment="1">
      <alignment horizontal="left" vertical="center" wrapText="1"/>
    </xf>
    <xf numFmtId="0" fontId="22" fillId="0" borderId="22" xfId="0" applyFont="1" applyBorder="1" applyAlignment="1">
      <alignment horizontal="left" vertical="center" wrapText="1"/>
    </xf>
    <xf numFmtId="0" fontId="22" fillId="0" borderId="22" xfId="0" applyFont="1" applyBorder="1" applyAlignment="1">
      <alignment horizontal="center" vertical="center" wrapText="1"/>
    </xf>
    <xf numFmtId="167" fontId="22" fillId="0" borderId="22" xfId="0" applyNumberFormat="1" applyFont="1" applyBorder="1" applyAlignment="1">
      <alignment vertical="center"/>
    </xf>
    <xf numFmtId="4" fontId="22" fillId="2" borderId="22" xfId="0" applyNumberFormat="1" applyFont="1" applyFill="1" applyBorder="1" applyAlignment="1" applyProtection="1">
      <alignment vertical="center"/>
      <protection locked="0"/>
    </xf>
    <xf numFmtId="4" fontId="22" fillId="0" borderId="22" xfId="0" applyNumberFormat="1" applyFont="1" applyBorder="1" applyAlignment="1">
      <alignment vertical="center"/>
    </xf>
    <xf numFmtId="0" fontId="23" fillId="2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Alignment="1">
      <alignment horizontal="center" vertical="center"/>
    </xf>
    <xf numFmtId="166" fontId="23" fillId="0" borderId="0" xfId="0" applyNumberFormat="1" applyFont="1" applyAlignment="1">
      <alignment vertical="center"/>
    </xf>
    <xf numFmtId="166" fontId="23" fillId="0" borderId="15" xfId="0" applyNumberFormat="1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9" fillId="0" borderId="3" xfId="0" applyFont="1" applyBorder="1" applyAlignment="1">
      <alignment vertical="center"/>
    </xf>
    <xf numFmtId="0" fontId="35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23" fillId="2" borderId="19" xfId="0" applyFont="1" applyFill="1" applyBorder="1" applyAlignment="1" applyProtection="1">
      <alignment horizontal="left" vertical="center"/>
      <protection locked="0"/>
    </xf>
    <xf numFmtId="0" fontId="23" fillId="0" borderId="20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166" fontId="23" fillId="0" borderId="20" xfId="0" applyNumberFormat="1" applyFont="1" applyBorder="1" applyAlignment="1">
      <alignment vertical="center"/>
    </xf>
    <xf numFmtId="166" fontId="23" fillId="0" borderId="21" xfId="0" applyNumberFormat="1" applyFont="1" applyBorder="1" applyAlignment="1">
      <alignment vertical="center"/>
    </xf>
    <xf numFmtId="0" fontId="36" fillId="0" borderId="22" xfId="0" applyFont="1" applyBorder="1" applyAlignment="1">
      <alignment horizontal="center" vertical="center"/>
    </xf>
    <xf numFmtId="49" fontId="36" fillId="0" borderId="22" xfId="0" applyNumberFormat="1" applyFont="1" applyBorder="1" applyAlignment="1">
      <alignment horizontal="left" vertical="center" wrapText="1"/>
    </xf>
    <xf numFmtId="0" fontId="36" fillId="0" borderId="22" xfId="0" applyFont="1" applyBorder="1" applyAlignment="1">
      <alignment horizontal="left" vertical="center" wrapText="1"/>
    </xf>
    <xf numFmtId="0" fontId="36" fillId="0" borderId="22" xfId="0" applyFont="1" applyBorder="1" applyAlignment="1">
      <alignment horizontal="center" vertical="center" wrapText="1"/>
    </xf>
    <xf numFmtId="167" fontId="36" fillId="0" borderId="22" xfId="0" applyNumberFormat="1" applyFont="1" applyBorder="1" applyAlignment="1">
      <alignment vertical="center"/>
    </xf>
    <xf numFmtId="4" fontId="36" fillId="2" borderId="22" xfId="0" applyNumberFormat="1" applyFont="1" applyFill="1" applyBorder="1" applyAlignment="1" applyProtection="1">
      <alignment vertical="center"/>
      <protection locked="0"/>
    </xf>
    <xf numFmtId="4" fontId="36" fillId="0" borderId="22" xfId="0" applyNumberFormat="1" applyFont="1" applyBorder="1" applyAlignment="1">
      <alignment vertical="center"/>
    </xf>
    <xf numFmtId="0" fontId="37" fillId="0" borderId="3" xfId="0" applyFont="1" applyBorder="1" applyAlignment="1">
      <alignment vertical="center"/>
    </xf>
    <xf numFmtId="0" fontId="36" fillId="2" borderId="14" xfId="0" applyFont="1" applyFill="1" applyBorder="1" applyAlignment="1" applyProtection="1">
      <alignment horizontal="left" vertical="center"/>
      <protection locked="0"/>
    </xf>
    <xf numFmtId="0" fontId="36" fillId="0" borderId="0" xfId="0" applyFont="1" applyAlignment="1">
      <alignment horizontal="center"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9" fillId="0" borderId="19" xfId="0" applyFont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9" fillId="0" borderId="21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14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2" fillId="4" borderId="6" xfId="0" applyFont="1" applyFill="1" applyBorder="1" applyAlignment="1">
      <alignment horizontal="center" vertical="center"/>
    </xf>
    <xf numFmtId="0" fontId="22" fillId="4" borderId="7" xfId="0" applyFont="1" applyFill="1" applyBorder="1" applyAlignment="1">
      <alignment horizontal="left" vertical="center"/>
    </xf>
    <xf numFmtId="0" fontId="22" fillId="4" borderId="7" xfId="0" applyFont="1" applyFill="1" applyBorder="1" applyAlignment="1">
      <alignment horizontal="right" vertical="center"/>
    </xf>
    <xf numFmtId="0" fontId="22" fillId="4" borderId="7" xfId="0" applyFont="1" applyFill="1" applyBorder="1" applyAlignment="1">
      <alignment horizontal="center" vertical="center"/>
    </xf>
    <xf numFmtId="0" fontId="22" fillId="4" borderId="8" xfId="0" applyFont="1" applyFill="1" applyBorder="1" applyAlignment="1">
      <alignment horizontal="left" vertical="center"/>
    </xf>
    <xf numFmtId="4" fontId="27" fillId="0" borderId="0" xfId="0" applyNumberFormat="1" applyFont="1" applyAlignment="1">
      <alignment horizontal="right" vertical="center"/>
    </xf>
    <xf numFmtId="0" fontId="27" fillId="0" borderId="0" xfId="0" applyFont="1" applyAlignment="1">
      <alignment vertical="center"/>
    </xf>
    <xf numFmtId="4" fontId="27" fillId="0" borderId="0" xfId="0" applyNumberFormat="1" applyFont="1" applyAlignment="1">
      <alignment vertical="center"/>
    </xf>
    <xf numFmtId="0" fontId="26" fillId="0" borderId="0" xfId="0" applyFont="1" applyAlignment="1">
      <alignment horizontal="left" vertical="center" wrapText="1"/>
    </xf>
    <xf numFmtId="4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30" fillId="0" borderId="0" xfId="0" applyFont="1" applyAlignment="1">
      <alignment horizontal="left" vertical="center" wrapText="1"/>
    </xf>
    <xf numFmtId="4" fontId="24" fillId="0" borderId="0" xfId="0" applyNumberFormat="1" applyFont="1" applyAlignment="1">
      <alignment horizontal="right" vertical="center"/>
    </xf>
    <xf numFmtId="4" fontId="24" fillId="0" borderId="0" xfId="0" applyNumberFormat="1" applyFont="1" applyAlignment="1">
      <alignment vertical="center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7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8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7" xfId="0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4" fillId="3" borderId="7" xfId="0" applyFont="1" applyFill="1" applyBorder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102"/>
  <sheetViews>
    <sheetView showGridLines="0" tabSelected="1" workbookViewId="0"/>
  </sheetViews>
  <sheetFormatPr defaultRowHeight="15.7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 ht="11.25">
      <c r="A1" s="15" t="s">
        <v>0</v>
      </c>
      <c r="AZ1" s="15" t="s">
        <v>1</v>
      </c>
      <c r="BA1" s="15" t="s">
        <v>2</v>
      </c>
      <c r="BB1" s="15" t="s">
        <v>3</v>
      </c>
      <c r="BT1" s="15" t="s">
        <v>4</v>
      </c>
      <c r="BU1" s="15" t="s">
        <v>4</v>
      </c>
      <c r="BV1" s="15" t="s">
        <v>5</v>
      </c>
    </row>
    <row r="2" spans="1:74" ht="36.950000000000003" customHeight="1">
      <c r="AR2" s="214"/>
      <c r="AS2" s="214"/>
      <c r="AT2" s="214"/>
      <c r="AU2" s="214"/>
      <c r="AV2" s="214"/>
      <c r="AW2" s="214"/>
      <c r="AX2" s="214"/>
      <c r="AY2" s="214"/>
      <c r="AZ2" s="214"/>
      <c r="BA2" s="214"/>
      <c r="BB2" s="214"/>
      <c r="BC2" s="214"/>
      <c r="BD2" s="214"/>
      <c r="BE2" s="214"/>
      <c r="BS2" s="16" t="s">
        <v>6</v>
      </c>
      <c r="BT2" s="16" t="s">
        <v>7</v>
      </c>
    </row>
    <row r="3" spans="1:74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  <c r="BS3" s="16" t="s">
        <v>6</v>
      </c>
      <c r="BT3" s="16" t="s">
        <v>8</v>
      </c>
    </row>
    <row r="4" spans="1:74" ht="24.95" customHeight="1">
      <c r="B4" s="19"/>
      <c r="D4" s="20" t="s">
        <v>9</v>
      </c>
      <c r="AR4" s="19"/>
      <c r="AS4" s="21" t="s">
        <v>10</v>
      </c>
      <c r="BE4" s="22" t="s">
        <v>11</v>
      </c>
      <c r="BS4" s="16" t="s">
        <v>12</v>
      </c>
    </row>
    <row r="5" spans="1:74" ht="12" customHeight="1">
      <c r="B5" s="19"/>
      <c r="D5" s="23" t="s">
        <v>13</v>
      </c>
      <c r="K5" s="213" t="s">
        <v>14</v>
      </c>
      <c r="L5" s="214"/>
      <c r="M5" s="214"/>
      <c r="N5" s="214"/>
      <c r="O5" s="214"/>
      <c r="P5" s="214"/>
      <c r="Q5" s="214"/>
      <c r="R5" s="214"/>
      <c r="S5" s="214"/>
      <c r="T5" s="214"/>
      <c r="U5" s="214"/>
      <c r="V5" s="214"/>
      <c r="W5" s="214"/>
      <c r="X5" s="214"/>
      <c r="Y5" s="214"/>
      <c r="Z5" s="214"/>
      <c r="AA5" s="214"/>
      <c r="AB5" s="214"/>
      <c r="AC5" s="214"/>
      <c r="AD5" s="214"/>
      <c r="AE5" s="214"/>
      <c r="AF5" s="214"/>
      <c r="AG5" s="214"/>
      <c r="AH5" s="214"/>
      <c r="AI5" s="214"/>
      <c r="AJ5" s="214"/>
      <c r="AK5" s="214"/>
      <c r="AL5" s="214"/>
      <c r="AM5" s="214"/>
      <c r="AN5" s="214"/>
      <c r="AO5" s="214"/>
      <c r="AR5" s="19"/>
      <c r="BE5" s="210" t="s">
        <v>15</v>
      </c>
      <c r="BS5" s="16" t="s">
        <v>6</v>
      </c>
    </row>
    <row r="6" spans="1:74" ht="36.950000000000003" customHeight="1">
      <c r="B6" s="19"/>
      <c r="D6" s="25" t="s">
        <v>16</v>
      </c>
      <c r="K6" s="215" t="s">
        <v>17</v>
      </c>
      <c r="L6" s="214"/>
      <c r="M6" s="214"/>
      <c r="N6" s="214"/>
      <c r="O6" s="214"/>
      <c r="P6" s="214"/>
      <c r="Q6" s="214"/>
      <c r="R6" s="214"/>
      <c r="S6" s="214"/>
      <c r="T6" s="214"/>
      <c r="U6" s="214"/>
      <c r="V6" s="214"/>
      <c r="W6" s="214"/>
      <c r="X6" s="214"/>
      <c r="Y6" s="214"/>
      <c r="Z6" s="214"/>
      <c r="AA6" s="214"/>
      <c r="AB6" s="214"/>
      <c r="AC6" s="214"/>
      <c r="AD6" s="214"/>
      <c r="AE6" s="214"/>
      <c r="AF6" s="214"/>
      <c r="AG6" s="214"/>
      <c r="AH6" s="214"/>
      <c r="AI6" s="214"/>
      <c r="AJ6" s="214"/>
      <c r="AK6" s="214"/>
      <c r="AL6" s="214"/>
      <c r="AM6" s="214"/>
      <c r="AN6" s="214"/>
      <c r="AO6" s="214"/>
      <c r="AR6" s="19"/>
      <c r="BE6" s="211"/>
      <c r="BS6" s="16" t="s">
        <v>6</v>
      </c>
    </row>
    <row r="7" spans="1:74" ht="12" customHeight="1">
      <c r="B7" s="19"/>
      <c r="D7" s="26" t="s">
        <v>18</v>
      </c>
      <c r="K7" s="24" t="s">
        <v>1</v>
      </c>
      <c r="AK7" s="26" t="s">
        <v>19</v>
      </c>
      <c r="AN7" s="24" t="s">
        <v>1</v>
      </c>
      <c r="AR7" s="19"/>
      <c r="BE7" s="211"/>
      <c r="BS7" s="16" t="s">
        <v>6</v>
      </c>
    </row>
    <row r="8" spans="1:74" ht="12" customHeight="1">
      <c r="B8" s="19"/>
      <c r="D8" s="26" t="s">
        <v>20</v>
      </c>
      <c r="K8" s="24" t="s">
        <v>21</v>
      </c>
      <c r="AK8" s="26" t="s">
        <v>22</v>
      </c>
      <c r="AN8" s="27" t="s">
        <v>23</v>
      </c>
      <c r="AR8" s="19"/>
      <c r="BE8" s="211"/>
      <c r="BS8" s="16" t="s">
        <v>6</v>
      </c>
    </row>
    <row r="9" spans="1:74" ht="14.45" customHeight="1">
      <c r="B9" s="19"/>
      <c r="AR9" s="19"/>
      <c r="BE9" s="211"/>
      <c r="BS9" s="16" t="s">
        <v>6</v>
      </c>
    </row>
    <row r="10" spans="1:74" ht="12" customHeight="1">
      <c r="B10" s="19"/>
      <c r="D10" s="26" t="s">
        <v>24</v>
      </c>
      <c r="AK10" s="26" t="s">
        <v>25</v>
      </c>
      <c r="AN10" s="24" t="s">
        <v>1</v>
      </c>
      <c r="AR10" s="19"/>
      <c r="BE10" s="211"/>
      <c r="BS10" s="16" t="s">
        <v>6</v>
      </c>
    </row>
    <row r="11" spans="1:74" ht="18.399999999999999" customHeight="1">
      <c r="B11" s="19"/>
      <c r="E11" s="24" t="s">
        <v>26</v>
      </c>
      <c r="AK11" s="26" t="s">
        <v>27</v>
      </c>
      <c r="AN11" s="24" t="s">
        <v>1</v>
      </c>
      <c r="AR11" s="19"/>
      <c r="BE11" s="211"/>
      <c r="BS11" s="16" t="s">
        <v>6</v>
      </c>
    </row>
    <row r="12" spans="1:74" ht="6.95" customHeight="1">
      <c r="B12" s="19"/>
      <c r="AR12" s="19"/>
      <c r="BE12" s="211"/>
      <c r="BS12" s="16" t="s">
        <v>6</v>
      </c>
    </row>
    <row r="13" spans="1:74" ht="12" customHeight="1">
      <c r="B13" s="19"/>
      <c r="D13" s="26" t="s">
        <v>28</v>
      </c>
      <c r="AK13" s="26" t="s">
        <v>25</v>
      </c>
      <c r="AN13" s="28" t="s">
        <v>29</v>
      </c>
      <c r="AR13" s="19"/>
      <c r="BE13" s="211"/>
      <c r="BS13" s="16" t="s">
        <v>6</v>
      </c>
    </row>
    <row r="14" spans="1:74" ht="12.75">
      <c r="B14" s="19"/>
      <c r="E14" s="216" t="s">
        <v>29</v>
      </c>
      <c r="F14" s="217"/>
      <c r="G14" s="217"/>
      <c r="H14" s="217"/>
      <c r="I14" s="217"/>
      <c r="J14" s="217"/>
      <c r="K14" s="217"/>
      <c r="L14" s="217"/>
      <c r="M14" s="217"/>
      <c r="N14" s="217"/>
      <c r="O14" s="217"/>
      <c r="P14" s="217"/>
      <c r="Q14" s="217"/>
      <c r="R14" s="217"/>
      <c r="S14" s="217"/>
      <c r="T14" s="217"/>
      <c r="U14" s="217"/>
      <c r="V14" s="217"/>
      <c r="W14" s="217"/>
      <c r="X14" s="217"/>
      <c r="Y14" s="217"/>
      <c r="Z14" s="217"/>
      <c r="AA14" s="217"/>
      <c r="AB14" s="217"/>
      <c r="AC14" s="217"/>
      <c r="AD14" s="217"/>
      <c r="AE14" s="217"/>
      <c r="AF14" s="217"/>
      <c r="AG14" s="217"/>
      <c r="AH14" s="217"/>
      <c r="AI14" s="217"/>
      <c r="AJ14" s="217"/>
      <c r="AK14" s="26" t="s">
        <v>27</v>
      </c>
      <c r="AN14" s="28" t="s">
        <v>29</v>
      </c>
      <c r="AR14" s="19"/>
      <c r="BE14" s="211"/>
      <c r="BS14" s="16" t="s">
        <v>6</v>
      </c>
    </row>
    <row r="15" spans="1:74" ht="6.95" customHeight="1">
      <c r="B15" s="19"/>
      <c r="AR15" s="19"/>
      <c r="BE15" s="211"/>
      <c r="BS15" s="16" t="s">
        <v>4</v>
      </c>
    </row>
    <row r="16" spans="1:74" ht="12" customHeight="1">
      <c r="B16" s="19"/>
      <c r="D16" s="26" t="s">
        <v>30</v>
      </c>
      <c r="AK16" s="26" t="s">
        <v>25</v>
      </c>
      <c r="AN16" s="24" t="s">
        <v>1</v>
      </c>
      <c r="AR16" s="19"/>
      <c r="BE16" s="211"/>
      <c r="BS16" s="16" t="s">
        <v>4</v>
      </c>
    </row>
    <row r="17" spans="2:71" ht="18.399999999999999" customHeight="1">
      <c r="B17" s="19"/>
      <c r="E17" s="24" t="s">
        <v>31</v>
      </c>
      <c r="AK17" s="26" t="s">
        <v>27</v>
      </c>
      <c r="AN17" s="24" t="s">
        <v>1</v>
      </c>
      <c r="AR17" s="19"/>
      <c r="BE17" s="211"/>
      <c r="BS17" s="16" t="s">
        <v>32</v>
      </c>
    </row>
    <row r="18" spans="2:71" ht="6.95" customHeight="1">
      <c r="B18" s="19"/>
      <c r="AR18" s="19"/>
      <c r="BE18" s="211"/>
      <c r="BS18" s="16" t="s">
        <v>6</v>
      </c>
    </row>
    <row r="19" spans="2:71" ht="12" customHeight="1">
      <c r="B19" s="19"/>
      <c r="D19" s="26" t="s">
        <v>33</v>
      </c>
      <c r="AK19" s="26" t="s">
        <v>25</v>
      </c>
      <c r="AN19" s="24" t="s">
        <v>1</v>
      </c>
      <c r="AR19" s="19"/>
      <c r="BE19" s="211"/>
      <c r="BS19" s="16" t="s">
        <v>6</v>
      </c>
    </row>
    <row r="20" spans="2:71" ht="18.399999999999999" customHeight="1">
      <c r="B20" s="19"/>
      <c r="E20" s="24" t="s">
        <v>34</v>
      </c>
      <c r="AK20" s="26" t="s">
        <v>27</v>
      </c>
      <c r="AN20" s="24" t="s">
        <v>1</v>
      </c>
      <c r="AR20" s="19"/>
      <c r="BE20" s="211"/>
      <c r="BS20" s="16" t="s">
        <v>32</v>
      </c>
    </row>
    <row r="21" spans="2:71" ht="6.95" customHeight="1">
      <c r="B21" s="19"/>
      <c r="AR21" s="19"/>
      <c r="BE21" s="211"/>
    </row>
    <row r="22" spans="2:71" ht="12" customHeight="1">
      <c r="B22" s="19"/>
      <c r="D22" s="26" t="s">
        <v>35</v>
      </c>
      <c r="AR22" s="19"/>
      <c r="BE22" s="211"/>
    </row>
    <row r="23" spans="2:71" ht="16.5" customHeight="1">
      <c r="B23" s="19"/>
      <c r="E23" s="218" t="s">
        <v>1</v>
      </c>
      <c r="F23" s="218"/>
      <c r="G23" s="218"/>
      <c r="H23" s="218"/>
      <c r="I23" s="218"/>
      <c r="J23" s="218"/>
      <c r="K23" s="218"/>
      <c r="L23" s="218"/>
      <c r="M23" s="218"/>
      <c r="N23" s="218"/>
      <c r="O23" s="218"/>
      <c r="P23" s="218"/>
      <c r="Q23" s="218"/>
      <c r="R23" s="218"/>
      <c r="S23" s="218"/>
      <c r="T23" s="218"/>
      <c r="U23" s="218"/>
      <c r="V23" s="218"/>
      <c r="W23" s="218"/>
      <c r="X23" s="218"/>
      <c r="Y23" s="218"/>
      <c r="Z23" s="218"/>
      <c r="AA23" s="218"/>
      <c r="AB23" s="218"/>
      <c r="AC23" s="218"/>
      <c r="AD23" s="218"/>
      <c r="AE23" s="218"/>
      <c r="AF23" s="218"/>
      <c r="AG23" s="218"/>
      <c r="AH23" s="218"/>
      <c r="AI23" s="218"/>
      <c r="AJ23" s="218"/>
      <c r="AK23" s="218"/>
      <c r="AL23" s="218"/>
      <c r="AM23" s="218"/>
      <c r="AN23" s="218"/>
      <c r="AR23" s="19"/>
      <c r="BE23" s="211"/>
    </row>
    <row r="24" spans="2:71" ht="6.95" customHeight="1">
      <c r="B24" s="19"/>
      <c r="AR24" s="19"/>
      <c r="BE24" s="211"/>
    </row>
    <row r="25" spans="2:71" ht="6.95" customHeight="1">
      <c r="B25" s="19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R25" s="19"/>
      <c r="BE25" s="211"/>
    </row>
    <row r="26" spans="2:71" s="1" customFormat="1" ht="25.9" customHeight="1">
      <c r="B26" s="31"/>
      <c r="D26" s="32" t="s">
        <v>36</v>
      </c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219">
        <f>ROUND(AG94,2)</f>
        <v>0</v>
      </c>
      <c r="AL26" s="220"/>
      <c r="AM26" s="220"/>
      <c r="AN26" s="220"/>
      <c r="AO26" s="220"/>
      <c r="AR26" s="31"/>
      <c r="BE26" s="211"/>
    </row>
    <row r="27" spans="2:71" s="1" customFormat="1" ht="6.95" customHeight="1">
      <c r="B27" s="31"/>
      <c r="AR27" s="31"/>
      <c r="BE27" s="211"/>
    </row>
    <row r="28" spans="2:71" s="1" customFormat="1" ht="12.75">
      <c r="B28" s="31"/>
      <c r="L28" s="221" t="s">
        <v>37</v>
      </c>
      <c r="M28" s="221"/>
      <c r="N28" s="221"/>
      <c r="O28" s="221"/>
      <c r="P28" s="221"/>
      <c r="W28" s="221" t="s">
        <v>38</v>
      </c>
      <c r="X28" s="221"/>
      <c r="Y28" s="221"/>
      <c r="Z28" s="221"/>
      <c r="AA28" s="221"/>
      <c r="AB28" s="221"/>
      <c r="AC28" s="221"/>
      <c r="AD28" s="221"/>
      <c r="AE28" s="221"/>
      <c r="AK28" s="221" t="s">
        <v>39</v>
      </c>
      <c r="AL28" s="221"/>
      <c r="AM28" s="221"/>
      <c r="AN28" s="221"/>
      <c r="AO28" s="221"/>
      <c r="AR28" s="31"/>
      <c r="BE28" s="211"/>
    </row>
    <row r="29" spans="2:71" s="2" customFormat="1" ht="14.45" customHeight="1">
      <c r="B29" s="35"/>
      <c r="D29" s="26" t="s">
        <v>40</v>
      </c>
      <c r="F29" s="26" t="s">
        <v>41</v>
      </c>
      <c r="L29" s="224">
        <v>0.21</v>
      </c>
      <c r="M29" s="223"/>
      <c r="N29" s="223"/>
      <c r="O29" s="223"/>
      <c r="P29" s="223"/>
      <c r="W29" s="222">
        <f>ROUND(AZ94, 2)</f>
        <v>0</v>
      </c>
      <c r="X29" s="223"/>
      <c r="Y29" s="223"/>
      <c r="Z29" s="223"/>
      <c r="AA29" s="223"/>
      <c r="AB29" s="223"/>
      <c r="AC29" s="223"/>
      <c r="AD29" s="223"/>
      <c r="AE29" s="223"/>
      <c r="AK29" s="222">
        <f>ROUND(AV94, 2)</f>
        <v>0</v>
      </c>
      <c r="AL29" s="223"/>
      <c r="AM29" s="223"/>
      <c r="AN29" s="223"/>
      <c r="AO29" s="223"/>
      <c r="AR29" s="35"/>
      <c r="BE29" s="212"/>
    </row>
    <row r="30" spans="2:71" s="2" customFormat="1" ht="14.45" customHeight="1">
      <c r="B30" s="35"/>
      <c r="F30" s="26" t="s">
        <v>42</v>
      </c>
      <c r="L30" s="224">
        <v>0.12</v>
      </c>
      <c r="M30" s="223"/>
      <c r="N30" s="223"/>
      <c r="O30" s="223"/>
      <c r="P30" s="223"/>
      <c r="W30" s="222">
        <f>ROUND(BA94, 2)</f>
        <v>0</v>
      </c>
      <c r="X30" s="223"/>
      <c r="Y30" s="223"/>
      <c r="Z30" s="223"/>
      <c r="AA30" s="223"/>
      <c r="AB30" s="223"/>
      <c r="AC30" s="223"/>
      <c r="AD30" s="223"/>
      <c r="AE30" s="223"/>
      <c r="AK30" s="222">
        <f>ROUND(AW94, 2)</f>
        <v>0</v>
      </c>
      <c r="AL30" s="223"/>
      <c r="AM30" s="223"/>
      <c r="AN30" s="223"/>
      <c r="AO30" s="223"/>
      <c r="AR30" s="35"/>
      <c r="BE30" s="212"/>
    </row>
    <row r="31" spans="2:71" s="2" customFormat="1" ht="14.45" hidden="1" customHeight="1">
      <c r="B31" s="35"/>
      <c r="F31" s="26" t="s">
        <v>43</v>
      </c>
      <c r="L31" s="224">
        <v>0.21</v>
      </c>
      <c r="M31" s="223"/>
      <c r="N31" s="223"/>
      <c r="O31" s="223"/>
      <c r="P31" s="223"/>
      <c r="W31" s="222">
        <f>ROUND(BB94, 2)</f>
        <v>0</v>
      </c>
      <c r="X31" s="223"/>
      <c r="Y31" s="223"/>
      <c r="Z31" s="223"/>
      <c r="AA31" s="223"/>
      <c r="AB31" s="223"/>
      <c r="AC31" s="223"/>
      <c r="AD31" s="223"/>
      <c r="AE31" s="223"/>
      <c r="AK31" s="222">
        <v>0</v>
      </c>
      <c r="AL31" s="223"/>
      <c r="AM31" s="223"/>
      <c r="AN31" s="223"/>
      <c r="AO31" s="223"/>
      <c r="AR31" s="35"/>
      <c r="BE31" s="212"/>
    </row>
    <row r="32" spans="2:71" s="2" customFormat="1" ht="14.45" hidden="1" customHeight="1">
      <c r="B32" s="35"/>
      <c r="F32" s="26" t="s">
        <v>44</v>
      </c>
      <c r="L32" s="224">
        <v>0.12</v>
      </c>
      <c r="M32" s="223"/>
      <c r="N32" s="223"/>
      <c r="O32" s="223"/>
      <c r="P32" s="223"/>
      <c r="W32" s="222">
        <f>ROUND(BC94, 2)</f>
        <v>0</v>
      </c>
      <c r="X32" s="223"/>
      <c r="Y32" s="223"/>
      <c r="Z32" s="223"/>
      <c r="AA32" s="223"/>
      <c r="AB32" s="223"/>
      <c r="AC32" s="223"/>
      <c r="AD32" s="223"/>
      <c r="AE32" s="223"/>
      <c r="AK32" s="222">
        <v>0</v>
      </c>
      <c r="AL32" s="223"/>
      <c r="AM32" s="223"/>
      <c r="AN32" s="223"/>
      <c r="AO32" s="223"/>
      <c r="AR32" s="35"/>
      <c r="BE32" s="212"/>
    </row>
    <row r="33" spans="2:57" s="2" customFormat="1" ht="14.45" hidden="1" customHeight="1">
      <c r="B33" s="35"/>
      <c r="F33" s="26" t="s">
        <v>45</v>
      </c>
      <c r="L33" s="224">
        <v>0</v>
      </c>
      <c r="M33" s="223"/>
      <c r="N33" s="223"/>
      <c r="O33" s="223"/>
      <c r="P33" s="223"/>
      <c r="W33" s="222">
        <f>ROUND(BD94, 2)</f>
        <v>0</v>
      </c>
      <c r="X33" s="223"/>
      <c r="Y33" s="223"/>
      <c r="Z33" s="223"/>
      <c r="AA33" s="223"/>
      <c r="AB33" s="223"/>
      <c r="AC33" s="223"/>
      <c r="AD33" s="223"/>
      <c r="AE33" s="223"/>
      <c r="AK33" s="222">
        <v>0</v>
      </c>
      <c r="AL33" s="223"/>
      <c r="AM33" s="223"/>
      <c r="AN33" s="223"/>
      <c r="AO33" s="223"/>
      <c r="AR33" s="35"/>
      <c r="BE33" s="212"/>
    </row>
    <row r="34" spans="2:57" s="1" customFormat="1" ht="6.95" customHeight="1">
      <c r="B34" s="31"/>
      <c r="AR34" s="31"/>
      <c r="BE34" s="211"/>
    </row>
    <row r="35" spans="2:57" s="1" customFormat="1" ht="25.9" customHeight="1">
      <c r="B35" s="31"/>
      <c r="C35" s="36"/>
      <c r="D35" s="37" t="s">
        <v>46</v>
      </c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9" t="s">
        <v>47</v>
      </c>
      <c r="U35" s="38"/>
      <c r="V35" s="38"/>
      <c r="W35" s="38"/>
      <c r="X35" s="228" t="s">
        <v>48</v>
      </c>
      <c r="Y35" s="226"/>
      <c r="Z35" s="226"/>
      <c r="AA35" s="226"/>
      <c r="AB35" s="226"/>
      <c r="AC35" s="38"/>
      <c r="AD35" s="38"/>
      <c r="AE35" s="38"/>
      <c r="AF35" s="38"/>
      <c r="AG35" s="38"/>
      <c r="AH35" s="38"/>
      <c r="AI35" s="38"/>
      <c r="AJ35" s="38"/>
      <c r="AK35" s="225">
        <f>SUM(AK26:AK33)</f>
        <v>0</v>
      </c>
      <c r="AL35" s="226"/>
      <c r="AM35" s="226"/>
      <c r="AN35" s="226"/>
      <c r="AO35" s="227"/>
      <c r="AP35" s="36"/>
      <c r="AQ35" s="36"/>
      <c r="AR35" s="31"/>
    </row>
    <row r="36" spans="2:57" s="1" customFormat="1" ht="6.95" customHeight="1">
      <c r="B36" s="31"/>
      <c r="AR36" s="31"/>
    </row>
    <row r="37" spans="2:57" s="1" customFormat="1" ht="14.45" customHeight="1">
      <c r="B37" s="31"/>
      <c r="AR37" s="31"/>
    </row>
    <row r="38" spans="2:57" ht="14.45" customHeight="1">
      <c r="B38" s="19"/>
      <c r="AR38" s="19"/>
    </row>
    <row r="39" spans="2:57" ht="14.45" customHeight="1">
      <c r="B39" s="19"/>
      <c r="AR39" s="19"/>
    </row>
    <row r="40" spans="2:57" ht="14.45" customHeight="1">
      <c r="B40" s="19"/>
      <c r="AR40" s="19"/>
    </row>
    <row r="41" spans="2:57" ht="14.45" customHeight="1">
      <c r="B41" s="19"/>
      <c r="AR41" s="19"/>
    </row>
    <row r="42" spans="2:57" ht="14.45" customHeight="1">
      <c r="B42" s="19"/>
      <c r="AR42" s="19"/>
    </row>
    <row r="43" spans="2:57" ht="14.45" customHeight="1">
      <c r="B43" s="19"/>
      <c r="AR43" s="19"/>
    </row>
    <row r="44" spans="2:57" ht="14.45" customHeight="1">
      <c r="B44" s="19"/>
      <c r="AR44" s="19"/>
    </row>
    <row r="45" spans="2:57" ht="14.45" customHeight="1">
      <c r="B45" s="19"/>
      <c r="AR45" s="19"/>
    </row>
    <row r="46" spans="2:57" ht="14.45" customHeight="1">
      <c r="B46" s="19"/>
      <c r="AR46" s="19"/>
    </row>
    <row r="47" spans="2:57" ht="14.45" customHeight="1">
      <c r="B47" s="19"/>
      <c r="AR47" s="19"/>
    </row>
    <row r="48" spans="2:57" ht="14.45" customHeight="1">
      <c r="B48" s="19"/>
      <c r="AR48" s="19"/>
    </row>
    <row r="49" spans="2:44" s="1" customFormat="1" ht="14.45" customHeight="1">
      <c r="B49" s="31"/>
      <c r="D49" s="40" t="s">
        <v>49</v>
      </c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0" t="s">
        <v>50</v>
      </c>
      <c r="AI49" s="41"/>
      <c r="AJ49" s="41"/>
      <c r="AK49" s="41"/>
      <c r="AL49" s="41"/>
      <c r="AM49" s="41"/>
      <c r="AN49" s="41"/>
      <c r="AO49" s="41"/>
      <c r="AR49" s="31"/>
    </row>
    <row r="50" spans="2:44" ht="11.25">
      <c r="B50" s="19"/>
      <c r="AR50" s="19"/>
    </row>
    <row r="51" spans="2:44" ht="11.25">
      <c r="B51" s="19"/>
      <c r="AR51" s="19"/>
    </row>
    <row r="52" spans="2:44" ht="11.25">
      <c r="B52" s="19"/>
      <c r="AR52" s="19"/>
    </row>
    <row r="53" spans="2:44" ht="11.25">
      <c r="B53" s="19"/>
      <c r="AR53" s="19"/>
    </row>
    <row r="54" spans="2:44" ht="11.25">
      <c r="B54" s="19"/>
      <c r="AR54" s="19"/>
    </row>
    <row r="55" spans="2:44" ht="11.25">
      <c r="B55" s="19"/>
      <c r="AR55" s="19"/>
    </row>
    <row r="56" spans="2:44" ht="11.25">
      <c r="B56" s="19"/>
      <c r="AR56" s="19"/>
    </row>
    <row r="57" spans="2:44" ht="11.25">
      <c r="B57" s="19"/>
      <c r="AR57" s="19"/>
    </row>
    <row r="58" spans="2:44" ht="11.25">
      <c r="B58" s="19"/>
      <c r="AR58" s="19"/>
    </row>
    <row r="59" spans="2:44" ht="11.25">
      <c r="B59" s="19"/>
      <c r="AR59" s="19"/>
    </row>
    <row r="60" spans="2:44" s="1" customFormat="1" ht="12.75">
      <c r="B60" s="31"/>
      <c r="D60" s="42" t="s">
        <v>51</v>
      </c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42" t="s">
        <v>52</v>
      </c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42" t="s">
        <v>51</v>
      </c>
      <c r="AI60" s="33"/>
      <c r="AJ60" s="33"/>
      <c r="AK60" s="33"/>
      <c r="AL60" s="33"/>
      <c r="AM60" s="42" t="s">
        <v>52</v>
      </c>
      <c r="AN60" s="33"/>
      <c r="AO60" s="33"/>
      <c r="AR60" s="31"/>
    </row>
    <row r="61" spans="2:44" ht="11.25">
      <c r="B61" s="19"/>
      <c r="AR61" s="19"/>
    </row>
    <row r="62" spans="2:44" ht="11.25">
      <c r="B62" s="19"/>
      <c r="AR62" s="19"/>
    </row>
    <row r="63" spans="2:44" ht="11.25">
      <c r="B63" s="19"/>
      <c r="AR63" s="19"/>
    </row>
    <row r="64" spans="2:44" s="1" customFormat="1" ht="12.75">
      <c r="B64" s="31"/>
      <c r="D64" s="40" t="s">
        <v>53</v>
      </c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40" t="s">
        <v>54</v>
      </c>
      <c r="AI64" s="41"/>
      <c r="AJ64" s="41"/>
      <c r="AK64" s="41"/>
      <c r="AL64" s="41"/>
      <c r="AM64" s="41"/>
      <c r="AN64" s="41"/>
      <c r="AO64" s="41"/>
      <c r="AR64" s="31"/>
    </row>
    <row r="65" spans="2:44" ht="11.25">
      <c r="B65" s="19"/>
      <c r="AR65" s="19"/>
    </row>
    <row r="66" spans="2:44" ht="11.25">
      <c r="B66" s="19"/>
      <c r="AR66" s="19"/>
    </row>
    <row r="67" spans="2:44" ht="11.25">
      <c r="B67" s="19"/>
      <c r="AR67" s="19"/>
    </row>
    <row r="68" spans="2:44" ht="11.25">
      <c r="B68" s="19"/>
      <c r="AR68" s="19"/>
    </row>
    <row r="69" spans="2:44" ht="11.25">
      <c r="B69" s="19"/>
      <c r="AR69" s="19"/>
    </row>
    <row r="70" spans="2:44" ht="11.25">
      <c r="B70" s="19"/>
      <c r="AR70" s="19"/>
    </row>
    <row r="71" spans="2:44" ht="11.25">
      <c r="B71" s="19"/>
      <c r="AR71" s="19"/>
    </row>
    <row r="72" spans="2:44" ht="11.25">
      <c r="B72" s="19"/>
      <c r="AR72" s="19"/>
    </row>
    <row r="73" spans="2:44" ht="11.25">
      <c r="B73" s="19"/>
      <c r="AR73" s="19"/>
    </row>
    <row r="74" spans="2:44" ht="11.25">
      <c r="B74" s="19"/>
      <c r="AR74" s="19"/>
    </row>
    <row r="75" spans="2:44" s="1" customFormat="1" ht="12.75">
      <c r="B75" s="31"/>
      <c r="D75" s="42" t="s">
        <v>51</v>
      </c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42" t="s">
        <v>52</v>
      </c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42" t="s">
        <v>51</v>
      </c>
      <c r="AI75" s="33"/>
      <c r="AJ75" s="33"/>
      <c r="AK75" s="33"/>
      <c r="AL75" s="33"/>
      <c r="AM75" s="42" t="s">
        <v>52</v>
      </c>
      <c r="AN75" s="33"/>
      <c r="AO75" s="33"/>
      <c r="AR75" s="31"/>
    </row>
    <row r="76" spans="2:44" s="1" customFormat="1" ht="11.25">
      <c r="B76" s="31"/>
      <c r="AR76" s="31"/>
    </row>
    <row r="77" spans="2:44" s="1" customFormat="1" ht="6.9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44"/>
      <c r="AH77" s="44"/>
      <c r="AI77" s="44"/>
      <c r="AJ77" s="44"/>
      <c r="AK77" s="44"/>
      <c r="AL77" s="44"/>
      <c r="AM77" s="44"/>
      <c r="AN77" s="44"/>
      <c r="AO77" s="44"/>
      <c r="AP77" s="44"/>
      <c r="AQ77" s="44"/>
      <c r="AR77" s="31"/>
    </row>
    <row r="81" spans="1:91" s="1" customFormat="1" ht="6.95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46"/>
      <c r="O81" s="46"/>
      <c r="P81" s="46"/>
      <c r="Q81" s="46"/>
      <c r="R81" s="46"/>
      <c r="S81" s="46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46"/>
      <c r="AE81" s="46"/>
      <c r="AF81" s="46"/>
      <c r="AG81" s="46"/>
      <c r="AH81" s="46"/>
      <c r="AI81" s="46"/>
      <c r="AJ81" s="46"/>
      <c r="AK81" s="46"/>
      <c r="AL81" s="46"/>
      <c r="AM81" s="46"/>
      <c r="AN81" s="46"/>
      <c r="AO81" s="46"/>
      <c r="AP81" s="46"/>
      <c r="AQ81" s="46"/>
      <c r="AR81" s="31"/>
    </row>
    <row r="82" spans="1:91" s="1" customFormat="1" ht="24.95" customHeight="1">
      <c r="B82" s="31"/>
      <c r="C82" s="20" t="s">
        <v>55</v>
      </c>
      <c r="AR82" s="31"/>
    </row>
    <row r="83" spans="1:91" s="1" customFormat="1" ht="6.95" customHeight="1">
      <c r="B83" s="31"/>
      <c r="AR83" s="31"/>
    </row>
    <row r="84" spans="1:91" s="3" customFormat="1" ht="12" customHeight="1">
      <c r="B84" s="47"/>
      <c r="C84" s="26" t="s">
        <v>13</v>
      </c>
      <c r="L84" s="3" t="str">
        <f>K5</f>
        <v>ChodnikSumavska</v>
      </c>
      <c r="AR84" s="47"/>
    </row>
    <row r="85" spans="1:91" s="4" customFormat="1" ht="36.950000000000003" customHeight="1">
      <c r="B85" s="48"/>
      <c r="C85" s="49" t="s">
        <v>16</v>
      </c>
      <c r="L85" s="187" t="str">
        <f>K6</f>
        <v>Oprava chodníku kolem školy Šumavská- II.ETAPA  ,Šumperk</v>
      </c>
      <c r="M85" s="188"/>
      <c r="N85" s="188"/>
      <c r="O85" s="188"/>
      <c r="P85" s="188"/>
      <c r="Q85" s="188"/>
      <c r="R85" s="188"/>
      <c r="S85" s="188"/>
      <c r="T85" s="188"/>
      <c r="U85" s="188"/>
      <c r="V85" s="188"/>
      <c r="W85" s="188"/>
      <c r="X85" s="188"/>
      <c r="Y85" s="188"/>
      <c r="Z85" s="188"/>
      <c r="AA85" s="188"/>
      <c r="AB85" s="188"/>
      <c r="AC85" s="188"/>
      <c r="AD85" s="188"/>
      <c r="AE85" s="188"/>
      <c r="AF85" s="188"/>
      <c r="AG85" s="188"/>
      <c r="AH85" s="188"/>
      <c r="AI85" s="188"/>
      <c r="AJ85" s="188"/>
      <c r="AK85" s="188"/>
      <c r="AL85" s="188"/>
      <c r="AM85" s="188"/>
      <c r="AN85" s="188"/>
      <c r="AO85" s="188"/>
      <c r="AR85" s="48"/>
    </row>
    <row r="86" spans="1:91" s="1" customFormat="1" ht="6.95" customHeight="1">
      <c r="B86" s="31"/>
      <c r="AR86" s="31"/>
    </row>
    <row r="87" spans="1:91" s="1" customFormat="1" ht="12" customHeight="1">
      <c r="B87" s="31"/>
      <c r="C87" s="26" t="s">
        <v>20</v>
      </c>
      <c r="L87" s="50" t="str">
        <f>IF(K8="","",K8)</f>
        <v>Šumperk</v>
      </c>
      <c r="AI87" s="26" t="s">
        <v>22</v>
      </c>
      <c r="AM87" s="189" t="str">
        <f>IF(AN8= "","",AN8)</f>
        <v>5. 9. 2024</v>
      </c>
      <c r="AN87" s="189"/>
      <c r="AR87" s="31"/>
    </row>
    <row r="88" spans="1:91" s="1" customFormat="1" ht="6.95" customHeight="1">
      <c r="B88" s="31"/>
      <c r="AR88" s="31"/>
    </row>
    <row r="89" spans="1:91" s="1" customFormat="1" ht="15.2" customHeight="1">
      <c r="B89" s="31"/>
      <c r="C89" s="26" t="s">
        <v>24</v>
      </c>
      <c r="L89" s="3" t="str">
        <f>IF(E11= "","",E11)</f>
        <v>Město  Šumperk</v>
      </c>
      <c r="AI89" s="26" t="s">
        <v>30</v>
      </c>
      <c r="AM89" s="194" t="str">
        <f>IF(E17="","",E17)</f>
        <v>Ing.Zdeněk  Vitásek</v>
      </c>
      <c r="AN89" s="195"/>
      <c r="AO89" s="195"/>
      <c r="AP89" s="195"/>
      <c r="AR89" s="31"/>
      <c r="AS89" s="190" t="s">
        <v>56</v>
      </c>
      <c r="AT89" s="191"/>
      <c r="AU89" s="52"/>
      <c r="AV89" s="52"/>
      <c r="AW89" s="52"/>
      <c r="AX89" s="52"/>
      <c r="AY89" s="52"/>
      <c r="AZ89" s="52"/>
      <c r="BA89" s="52"/>
      <c r="BB89" s="52"/>
      <c r="BC89" s="52"/>
      <c r="BD89" s="53"/>
    </row>
    <row r="90" spans="1:91" s="1" customFormat="1" ht="15.2" customHeight="1">
      <c r="B90" s="31"/>
      <c r="C90" s="26" t="s">
        <v>28</v>
      </c>
      <c r="L90" s="3" t="str">
        <f>IF(E14= "Vyplň údaj","",E14)</f>
        <v/>
      </c>
      <c r="AI90" s="26" t="s">
        <v>33</v>
      </c>
      <c r="AM90" s="194" t="str">
        <f>IF(E20="","",E20)</f>
        <v>Martin  Pniok</v>
      </c>
      <c r="AN90" s="195"/>
      <c r="AO90" s="195"/>
      <c r="AP90" s="195"/>
      <c r="AR90" s="31"/>
      <c r="AS90" s="192"/>
      <c r="AT90" s="193"/>
      <c r="BD90" s="55"/>
    </row>
    <row r="91" spans="1:91" s="1" customFormat="1" ht="10.9" customHeight="1">
      <c r="B91" s="31"/>
      <c r="AR91" s="31"/>
      <c r="AS91" s="192"/>
      <c r="AT91" s="193"/>
      <c r="BD91" s="55"/>
    </row>
    <row r="92" spans="1:91" s="1" customFormat="1" ht="29.25" customHeight="1">
      <c r="B92" s="31"/>
      <c r="C92" s="196" t="s">
        <v>57</v>
      </c>
      <c r="D92" s="197"/>
      <c r="E92" s="197"/>
      <c r="F92" s="197"/>
      <c r="G92" s="197"/>
      <c r="H92" s="56"/>
      <c r="I92" s="199" t="s">
        <v>58</v>
      </c>
      <c r="J92" s="197"/>
      <c r="K92" s="197"/>
      <c r="L92" s="197"/>
      <c r="M92" s="197"/>
      <c r="N92" s="197"/>
      <c r="O92" s="197"/>
      <c r="P92" s="197"/>
      <c r="Q92" s="197"/>
      <c r="R92" s="197"/>
      <c r="S92" s="197"/>
      <c r="T92" s="197"/>
      <c r="U92" s="197"/>
      <c r="V92" s="197"/>
      <c r="W92" s="197"/>
      <c r="X92" s="197"/>
      <c r="Y92" s="197"/>
      <c r="Z92" s="197"/>
      <c r="AA92" s="197"/>
      <c r="AB92" s="197"/>
      <c r="AC92" s="197"/>
      <c r="AD92" s="197"/>
      <c r="AE92" s="197"/>
      <c r="AF92" s="197"/>
      <c r="AG92" s="198" t="s">
        <v>59</v>
      </c>
      <c r="AH92" s="197"/>
      <c r="AI92" s="197"/>
      <c r="AJ92" s="197"/>
      <c r="AK92" s="197"/>
      <c r="AL92" s="197"/>
      <c r="AM92" s="197"/>
      <c r="AN92" s="199" t="s">
        <v>60</v>
      </c>
      <c r="AO92" s="197"/>
      <c r="AP92" s="200"/>
      <c r="AQ92" s="57" t="s">
        <v>61</v>
      </c>
      <c r="AR92" s="31"/>
      <c r="AS92" s="58" t="s">
        <v>62</v>
      </c>
      <c r="AT92" s="59" t="s">
        <v>63</v>
      </c>
      <c r="AU92" s="59" t="s">
        <v>64</v>
      </c>
      <c r="AV92" s="59" t="s">
        <v>65</v>
      </c>
      <c r="AW92" s="59" t="s">
        <v>66</v>
      </c>
      <c r="AX92" s="59" t="s">
        <v>67</v>
      </c>
      <c r="AY92" s="59" t="s">
        <v>68</v>
      </c>
      <c r="AZ92" s="59" t="s">
        <v>69</v>
      </c>
      <c r="BA92" s="59" t="s">
        <v>70</v>
      </c>
      <c r="BB92" s="59" t="s">
        <v>71</v>
      </c>
      <c r="BC92" s="59" t="s">
        <v>72</v>
      </c>
      <c r="BD92" s="60" t="s">
        <v>73</v>
      </c>
    </row>
    <row r="93" spans="1:91" s="1" customFormat="1" ht="10.9" customHeight="1">
      <c r="B93" s="31"/>
      <c r="AR93" s="31"/>
      <c r="AS93" s="61"/>
      <c r="AT93" s="52"/>
      <c r="AU93" s="52"/>
      <c r="AV93" s="52"/>
      <c r="AW93" s="52"/>
      <c r="AX93" s="52"/>
      <c r="AY93" s="52"/>
      <c r="AZ93" s="52"/>
      <c r="BA93" s="52"/>
      <c r="BB93" s="52"/>
      <c r="BC93" s="52"/>
      <c r="BD93" s="53"/>
    </row>
    <row r="94" spans="1:91" s="5" customFormat="1" ht="32.450000000000003" customHeight="1">
      <c r="B94" s="62"/>
      <c r="C94" s="63" t="s">
        <v>74</v>
      </c>
      <c r="D94" s="64"/>
      <c r="E94" s="64"/>
      <c r="F94" s="64"/>
      <c r="G94" s="64"/>
      <c r="H94" s="64"/>
      <c r="I94" s="64"/>
      <c r="J94" s="64"/>
      <c r="K94" s="64"/>
      <c r="L94" s="64"/>
      <c r="M94" s="64"/>
      <c r="N94" s="64"/>
      <c r="O94" s="64"/>
      <c r="P94" s="64"/>
      <c r="Q94" s="64"/>
      <c r="R94" s="64"/>
      <c r="S94" s="64"/>
      <c r="T94" s="64"/>
      <c r="U94" s="64"/>
      <c r="V94" s="64"/>
      <c r="W94" s="64"/>
      <c r="X94" s="64"/>
      <c r="Y94" s="64"/>
      <c r="Z94" s="64"/>
      <c r="AA94" s="64"/>
      <c r="AB94" s="64"/>
      <c r="AC94" s="64"/>
      <c r="AD94" s="64"/>
      <c r="AE94" s="64"/>
      <c r="AF94" s="64"/>
      <c r="AG94" s="208">
        <f>ROUND(AG95,2)</f>
        <v>0</v>
      </c>
      <c r="AH94" s="208"/>
      <c r="AI94" s="208"/>
      <c r="AJ94" s="208"/>
      <c r="AK94" s="208"/>
      <c r="AL94" s="208"/>
      <c r="AM94" s="208"/>
      <c r="AN94" s="209">
        <f t="shared" ref="AN94:AN100" si="0">SUM(AG94,AT94)</f>
        <v>0</v>
      </c>
      <c r="AO94" s="209"/>
      <c r="AP94" s="209"/>
      <c r="AQ94" s="66" t="s">
        <v>1</v>
      </c>
      <c r="AR94" s="62"/>
      <c r="AS94" s="67">
        <f>ROUND(AS95,2)</f>
        <v>0</v>
      </c>
      <c r="AT94" s="68">
        <f t="shared" ref="AT94:AT100" si="1">ROUND(SUM(AV94:AW94),2)</f>
        <v>0</v>
      </c>
      <c r="AU94" s="69">
        <f>ROUND(AU95,5)</f>
        <v>0</v>
      </c>
      <c r="AV94" s="68">
        <f>ROUND(AZ94*L29,2)</f>
        <v>0</v>
      </c>
      <c r="AW94" s="68">
        <f>ROUND(BA94*L30,2)</f>
        <v>0</v>
      </c>
      <c r="AX94" s="68">
        <f>ROUND(BB94*L29,2)</f>
        <v>0</v>
      </c>
      <c r="AY94" s="68">
        <f>ROUND(BC94*L30,2)</f>
        <v>0</v>
      </c>
      <c r="AZ94" s="68">
        <f>ROUND(AZ95,2)</f>
        <v>0</v>
      </c>
      <c r="BA94" s="68">
        <f>ROUND(BA95,2)</f>
        <v>0</v>
      </c>
      <c r="BB94" s="68">
        <f>ROUND(BB95,2)</f>
        <v>0</v>
      </c>
      <c r="BC94" s="68">
        <f>ROUND(BC95,2)</f>
        <v>0</v>
      </c>
      <c r="BD94" s="70">
        <f>ROUND(BD95,2)</f>
        <v>0</v>
      </c>
      <c r="BS94" s="71" t="s">
        <v>75</v>
      </c>
      <c r="BT94" s="71" t="s">
        <v>76</v>
      </c>
      <c r="BU94" s="72" t="s">
        <v>77</v>
      </c>
      <c r="BV94" s="71" t="s">
        <v>78</v>
      </c>
      <c r="BW94" s="71" t="s">
        <v>5</v>
      </c>
      <c r="BX94" s="71" t="s">
        <v>79</v>
      </c>
      <c r="CL94" s="71" t="s">
        <v>1</v>
      </c>
    </row>
    <row r="95" spans="1:91" s="6" customFormat="1" ht="16.5" customHeight="1">
      <c r="B95" s="73"/>
      <c r="C95" s="74"/>
      <c r="D95" s="204" t="s">
        <v>80</v>
      </c>
      <c r="E95" s="204"/>
      <c r="F95" s="204"/>
      <c r="G95" s="204"/>
      <c r="H95" s="204"/>
      <c r="I95" s="75"/>
      <c r="J95" s="204" t="s">
        <v>81</v>
      </c>
      <c r="K95" s="204"/>
      <c r="L95" s="204"/>
      <c r="M95" s="204"/>
      <c r="N95" s="204"/>
      <c r="O95" s="204"/>
      <c r="P95" s="204"/>
      <c r="Q95" s="204"/>
      <c r="R95" s="204"/>
      <c r="S95" s="204"/>
      <c r="T95" s="204"/>
      <c r="U95" s="204"/>
      <c r="V95" s="204"/>
      <c r="W95" s="204"/>
      <c r="X95" s="204"/>
      <c r="Y95" s="204"/>
      <c r="Z95" s="204"/>
      <c r="AA95" s="204"/>
      <c r="AB95" s="204"/>
      <c r="AC95" s="204"/>
      <c r="AD95" s="204"/>
      <c r="AE95" s="204"/>
      <c r="AF95" s="204"/>
      <c r="AG95" s="201">
        <f>ROUND(SUM(AG96:AG100),2)</f>
        <v>0</v>
      </c>
      <c r="AH95" s="202"/>
      <c r="AI95" s="202"/>
      <c r="AJ95" s="202"/>
      <c r="AK95" s="202"/>
      <c r="AL95" s="202"/>
      <c r="AM95" s="202"/>
      <c r="AN95" s="203">
        <f t="shared" si="0"/>
        <v>0</v>
      </c>
      <c r="AO95" s="202"/>
      <c r="AP95" s="202"/>
      <c r="AQ95" s="76" t="s">
        <v>82</v>
      </c>
      <c r="AR95" s="73"/>
      <c r="AS95" s="77">
        <f>ROUND(SUM(AS96:AS100),2)</f>
        <v>0</v>
      </c>
      <c r="AT95" s="78">
        <f t="shared" si="1"/>
        <v>0</v>
      </c>
      <c r="AU95" s="79">
        <f>ROUND(SUM(AU96:AU100),5)</f>
        <v>0</v>
      </c>
      <c r="AV95" s="78">
        <f>ROUND(AZ95*L29,2)</f>
        <v>0</v>
      </c>
      <c r="AW95" s="78">
        <f>ROUND(BA95*L30,2)</f>
        <v>0</v>
      </c>
      <c r="AX95" s="78">
        <f>ROUND(BB95*L29,2)</f>
        <v>0</v>
      </c>
      <c r="AY95" s="78">
        <f>ROUND(BC95*L30,2)</f>
        <v>0</v>
      </c>
      <c r="AZ95" s="78">
        <f>ROUND(SUM(AZ96:AZ100),2)</f>
        <v>0</v>
      </c>
      <c r="BA95" s="78">
        <f>ROUND(SUM(BA96:BA100),2)</f>
        <v>0</v>
      </c>
      <c r="BB95" s="78">
        <f>ROUND(SUM(BB96:BB100),2)</f>
        <v>0</v>
      </c>
      <c r="BC95" s="78">
        <f>ROUND(SUM(BC96:BC100),2)</f>
        <v>0</v>
      </c>
      <c r="BD95" s="80">
        <f>ROUND(SUM(BD96:BD100),2)</f>
        <v>0</v>
      </c>
      <c r="BS95" s="81" t="s">
        <v>75</v>
      </c>
      <c r="BT95" s="81" t="s">
        <v>83</v>
      </c>
      <c r="BU95" s="81" t="s">
        <v>77</v>
      </c>
      <c r="BV95" s="81" t="s">
        <v>78</v>
      </c>
      <c r="BW95" s="81" t="s">
        <v>84</v>
      </c>
      <c r="BX95" s="81" t="s">
        <v>5</v>
      </c>
      <c r="CL95" s="81" t="s">
        <v>1</v>
      </c>
      <c r="CM95" s="81" t="s">
        <v>85</v>
      </c>
    </row>
    <row r="96" spans="1:91" s="3" customFormat="1" ht="23.25" customHeight="1">
      <c r="A96" s="82" t="s">
        <v>86</v>
      </c>
      <c r="B96" s="47"/>
      <c r="C96" s="9"/>
      <c r="D96" s="9"/>
      <c r="E96" s="207" t="s">
        <v>87</v>
      </c>
      <c r="F96" s="207"/>
      <c r="G96" s="207"/>
      <c r="H96" s="207"/>
      <c r="I96" s="207"/>
      <c r="J96" s="9"/>
      <c r="K96" s="207" t="s">
        <v>88</v>
      </c>
      <c r="L96" s="207"/>
      <c r="M96" s="207"/>
      <c r="N96" s="207"/>
      <c r="O96" s="207"/>
      <c r="P96" s="207"/>
      <c r="Q96" s="207"/>
      <c r="R96" s="207"/>
      <c r="S96" s="207"/>
      <c r="T96" s="207"/>
      <c r="U96" s="207"/>
      <c r="V96" s="207"/>
      <c r="W96" s="207"/>
      <c r="X96" s="207"/>
      <c r="Y96" s="207"/>
      <c r="Z96" s="207"/>
      <c r="AA96" s="207"/>
      <c r="AB96" s="207"/>
      <c r="AC96" s="207"/>
      <c r="AD96" s="207"/>
      <c r="AE96" s="207"/>
      <c r="AF96" s="207"/>
      <c r="AG96" s="205">
        <f>'SO 001 - Příprava území ,...'!J32</f>
        <v>0</v>
      </c>
      <c r="AH96" s="206"/>
      <c r="AI96" s="206"/>
      <c r="AJ96" s="206"/>
      <c r="AK96" s="206"/>
      <c r="AL96" s="206"/>
      <c r="AM96" s="206"/>
      <c r="AN96" s="205">
        <f t="shared" si="0"/>
        <v>0</v>
      </c>
      <c r="AO96" s="206"/>
      <c r="AP96" s="206"/>
      <c r="AQ96" s="83" t="s">
        <v>89</v>
      </c>
      <c r="AR96" s="47"/>
      <c r="AS96" s="84">
        <v>0</v>
      </c>
      <c r="AT96" s="85">
        <f t="shared" si="1"/>
        <v>0</v>
      </c>
      <c r="AU96" s="86">
        <f>'SO 001 - Příprava území ,...'!P123</f>
        <v>0</v>
      </c>
      <c r="AV96" s="85">
        <f>'SO 001 - Příprava území ,...'!J35</f>
        <v>0</v>
      </c>
      <c r="AW96" s="85">
        <f>'SO 001 - Příprava území ,...'!J36</f>
        <v>0</v>
      </c>
      <c r="AX96" s="85">
        <f>'SO 001 - Příprava území ,...'!J37</f>
        <v>0</v>
      </c>
      <c r="AY96" s="85">
        <f>'SO 001 - Příprava území ,...'!J38</f>
        <v>0</v>
      </c>
      <c r="AZ96" s="85">
        <f>'SO 001 - Příprava území ,...'!F35</f>
        <v>0</v>
      </c>
      <c r="BA96" s="85">
        <f>'SO 001 - Příprava území ,...'!F36</f>
        <v>0</v>
      </c>
      <c r="BB96" s="85">
        <f>'SO 001 - Příprava území ,...'!F37</f>
        <v>0</v>
      </c>
      <c r="BC96" s="85">
        <f>'SO 001 - Příprava území ,...'!F38</f>
        <v>0</v>
      </c>
      <c r="BD96" s="87">
        <f>'SO 001 - Příprava území ,...'!F39</f>
        <v>0</v>
      </c>
      <c r="BT96" s="24" t="s">
        <v>85</v>
      </c>
      <c r="BV96" s="24" t="s">
        <v>78</v>
      </c>
      <c r="BW96" s="24" t="s">
        <v>90</v>
      </c>
      <c r="BX96" s="24" t="s">
        <v>84</v>
      </c>
      <c r="CL96" s="24" t="s">
        <v>1</v>
      </c>
    </row>
    <row r="97" spans="1:90" s="3" customFormat="1" ht="16.5" customHeight="1">
      <c r="A97" s="82" t="s">
        <v>86</v>
      </c>
      <c r="B97" s="47"/>
      <c r="C97" s="9"/>
      <c r="D97" s="9"/>
      <c r="E97" s="207" t="s">
        <v>91</v>
      </c>
      <c r="F97" s="207"/>
      <c r="G97" s="207"/>
      <c r="H97" s="207"/>
      <c r="I97" s="207"/>
      <c r="J97" s="9"/>
      <c r="K97" s="207" t="s">
        <v>92</v>
      </c>
      <c r="L97" s="207"/>
      <c r="M97" s="207"/>
      <c r="N97" s="207"/>
      <c r="O97" s="207"/>
      <c r="P97" s="207"/>
      <c r="Q97" s="207"/>
      <c r="R97" s="207"/>
      <c r="S97" s="207"/>
      <c r="T97" s="207"/>
      <c r="U97" s="207"/>
      <c r="V97" s="207"/>
      <c r="W97" s="207"/>
      <c r="X97" s="207"/>
      <c r="Y97" s="207"/>
      <c r="Z97" s="207"/>
      <c r="AA97" s="207"/>
      <c r="AB97" s="207"/>
      <c r="AC97" s="207"/>
      <c r="AD97" s="207"/>
      <c r="AE97" s="207"/>
      <c r="AF97" s="207"/>
      <c r="AG97" s="205">
        <f>'SO 101 - Chodník'!J32</f>
        <v>0</v>
      </c>
      <c r="AH97" s="206"/>
      <c r="AI97" s="206"/>
      <c r="AJ97" s="206"/>
      <c r="AK97" s="206"/>
      <c r="AL97" s="206"/>
      <c r="AM97" s="206"/>
      <c r="AN97" s="205">
        <f t="shared" si="0"/>
        <v>0</v>
      </c>
      <c r="AO97" s="206"/>
      <c r="AP97" s="206"/>
      <c r="AQ97" s="83" t="s">
        <v>89</v>
      </c>
      <c r="AR97" s="47"/>
      <c r="AS97" s="84">
        <v>0</v>
      </c>
      <c r="AT97" s="85">
        <f t="shared" si="1"/>
        <v>0</v>
      </c>
      <c r="AU97" s="86">
        <f>'SO 101 - Chodník'!P127</f>
        <v>0</v>
      </c>
      <c r="AV97" s="85">
        <f>'SO 101 - Chodník'!J35</f>
        <v>0</v>
      </c>
      <c r="AW97" s="85">
        <f>'SO 101 - Chodník'!J36</f>
        <v>0</v>
      </c>
      <c r="AX97" s="85">
        <f>'SO 101 - Chodník'!J37</f>
        <v>0</v>
      </c>
      <c r="AY97" s="85">
        <f>'SO 101 - Chodník'!J38</f>
        <v>0</v>
      </c>
      <c r="AZ97" s="85">
        <f>'SO 101 - Chodník'!F35</f>
        <v>0</v>
      </c>
      <c r="BA97" s="85">
        <f>'SO 101 - Chodník'!F36</f>
        <v>0</v>
      </c>
      <c r="BB97" s="85">
        <f>'SO 101 - Chodník'!F37</f>
        <v>0</v>
      </c>
      <c r="BC97" s="85">
        <f>'SO 101 - Chodník'!F38</f>
        <v>0</v>
      </c>
      <c r="BD97" s="87">
        <f>'SO 101 - Chodník'!F39</f>
        <v>0</v>
      </c>
      <c r="BT97" s="24" t="s">
        <v>85</v>
      </c>
      <c r="BV97" s="24" t="s">
        <v>78</v>
      </c>
      <c r="BW97" s="24" t="s">
        <v>93</v>
      </c>
      <c r="BX97" s="24" t="s">
        <v>84</v>
      </c>
      <c r="CL97" s="24" t="s">
        <v>1</v>
      </c>
    </row>
    <row r="98" spans="1:90" s="3" customFormat="1" ht="16.5" customHeight="1">
      <c r="A98" s="82" t="s">
        <v>86</v>
      </c>
      <c r="B98" s="47"/>
      <c r="C98" s="9"/>
      <c r="D98" s="9"/>
      <c r="E98" s="207" t="s">
        <v>94</v>
      </c>
      <c r="F98" s="207"/>
      <c r="G98" s="207"/>
      <c r="H98" s="207"/>
      <c r="I98" s="207"/>
      <c r="J98" s="9"/>
      <c r="K98" s="207" t="s">
        <v>95</v>
      </c>
      <c r="L98" s="207"/>
      <c r="M98" s="207"/>
      <c r="N98" s="207"/>
      <c r="O98" s="207"/>
      <c r="P98" s="207"/>
      <c r="Q98" s="207"/>
      <c r="R98" s="207"/>
      <c r="S98" s="207"/>
      <c r="T98" s="207"/>
      <c r="U98" s="207"/>
      <c r="V98" s="207"/>
      <c r="W98" s="207"/>
      <c r="X98" s="207"/>
      <c r="Y98" s="207"/>
      <c r="Z98" s="207"/>
      <c r="AA98" s="207"/>
      <c r="AB98" s="207"/>
      <c r="AC98" s="207"/>
      <c r="AD98" s="207"/>
      <c r="AE98" s="207"/>
      <c r="AF98" s="207"/>
      <c r="AG98" s="205">
        <f>'SO 192 - Dopravní  značen...'!J32</f>
        <v>0</v>
      </c>
      <c r="AH98" s="206"/>
      <c r="AI98" s="206"/>
      <c r="AJ98" s="206"/>
      <c r="AK98" s="206"/>
      <c r="AL98" s="206"/>
      <c r="AM98" s="206"/>
      <c r="AN98" s="205">
        <f t="shared" si="0"/>
        <v>0</v>
      </c>
      <c r="AO98" s="206"/>
      <c r="AP98" s="206"/>
      <c r="AQ98" s="83" t="s">
        <v>89</v>
      </c>
      <c r="AR98" s="47"/>
      <c r="AS98" s="84">
        <v>0</v>
      </c>
      <c r="AT98" s="85">
        <f t="shared" si="1"/>
        <v>0</v>
      </c>
      <c r="AU98" s="86">
        <f>'SO 192 - Dopravní  značen...'!P122</f>
        <v>0</v>
      </c>
      <c r="AV98" s="85">
        <f>'SO 192 - Dopravní  značen...'!J35</f>
        <v>0</v>
      </c>
      <c r="AW98" s="85">
        <f>'SO 192 - Dopravní  značen...'!J36</f>
        <v>0</v>
      </c>
      <c r="AX98" s="85">
        <f>'SO 192 - Dopravní  značen...'!J37</f>
        <v>0</v>
      </c>
      <c r="AY98" s="85">
        <f>'SO 192 - Dopravní  značen...'!J38</f>
        <v>0</v>
      </c>
      <c r="AZ98" s="85">
        <f>'SO 192 - Dopravní  značen...'!F35</f>
        <v>0</v>
      </c>
      <c r="BA98" s="85">
        <f>'SO 192 - Dopravní  značen...'!F36</f>
        <v>0</v>
      </c>
      <c r="BB98" s="85">
        <f>'SO 192 - Dopravní  značen...'!F37</f>
        <v>0</v>
      </c>
      <c r="BC98" s="85">
        <f>'SO 192 - Dopravní  značen...'!F38</f>
        <v>0</v>
      </c>
      <c r="BD98" s="87">
        <f>'SO 192 - Dopravní  značen...'!F39</f>
        <v>0</v>
      </c>
      <c r="BT98" s="24" t="s">
        <v>85</v>
      </c>
      <c r="BV98" s="24" t="s">
        <v>78</v>
      </c>
      <c r="BW98" s="24" t="s">
        <v>96</v>
      </c>
      <c r="BX98" s="24" t="s">
        <v>84</v>
      </c>
      <c r="CL98" s="24" t="s">
        <v>1</v>
      </c>
    </row>
    <row r="99" spans="1:90" s="3" customFormat="1" ht="23.25" customHeight="1">
      <c r="A99" s="82" t="s">
        <v>86</v>
      </c>
      <c r="B99" s="47"/>
      <c r="C99" s="9"/>
      <c r="D99" s="9"/>
      <c r="E99" s="207" t="s">
        <v>97</v>
      </c>
      <c r="F99" s="207"/>
      <c r="G99" s="207"/>
      <c r="H99" s="207"/>
      <c r="I99" s="207"/>
      <c r="J99" s="9"/>
      <c r="K99" s="207" t="s">
        <v>98</v>
      </c>
      <c r="L99" s="207"/>
      <c r="M99" s="207"/>
      <c r="N99" s="207"/>
      <c r="O99" s="207"/>
      <c r="P99" s="207"/>
      <c r="Q99" s="207"/>
      <c r="R99" s="207"/>
      <c r="S99" s="207"/>
      <c r="T99" s="207"/>
      <c r="U99" s="207"/>
      <c r="V99" s="207"/>
      <c r="W99" s="207"/>
      <c r="X99" s="207"/>
      <c r="Y99" s="207"/>
      <c r="Z99" s="207"/>
      <c r="AA99" s="207"/>
      <c r="AB99" s="207"/>
      <c r="AC99" s="207"/>
      <c r="AD99" s="207"/>
      <c r="AE99" s="207"/>
      <c r="AF99" s="207"/>
      <c r="AG99" s="205">
        <f>'SO 1000 - Ostatní  náklady'!J32</f>
        <v>0</v>
      </c>
      <c r="AH99" s="206"/>
      <c r="AI99" s="206"/>
      <c r="AJ99" s="206"/>
      <c r="AK99" s="206"/>
      <c r="AL99" s="206"/>
      <c r="AM99" s="206"/>
      <c r="AN99" s="205">
        <f t="shared" si="0"/>
        <v>0</v>
      </c>
      <c r="AO99" s="206"/>
      <c r="AP99" s="206"/>
      <c r="AQ99" s="83" t="s">
        <v>89</v>
      </c>
      <c r="AR99" s="47"/>
      <c r="AS99" s="84">
        <v>0</v>
      </c>
      <c r="AT99" s="85">
        <f t="shared" si="1"/>
        <v>0</v>
      </c>
      <c r="AU99" s="86">
        <f>'SO 1000 - Ostatní  náklady'!P122</f>
        <v>0</v>
      </c>
      <c r="AV99" s="85">
        <f>'SO 1000 - Ostatní  náklady'!J35</f>
        <v>0</v>
      </c>
      <c r="AW99" s="85">
        <f>'SO 1000 - Ostatní  náklady'!J36</f>
        <v>0</v>
      </c>
      <c r="AX99" s="85">
        <f>'SO 1000 - Ostatní  náklady'!J37</f>
        <v>0</v>
      </c>
      <c r="AY99" s="85">
        <f>'SO 1000 - Ostatní  náklady'!J38</f>
        <v>0</v>
      </c>
      <c r="AZ99" s="85">
        <f>'SO 1000 - Ostatní  náklady'!F35</f>
        <v>0</v>
      </c>
      <c r="BA99" s="85">
        <f>'SO 1000 - Ostatní  náklady'!F36</f>
        <v>0</v>
      </c>
      <c r="BB99" s="85">
        <f>'SO 1000 - Ostatní  náklady'!F37</f>
        <v>0</v>
      </c>
      <c r="BC99" s="85">
        <f>'SO 1000 - Ostatní  náklady'!F38</f>
        <v>0</v>
      </c>
      <c r="BD99" s="87">
        <f>'SO 1000 - Ostatní  náklady'!F39</f>
        <v>0</v>
      </c>
      <c r="BT99" s="24" t="s">
        <v>85</v>
      </c>
      <c r="BV99" s="24" t="s">
        <v>78</v>
      </c>
      <c r="BW99" s="24" t="s">
        <v>99</v>
      </c>
      <c r="BX99" s="24" t="s">
        <v>84</v>
      </c>
      <c r="CL99" s="24" t="s">
        <v>1</v>
      </c>
    </row>
    <row r="100" spans="1:90" s="3" customFormat="1" ht="23.25" customHeight="1">
      <c r="A100" s="82" t="s">
        <v>86</v>
      </c>
      <c r="B100" s="47"/>
      <c r="C100" s="9"/>
      <c r="D100" s="9"/>
      <c r="E100" s="207" t="s">
        <v>100</v>
      </c>
      <c r="F100" s="207"/>
      <c r="G100" s="207"/>
      <c r="H100" s="207"/>
      <c r="I100" s="207"/>
      <c r="J100" s="9"/>
      <c r="K100" s="207" t="s">
        <v>101</v>
      </c>
      <c r="L100" s="207"/>
      <c r="M100" s="207"/>
      <c r="N100" s="207"/>
      <c r="O100" s="207"/>
      <c r="P100" s="207"/>
      <c r="Q100" s="207"/>
      <c r="R100" s="207"/>
      <c r="S100" s="207"/>
      <c r="T100" s="207"/>
      <c r="U100" s="207"/>
      <c r="V100" s="207"/>
      <c r="W100" s="207"/>
      <c r="X100" s="207"/>
      <c r="Y100" s="207"/>
      <c r="Z100" s="207"/>
      <c r="AA100" s="207"/>
      <c r="AB100" s="207"/>
      <c r="AC100" s="207"/>
      <c r="AD100" s="207"/>
      <c r="AE100" s="207"/>
      <c r="AF100" s="207"/>
      <c r="AG100" s="205">
        <f>'SO 1020 - VRN'!J32</f>
        <v>0</v>
      </c>
      <c r="AH100" s="206"/>
      <c r="AI100" s="206"/>
      <c r="AJ100" s="206"/>
      <c r="AK100" s="206"/>
      <c r="AL100" s="206"/>
      <c r="AM100" s="206"/>
      <c r="AN100" s="205">
        <f t="shared" si="0"/>
        <v>0</v>
      </c>
      <c r="AO100" s="206"/>
      <c r="AP100" s="206"/>
      <c r="AQ100" s="83" t="s">
        <v>89</v>
      </c>
      <c r="AR100" s="47"/>
      <c r="AS100" s="88">
        <v>0</v>
      </c>
      <c r="AT100" s="89">
        <f t="shared" si="1"/>
        <v>0</v>
      </c>
      <c r="AU100" s="90">
        <f>'SO 1020 - VRN'!P122</f>
        <v>0</v>
      </c>
      <c r="AV100" s="89">
        <f>'SO 1020 - VRN'!J35</f>
        <v>0</v>
      </c>
      <c r="AW100" s="89">
        <f>'SO 1020 - VRN'!J36</f>
        <v>0</v>
      </c>
      <c r="AX100" s="89">
        <f>'SO 1020 - VRN'!J37</f>
        <v>0</v>
      </c>
      <c r="AY100" s="89">
        <f>'SO 1020 - VRN'!J38</f>
        <v>0</v>
      </c>
      <c r="AZ100" s="89">
        <f>'SO 1020 - VRN'!F35</f>
        <v>0</v>
      </c>
      <c r="BA100" s="89">
        <f>'SO 1020 - VRN'!F36</f>
        <v>0</v>
      </c>
      <c r="BB100" s="89">
        <f>'SO 1020 - VRN'!F37</f>
        <v>0</v>
      </c>
      <c r="BC100" s="89">
        <f>'SO 1020 - VRN'!F38</f>
        <v>0</v>
      </c>
      <c r="BD100" s="91">
        <f>'SO 1020 - VRN'!F39</f>
        <v>0</v>
      </c>
      <c r="BT100" s="24" t="s">
        <v>85</v>
      </c>
      <c r="BV100" s="24" t="s">
        <v>78</v>
      </c>
      <c r="BW100" s="24" t="s">
        <v>102</v>
      </c>
      <c r="BX100" s="24" t="s">
        <v>84</v>
      </c>
      <c r="CL100" s="24" t="s">
        <v>1</v>
      </c>
    </row>
    <row r="101" spans="1:90" s="1" customFormat="1" ht="30" customHeight="1">
      <c r="B101" s="31"/>
      <c r="AR101" s="31"/>
    </row>
    <row r="102" spans="1:90" s="1" customFormat="1" ht="6.95" customHeight="1">
      <c r="B102" s="43"/>
      <c r="C102" s="44"/>
      <c r="D102" s="44"/>
      <c r="E102" s="44"/>
      <c r="F102" s="44"/>
      <c r="G102" s="44"/>
      <c r="H102" s="44"/>
      <c r="I102" s="44"/>
      <c r="J102" s="44"/>
      <c r="K102" s="44"/>
      <c r="L102" s="44"/>
      <c r="M102" s="44"/>
      <c r="N102" s="44"/>
      <c r="O102" s="44"/>
      <c r="P102" s="44"/>
      <c r="Q102" s="44"/>
      <c r="R102" s="44"/>
      <c r="S102" s="44"/>
      <c r="T102" s="44"/>
      <c r="U102" s="44"/>
      <c r="V102" s="44"/>
      <c r="W102" s="44"/>
      <c r="X102" s="44"/>
      <c r="Y102" s="44"/>
      <c r="Z102" s="44"/>
      <c r="AA102" s="44"/>
      <c r="AB102" s="44"/>
      <c r="AC102" s="44"/>
      <c r="AD102" s="44"/>
      <c r="AE102" s="44"/>
      <c r="AF102" s="44"/>
      <c r="AG102" s="44"/>
      <c r="AH102" s="44"/>
      <c r="AI102" s="44"/>
      <c r="AJ102" s="44"/>
      <c r="AK102" s="44"/>
      <c r="AL102" s="44"/>
      <c r="AM102" s="44"/>
      <c r="AN102" s="44"/>
      <c r="AO102" s="44"/>
      <c r="AP102" s="44"/>
      <c r="AQ102" s="44"/>
      <c r="AR102" s="31"/>
    </row>
  </sheetData>
  <sheetProtection algorithmName="SHA-512" hashValue="h5nO8ioIqrmMDolr/ngNCv9zqdArl0F5QYcy8pH0t/Qpd6usdnijJB0s16zkACxZpIY09s9WDpOiO+eUK9moIQ==" saltValue="zhLQN2z2y7fO7bvUsNkFB+p7DoFF2l6XYxi79ITiB7fVciht4VDOkqwWOLlzpTzq2eKZDXebR5Fo3w+riSy3DQ==" spinCount="100000" sheet="1" objects="1" scenarios="1" formatColumns="0" formatRows="0"/>
  <mergeCells count="62">
    <mergeCell ref="AR2:BE2"/>
    <mergeCell ref="L33:P33"/>
    <mergeCell ref="AK33:AO33"/>
    <mergeCell ref="W33:AE33"/>
    <mergeCell ref="AK35:AO35"/>
    <mergeCell ref="X35:AB35"/>
    <mergeCell ref="W31:AE31"/>
    <mergeCell ref="L31:P31"/>
    <mergeCell ref="L32:P32"/>
    <mergeCell ref="W32:AE32"/>
    <mergeCell ref="AK32:AO32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AK29:AO29"/>
    <mergeCell ref="L29:P29"/>
    <mergeCell ref="W29:AE29"/>
    <mergeCell ref="W30:AE30"/>
    <mergeCell ref="AK30:AO30"/>
    <mergeCell ref="L30:P30"/>
    <mergeCell ref="AK31:AO31"/>
    <mergeCell ref="AN100:AP100"/>
    <mergeCell ref="AG100:AM100"/>
    <mergeCell ref="E100:I100"/>
    <mergeCell ref="K100:AF100"/>
    <mergeCell ref="AG94:AM94"/>
    <mergeCell ref="AN94:AP94"/>
    <mergeCell ref="AG98:AM98"/>
    <mergeCell ref="AN98:AP98"/>
    <mergeCell ref="E98:I98"/>
    <mergeCell ref="K98:AF98"/>
    <mergeCell ref="AN99:AP99"/>
    <mergeCell ref="AG99:AM99"/>
    <mergeCell ref="E99:I99"/>
    <mergeCell ref="K99:AF99"/>
    <mergeCell ref="AN96:AP96"/>
    <mergeCell ref="E96:I96"/>
    <mergeCell ref="K96:AF96"/>
    <mergeCell ref="AG96:AM96"/>
    <mergeCell ref="K97:AF97"/>
    <mergeCell ref="AN97:AP97"/>
    <mergeCell ref="E97:I97"/>
    <mergeCell ref="AG97:AM97"/>
    <mergeCell ref="C92:G92"/>
    <mergeCell ref="AG92:AM92"/>
    <mergeCell ref="AN92:AP92"/>
    <mergeCell ref="I92:AF92"/>
    <mergeCell ref="AG95:AM95"/>
    <mergeCell ref="AN95:AP95"/>
    <mergeCell ref="J95:AF95"/>
    <mergeCell ref="D95:H95"/>
    <mergeCell ref="L85:AO85"/>
    <mergeCell ref="AM87:AN87"/>
    <mergeCell ref="AS89:AT91"/>
    <mergeCell ref="AM89:AP89"/>
    <mergeCell ref="AM90:AP90"/>
  </mergeCells>
  <hyperlinks>
    <hyperlink ref="A96" location="'SO 001 - Příprava území ,...'!C2" display="/" xr:uid="{00000000-0004-0000-0000-000000000000}"/>
    <hyperlink ref="A97" location="'SO 101 - Chodník'!C2" display="/" xr:uid="{00000000-0004-0000-0000-000001000000}"/>
    <hyperlink ref="A98" location="'SO 192 - Dopravní  značen...'!C2" display="/" xr:uid="{00000000-0004-0000-0000-000002000000}"/>
    <hyperlink ref="A99" location="'SO 1000 - Ostatní  náklady'!C2" display="/" xr:uid="{00000000-0004-0000-0000-000003000000}"/>
    <hyperlink ref="A100" location="'SO 1020 - VRN'!C2" display="/" xr:uid="{00000000-0004-0000-0000-000004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137"/>
  <sheetViews>
    <sheetView showGridLines="0" workbookViewId="0"/>
  </sheetViews>
  <sheetFormatPr defaultRowHeight="15.7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14"/>
      <c r="M2" s="214"/>
      <c r="N2" s="214"/>
      <c r="O2" s="214"/>
      <c r="P2" s="214"/>
      <c r="Q2" s="214"/>
      <c r="R2" s="214"/>
      <c r="S2" s="214"/>
      <c r="T2" s="214"/>
      <c r="U2" s="214"/>
      <c r="V2" s="214"/>
      <c r="AT2" s="16" t="s">
        <v>90</v>
      </c>
    </row>
    <row r="3" spans="2:46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85</v>
      </c>
    </row>
    <row r="4" spans="2:46" ht="24.95" customHeight="1">
      <c r="B4" s="19"/>
      <c r="D4" s="20" t="s">
        <v>103</v>
      </c>
      <c r="L4" s="19"/>
      <c r="M4" s="92" t="s">
        <v>10</v>
      </c>
      <c r="AT4" s="16" t="s">
        <v>4</v>
      </c>
    </row>
    <row r="5" spans="2:46" ht="6.95" customHeight="1">
      <c r="B5" s="19"/>
      <c r="L5" s="19"/>
    </row>
    <row r="6" spans="2:46" ht="12" customHeight="1">
      <c r="B6" s="19"/>
      <c r="D6" s="26" t="s">
        <v>16</v>
      </c>
      <c r="L6" s="19"/>
    </row>
    <row r="7" spans="2:46" ht="16.5" customHeight="1">
      <c r="B7" s="19"/>
      <c r="E7" s="229" t="str">
        <f>'Rekapitulace stavby'!K6</f>
        <v>Oprava chodníku kolem školy Šumavská- II.ETAPA  ,Šumperk</v>
      </c>
      <c r="F7" s="230"/>
      <c r="G7" s="230"/>
      <c r="H7" s="230"/>
      <c r="L7" s="19"/>
    </row>
    <row r="8" spans="2:46" ht="12" customHeight="1">
      <c r="B8" s="19"/>
      <c r="D8" s="26" t="s">
        <v>104</v>
      </c>
      <c r="L8" s="19"/>
    </row>
    <row r="9" spans="2:46" s="1" customFormat="1" ht="16.5" customHeight="1">
      <c r="B9" s="31"/>
      <c r="E9" s="229" t="s">
        <v>105</v>
      </c>
      <c r="F9" s="231"/>
      <c r="G9" s="231"/>
      <c r="H9" s="231"/>
      <c r="L9" s="31"/>
    </row>
    <row r="10" spans="2:46" s="1" customFormat="1" ht="12" customHeight="1">
      <c r="B10" s="31"/>
      <c r="D10" s="26" t="s">
        <v>106</v>
      </c>
      <c r="L10" s="31"/>
    </row>
    <row r="11" spans="2:46" s="1" customFormat="1" ht="16.5" customHeight="1">
      <c r="B11" s="31"/>
      <c r="E11" s="187" t="s">
        <v>107</v>
      </c>
      <c r="F11" s="231"/>
      <c r="G11" s="231"/>
      <c r="H11" s="231"/>
      <c r="L11" s="31"/>
    </row>
    <row r="12" spans="2:46" s="1" customFormat="1" ht="11.25">
      <c r="B12" s="31"/>
      <c r="L12" s="31"/>
    </row>
    <row r="13" spans="2:46" s="1" customFormat="1" ht="12" customHeight="1">
      <c r="B13" s="31"/>
      <c r="D13" s="26" t="s">
        <v>18</v>
      </c>
      <c r="F13" s="24" t="s">
        <v>1</v>
      </c>
      <c r="I13" s="26" t="s">
        <v>19</v>
      </c>
      <c r="J13" s="24" t="s">
        <v>1</v>
      </c>
      <c r="L13" s="31"/>
    </row>
    <row r="14" spans="2:46" s="1" customFormat="1" ht="12" customHeight="1">
      <c r="B14" s="31"/>
      <c r="D14" s="26" t="s">
        <v>20</v>
      </c>
      <c r="F14" s="24" t="s">
        <v>21</v>
      </c>
      <c r="I14" s="26" t="s">
        <v>22</v>
      </c>
      <c r="J14" s="51" t="str">
        <f>'Rekapitulace stavby'!AN8</f>
        <v>5. 9. 2024</v>
      </c>
      <c r="L14" s="31"/>
    </row>
    <row r="15" spans="2:46" s="1" customFormat="1" ht="10.9" customHeight="1">
      <c r="B15" s="31"/>
      <c r="L15" s="31"/>
    </row>
    <row r="16" spans="2:46" s="1" customFormat="1" ht="12" customHeight="1">
      <c r="B16" s="31"/>
      <c r="D16" s="26" t="s">
        <v>24</v>
      </c>
      <c r="I16" s="26" t="s">
        <v>25</v>
      </c>
      <c r="J16" s="24" t="s">
        <v>1</v>
      </c>
      <c r="L16" s="31"/>
    </row>
    <row r="17" spans="2:12" s="1" customFormat="1" ht="18" customHeight="1">
      <c r="B17" s="31"/>
      <c r="E17" s="24" t="s">
        <v>26</v>
      </c>
      <c r="I17" s="26" t="s">
        <v>27</v>
      </c>
      <c r="J17" s="24" t="s">
        <v>1</v>
      </c>
      <c r="L17" s="31"/>
    </row>
    <row r="18" spans="2:12" s="1" customFormat="1" ht="6.95" customHeight="1">
      <c r="B18" s="31"/>
      <c r="L18" s="31"/>
    </row>
    <row r="19" spans="2:12" s="1" customFormat="1" ht="12" customHeight="1">
      <c r="B19" s="31"/>
      <c r="D19" s="26" t="s">
        <v>28</v>
      </c>
      <c r="I19" s="26" t="s">
        <v>25</v>
      </c>
      <c r="J19" s="27" t="str">
        <f>'Rekapitulace stavby'!AN13</f>
        <v>Vyplň údaj</v>
      </c>
      <c r="L19" s="31"/>
    </row>
    <row r="20" spans="2:12" s="1" customFormat="1" ht="18" customHeight="1">
      <c r="B20" s="31"/>
      <c r="E20" s="232" t="str">
        <f>'Rekapitulace stavby'!E14</f>
        <v>Vyplň údaj</v>
      </c>
      <c r="F20" s="213"/>
      <c r="G20" s="213"/>
      <c r="H20" s="213"/>
      <c r="I20" s="26" t="s">
        <v>27</v>
      </c>
      <c r="J20" s="27" t="str">
        <f>'Rekapitulace stavby'!AN14</f>
        <v>Vyplň údaj</v>
      </c>
      <c r="L20" s="31"/>
    </row>
    <row r="21" spans="2:12" s="1" customFormat="1" ht="6.95" customHeight="1">
      <c r="B21" s="31"/>
      <c r="L21" s="31"/>
    </row>
    <row r="22" spans="2:12" s="1" customFormat="1" ht="12" customHeight="1">
      <c r="B22" s="31"/>
      <c r="D22" s="26" t="s">
        <v>30</v>
      </c>
      <c r="I22" s="26" t="s">
        <v>25</v>
      </c>
      <c r="J22" s="24" t="s">
        <v>1</v>
      </c>
      <c r="L22" s="31"/>
    </row>
    <row r="23" spans="2:12" s="1" customFormat="1" ht="18" customHeight="1">
      <c r="B23" s="31"/>
      <c r="E23" s="24" t="s">
        <v>31</v>
      </c>
      <c r="I23" s="26" t="s">
        <v>27</v>
      </c>
      <c r="J23" s="24" t="s">
        <v>1</v>
      </c>
      <c r="L23" s="31"/>
    </row>
    <row r="24" spans="2:12" s="1" customFormat="1" ht="6.95" customHeight="1">
      <c r="B24" s="31"/>
      <c r="L24" s="31"/>
    </row>
    <row r="25" spans="2:12" s="1" customFormat="1" ht="12" customHeight="1">
      <c r="B25" s="31"/>
      <c r="D25" s="26" t="s">
        <v>33</v>
      </c>
      <c r="I25" s="26" t="s">
        <v>25</v>
      </c>
      <c r="J25" s="24" t="s">
        <v>1</v>
      </c>
      <c r="L25" s="31"/>
    </row>
    <row r="26" spans="2:12" s="1" customFormat="1" ht="18" customHeight="1">
      <c r="B26" s="31"/>
      <c r="E26" s="24" t="s">
        <v>34</v>
      </c>
      <c r="I26" s="26" t="s">
        <v>27</v>
      </c>
      <c r="J26" s="24" t="s">
        <v>1</v>
      </c>
      <c r="L26" s="31"/>
    </row>
    <row r="27" spans="2:12" s="1" customFormat="1" ht="6.95" customHeight="1">
      <c r="B27" s="31"/>
      <c r="L27" s="31"/>
    </row>
    <row r="28" spans="2:12" s="1" customFormat="1" ht="12" customHeight="1">
      <c r="B28" s="31"/>
      <c r="D28" s="26" t="s">
        <v>35</v>
      </c>
      <c r="L28" s="31"/>
    </row>
    <row r="29" spans="2:12" s="7" customFormat="1" ht="16.5" customHeight="1">
      <c r="B29" s="93"/>
      <c r="E29" s="218" t="s">
        <v>1</v>
      </c>
      <c r="F29" s="218"/>
      <c r="G29" s="218"/>
      <c r="H29" s="218"/>
      <c r="L29" s="93"/>
    </row>
    <row r="30" spans="2:12" s="1" customFormat="1" ht="6.95" customHeight="1">
      <c r="B30" s="31"/>
      <c r="L30" s="31"/>
    </row>
    <row r="31" spans="2:12" s="1" customFormat="1" ht="6.95" customHeight="1">
      <c r="B31" s="31"/>
      <c r="D31" s="52"/>
      <c r="E31" s="52"/>
      <c r="F31" s="52"/>
      <c r="G31" s="52"/>
      <c r="H31" s="52"/>
      <c r="I31" s="52"/>
      <c r="J31" s="52"/>
      <c r="K31" s="52"/>
      <c r="L31" s="31"/>
    </row>
    <row r="32" spans="2:12" s="1" customFormat="1" ht="25.35" customHeight="1">
      <c r="B32" s="31"/>
      <c r="D32" s="94" t="s">
        <v>36</v>
      </c>
      <c r="J32" s="65">
        <f>ROUND(J123, 2)</f>
        <v>0</v>
      </c>
      <c r="L32" s="31"/>
    </row>
    <row r="33" spans="2:12" s="1" customFormat="1" ht="6.95" customHeight="1">
      <c r="B33" s="31"/>
      <c r="D33" s="52"/>
      <c r="E33" s="52"/>
      <c r="F33" s="52"/>
      <c r="G33" s="52"/>
      <c r="H33" s="52"/>
      <c r="I33" s="52"/>
      <c r="J33" s="52"/>
      <c r="K33" s="52"/>
      <c r="L33" s="31"/>
    </row>
    <row r="34" spans="2:12" s="1" customFormat="1" ht="14.45" customHeight="1">
      <c r="B34" s="31"/>
      <c r="F34" s="34" t="s">
        <v>38</v>
      </c>
      <c r="I34" s="34" t="s">
        <v>37</v>
      </c>
      <c r="J34" s="34" t="s">
        <v>39</v>
      </c>
      <c r="L34" s="31"/>
    </row>
    <row r="35" spans="2:12" s="1" customFormat="1" ht="14.45" customHeight="1">
      <c r="B35" s="31"/>
      <c r="D35" s="54" t="s">
        <v>40</v>
      </c>
      <c r="E35" s="26" t="s">
        <v>41</v>
      </c>
      <c r="F35" s="85">
        <f>ROUND((SUM(BE123:BE136)),  2)</f>
        <v>0</v>
      </c>
      <c r="I35" s="95">
        <v>0.21</v>
      </c>
      <c r="J35" s="85">
        <f>ROUND(((SUM(BE123:BE136))*I35),  2)</f>
        <v>0</v>
      </c>
      <c r="L35" s="31"/>
    </row>
    <row r="36" spans="2:12" s="1" customFormat="1" ht="14.45" customHeight="1">
      <c r="B36" s="31"/>
      <c r="E36" s="26" t="s">
        <v>42</v>
      </c>
      <c r="F36" s="85">
        <f>ROUND((SUM(BF123:BF136)),  2)</f>
        <v>0</v>
      </c>
      <c r="I36" s="95">
        <v>0.12</v>
      </c>
      <c r="J36" s="85">
        <f>ROUND(((SUM(BF123:BF136))*I36),  2)</f>
        <v>0</v>
      </c>
      <c r="L36" s="31"/>
    </row>
    <row r="37" spans="2:12" s="1" customFormat="1" ht="14.45" hidden="1" customHeight="1">
      <c r="B37" s="31"/>
      <c r="E37" s="26" t="s">
        <v>43</v>
      </c>
      <c r="F37" s="85">
        <f>ROUND((SUM(BG123:BG136)),  2)</f>
        <v>0</v>
      </c>
      <c r="I37" s="95">
        <v>0.21</v>
      </c>
      <c r="J37" s="85">
        <f>0</f>
        <v>0</v>
      </c>
      <c r="L37" s="31"/>
    </row>
    <row r="38" spans="2:12" s="1" customFormat="1" ht="14.45" hidden="1" customHeight="1">
      <c r="B38" s="31"/>
      <c r="E38" s="26" t="s">
        <v>44</v>
      </c>
      <c r="F38" s="85">
        <f>ROUND((SUM(BH123:BH136)),  2)</f>
        <v>0</v>
      </c>
      <c r="I38" s="95">
        <v>0.12</v>
      </c>
      <c r="J38" s="85">
        <f>0</f>
        <v>0</v>
      </c>
      <c r="L38" s="31"/>
    </row>
    <row r="39" spans="2:12" s="1" customFormat="1" ht="14.45" hidden="1" customHeight="1">
      <c r="B39" s="31"/>
      <c r="E39" s="26" t="s">
        <v>45</v>
      </c>
      <c r="F39" s="85">
        <f>ROUND((SUM(BI123:BI136)),  2)</f>
        <v>0</v>
      </c>
      <c r="I39" s="95">
        <v>0</v>
      </c>
      <c r="J39" s="85">
        <f>0</f>
        <v>0</v>
      </c>
      <c r="L39" s="31"/>
    </row>
    <row r="40" spans="2:12" s="1" customFormat="1" ht="6.95" customHeight="1">
      <c r="B40" s="31"/>
      <c r="L40" s="31"/>
    </row>
    <row r="41" spans="2:12" s="1" customFormat="1" ht="25.35" customHeight="1">
      <c r="B41" s="31"/>
      <c r="C41" s="96"/>
      <c r="D41" s="97" t="s">
        <v>46</v>
      </c>
      <c r="E41" s="56"/>
      <c r="F41" s="56"/>
      <c r="G41" s="98" t="s">
        <v>47</v>
      </c>
      <c r="H41" s="99" t="s">
        <v>48</v>
      </c>
      <c r="I41" s="56"/>
      <c r="J41" s="100">
        <f>SUM(J32:J39)</f>
        <v>0</v>
      </c>
      <c r="K41" s="101"/>
      <c r="L41" s="31"/>
    </row>
    <row r="42" spans="2:12" s="1" customFormat="1" ht="14.45" customHeight="1">
      <c r="B42" s="31"/>
      <c r="L42" s="31"/>
    </row>
    <row r="43" spans="2:12" ht="14.45" customHeight="1">
      <c r="B43" s="19"/>
      <c r="L43" s="19"/>
    </row>
    <row r="44" spans="2:12" ht="14.45" customHeight="1">
      <c r="B44" s="19"/>
      <c r="L44" s="19"/>
    </row>
    <row r="45" spans="2:12" ht="14.45" customHeight="1">
      <c r="B45" s="19"/>
      <c r="L45" s="19"/>
    </row>
    <row r="46" spans="2:12" ht="14.45" customHeight="1">
      <c r="B46" s="19"/>
      <c r="L46" s="19"/>
    </row>
    <row r="47" spans="2:12" ht="14.45" customHeight="1">
      <c r="B47" s="19"/>
      <c r="L47" s="19"/>
    </row>
    <row r="48" spans="2:12" ht="14.45" customHeight="1">
      <c r="B48" s="19"/>
      <c r="L48" s="19"/>
    </row>
    <row r="49" spans="2:12" ht="14.45" customHeight="1">
      <c r="B49" s="19"/>
      <c r="L49" s="19"/>
    </row>
    <row r="50" spans="2:12" s="1" customFormat="1" ht="14.45" customHeight="1">
      <c r="B50" s="31"/>
      <c r="D50" s="40" t="s">
        <v>49</v>
      </c>
      <c r="E50" s="41"/>
      <c r="F50" s="41"/>
      <c r="G50" s="40" t="s">
        <v>50</v>
      </c>
      <c r="H50" s="41"/>
      <c r="I50" s="41"/>
      <c r="J50" s="41"/>
      <c r="K50" s="41"/>
      <c r="L50" s="31"/>
    </row>
    <row r="51" spans="2:12" ht="11.25">
      <c r="B51" s="19"/>
      <c r="L51" s="19"/>
    </row>
    <row r="52" spans="2:12" ht="11.25">
      <c r="B52" s="19"/>
      <c r="L52" s="19"/>
    </row>
    <row r="53" spans="2:12" ht="11.25">
      <c r="B53" s="19"/>
      <c r="L53" s="19"/>
    </row>
    <row r="54" spans="2:12" ht="11.25">
      <c r="B54" s="19"/>
      <c r="L54" s="19"/>
    </row>
    <row r="55" spans="2:12" ht="11.25">
      <c r="B55" s="19"/>
      <c r="L55" s="19"/>
    </row>
    <row r="56" spans="2:12" ht="11.25">
      <c r="B56" s="19"/>
      <c r="L56" s="19"/>
    </row>
    <row r="57" spans="2:12" ht="11.25">
      <c r="B57" s="19"/>
      <c r="L57" s="19"/>
    </row>
    <row r="58" spans="2:12" ht="11.25">
      <c r="B58" s="19"/>
      <c r="L58" s="19"/>
    </row>
    <row r="59" spans="2:12" ht="11.25">
      <c r="B59" s="19"/>
      <c r="L59" s="19"/>
    </row>
    <row r="60" spans="2:12" ht="11.25">
      <c r="B60" s="19"/>
      <c r="L60" s="19"/>
    </row>
    <row r="61" spans="2:12" s="1" customFormat="1" ht="12.75">
      <c r="B61" s="31"/>
      <c r="D61" s="42" t="s">
        <v>51</v>
      </c>
      <c r="E61" s="33"/>
      <c r="F61" s="102" t="s">
        <v>52</v>
      </c>
      <c r="G61" s="42" t="s">
        <v>51</v>
      </c>
      <c r="H61" s="33"/>
      <c r="I61" s="33"/>
      <c r="J61" s="103" t="s">
        <v>52</v>
      </c>
      <c r="K61" s="33"/>
      <c r="L61" s="31"/>
    </row>
    <row r="62" spans="2:12" ht="11.25">
      <c r="B62" s="19"/>
      <c r="L62" s="19"/>
    </row>
    <row r="63" spans="2:12" ht="11.25">
      <c r="B63" s="19"/>
      <c r="L63" s="19"/>
    </row>
    <row r="64" spans="2:12" ht="11.25">
      <c r="B64" s="19"/>
      <c r="L64" s="19"/>
    </row>
    <row r="65" spans="2:12" s="1" customFormat="1" ht="12.75">
      <c r="B65" s="31"/>
      <c r="D65" s="40" t="s">
        <v>53</v>
      </c>
      <c r="E65" s="41"/>
      <c r="F65" s="41"/>
      <c r="G65" s="40" t="s">
        <v>54</v>
      </c>
      <c r="H65" s="41"/>
      <c r="I65" s="41"/>
      <c r="J65" s="41"/>
      <c r="K65" s="41"/>
      <c r="L65" s="31"/>
    </row>
    <row r="66" spans="2:12" ht="11.25">
      <c r="B66" s="19"/>
      <c r="L66" s="19"/>
    </row>
    <row r="67" spans="2:12" ht="11.25">
      <c r="B67" s="19"/>
      <c r="L67" s="19"/>
    </row>
    <row r="68" spans="2:12" ht="11.25">
      <c r="B68" s="19"/>
      <c r="L68" s="19"/>
    </row>
    <row r="69" spans="2:12" ht="11.25">
      <c r="B69" s="19"/>
      <c r="L69" s="19"/>
    </row>
    <row r="70" spans="2:12" ht="11.25">
      <c r="B70" s="19"/>
      <c r="L70" s="19"/>
    </row>
    <row r="71" spans="2:12" ht="11.25">
      <c r="B71" s="19"/>
      <c r="L71" s="19"/>
    </row>
    <row r="72" spans="2:12" ht="11.25">
      <c r="B72" s="19"/>
      <c r="L72" s="19"/>
    </row>
    <row r="73" spans="2:12" ht="11.25">
      <c r="B73" s="19"/>
      <c r="L73" s="19"/>
    </row>
    <row r="74" spans="2:12" ht="11.25">
      <c r="B74" s="19"/>
      <c r="L74" s="19"/>
    </row>
    <row r="75" spans="2:12" ht="11.25">
      <c r="B75" s="19"/>
      <c r="L75" s="19"/>
    </row>
    <row r="76" spans="2:12" s="1" customFormat="1" ht="12.75">
      <c r="B76" s="31"/>
      <c r="D76" s="42" t="s">
        <v>51</v>
      </c>
      <c r="E76" s="33"/>
      <c r="F76" s="102" t="s">
        <v>52</v>
      </c>
      <c r="G76" s="42" t="s">
        <v>51</v>
      </c>
      <c r="H76" s="33"/>
      <c r="I76" s="33"/>
      <c r="J76" s="103" t="s">
        <v>52</v>
      </c>
      <c r="K76" s="33"/>
      <c r="L76" s="31"/>
    </row>
    <row r="77" spans="2:12" s="1" customFormat="1" ht="14.4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31"/>
    </row>
    <row r="81" spans="2:12" s="1" customFormat="1" ht="6.95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31"/>
    </row>
    <row r="82" spans="2:12" s="1" customFormat="1" ht="24.95" customHeight="1">
      <c r="B82" s="31"/>
      <c r="C82" s="20" t="s">
        <v>108</v>
      </c>
      <c r="L82" s="31"/>
    </row>
    <row r="83" spans="2:12" s="1" customFormat="1" ht="6.95" customHeight="1">
      <c r="B83" s="31"/>
      <c r="L83" s="31"/>
    </row>
    <row r="84" spans="2:12" s="1" customFormat="1" ht="12" customHeight="1">
      <c r="B84" s="31"/>
      <c r="C84" s="26" t="s">
        <v>16</v>
      </c>
      <c r="L84" s="31"/>
    </row>
    <row r="85" spans="2:12" s="1" customFormat="1" ht="16.5" customHeight="1">
      <c r="B85" s="31"/>
      <c r="E85" s="229" t="str">
        <f>E7</f>
        <v>Oprava chodníku kolem školy Šumavská- II.ETAPA  ,Šumperk</v>
      </c>
      <c r="F85" s="230"/>
      <c r="G85" s="230"/>
      <c r="H85" s="230"/>
      <c r="L85" s="31"/>
    </row>
    <row r="86" spans="2:12" ht="12" customHeight="1">
      <c r="B86" s="19"/>
      <c r="C86" s="26" t="s">
        <v>104</v>
      </c>
      <c r="L86" s="19"/>
    </row>
    <row r="87" spans="2:12" s="1" customFormat="1" ht="16.5" customHeight="1">
      <c r="B87" s="31"/>
      <c r="E87" s="229" t="s">
        <v>105</v>
      </c>
      <c r="F87" s="231"/>
      <c r="G87" s="231"/>
      <c r="H87" s="231"/>
      <c r="L87" s="31"/>
    </row>
    <row r="88" spans="2:12" s="1" customFormat="1" ht="12" customHeight="1">
      <c r="B88" s="31"/>
      <c r="C88" s="26" t="s">
        <v>106</v>
      </c>
      <c r="L88" s="31"/>
    </row>
    <row r="89" spans="2:12" s="1" customFormat="1" ht="16.5" customHeight="1">
      <c r="B89" s="31"/>
      <c r="E89" s="187" t="str">
        <f>E11</f>
        <v>SO 001 - Příprava území , demolice stávajícího chodníku</v>
      </c>
      <c r="F89" s="231"/>
      <c r="G89" s="231"/>
      <c r="H89" s="231"/>
      <c r="L89" s="31"/>
    </row>
    <row r="90" spans="2:12" s="1" customFormat="1" ht="6.95" customHeight="1">
      <c r="B90" s="31"/>
      <c r="L90" s="31"/>
    </row>
    <row r="91" spans="2:12" s="1" customFormat="1" ht="12" customHeight="1">
      <c r="B91" s="31"/>
      <c r="C91" s="26" t="s">
        <v>20</v>
      </c>
      <c r="F91" s="24" t="str">
        <f>F14</f>
        <v>Šumperk</v>
      </c>
      <c r="I91" s="26" t="s">
        <v>22</v>
      </c>
      <c r="J91" s="51" t="str">
        <f>IF(J14="","",J14)</f>
        <v>5. 9. 2024</v>
      </c>
      <c r="L91" s="31"/>
    </row>
    <row r="92" spans="2:12" s="1" customFormat="1" ht="6.95" customHeight="1">
      <c r="B92" s="31"/>
      <c r="L92" s="31"/>
    </row>
    <row r="93" spans="2:12" s="1" customFormat="1" ht="15.2" customHeight="1">
      <c r="B93" s="31"/>
      <c r="C93" s="26" t="s">
        <v>24</v>
      </c>
      <c r="F93" s="24" t="str">
        <f>E17</f>
        <v>Město  Šumperk</v>
      </c>
      <c r="I93" s="26" t="s">
        <v>30</v>
      </c>
      <c r="J93" s="29" t="str">
        <f>E23</f>
        <v>Ing.Zdeněk  Vitásek</v>
      </c>
      <c r="L93" s="31"/>
    </row>
    <row r="94" spans="2:12" s="1" customFormat="1" ht="15.2" customHeight="1">
      <c r="B94" s="31"/>
      <c r="C94" s="26" t="s">
        <v>28</v>
      </c>
      <c r="F94" s="24" t="str">
        <f>IF(E20="","",E20)</f>
        <v>Vyplň údaj</v>
      </c>
      <c r="I94" s="26" t="s">
        <v>33</v>
      </c>
      <c r="J94" s="29" t="str">
        <f>E26</f>
        <v>Martin  Pniok</v>
      </c>
      <c r="L94" s="31"/>
    </row>
    <row r="95" spans="2:12" s="1" customFormat="1" ht="10.35" customHeight="1">
      <c r="B95" s="31"/>
      <c r="L95" s="31"/>
    </row>
    <row r="96" spans="2:12" s="1" customFormat="1" ht="29.25" customHeight="1">
      <c r="B96" s="31"/>
      <c r="C96" s="104" t="s">
        <v>109</v>
      </c>
      <c r="D96" s="96"/>
      <c r="E96" s="96"/>
      <c r="F96" s="96"/>
      <c r="G96" s="96"/>
      <c r="H96" s="96"/>
      <c r="I96" s="96"/>
      <c r="J96" s="105" t="s">
        <v>110</v>
      </c>
      <c r="K96" s="96"/>
      <c r="L96" s="31"/>
    </row>
    <row r="97" spans="2:47" s="1" customFormat="1" ht="10.35" customHeight="1">
      <c r="B97" s="31"/>
      <c r="L97" s="31"/>
    </row>
    <row r="98" spans="2:47" s="1" customFormat="1" ht="22.9" customHeight="1">
      <c r="B98" s="31"/>
      <c r="C98" s="106" t="s">
        <v>111</v>
      </c>
      <c r="J98" s="65">
        <f>J123</f>
        <v>0</v>
      </c>
      <c r="L98" s="31"/>
      <c r="AU98" s="16" t="s">
        <v>112</v>
      </c>
    </row>
    <row r="99" spans="2:47" s="8" customFormat="1" ht="24.95" customHeight="1">
      <c r="B99" s="107"/>
      <c r="D99" s="108" t="s">
        <v>113</v>
      </c>
      <c r="E99" s="109"/>
      <c r="F99" s="109"/>
      <c r="G99" s="109"/>
      <c r="H99" s="109"/>
      <c r="I99" s="109"/>
      <c r="J99" s="110">
        <f>J124</f>
        <v>0</v>
      </c>
      <c r="L99" s="107"/>
    </row>
    <row r="100" spans="2:47" s="9" customFormat="1" ht="19.899999999999999" customHeight="1">
      <c r="B100" s="111"/>
      <c r="D100" s="112" t="s">
        <v>114</v>
      </c>
      <c r="E100" s="113"/>
      <c r="F100" s="113"/>
      <c r="G100" s="113"/>
      <c r="H100" s="113"/>
      <c r="I100" s="113"/>
      <c r="J100" s="114">
        <f>J125</f>
        <v>0</v>
      </c>
      <c r="L100" s="111"/>
    </row>
    <row r="101" spans="2:47" s="9" customFormat="1" ht="19.899999999999999" customHeight="1">
      <c r="B101" s="111"/>
      <c r="D101" s="112" t="s">
        <v>115</v>
      </c>
      <c r="E101" s="113"/>
      <c r="F101" s="113"/>
      <c r="G101" s="113"/>
      <c r="H101" s="113"/>
      <c r="I101" s="113"/>
      <c r="J101" s="114">
        <f>J129</f>
        <v>0</v>
      </c>
      <c r="L101" s="111"/>
    </row>
    <row r="102" spans="2:47" s="1" customFormat="1" ht="21.75" customHeight="1">
      <c r="B102" s="31"/>
      <c r="L102" s="31"/>
    </row>
    <row r="103" spans="2:47" s="1" customFormat="1" ht="6.95" customHeight="1">
      <c r="B103" s="43"/>
      <c r="C103" s="44"/>
      <c r="D103" s="44"/>
      <c r="E103" s="44"/>
      <c r="F103" s="44"/>
      <c r="G103" s="44"/>
      <c r="H103" s="44"/>
      <c r="I103" s="44"/>
      <c r="J103" s="44"/>
      <c r="K103" s="44"/>
      <c r="L103" s="31"/>
    </row>
    <row r="107" spans="2:47" s="1" customFormat="1" ht="6.95" customHeight="1">
      <c r="B107" s="45"/>
      <c r="C107" s="46"/>
      <c r="D107" s="46"/>
      <c r="E107" s="46"/>
      <c r="F107" s="46"/>
      <c r="G107" s="46"/>
      <c r="H107" s="46"/>
      <c r="I107" s="46"/>
      <c r="J107" s="46"/>
      <c r="K107" s="46"/>
      <c r="L107" s="31"/>
    </row>
    <row r="108" spans="2:47" s="1" customFormat="1" ht="24.95" customHeight="1">
      <c r="B108" s="31"/>
      <c r="C108" s="20" t="s">
        <v>116</v>
      </c>
      <c r="L108" s="31"/>
    </row>
    <row r="109" spans="2:47" s="1" customFormat="1" ht="6.95" customHeight="1">
      <c r="B109" s="31"/>
      <c r="L109" s="31"/>
    </row>
    <row r="110" spans="2:47" s="1" customFormat="1" ht="12" customHeight="1">
      <c r="B110" s="31"/>
      <c r="C110" s="26" t="s">
        <v>16</v>
      </c>
      <c r="L110" s="31"/>
    </row>
    <row r="111" spans="2:47" s="1" customFormat="1" ht="16.5" customHeight="1">
      <c r="B111" s="31"/>
      <c r="E111" s="229" t="str">
        <f>E7</f>
        <v>Oprava chodníku kolem školy Šumavská- II.ETAPA  ,Šumperk</v>
      </c>
      <c r="F111" s="230"/>
      <c r="G111" s="230"/>
      <c r="H111" s="230"/>
      <c r="L111" s="31"/>
    </row>
    <row r="112" spans="2:47" ht="12" customHeight="1">
      <c r="B112" s="19"/>
      <c r="C112" s="26" t="s">
        <v>104</v>
      </c>
      <c r="L112" s="19"/>
    </row>
    <row r="113" spans="2:65" s="1" customFormat="1" ht="16.5" customHeight="1">
      <c r="B113" s="31"/>
      <c r="E113" s="229" t="s">
        <v>105</v>
      </c>
      <c r="F113" s="231"/>
      <c r="G113" s="231"/>
      <c r="H113" s="231"/>
      <c r="L113" s="31"/>
    </row>
    <row r="114" spans="2:65" s="1" customFormat="1" ht="12" customHeight="1">
      <c r="B114" s="31"/>
      <c r="C114" s="26" t="s">
        <v>106</v>
      </c>
      <c r="L114" s="31"/>
    </row>
    <row r="115" spans="2:65" s="1" customFormat="1" ht="16.5" customHeight="1">
      <c r="B115" s="31"/>
      <c r="E115" s="187" t="str">
        <f>E11</f>
        <v>SO 001 - Příprava území , demolice stávajícího chodníku</v>
      </c>
      <c r="F115" s="231"/>
      <c r="G115" s="231"/>
      <c r="H115" s="231"/>
      <c r="L115" s="31"/>
    </row>
    <row r="116" spans="2:65" s="1" customFormat="1" ht="6.95" customHeight="1">
      <c r="B116" s="31"/>
      <c r="L116" s="31"/>
    </row>
    <row r="117" spans="2:65" s="1" customFormat="1" ht="12" customHeight="1">
      <c r="B117" s="31"/>
      <c r="C117" s="26" t="s">
        <v>20</v>
      </c>
      <c r="F117" s="24" t="str">
        <f>F14</f>
        <v>Šumperk</v>
      </c>
      <c r="I117" s="26" t="s">
        <v>22</v>
      </c>
      <c r="J117" s="51" t="str">
        <f>IF(J14="","",J14)</f>
        <v>5. 9. 2024</v>
      </c>
      <c r="L117" s="31"/>
    </row>
    <row r="118" spans="2:65" s="1" customFormat="1" ht="6.95" customHeight="1">
      <c r="B118" s="31"/>
      <c r="L118" s="31"/>
    </row>
    <row r="119" spans="2:65" s="1" customFormat="1" ht="15.2" customHeight="1">
      <c r="B119" s="31"/>
      <c r="C119" s="26" t="s">
        <v>24</v>
      </c>
      <c r="F119" s="24" t="str">
        <f>E17</f>
        <v>Město  Šumperk</v>
      </c>
      <c r="I119" s="26" t="s">
        <v>30</v>
      </c>
      <c r="J119" s="29" t="str">
        <f>E23</f>
        <v>Ing.Zdeněk  Vitásek</v>
      </c>
      <c r="L119" s="31"/>
    </row>
    <row r="120" spans="2:65" s="1" customFormat="1" ht="15.2" customHeight="1">
      <c r="B120" s="31"/>
      <c r="C120" s="26" t="s">
        <v>28</v>
      </c>
      <c r="F120" s="24" t="str">
        <f>IF(E20="","",E20)</f>
        <v>Vyplň údaj</v>
      </c>
      <c r="I120" s="26" t="s">
        <v>33</v>
      </c>
      <c r="J120" s="29" t="str">
        <f>E26</f>
        <v>Martin  Pniok</v>
      </c>
      <c r="L120" s="31"/>
    </row>
    <row r="121" spans="2:65" s="1" customFormat="1" ht="10.35" customHeight="1">
      <c r="B121" s="31"/>
      <c r="L121" s="31"/>
    </row>
    <row r="122" spans="2:65" s="10" customFormat="1" ht="29.25" customHeight="1">
      <c r="B122" s="115"/>
      <c r="C122" s="116" t="s">
        <v>117</v>
      </c>
      <c r="D122" s="117" t="s">
        <v>61</v>
      </c>
      <c r="E122" s="117" t="s">
        <v>57</v>
      </c>
      <c r="F122" s="117" t="s">
        <v>58</v>
      </c>
      <c r="G122" s="117" t="s">
        <v>118</v>
      </c>
      <c r="H122" s="117" t="s">
        <v>119</v>
      </c>
      <c r="I122" s="117" t="s">
        <v>120</v>
      </c>
      <c r="J122" s="117" t="s">
        <v>110</v>
      </c>
      <c r="K122" s="118" t="s">
        <v>121</v>
      </c>
      <c r="L122" s="115"/>
      <c r="M122" s="58" t="s">
        <v>1</v>
      </c>
      <c r="N122" s="59" t="s">
        <v>40</v>
      </c>
      <c r="O122" s="59" t="s">
        <v>122</v>
      </c>
      <c r="P122" s="59" t="s">
        <v>123</v>
      </c>
      <c r="Q122" s="59" t="s">
        <v>124</v>
      </c>
      <c r="R122" s="59" t="s">
        <v>125</v>
      </c>
      <c r="S122" s="59" t="s">
        <v>126</v>
      </c>
      <c r="T122" s="60" t="s">
        <v>127</v>
      </c>
    </row>
    <row r="123" spans="2:65" s="1" customFormat="1" ht="22.9" customHeight="1">
      <c r="B123" s="31"/>
      <c r="C123" s="63" t="s">
        <v>128</v>
      </c>
      <c r="J123" s="119">
        <f>BK123</f>
        <v>0</v>
      </c>
      <c r="L123" s="31"/>
      <c r="M123" s="61"/>
      <c r="N123" s="52"/>
      <c r="O123" s="52"/>
      <c r="P123" s="120">
        <f>P124</f>
        <v>0</v>
      </c>
      <c r="Q123" s="52"/>
      <c r="R123" s="120">
        <f>R124</f>
        <v>0</v>
      </c>
      <c r="S123" s="52"/>
      <c r="T123" s="121">
        <f>T124</f>
        <v>214.19200000000001</v>
      </c>
      <c r="AT123" s="16" t="s">
        <v>75</v>
      </c>
      <c r="AU123" s="16" t="s">
        <v>112</v>
      </c>
      <c r="BK123" s="122">
        <f>BK124</f>
        <v>0</v>
      </c>
    </row>
    <row r="124" spans="2:65" s="11" customFormat="1" ht="25.9" customHeight="1">
      <c r="B124" s="123"/>
      <c r="D124" s="124" t="s">
        <v>75</v>
      </c>
      <c r="E124" s="125" t="s">
        <v>129</v>
      </c>
      <c r="F124" s="125" t="s">
        <v>130</v>
      </c>
      <c r="I124" s="126"/>
      <c r="J124" s="127">
        <f>BK124</f>
        <v>0</v>
      </c>
      <c r="L124" s="123"/>
      <c r="M124" s="128"/>
      <c r="P124" s="129">
        <f>P125+P129</f>
        <v>0</v>
      </c>
      <c r="R124" s="129">
        <f>R125+R129</f>
        <v>0</v>
      </c>
      <c r="T124" s="130">
        <f>T125+T129</f>
        <v>214.19200000000001</v>
      </c>
      <c r="AR124" s="124" t="s">
        <v>83</v>
      </c>
      <c r="AT124" s="131" t="s">
        <v>75</v>
      </c>
      <c r="AU124" s="131" t="s">
        <v>76</v>
      </c>
      <c r="AY124" s="124" t="s">
        <v>131</v>
      </c>
      <c r="BK124" s="132">
        <f>BK125+BK129</f>
        <v>0</v>
      </c>
    </row>
    <row r="125" spans="2:65" s="11" customFormat="1" ht="22.9" customHeight="1">
      <c r="B125" s="123"/>
      <c r="D125" s="124" t="s">
        <v>75</v>
      </c>
      <c r="E125" s="133" t="s">
        <v>83</v>
      </c>
      <c r="F125" s="133" t="s">
        <v>132</v>
      </c>
      <c r="I125" s="126"/>
      <c r="J125" s="134">
        <f>BK125</f>
        <v>0</v>
      </c>
      <c r="L125" s="123"/>
      <c r="M125" s="128"/>
      <c r="P125" s="129">
        <f>SUM(P126:P128)</f>
        <v>0</v>
      </c>
      <c r="R125" s="129">
        <f>SUM(R126:R128)</f>
        <v>0</v>
      </c>
      <c r="T125" s="130">
        <f>SUM(T126:T128)</f>
        <v>214.19200000000001</v>
      </c>
      <c r="AR125" s="124" t="s">
        <v>83</v>
      </c>
      <c r="AT125" s="131" t="s">
        <v>75</v>
      </c>
      <c r="AU125" s="131" t="s">
        <v>83</v>
      </c>
      <c r="AY125" s="124" t="s">
        <v>131</v>
      </c>
      <c r="BK125" s="132">
        <f>SUM(BK126:BK128)</f>
        <v>0</v>
      </c>
    </row>
    <row r="126" spans="2:65" s="1" customFormat="1" ht="33" customHeight="1">
      <c r="B126" s="31"/>
      <c r="C126" s="135" t="s">
        <v>83</v>
      </c>
      <c r="D126" s="135" t="s">
        <v>133</v>
      </c>
      <c r="E126" s="136" t="s">
        <v>134</v>
      </c>
      <c r="F126" s="137" t="s">
        <v>135</v>
      </c>
      <c r="G126" s="138" t="s">
        <v>136</v>
      </c>
      <c r="H126" s="139">
        <v>254</v>
      </c>
      <c r="I126" s="140"/>
      <c r="J126" s="141">
        <f>ROUND(I126*H126,2)</f>
        <v>0</v>
      </c>
      <c r="K126" s="137" t="s">
        <v>137</v>
      </c>
      <c r="L126" s="31"/>
      <c r="M126" s="142" t="s">
        <v>1</v>
      </c>
      <c r="N126" s="143" t="s">
        <v>41</v>
      </c>
      <c r="P126" s="144">
        <f>O126*H126</f>
        <v>0</v>
      </c>
      <c r="Q126" s="144">
        <v>0</v>
      </c>
      <c r="R126" s="144">
        <f>Q126*H126</f>
        <v>0</v>
      </c>
      <c r="S126" s="144">
        <v>0.6</v>
      </c>
      <c r="T126" s="145">
        <f>S126*H126</f>
        <v>152.4</v>
      </c>
      <c r="AR126" s="146" t="s">
        <v>138</v>
      </c>
      <c r="AT126" s="146" t="s">
        <v>133</v>
      </c>
      <c r="AU126" s="146" t="s">
        <v>85</v>
      </c>
      <c r="AY126" s="16" t="s">
        <v>131</v>
      </c>
      <c r="BE126" s="147">
        <f>IF(N126="základní",J126,0)</f>
        <v>0</v>
      </c>
      <c r="BF126" s="147">
        <f>IF(N126="snížená",J126,0)</f>
        <v>0</v>
      </c>
      <c r="BG126" s="147">
        <f>IF(N126="zákl. přenesená",J126,0)</f>
        <v>0</v>
      </c>
      <c r="BH126" s="147">
        <f>IF(N126="sníž. přenesená",J126,0)</f>
        <v>0</v>
      </c>
      <c r="BI126" s="147">
        <f>IF(N126="nulová",J126,0)</f>
        <v>0</v>
      </c>
      <c r="BJ126" s="16" t="s">
        <v>83</v>
      </c>
      <c r="BK126" s="147">
        <f>ROUND(I126*H126,2)</f>
        <v>0</v>
      </c>
      <c r="BL126" s="16" t="s">
        <v>138</v>
      </c>
      <c r="BM126" s="146" t="s">
        <v>139</v>
      </c>
    </row>
    <row r="127" spans="2:65" s="1" customFormat="1" ht="24.2" customHeight="1">
      <c r="B127" s="31"/>
      <c r="C127" s="135" t="s">
        <v>85</v>
      </c>
      <c r="D127" s="135" t="s">
        <v>133</v>
      </c>
      <c r="E127" s="136" t="s">
        <v>140</v>
      </c>
      <c r="F127" s="137" t="s">
        <v>141</v>
      </c>
      <c r="G127" s="138" t="s">
        <v>136</v>
      </c>
      <c r="H127" s="139">
        <v>254</v>
      </c>
      <c r="I127" s="140"/>
      <c r="J127" s="141">
        <f>ROUND(I127*H127,2)</f>
        <v>0</v>
      </c>
      <c r="K127" s="137" t="s">
        <v>137</v>
      </c>
      <c r="L127" s="31"/>
      <c r="M127" s="142" t="s">
        <v>1</v>
      </c>
      <c r="N127" s="143" t="s">
        <v>41</v>
      </c>
      <c r="P127" s="144">
        <f>O127*H127</f>
        <v>0</v>
      </c>
      <c r="Q127" s="144">
        <v>0</v>
      </c>
      <c r="R127" s="144">
        <f>Q127*H127</f>
        <v>0</v>
      </c>
      <c r="S127" s="144">
        <v>9.8000000000000004E-2</v>
      </c>
      <c r="T127" s="145">
        <f>S127*H127</f>
        <v>24.891999999999999</v>
      </c>
      <c r="AR127" s="146" t="s">
        <v>138</v>
      </c>
      <c r="AT127" s="146" t="s">
        <v>133</v>
      </c>
      <c r="AU127" s="146" t="s">
        <v>85</v>
      </c>
      <c r="AY127" s="16" t="s">
        <v>131</v>
      </c>
      <c r="BE127" s="147">
        <f>IF(N127="základní",J127,0)</f>
        <v>0</v>
      </c>
      <c r="BF127" s="147">
        <f>IF(N127="snížená",J127,0)</f>
        <v>0</v>
      </c>
      <c r="BG127" s="147">
        <f>IF(N127="zákl. přenesená",J127,0)</f>
        <v>0</v>
      </c>
      <c r="BH127" s="147">
        <f>IF(N127="sníž. přenesená",J127,0)</f>
        <v>0</v>
      </c>
      <c r="BI127" s="147">
        <f>IF(N127="nulová",J127,0)</f>
        <v>0</v>
      </c>
      <c r="BJ127" s="16" t="s">
        <v>83</v>
      </c>
      <c r="BK127" s="147">
        <f>ROUND(I127*H127,2)</f>
        <v>0</v>
      </c>
      <c r="BL127" s="16" t="s">
        <v>138</v>
      </c>
      <c r="BM127" s="146" t="s">
        <v>142</v>
      </c>
    </row>
    <row r="128" spans="2:65" s="1" customFormat="1" ht="16.5" customHeight="1">
      <c r="B128" s="31"/>
      <c r="C128" s="135" t="s">
        <v>143</v>
      </c>
      <c r="D128" s="135" t="s">
        <v>133</v>
      </c>
      <c r="E128" s="136" t="s">
        <v>144</v>
      </c>
      <c r="F128" s="137" t="s">
        <v>145</v>
      </c>
      <c r="G128" s="138" t="s">
        <v>146</v>
      </c>
      <c r="H128" s="139">
        <v>180</v>
      </c>
      <c r="I128" s="140"/>
      <c r="J128" s="141">
        <f>ROUND(I128*H128,2)</f>
        <v>0</v>
      </c>
      <c r="K128" s="137" t="s">
        <v>137</v>
      </c>
      <c r="L128" s="31"/>
      <c r="M128" s="142" t="s">
        <v>1</v>
      </c>
      <c r="N128" s="143" t="s">
        <v>41</v>
      </c>
      <c r="P128" s="144">
        <f>O128*H128</f>
        <v>0</v>
      </c>
      <c r="Q128" s="144">
        <v>0</v>
      </c>
      <c r="R128" s="144">
        <f>Q128*H128</f>
        <v>0</v>
      </c>
      <c r="S128" s="144">
        <v>0.20499999999999999</v>
      </c>
      <c r="T128" s="145">
        <f>S128*H128</f>
        <v>36.9</v>
      </c>
      <c r="AR128" s="146" t="s">
        <v>138</v>
      </c>
      <c r="AT128" s="146" t="s">
        <v>133</v>
      </c>
      <c r="AU128" s="146" t="s">
        <v>85</v>
      </c>
      <c r="AY128" s="16" t="s">
        <v>131</v>
      </c>
      <c r="BE128" s="147">
        <f>IF(N128="základní",J128,0)</f>
        <v>0</v>
      </c>
      <c r="BF128" s="147">
        <f>IF(N128="snížená",J128,0)</f>
        <v>0</v>
      </c>
      <c r="BG128" s="147">
        <f>IF(N128="zákl. přenesená",J128,0)</f>
        <v>0</v>
      </c>
      <c r="BH128" s="147">
        <f>IF(N128="sníž. přenesená",J128,0)</f>
        <v>0</v>
      </c>
      <c r="BI128" s="147">
        <f>IF(N128="nulová",J128,0)</f>
        <v>0</v>
      </c>
      <c r="BJ128" s="16" t="s">
        <v>83</v>
      </c>
      <c r="BK128" s="147">
        <f>ROUND(I128*H128,2)</f>
        <v>0</v>
      </c>
      <c r="BL128" s="16" t="s">
        <v>138</v>
      </c>
      <c r="BM128" s="146" t="s">
        <v>147</v>
      </c>
    </row>
    <row r="129" spans="2:65" s="11" customFormat="1" ht="22.9" customHeight="1">
      <c r="B129" s="123"/>
      <c r="D129" s="124" t="s">
        <v>75</v>
      </c>
      <c r="E129" s="133" t="s">
        <v>148</v>
      </c>
      <c r="F129" s="133" t="s">
        <v>149</v>
      </c>
      <c r="I129" s="126"/>
      <c r="J129" s="134">
        <f>BK129</f>
        <v>0</v>
      </c>
      <c r="L129" s="123"/>
      <c r="M129" s="128"/>
      <c r="P129" s="129">
        <f>SUM(P130:P136)</f>
        <v>0</v>
      </c>
      <c r="R129" s="129">
        <f>SUM(R130:R136)</f>
        <v>0</v>
      </c>
      <c r="T129" s="130">
        <f>SUM(T130:T136)</f>
        <v>0</v>
      </c>
      <c r="AR129" s="124" t="s">
        <v>83</v>
      </c>
      <c r="AT129" s="131" t="s">
        <v>75</v>
      </c>
      <c r="AU129" s="131" t="s">
        <v>83</v>
      </c>
      <c r="AY129" s="124" t="s">
        <v>131</v>
      </c>
      <c r="BK129" s="132">
        <f>SUM(BK130:BK136)</f>
        <v>0</v>
      </c>
    </row>
    <row r="130" spans="2:65" s="1" customFormat="1" ht="21.75" customHeight="1">
      <c r="B130" s="31"/>
      <c r="C130" s="135" t="s">
        <v>138</v>
      </c>
      <c r="D130" s="135" t="s">
        <v>133</v>
      </c>
      <c r="E130" s="136" t="s">
        <v>150</v>
      </c>
      <c r="F130" s="137" t="s">
        <v>151</v>
      </c>
      <c r="G130" s="138" t="s">
        <v>152</v>
      </c>
      <c r="H130" s="139">
        <v>214.19200000000001</v>
      </c>
      <c r="I130" s="140"/>
      <c r="J130" s="141">
        <f>ROUND(I130*H130,2)</f>
        <v>0</v>
      </c>
      <c r="K130" s="137" t="s">
        <v>137</v>
      </c>
      <c r="L130" s="31"/>
      <c r="M130" s="142" t="s">
        <v>1</v>
      </c>
      <c r="N130" s="143" t="s">
        <v>41</v>
      </c>
      <c r="P130" s="144">
        <f>O130*H130</f>
        <v>0</v>
      </c>
      <c r="Q130" s="144">
        <v>0</v>
      </c>
      <c r="R130" s="144">
        <f>Q130*H130</f>
        <v>0</v>
      </c>
      <c r="S130" s="144">
        <v>0</v>
      </c>
      <c r="T130" s="145">
        <f>S130*H130</f>
        <v>0</v>
      </c>
      <c r="AR130" s="146" t="s">
        <v>138</v>
      </c>
      <c r="AT130" s="146" t="s">
        <v>133</v>
      </c>
      <c r="AU130" s="146" t="s">
        <v>85</v>
      </c>
      <c r="AY130" s="16" t="s">
        <v>131</v>
      </c>
      <c r="BE130" s="147">
        <f>IF(N130="základní",J130,0)</f>
        <v>0</v>
      </c>
      <c r="BF130" s="147">
        <f>IF(N130="snížená",J130,0)</f>
        <v>0</v>
      </c>
      <c r="BG130" s="147">
        <f>IF(N130="zákl. přenesená",J130,0)</f>
        <v>0</v>
      </c>
      <c r="BH130" s="147">
        <f>IF(N130="sníž. přenesená",J130,0)</f>
        <v>0</v>
      </c>
      <c r="BI130" s="147">
        <f>IF(N130="nulová",J130,0)</f>
        <v>0</v>
      </c>
      <c r="BJ130" s="16" t="s">
        <v>83</v>
      </c>
      <c r="BK130" s="147">
        <f>ROUND(I130*H130,2)</f>
        <v>0</v>
      </c>
      <c r="BL130" s="16" t="s">
        <v>138</v>
      </c>
      <c r="BM130" s="146" t="s">
        <v>153</v>
      </c>
    </row>
    <row r="131" spans="2:65" s="1" customFormat="1" ht="24.2" customHeight="1">
      <c r="B131" s="31"/>
      <c r="C131" s="135" t="s">
        <v>154</v>
      </c>
      <c r="D131" s="135" t="s">
        <v>133</v>
      </c>
      <c r="E131" s="136" t="s">
        <v>155</v>
      </c>
      <c r="F131" s="137" t="s">
        <v>156</v>
      </c>
      <c r="G131" s="138" t="s">
        <v>152</v>
      </c>
      <c r="H131" s="139">
        <v>642.57600000000002</v>
      </c>
      <c r="I131" s="140"/>
      <c r="J131" s="141">
        <f>ROUND(I131*H131,2)</f>
        <v>0</v>
      </c>
      <c r="K131" s="137" t="s">
        <v>137</v>
      </c>
      <c r="L131" s="31"/>
      <c r="M131" s="142" t="s">
        <v>1</v>
      </c>
      <c r="N131" s="143" t="s">
        <v>41</v>
      </c>
      <c r="P131" s="144">
        <f>O131*H131</f>
        <v>0</v>
      </c>
      <c r="Q131" s="144">
        <v>0</v>
      </c>
      <c r="R131" s="144">
        <f>Q131*H131</f>
        <v>0</v>
      </c>
      <c r="S131" s="144">
        <v>0</v>
      </c>
      <c r="T131" s="145">
        <f>S131*H131</f>
        <v>0</v>
      </c>
      <c r="AR131" s="146" t="s">
        <v>138</v>
      </c>
      <c r="AT131" s="146" t="s">
        <v>133</v>
      </c>
      <c r="AU131" s="146" t="s">
        <v>85</v>
      </c>
      <c r="AY131" s="16" t="s">
        <v>131</v>
      </c>
      <c r="BE131" s="147">
        <f>IF(N131="základní",J131,0)</f>
        <v>0</v>
      </c>
      <c r="BF131" s="147">
        <f>IF(N131="snížená",J131,0)</f>
        <v>0</v>
      </c>
      <c r="BG131" s="147">
        <f>IF(N131="zákl. přenesená",J131,0)</f>
        <v>0</v>
      </c>
      <c r="BH131" s="147">
        <f>IF(N131="sníž. přenesená",J131,0)</f>
        <v>0</v>
      </c>
      <c r="BI131" s="147">
        <f>IF(N131="nulová",J131,0)</f>
        <v>0</v>
      </c>
      <c r="BJ131" s="16" t="s">
        <v>83</v>
      </c>
      <c r="BK131" s="147">
        <f>ROUND(I131*H131,2)</f>
        <v>0</v>
      </c>
      <c r="BL131" s="16" t="s">
        <v>138</v>
      </c>
      <c r="BM131" s="146" t="s">
        <v>157</v>
      </c>
    </row>
    <row r="132" spans="2:65" s="12" customFormat="1" ht="11.25">
      <c r="B132" s="148"/>
      <c r="D132" s="149" t="s">
        <v>158</v>
      </c>
      <c r="F132" s="150" t="s">
        <v>159</v>
      </c>
      <c r="H132" s="151">
        <v>642.57600000000002</v>
      </c>
      <c r="I132" s="152"/>
      <c r="L132" s="148"/>
      <c r="M132" s="153"/>
      <c r="T132" s="154"/>
      <c r="AT132" s="155" t="s">
        <v>158</v>
      </c>
      <c r="AU132" s="155" t="s">
        <v>85</v>
      </c>
      <c r="AV132" s="12" t="s">
        <v>85</v>
      </c>
      <c r="AW132" s="12" t="s">
        <v>4</v>
      </c>
      <c r="AX132" s="12" t="s">
        <v>83</v>
      </c>
      <c r="AY132" s="155" t="s">
        <v>131</v>
      </c>
    </row>
    <row r="133" spans="2:65" s="1" customFormat="1" ht="24.2" customHeight="1">
      <c r="B133" s="31"/>
      <c r="C133" s="135" t="s">
        <v>160</v>
      </c>
      <c r="D133" s="135" t="s">
        <v>133</v>
      </c>
      <c r="E133" s="136" t="s">
        <v>161</v>
      </c>
      <c r="F133" s="137" t="s">
        <v>162</v>
      </c>
      <c r="G133" s="138" t="s">
        <v>152</v>
      </c>
      <c r="H133" s="139">
        <v>214.19200000000001</v>
      </c>
      <c r="I133" s="140"/>
      <c r="J133" s="141">
        <f>ROUND(I133*H133,2)</f>
        <v>0</v>
      </c>
      <c r="K133" s="137" t="s">
        <v>137</v>
      </c>
      <c r="L133" s="31"/>
      <c r="M133" s="142" t="s">
        <v>1</v>
      </c>
      <c r="N133" s="143" t="s">
        <v>41</v>
      </c>
      <c r="P133" s="144">
        <f>O133*H133</f>
        <v>0</v>
      </c>
      <c r="Q133" s="144">
        <v>0</v>
      </c>
      <c r="R133" s="144">
        <f>Q133*H133</f>
        <v>0</v>
      </c>
      <c r="S133" s="144">
        <v>0</v>
      </c>
      <c r="T133" s="145">
        <f>S133*H133</f>
        <v>0</v>
      </c>
      <c r="AR133" s="146" t="s">
        <v>138</v>
      </c>
      <c r="AT133" s="146" t="s">
        <v>133</v>
      </c>
      <c r="AU133" s="146" t="s">
        <v>85</v>
      </c>
      <c r="AY133" s="16" t="s">
        <v>131</v>
      </c>
      <c r="BE133" s="147">
        <f>IF(N133="základní",J133,0)</f>
        <v>0</v>
      </c>
      <c r="BF133" s="147">
        <f>IF(N133="snížená",J133,0)</f>
        <v>0</v>
      </c>
      <c r="BG133" s="147">
        <f>IF(N133="zákl. přenesená",J133,0)</f>
        <v>0</v>
      </c>
      <c r="BH133" s="147">
        <f>IF(N133="sníž. přenesená",J133,0)</f>
        <v>0</v>
      </c>
      <c r="BI133" s="147">
        <f>IF(N133="nulová",J133,0)</f>
        <v>0</v>
      </c>
      <c r="BJ133" s="16" t="s">
        <v>83</v>
      </c>
      <c r="BK133" s="147">
        <f>ROUND(I133*H133,2)</f>
        <v>0</v>
      </c>
      <c r="BL133" s="16" t="s">
        <v>138</v>
      </c>
      <c r="BM133" s="146" t="s">
        <v>163</v>
      </c>
    </row>
    <row r="134" spans="2:65" s="1" customFormat="1" ht="37.9" customHeight="1">
      <c r="B134" s="31"/>
      <c r="C134" s="135" t="s">
        <v>164</v>
      </c>
      <c r="D134" s="135" t="s">
        <v>133</v>
      </c>
      <c r="E134" s="136" t="s">
        <v>165</v>
      </c>
      <c r="F134" s="137" t="s">
        <v>166</v>
      </c>
      <c r="G134" s="138" t="s">
        <v>152</v>
      </c>
      <c r="H134" s="139">
        <v>36.9</v>
      </c>
      <c r="I134" s="140"/>
      <c r="J134" s="141">
        <f>ROUND(I134*H134,2)</f>
        <v>0</v>
      </c>
      <c r="K134" s="137" t="s">
        <v>137</v>
      </c>
      <c r="L134" s="31"/>
      <c r="M134" s="142" t="s">
        <v>1</v>
      </c>
      <c r="N134" s="143" t="s">
        <v>41</v>
      </c>
      <c r="P134" s="144">
        <f>O134*H134</f>
        <v>0</v>
      </c>
      <c r="Q134" s="144">
        <v>0</v>
      </c>
      <c r="R134" s="144">
        <f>Q134*H134</f>
        <v>0</v>
      </c>
      <c r="S134" s="144">
        <v>0</v>
      </c>
      <c r="T134" s="145">
        <f>S134*H134</f>
        <v>0</v>
      </c>
      <c r="AR134" s="146" t="s">
        <v>138</v>
      </c>
      <c r="AT134" s="146" t="s">
        <v>133</v>
      </c>
      <c r="AU134" s="146" t="s">
        <v>85</v>
      </c>
      <c r="AY134" s="16" t="s">
        <v>131</v>
      </c>
      <c r="BE134" s="147">
        <f>IF(N134="základní",J134,0)</f>
        <v>0</v>
      </c>
      <c r="BF134" s="147">
        <f>IF(N134="snížená",J134,0)</f>
        <v>0</v>
      </c>
      <c r="BG134" s="147">
        <f>IF(N134="zákl. přenesená",J134,0)</f>
        <v>0</v>
      </c>
      <c r="BH134" s="147">
        <f>IF(N134="sníž. přenesená",J134,0)</f>
        <v>0</v>
      </c>
      <c r="BI134" s="147">
        <f>IF(N134="nulová",J134,0)</f>
        <v>0</v>
      </c>
      <c r="BJ134" s="16" t="s">
        <v>83</v>
      </c>
      <c r="BK134" s="147">
        <f>ROUND(I134*H134,2)</f>
        <v>0</v>
      </c>
      <c r="BL134" s="16" t="s">
        <v>138</v>
      </c>
      <c r="BM134" s="146" t="s">
        <v>167</v>
      </c>
    </row>
    <row r="135" spans="2:65" s="1" customFormat="1" ht="44.25" customHeight="1">
      <c r="B135" s="31"/>
      <c r="C135" s="135" t="s">
        <v>168</v>
      </c>
      <c r="D135" s="135" t="s">
        <v>133</v>
      </c>
      <c r="E135" s="136" t="s">
        <v>169</v>
      </c>
      <c r="F135" s="137" t="s">
        <v>170</v>
      </c>
      <c r="G135" s="138" t="s">
        <v>152</v>
      </c>
      <c r="H135" s="139">
        <v>152.4</v>
      </c>
      <c r="I135" s="140"/>
      <c r="J135" s="141">
        <f>ROUND(I135*H135,2)</f>
        <v>0</v>
      </c>
      <c r="K135" s="137" t="s">
        <v>137</v>
      </c>
      <c r="L135" s="31"/>
      <c r="M135" s="142" t="s">
        <v>1</v>
      </c>
      <c r="N135" s="143" t="s">
        <v>41</v>
      </c>
      <c r="P135" s="144">
        <f>O135*H135</f>
        <v>0</v>
      </c>
      <c r="Q135" s="144">
        <v>0</v>
      </c>
      <c r="R135" s="144">
        <f>Q135*H135</f>
        <v>0</v>
      </c>
      <c r="S135" s="144">
        <v>0</v>
      </c>
      <c r="T135" s="145">
        <f>S135*H135</f>
        <v>0</v>
      </c>
      <c r="AR135" s="146" t="s">
        <v>138</v>
      </c>
      <c r="AT135" s="146" t="s">
        <v>133</v>
      </c>
      <c r="AU135" s="146" t="s">
        <v>85</v>
      </c>
      <c r="AY135" s="16" t="s">
        <v>131</v>
      </c>
      <c r="BE135" s="147">
        <f>IF(N135="základní",J135,0)</f>
        <v>0</v>
      </c>
      <c r="BF135" s="147">
        <f>IF(N135="snížená",J135,0)</f>
        <v>0</v>
      </c>
      <c r="BG135" s="147">
        <f>IF(N135="zákl. přenesená",J135,0)</f>
        <v>0</v>
      </c>
      <c r="BH135" s="147">
        <f>IF(N135="sníž. přenesená",J135,0)</f>
        <v>0</v>
      </c>
      <c r="BI135" s="147">
        <f>IF(N135="nulová",J135,0)</f>
        <v>0</v>
      </c>
      <c r="BJ135" s="16" t="s">
        <v>83</v>
      </c>
      <c r="BK135" s="147">
        <f>ROUND(I135*H135,2)</f>
        <v>0</v>
      </c>
      <c r="BL135" s="16" t="s">
        <v>138</v>
      </c>
      <c r="BM135" s="146" t="s">
        <v>171</v>
      </c>
    </row>
    <row r="136" spans="2:65" s="1" customFormat="1" ht="44.25" customHeight="1">
      <c r="B136" s="31"/>
      <c r="C136" s="135" t="s">
        <v>172</v>
      </c>
      <c r="D136" s="135" t="s">
        <v>133</v>
      </c>
      <c r="E136" s="136" t="s">
        <v>173</v>
      </c>
      <c r="F136" s="137" t="s">
        <v>174</v>
      </c>
      <c r="G136" s="138" t="s">
        <v>152</v>
      </c>
      <c r="H136" s="139">
        <v>24.891999999999999</v>
      </c>
      <c r="I136" s="140"/>
      <c r="J136" s="141">
        <f>ROUND(I136*H136,2)</f>
        <v>0</v>
      </c>
      <c r="K136" s="137" t="s">
        <v>175</v>
      </c>
      <c r="L136" s="31"/>
      <c r="M136" s="156" t="s">
        <v>1</v>
      </c>
      <c r="N136" s="157" t="s">
        <v>41</v>
      </c>
      <c r="O136" s="158"/>
      <c r="P136" s="159">
        <f>O136*H136</f>
        <v>0</v>
      </c>
      <c r="Q136" s="159">
        <v>0</v>
      </c>
      <c r="R136" s="159">
        <f>Q136*H136</f>
        <v>0</v>
      </c>
      <c r="S136" s="159">
        <v>0</v>
      </c>
      <c r="T136" s="160">
        <f>S136*H136</f>
        <v>0</v>
      </c>
      <c r="AR136" s="146" t="s">
        <v>138</v>
      </c>
      <c r="AT136" s="146" t="s">
        <v>133</v>
      </c>
      <c r="AU136" s="146" t="s">
        <v>85</v>
      </c>
      <c r="AY136" s="16" t="s">
        <v>131</v>
      </c>
      <c r="BE136" s="147">
        <f>IF(N136="základní",J136,0)</f>
        <v>0</v>
      </c>
      <c r="BF136" s="147">
        <f>IF(N136="snížená",J136,0)</f>
        <v>0</v>
      </c>
      <c r="BG136" s="147">
        <f>IF(N136="zákl. přenesená",J136,0)</f>
        <v>0</v>
      </c>
      <c r="BH136" s="147">
        <f>IF(N136="sníž. přenesená",J136,0)</f>
        <v>0</v>
      </c>
      <c r="BI136" s="147">
        <f>IF(N136="nulová",J136,0)</f>
        <v>0</v>
      </c>
      <c r="BJ136" s="16" t="s">
        <v>83</v>
      </c>
      <c r="BK136" s="147">
        <f>ROUND(I136*H136,2)</f>
        <v>0</v>
      </c>
      <c r="BL136" s="16" t="s">
        <v>138</v>
      </c>
      <c r="BM136" s="146" t="s">
        <v>176</v>
      </c>
    </row>
    <row r="137" spans="2:65" s="1" customFormat="1" ht="6.95" customHeight="1">
      <c r="B137" s="43"/>
      <c r="C137" s="44"/>
      <c r="D137" s="44"/>
      <c r="E137" s="44"/>
      <c r="F137" s="44"/>
      <c r="G137" s="44"/>
      <c r="H137" s="44"/>
      <c r="I137" s="44"/>
      <c r="J137" s="44"/>
      <c r="K137" s="44"/>
      <c r="L137" s="31"/>
    </row>
  </sheetData>
  <sheetProtection algorithmName="SHA-512" hashValue="j/VbHZMgNEF5bm8mFxMEa+XQ8Rj2Zycl47DGdYd6PBNT2foxJaeETj6OzyqDvfYctw49rT8iL16FOeoUxUhDeg==" saltValue="CZ4HITPVRFdRjCvMmxxwO8vpAdADcjfhJvjRai/A5/oUQVeKxkPc0IGm3wfynop26966uNT42fBfM9BWjoh8qA==" spinCount="100000" sheet="1" objects="1" scenarios="1" formatColumns="0" formatRows="0" autoFilter="0"/>
  <autoFilter ref="C122:K136" xr:uid="{00000000-0009-0000-0000-000001000000}"/>
  <mergeCells count="12">
    <mergeCell ref="E115:H115"/>
    <mergeCell ref="L2:V2"/>
    <mergeCell ref="E85:H85"/>
    <mergeCell ref="E87:H87"/>
    <mergeCell ref="E89:H89"/>
    <mergeCell ref="E111:H111"/>
    <mergeCell ref="E113:H113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167"/>
  <sheetViews>
    <sheetView showGridLines="0" workbookViewId="0"/>
  </sheetViews>
  <sheetFormatPr defaultRowHeight="15.7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14"/>
      <c r="M2" s="214"/>
      <c r="N2" s="214"/>
      <c r="O2" s="214"/>
      <c r="P2" s="214"/>
      <c r="Q2" s="214"/>
      <c r="R2" s="214"/>
      <c r="S2" s="214"/>
      <c r="T2" s="214"/>
      <c r="U2" s="214"/>
      <c r="V2" s="214"/>
      <c r="AT2" s="16" t="s">
        <v>93</v>
      </c>
    </row>
    <row r="3" spans="2:46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85</v>
      </c>
    </row>
    <row r="4" spans="2:46" ht="24.95" customHeight="1">
      <c r="B4" s="19"/>
      <c r="D4" s="20" t="s">
        <v>103</v>
      </c>
      <c r="L4" s="19"/>
      <c r="M4" s="92" t="s">
        <v>10</v>
      </c>
      <c r="AT4" s="16" t="s">
        <v>4</v>
      </c>
    </row>
    <row r="5" spans="2:46" ht="6.95" customHeight="1">
      <c r="B5" s="19"/>
      <c r="L5" s="19"/>
    </row>
    <row r="6" spans="2:46" ht="12" customHeight="1">
      <c r="B6" s="19"/>
      <c r="D6" s="26" t="s">
        <v>16</v>
      </c>
      <c r="L6" s="19"/>
    </row>
    <row r="7" spans="2:46" ht="16.5" customHeight="1">
      <c r="B7" s="19"/>
      <c r="E7" s="229" t="str">
        <f>'Rekapitulace stavby'!K6</f>
        <v>Oprava chodníku kolem školy Šumavská- II.ETAPA  ,Šumperk</v>
      </c>
      <c r="F7" s="230"/>
      <c r="G7" s="230"/>
      <c r="H7" s="230"/>
      <c r="L7" s="19"/>
    </row>
    <row r="8" spans="2:46" ht="12" customHeight="1">
      <c r="B8" s="19"/>
      <c r="D8" s="26" t="s">
        <v>104</v>
      </c>
      <c r="L8" s="19"/>
    </row>
    <row r="9" spans="2:46" s="1" customFormat="1" ht="16.5" customHeight="1">
      <c r="B9" s="31"/>
      <c r="E9" s="229" t="s">
        <v>105</v>
      </c>
      <c r="F9" s="231"/>
      <c r="G9" s="231"/>
      <c r="H9" s="231"/>
      <c r="L9" s="31"/>
    </row>
    <row r="10" spans="2:46" s="1" customFormat="1" ht="12" customHeight="1">
      <c r="B10" s="31"/>
      <c r="D10" s="26" t="s">
        <v>106</v>
      </c>
      <c r="L10" s="31"/>
    </row>
    <row r="11" spans="2:46" s="1" customFormat="1" ht="16.5" customHeight="1">
      <c r="B11" s="31"/>
      <c r="E11" s="187" t="s">
        <v>177</v>
      </c>
      <c r="F11" s="231"/>
      <c r="G11" s="231"/>
      <c r="H11" s="231"/>
      <c r="L11" s="31"/>
    </row>
    <row r="12" spans="2:46" s="1" customFormat="1" ht="11.25">
      <c r="B12" s="31"/>
      <c r="L12" s="31"/>
    </row>
    <row r="13" spans="2:46" s="1" customFormat="1" ht="12" customHeight="1">
      <c r="B13" s="31"/>
      <c r="D13" s="26" t="s">
        <v>18</v>
      </c>
      <c r="F13" s="24" t="s">
        <v>1</v>
      </c>
      <c r="I13" s="26" t="s">
        <v>19</v>
      </c>
      <c r="J13" s="24" t="s">
        <v>1</v>
      </c>
      <c r="L13" s="31"/>
    </row>
    <row r="14" spans="2:46" s="1" customFormat="1" ht="12" customHeight="1">
      <c r="B14" s="31"/>
      <c r="D14" s="26" t="s">
        <v>20</v>
      </c>
      <c r="F14" s="24" t="s">
        <v>21</v>
      </c>
      <c r="I14" s="26" t="s">
        <v>22</v>
      </c>
      <c r="J14" s="51" t="str">
        <f>'Rekapitulace stavby'!AN8</f>
        <v>5. 9. 2024</v>
      </c>
      <c r="L14" s="31"/>
    </row>
    <row r="15" spans="2:46" s="1" customFormat="1" ht="10.9" customHeight="1">
      <c r="B15" s="31"/>
      <c r="L15" s="31"/>
    </row>
    <row r="16" spans="2:46" s="1" customFormat="1" ht="12" customHeight="1">
      <c r="B16" s="31"/>
      <c r="D16" s="26" t="s">
        <v>24</v>
      </c>
      <c r="I16" s="26" t="s">
        <v>25</v>
      </c>
      <c r="J16" s="24" t="s">
        <v>1</v>
      </c>
      <c r="L16" s="31"/>
    </row>
    <row r="17" spans="2:12" s="1" customFormat="1" ht="18" customHeight="1">
      <c r="B17" s="31"/>
      <c r="E17" s="24" t="s">
        <v>26</v>
      </c>
      <c r="I17" s="26" t="s">
        <v>27</v>
      </c>
      <c r="J17" s="24" t="s">
        <v>1</v>
      </c>
      <c r="L17" s="31"/>
    </row>
    <row r="18" spans="2:12" s="1" customFormat="1" ht="6.95" customHeight="1">
      <c r="B18" s="31"/>
      <c r="L18" s="31"/>
    </row>
    <row r="19" spans="2:12" s="1" customFormat="1" ht="12" customHeight="1">
      <c r="B19" s="31"/>
      <c r="D19" s="26" t="s">
        <v>28</v>
      </c>
      <c r="I19" s="26" t="s">
        <v>25</v>
      </c>
      <c r="J19" s="27" t="str">
        <f>'Rekapitulace stavby'!AN13</f>
        <v>Vyplň údaj</v>
      </c>
      <c r="L19" s="31"/>
    </row>
    <row r="20" spans="2:12" s="1" customFormat="1" ht="18" customHeight="1">
      <c r="B20" s="31"/>
      <c r="E20" s="232" t="str">
        <f>'Rekapitulace stavby'!E14</f>
        <v>Vyplň údaj</v>
      </c>
      <c r="F20" s="213"/>
      <c r="G20" s="213"/>
      <c r="H20" s="213"/>
      <c r="I20" s="26" t="s">
        <v>27</v>
      </c>
      <c r="J20" s="27" t="str">
        <f>'Rekapitulace stavby'!AN14</f>
        <v>Vyplň údaj</v>
      </c>
      <c r="L20" s="31"/>
    </row>
    <row r="21" spans="2:12" s="1" customFormat="1" ht="6.95" customHeight="1">
      <c r="B21" s="31"/>
      <c r="L21" s="31"/>
    </row>
    <row r="22" spans="2:12" s="1" customFormat="1" ht="12" customHeight="1">
      <c r="B22" s="31"/>
      <c r="D22" s="26" t="s">
        <v>30</v>
      </c>
      <c r="I22" s="26" t="s">
        <v>25</v>
      </c>
      <c r="J22" s="24" t="s">
        <v>1</v>
      </c>
      <c r="L22" s="31"/>
    </row>
    <row r="23" spans="2:12" s="1" customFormat="1" ht="18" customHeight="1">
      <c r="B23" s="31"/>
      <c r="E23" s="24" t="s">
        <v>31</v>
      </c>
      <c r="I23" s="26" t="s">
        <v>27</v>
      </c>
      <c r="J23" s="24" t="s">
        <v>1</v>
      </c>
      <c r="L23" s="31"/>
    </row>
    <row r="24" spans="2:12" s="1" customFormat="1" ht="6.95" customHeight="1">
      <c r="B24" s="31"/>
      <c r="L24" s="31"/>
    </row>
    <row r="25" spans="2:12" s="1" customFormat="1" ht="12" customHeight="1">
      <c r="B25" s="31"/>
      <c r="D25" s="26" t="s">
        <v>33</v>
      </c>
      <c r="I25" s="26" t="s">
        <v>25</v>
      </c>
      <c r="J25" s="24" t="s">
        <v>1</v>
      </c>
      <c r="L25" s="31"/>
    </row>
    <row r="26" spans="2:12" s="1" customFormat="1" ht="18" customHeight="1">
      <c r="B26" s="31"/>
      <c r="E26" s="24" t="s">
        <v>34</v>
      </c>
      <c r="I26" s="26" t="s">
        <v>27</v>
      </c>
      <c r="J26" s="24" t="s">
        <v>1</v>
      </c>
      <c r="L26" s="31"/>
    </row>
    <row r="27" spans="2:12" s="1" customFormat="1" ht="6.95" customHeight="1">
      <c r="B27" s="31"/>
      <c r="L27" s="31"/>
    </row>
    <row r="28" spans="2:12" s="1" customFormat="1" ht="12" customHeight="1">
      <c r="B28" s="31"/>
      <c r="D28" s="26" t="s">
        <v>35</v>
      </c>
      <c r="L28" s="31"/>
    </row>
    <row r="29" spans="2:12" s="7" customFormat="1" ht="16.5" customHeight="1">
      <c r="B29" s="93"/>
      <c r="E29" s="218" t="s">
        <v>1</v>
      </c>
      <c r="F29" s="218"/>
      <c r="G29" s="218"/>
      <c r="H29" s="218"/>
      <c r="L29" s="93"/>
    </row>
    <row r="30" spans="2:12" s="1" customFormat="1" ht="6.95" customHeight="1">
      <c r="B30" s="31"/>
      <c r="L30" s="31"/>
    </row>
    <row r="31" spans="2:12" s="1" customFormat="1" ht="6.95" customHeight="1">
      <c r="B31" s="31"/>
      <c r="D31" s="52"/>
      <c r="E31" s="52"/>
      <c r="F31" s="52"/>
      <c r="G31" s="52"/>
      <c r="H31" s="52"/>
      <c r="I31" s="52"/>
      <c r="J31" s="52"/>
      <c r="K31" s="52"/>
      <c r="L31" s="31"/>
    </row>
    <row r="32" spans="2:12" s="1" customFormat="1" ht="25.35" customHeight="1">
      <c r="B32" s="31"/>
      <c r="D32" s="94" t="s">
        <v>36</v>
      </c>
      <c r="J32" s="65">
        <f>ROUND(J127, 2)</f>
        <v>0</v>
      </c>
      <c r="L32" s="31"/>
    </row>
    <row r="33" spans="2:12" s="1" customFormat="1" ht="6.95" customHeight="1">
      <c r="B33" s="31"/>
      <c r="D33" s="52"/>
      <c r="E33" s="52"/>
      <c r="F33" s="52"/>
      <c r="G33" s="52"/>
      <c r="H33" s="52"/>
      <c r="I33" s="52"/>
      <c r="J33" s="52"/>
      <c r="K33" s="52"/>
      <c r="L33" s="31"/>
    </row>
    <row r="34" spans="2:12" s="1" customFormat="1" ht="14.45" customHeight="1">
      <c r="B34" s="31"/>
      <c r="F34" s="34" t="s">
        <v>38</v>
      </c>
      <c r="I34" s="34" t="s">
        <v>37</v>
      </c>
      <c r="J34" s="34" t="s">
        <v>39</v>
      </c>
      <c r="L34" s="31"/>
    </row>
    <row r="35" spans="2:12" s="1" customFormat="1" ht="14.45" customHeight="1">
      <c r="B35" s="31"/>
      <c r="D35" s="54" t="s">
        <v>40</v>
      </c>
      <c r="E35" s="26" t="s">
        <v>41</v>
      </c>
      <c r="F35" s="85">
        <f>ROUND((SUM(BE127:BE166)),  2)</f>
        <v>0</v>
      </c>
      <c r="I35" s="95">
        <v>0.21</v>
      </c>
      <c r="J35" s="85">
        <f>ROUND(((SUM(BE127:BE166))*I35),  2)</f>
        <v>0</v>
      </c>
      <c r="L35" s="31"/>
    </row>
    <row r="36" spans="2:12" s="1" customFormat="1" ht="14.45" customHeight="1">
      <c r="B36" s="31"/>
      <c r="E36" s="26" t="s">
        <v>42</v>
      </c>
      <c r="F36" s="85">
        <f>ROUND((SUM(BF127:BF166)),  2)</f>
        <v>0</v>
      </c>
      <c r="I36" s="95">
        <v>0.12</v>
      </c>
      <c r="J36" s="85">
        <f>ROUND(((SUM(BF127:BF166))*I36),  2)</f>
        <v>0</v>
      </c>
      <c r="L36" s="31"/>
    </row>
    <row r="37" spans="2:12" s="1" customFormat="1" ht="14.45" hidden="1" customHeight="1">
      <c r="B37" s="31"/>
      <c r="E37" s="26" t="s">
        <v>43</v>
      </c>
      <c r="F37" s="85">
        <f>ROUND((SUM(BG127:BG166)),  2)</f>
        <v>0</v>
      </c>
      <c r="I37" s="95">
        <v>0.21</v>
      </c>
      <c r="J37" s="85">
        <f>0</f>
        <v>0</v>
      </c>
      <c r="L37" s="31"/>
    </row>
    <row r="38" spans="2:12" s="1" customFormat="1" ht="14.45" hidden="1" customHeight="1">
      <c r="B38" s="31"/>
      <c r="E38" s="26" t="s">
        <v>44</v>
      </c>
      <c r="F38" s="85">
        <f>ROUND((SUM(BH127:BH166)),  2)</f>
        <v>0</v>
      </c>
      <c r="I38" s="95">
        <v>0.12</v>
      </c>
      <c r="J38" s="85">
        <f>0</f>
        <v>0</v>
      </c>
      <c r="L38" s="31"/>
    </row>
    <row r="39" spans="2:12" s="1" customFormat="1" ht="14.45" hidden="1" customHeight="1">
      <c r="B39" s="31"/>
      <c r="E39" s="26" t="s">
        <v>45</v>
      </c>
      <c r="F39" s="85">
        <f>ROUND((SUM(BI127:BI166)),  2)</f>
        <v>0</v>
      </c>
      <c r="I39" s="95">
        <v>0</v>
      </c>
      <c r="J39" s="85">
        <f>0</f>
        <v>0</v>
      </c>
      <c r="L39" s="31"/>
    </row>
    <row r="40" spans="2:12" s="1" customFormat="1" ht="6.95" customHeight="1">
      <c r="B40" s="31"/>
      <c r="L40" s="31"/>
    </row>
    <row r="41" spans="2:12" s="1" customFormat="1" ht="25.35" customHeight="1">
      <c r="B41" s="31"/>
      <c r="C41" s="96"/>
      <c r="D41" s="97" t="s">
        <v>46</v>
      </c>
      <c r="E41" s="56"/>
      <c r="F41" s="56"/>
      <c r="G41" s="98" t="s">
        <v>47</v>
      </c>
      <c r="H41" s="99" t="s">
        <v>48</v>
      </c>
      <c r="I41" s="56"/>
      <c r="J41" s="100">
        <f>SUM(J32:J39)</f>
        <v>0</v>
      </c>
      <c r="K41" s="101"/>
      <c r="L41" s="31"/>
    </row>
    <row r="42" spans="2:12" s="1" customFormat="1" ht="14.45" customHeight="1">
      <c r="B42" s="31"/>
      <c r="L42" s="31"/>
    </row>
    <row r="43" spans="2:12" ht="14.45" customHeight="1">
      <c r="B43" s="19"/>
      <c r="L43" s="19"/>
    </row>
    <row r="44" spans="2:12" ht="14.45" customHeight="1">
      <c r="B44" s="19"/>
      <c r="L44" s="19"/>
    </row>
    <row r="45" spans="2:12" ht="14.45" customHeight="1">
      <c r="B45" s="19"/>
      <c r="L45" s="19"/>
    </row>
    <row r="46" spans="2:12" ht="14.45" customHeight="1">
      <c r="B46" s="19"/>
      <c r="L46" s="19"/>
    </row>
    <row r="47" spans="2:12" ht="14.45" customHeight="1">
      <c r="B47" s="19"/>
      <c r="L47" s="19"/>
    </row>
    <row r="48" spans="2:12" ht="14.45" customHeight="1">
      <c r="B48" s="19"/>
      <c r="L48" s="19"/>
    </row>
    <row r="49" spans="2:12" ht="14.45" customHeight="1">
      <c r="B49" s="19"/>
      <c r="L49" s="19"/>
    </row>
    <row r="50" spans="2:12" s="1" customFormat="1" ht="14.45" customHeight="1">
      <c r="B50" s="31"/>
      <c r="D50" s="40" t="s">
        <v>49</v>
      </c>
      <c r="E50" s="41"/>
      <c r="F50" s="41"/>
      <c r="G50" s="40" t="s">
        <v>50</v>
      </c>
      <c r="H50" s="41"/>
      <c r="I50" s="41"/>
      <c r="J50" s="41"/>
      <c r="K50" s="41"/>
      <c r="L50" s="31"/>
    </row>
    <row r="51" spans="2:12" ht="11.25">
      <c r="B51" s="19"/>
      <c r="L51" s="19"/>
    </row>
    <row r="52" spans="2:12" ht="11.25">
      <c r="B52" s="19"/>
      <c r="L52" s="19"/>
    </row>
    <row r="53" spans="2:12" ht="11.25">
      <c r="B53" s="19"/>
      <c r="L53" s="19"/>
    </row>
    <row r="54" spans="2:12" ht="11.25">
      <c r="B54" s="19"/>
      <c r="L54" s="19"/>
    </row>
    <row r="55" spans="2:12" ht="11.25">
      <c r="B55" s="19"/>
      <c r="L55" s="19"/>
    </row>
    <row r="56" spans="2:12" ht="11.25">
      <c r="B56" s="19"/>
      <c r="L56" s="19"/>
    </row>
    <row r="57" spans="2:12" ht="11.25">
      <c r="B57" s="19"/>
      <c r="L57" s="19"/>
    </row>
    <row r="58" spans="2:12" ht="11.25">
      <c r="B58" s="19"/>
      <c r="L58" s="19"/>
    </row>
    <row r="59" spans="2:12" ht="11.25">
      <c r="B59" s="19"/>
      <c r="L59" s="19"/>
    </row>
    <row r="60" spans="2:12" ht="11.25">
      <c r="B60" s="19"/>
      <c r="L60" s="19"/>
    </row>
    <row r="61" spans="2:12" s="1" customFormat="1" ht="12.75">
      <c r="B61" s="31"/>
      <c r="D61" s="42" t="s">
        <v>51</v>
      </c>
      <c r="E61" s="33"/>
      <c r="F61" s="102" t="s">
        <v>52</v>
      </c>
      <c r="G61" s="42" t="s">
        <v>51</v>
      </c>
      <c r="H61" s="33"/>
      <c r="I61" s="33"/>
      <c r="J61" s="103" t="s">
        <v>52</v>
      </c>
      <c r="K61" s="33"/>
      <c r="L61" s="31"/>
    </row>
    <row r="62" spans="2:12" ht="11.25">
      <c r="B62" s="19"/>
      <c r="L62" s="19"/>
    </row>
    <row r="63" spans="2:12" ht="11.25">
      <c r="B63" s="19"/>
      <c r="L63" s="19"/>
    </row>
    <row r="64" spans="2:12" ht="11.25">
      <c r="B64" s="19"/>
      <c r="L64" s="19"/>
    </row>
    <row r="65" spans="2:12" s="1" customFormat="1" ht="12.75">
      <c r="B65" s="31"/>
      <c r="D65" s="40" t="s">
        <v>53</v>
      </c>
      <c r="E65" s="41"/>
      <c r="F65" s="41"/>
      <c r="G65" s="40" t="s">
        <v>54</v>
      </c>
      <c r="H65" s="41"/>
      <c r="I65" s="41"/>
      <c r="J65" s="41"/>
      <c r="K65" s="41"/>
      <c r="L65" s="31"/>
    </row>
    <row r="66" spans="2:12" ht="11.25">
      <c r="B66" s="19"/>
      <c r="L66" s="19"/>
    </row>
    <row r="67" spans="2:12" ht="11.25">
      <c r="B67" s="19"/>
      <c r="L67" s="19"/>
    </row>
    <row r="68" spans="2:12" ht="11.25">
      <c r="B68" s="19"/>
      <c r="L68" s="19"/>
    </row>
    <row r="69" spans="2:12" ht="11.25">
      <c r="B69" s="19"/>
      <c r="L69" s="19"/>
    </row>
    <row r="70" spans="2:12" ht="11.25">
      <c r="B70" s="19"/>
      <c r="L70" s="19"/>
    </row>
    <row r="71" spans="2:12" ht="11.25">
      <c r="B71" s="19"/>
      <c r="L71" s="19"/>
    </row>
    <row r="72" spans="2:12" ht="11.25">
      <c r="B72" s="19"/>
      <c r="L72" s="19"/>
    </row>
    <row r="73" spans="2:12" ht="11.25">
      <c r="B73" s="19"/>
      <c r="L73" s="19"/>
    </row>
    <row r="74" spans="2:12" ht="11.25">
      <c r="B74" s="19"/>
      <c r="L74" s="19"/>
    </row>
    <row r="75" spans="2:12" ht="11.25">
      <c r="B75" s="19"/>
      <c r="L75" s="19"/>
    </row>
    <row r="76" spans="2:12" s="1" customFormat="1" ht="12.75">
      <c r="B76" s="31"/>
      <c r="D76" s="42" t="s">
        <v>51</v>
      </c>
      <c r="E76" s="33"/>
      <c r="F76" s="102" t="s">
        <v>52</v>
      </c>
      <c r="G76" s="42" t="s">
        <v>51</v>
      </c>
      <c r="H76" s="33"/>
      <c r="I76" s="33"/>
      <c r="J76" s="103" t="s">
        <v>52</v>
      </c>
      <c r="K76" s="33"/>
      <c r="L76" s="31"/>
    </row>
    <row r="77" spans="2:12" s="1" customFormat="1" ht="14.4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31"/>
    </row>
    <row r="81" spans="2:12" s="1" customFormat="1" ht="6.95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31"/>
    </row>
    <row r="82" spans="2:12" s="1" customFormat="1" ht="24.95" customHeight="1">
      <c r="B82" s="31"/>
      <c r="C82" s="20" t="s">
        <v>108</v>
      </c>
      <c r="L82" s="31"/>
    </row>
    <row r="83" spans="2:12" s="1" customFormat="1" ht="6.95" customHeight="1">
      <c r="B83" s="31"/>
      <c r="L83" s="31"/>
    </row>
    <row r="84" spans="2:12" s="1" customFormat="1" ht="12" customHeight="1">
      <c r="B84" s="31"/>
      <c r="C84" s="26" t="s">
        <v>16</v>
      </c>
      <c r="L84" s="31"/>
    </row>
    <row r="85" spans="2:12" s="1" customFormat="1" ht="16.5" customHeight="1">
      <c r="B85" s="31"/>
      <c r="E85" s="229" t="str">
        <f>E7</f>
        <v>Oprava chodníku kolem školy Šumavská- II.ETAPA  ,Šumperk</v>
      </c>
      <c r="F85" s="230"/>
      <c r="G85" s="230"/>
      <c r="H85" s="230"/>
      <c r="L85" s="31"/>
    </row>
    <row r="86" spans="2:12" ht="12" customHeight="1">
      <c r="B86" s="19"/>
      <c r="C86" s="26" t="s">
        <v>104</v>
      </c>
      <c r="L86" s="19"/>
    </row>
    <row r="87" spans="2:12" s="1" customFormat="1" ht="16.5" customHeight="1">
      <c r="B87" s="31"/>
      <c r="E87" s="229" t="s">
        <v>105</v>
      </c>
      <c r="F87" s="231"/>
      <c r="G87" s="231"/>
      <c r="H87" s="231"/>
      <c r="L87" s="31"/>
    </row>
    <row r="88" spans="2:12" s="1" customFormat="1" ht="12" customHeight="1">
      <c r="B88" s="31"/>
      <c r="C88" s="26" t="s">
        <v>106</v>
      </c>
      <c r="L88" s="31"/>
    </row>
    <row r="89" spans="2:12" s="1" customFormat="1" ht="16.5" customHeight="1">
      <c r="B89" s="31"/>
      <c r="E89" s="187" t="str">
        <f>E11</f>
        <v>SO 101 - Chodník</v>
      </c>
      <c r="F89" s="231"/>
      <c r="G89" s="231"/>
      <c r="H89" s="231"/>
      <c r="L89" s="31"/>
    </row>
    <row r="90" spans="2:12" s="1" customFormat="1" ht="6.95" customHeight="1">
      <c r="B90" s="31"/>
      <c r="L90" s="31"/>
    </row>
    <row r="91" spans="2:12" s="1" customFormat="1" ht="12" customHeight="1">
      <c r="B91" s="31"/>
      <c r="C91" s="26" t="s">
        <v>20</v>
      </c>
      <c r="F91" s="24" t="str">
        <f>F14</f>
        <v>Šumperk</v>
      </c>
      <c r="I91" s="26" t="s">
        <v>22</v>
      </c>
      <c r="J91" s="51" t="str">
        <f>IF(J14="","",J14)</f>
        <v>5. 9. 2024</v>
      </c>
      <c r="L91" s="31"/>
    </row>
    <row r="92" spans="2:12" s="1" customFormat="1" ht="6.95" customHeight="1">
      <c r="B92" s="31"/>
      <c r="L92" s="31"/>
    </row>
    <row r="93" spans="2:12" s="1" customFormat="1" ht="15.2" customHeight="1">
      <c r="B93" s="31"/>
      <c r="C93" s="26" t="s">
        <v>24</v>
      </c>
      <c r="F93" s="24" t="str">
        <f>E17</f>
        <v>Město  Šumperk</v>
      </c>
      <c r="I93" s="26" t="s">
        <v>30</v>
      </c>
      <c r="J93" s="29" t="str">
        <f>E23</f>
        <v>Ing.Zdeněk  Vitásek</v>
      </c>
      <c r="L93" s="31"/>
    </row>
    <row r="94" spans="2:12" s="1" customFormat="1" ht="15.2" customHeight="1">
      <c r="B94" s="31"/>
      <c r="C94" s="26" t="s">
        <v>28</v>
      </c>
      <c r="F94" s="24" t="str">
        <f>IF(E20="","",E20)</f>
        <v>Vyplň údaj</v>
      </c>
      <c r="I94" s="26" t="s">
        <v>33</v>
      </c>
      <c r="J94" s="29" t="str">
        <f>E26</f>
        <v>Martin  Pniok</v>
      </c>
      <c r="L94" s="31"/>
    </row>
    <row r="95" spans="2:12" s="1" customFormat="1" ht="10.35" customHeight="1">
      <c r="B95" s="31"/>
      <c r="L95" s="31"/>
    </row>
    <row r="96" spans="2:12" s="1" customFormat="1" ht="29.25" customHeight="1">
      <c r="B96" s="31"/>
      <c r="C96" s="104" t="s">
        <v>109</v>
      </c>
      <c r="D96" s="96"/>
      <c r="E96" s="96"/>
      <c r="F96" s="96"/>
      <c r="G96" s="96"/>
      <c r="H96" s="96"/>
      <c r="I96" s="96"/>
      <c r="J96" s="105" t="s">
        <v>110</v>
      </c>
      <c r="K96" s="96"/>
      <c r="L96" s="31"/>
    </row>
    <row r="97" spans="2:47" s="1" customFormat="1" ht="10.35" customHeight="1">
      <c r="B97" s="31"/>
      <c r="L97" s="31"/>
    </row>
    <row r="98" spans="2:47" s="1" customFormat="1" ht="22.9" customHeight="1">
      <c r="B98" s="31"/>
      <c r="C98" s="106" t="s">
        <v>111</v>
      </c>
      <c r="J98" s="65">
        <f>J127</f>
        <v>0</v>
      </c>
      <c r="L98" s="31"/>
      <c r="AU98" s="16" t="s">
        <v>112</v>
      </c>
    </row>
    <row r="99" spans="2:47" s="8" customFormat="1" ht="24.95" customHeight="1">
      <c r="B99" s="107"/>
      <c r="D99" s="108" t="s">
        <v>113</v>
      </c>
      <c r="E99" s="109"/>
      <c r="F99" s="109"/>
      <c r="G99" s="109"/>
      <c r="H99" s="109"/>
      <c r="I99" s="109"/>
      <c r="J99" s="110">
        <f>J128</f>
        <v>0</v>
      </c>
      <c r="L99" s="107"/>
    </row>
    <row r="100" spans="2:47" s="9" customFormat="1" ht="19.899999999999999" customHeight="1">
      <c r="B100" s="111"/>
      <c r="D100" s="112" t="s">
        <v>114</v>
      </c>
      <c r="E100" s="113"/>
      <c r="F100" s="113"/>
      <c r="G100" s="113"/>
      <c r="H100" s="113"/>
      <c r="I100" s="113"/>
      <c r="J100" s="114">
        <f>J129</f>
        <v>0</v>
      </c>
      <c r="L100" s="111"/>
    </row>
    <row r="101" spans="2:47" s="9" customFormat="1" ht="19.899999999999999" customHeight="1">
      <c r="B101" s="111"/>
      <c r="D101" s="112" t="s">
        <v>178</v>
      </c>
      <c r="E101" s="113"/>
      <c r="F101" s="113"/>
      <c r="G101" s="113"/>
      <c r="H101" s="113"/>
      <c r="I101" s="113"/>
      <c r="J101" s="114">
        <f>J141</f>
        <v>0</v>
      </c>
      <c r="L101" s="111"/>
    </row>
    <row r="102" spans="2:47" s="9" customFormat="1" ht="19.899999999999999" customHeight="1">
      <c r="B102" s="111"/>
      <c r="D102" s="112" t="s">
        <v>179</v>
      </c>
      <c r="E102" s="113"/>
      <c r="F102" s="113"/>
      <c r="G102" s="113"/>
      <c r="H102" s="113"/>
      <c r="I102" s="113"/>
      <c r="J102" s="114">
        <f>J149</f>
        <v>0</v>
      </c>
      <c r="L102" s="111"/>
    </row>
    <row r="103" spans="2:47" s="9" customFormat="1" ht="19.899999999999999" customHeight="1">
      <c r="B103" s="111"/>
      <c r="D103" s="112" t="s">
        <v>180</v>
      </c>
      <c r="E103" s="113"/>
      <c r="F103" s="113"/>
      <c r="G103" s="113"/>
      <c r="H103" s="113"/>
      <c r="I103" s="113"/>
      <c r="J103" s="114">
        <f>J152</f>
        <v>0</v>
      </c>
      <c r="L103" s="111"/>
    </row>
    <row r="104" spans="2:47" s="9" customFormat="1" ht="19.899999999999999" customHeight="1">
      <c r="B104" s="111"/>
      <c r="D104" s="112" t="s">
        <v>115</v>
      </c>
      <c r="E104" s="113"/>
      <c r="F104" s="113"/>
      <c r="G104" s="113"/>
      <c r="H104" s="113"/>
      <c r="I104" s="113"/>
      <c r="J104" s="114">
        <f>J158</f>
        <v>0</v>
      </c>
      <c r="L104" s="111"/>
    </row>
    <row r="105" spans="2:47" s="9" customFormat="1" ht="19.899999999999999" customHeight="1">
      <c r="B105" s="111"/>
      <c r="D105" s="112" t="s">
        <v>181</v>
      </c>
      <c r="E105" s="113"/>
      <c r="F105" s="113"/>
      <c r="G105" s="113"/>
      <c r="H105" s="113"/>
      <c r="I105" s="113"/>
      <c r="J105" s="114">
        <f>J165</f>
        <v>0</v>
      </c>
      <c r="L105" s="111"/>
    </row>
    <row r="106" spans="2:47" s="1" customFormat="1" ht="21.75" customHeight="1">
      <c r="B106" s="31"/>
      <c r="L106" s="31"/>
    </row>
    <row r="107" spans="2:47" s="1" customFormat="1" ht="6.95" customHeight="1">
      <c r="B107" s="43"/>
      <c r="C107" s="44"/>
      <c r="D107" s="44"/>
      <c r="E107" s="44"/>
      <c r="F107" s="44"/>
      <c r="G107" s="44"/>
      <c r="H107" s="44"/>
      <c r="I107" s="44"/>
      <c r="J107" s="44"/>
      <c r="K107" s="44"/>
      <c r="L107" s="31"/>
    </row>
    <row r="111" spans="2:47" s="1" customFormat="1" ht="6.95" customHeight="1">
      <c r="B111" s="45"/>
      <c r="C111" s="46"/>
      <c r="D111" s="46"/>
      <c r="E111" s="46"/>
      <c r="F111" s="46"/>
      <c r="G111" s="46"/>
      <c r="H111" s="46"/>
      <c r="I111" s="46"/>
      <c r="J111" s="46"/>
      <c r="K111" s="46"/>
      <c r="L111" s="31"/>
    </row>
    <row r="112" spans="2:47" s="1" customFormat="1" ht="24.95" customHeight="1">
      <c r="B112" s="31"/>
      <c r="C112" s="20" t="s">
        <v>116</v>
      </c>
      <c r="L112" s="31"/>
    </row>
    <row r="113" spans="2:63" s="1" customFormat="1" ht="6.95" customHeight="1">
      <c r="B113" s="31"/>
      <c r="L113" s="31"/>
    </row>
    <row r="114" spans="2:63" s="1" customFormat="1" ht="12" customHeight="1">
      <c r="B114" s="31"/>
      <c r="C114" s="26" t="s">
        <v>16</v>
      </c>
      <c r="L114" s="31"/>
    </row>
    <row r="115" spans="2:63" s="1" customFormat="1" ht="16.5" customHeight="1">
      <c r="B115" s="31"/>
      <c r="E115" s="229" t="str">
        <f>E7</f>
        <v>Oprava chodníku kolem školy Šumavská- II.ETAPA  ,Šumperk</v>
      </c>
      <c r="F115" s="230"/>
      <c r="G115" s="230"/>
      <c r="H115" s="230"/>
      <c r="L115" s="31"/>
    </row>
    <row r="116" spans="2:63" ht="12" customHeight="1">
      <c r="B116" s="19"/>
      <c r="C116" s="26" t="s">
        <v>104</v>
      </c>
      <c r="L116" s="19"/>
    </row>
    <row r="117" spans="2:63" s="1" customFormat="1" ht="16.5" customHeight="1">
      <c r="B117" s="31"/>
      <c r="E117" s="229" t="s">
        <v>105</v>
      </c>
      <c r="F117" s="231"/>
      <c r="G117" s="231"/>
      <c r="H117" s="231"/>
      <c r="L117" s="31"/>
    </row>
    <row r="118" spans="2:63" s="1" customFormat="1" ht="12" customHeight="1">
      <c r="B118" s="31"/>
      <c r="C118" s="26" t="s">
        <v>106</v>
      </c>
      <c r="L118" s="31"/>
    </row>
    <row r="119" spans="2:63" s="1" customFormat="1" ht="16.5" customHeight="1">
      <c r="B119" s="31"/>
      <c r="E119" s="187" t="str">
        <f>E11</f>
        <v>SO 101 - Chodník</v>
      </c>
      <c r="F119" s="231"/>
      <c r="G119" s="231"/>
      <c r="H119" s="231"/>
      <c r="L119" s="31"/>
    </row>
    <row r="120" spans="2:63" s="1" customFormat="1" ht="6.95" customHeight="1">
      <c r="B120" s="31"/>
      <c r="L120" s="31"/>
    </row>
    <row r="121" spans="2:63" s="1" customFormat="1" ht="12" customHeight="1">
      <c r="B121" s="31"/>
      <c r="C121" s="26" t="s">
        <v>20</v>
      </c>
      <c r="F121" s="24" t="str">
        <f>F14</f>
        <v>Šumperk</v>
      </c>
      <c r="I121" s="26" t="s">
        <v>22</v>
      </c>
      <c r="J121" s="51" t="str">
        <f>IF(J14="","",J14)</f>
        <v>5. 9. 2024</v>
      </c>
      <c r="L121" s="31"/>
    </row>
    <row r="122" spans="2:63" s="1" customFormat="1" ht="6.95" customHeight="1">
      <c r="B122" s="31"/>
      <c r="L122" s="31"/>
    </row>
    <row r="123" spans="2:63" s="1" customFormat="1" ht="15.2" customHeight="1">
      <c r="B123" s="31"/>
      <c r="C123" s="26" t="s">
        <v>24</v>
      </c>
      <c r="F123" s="24" t="str">
        <f>E17</f>
        <v>Město  Šumperk</v>
      </c>
      <c r="I123" s="26" t="s">
        <v>30</v>
      </c>
      <c r="J123" s="29" t="str">
        <f>E23</f>
        <v>Ing.Zdeněk  Vitásek</v>
      </c>
      <c r="L123" s="31"/>
    </row>
    <row r="124" spans="2:63" s="1" customFormat="1" ht="15.2" customHeight="1">
      <c r="B124" s="31"/>
      <c r="C124" s="26" t="s">
        <v>28</v>
      </c>
      <c r="F124" s="24" t="str">
        <f>IF(E20="","",E20)</f>
        <v>Vyplň údaj</v>
      </c>
      <c r="I124" s="26" t="s">
        <v>33</v>
      </c>
      <c r="J124" s="29" t="str">
        <f>E26</f>
        <v>Martin  Pniok</v>
      </c>
      <c r="L124" s="31"/>
    </row>
    <row r="125" spans="2:63" s="1" customFormat="1" ht="10.35" customHeight="1">
      <c r="B125" s="31"/>
      <c r="L125" s="31"/>
    </row>
    <row r="126" spans="2:63" s="10" customFormat="1" ht="29.25" customHeight="1">
      <c r="B126" s="115"/>
      <c r="C126" s="116" t="s">
        <v>117</v>
      </c>
      <c r="D126" s="117" t="s">
        <v>61</v>
      </c>
      <c r="E126" s="117" t="s">
        <v>57</v>
      </c>
      <c r="F126" s="117" t="s">
        <v>58</v>
      </c>
      <c r="G126" s="117" t="s">
        <v>118</v>
      </c>
      <c r="H126" s="117" t="s">
        <v>119</v>
      </c>
      <c r="I126" s="117" t="s">
        <v>120</v>
      </c>
      <c r="J126" s="117" t="s">
        <v>110</v>
      </c>
      <c r="K126" s="118" t="s">
        <v>121</v>
      </c>
      <c r="L126" s="115"/>
      <c r="M126" s="58" t="s">
        <v>1</v>
      </c>
      <c r="N126" s="59" t="s">
        <v>40</v>
      </c>
      <c r="O126" s="59" t="s">
        <v>122</v>
      </c>
      <c r="P126" s="59" t="s">
        <v>123</v>
      </c>
      <c r="Q126" s="59" t="s">
        <v>124</v>
      </c>
      <c r="R126" s="59" t="s">
        <v>125</v>
      </c>
      <c r="S126" s="59" t="s">
        <v>126</v>
      </c>
      <c r="T126" s="60" t="s">
        <v>127</v>
      </c>
    </row>
    <row r="127" spans="2:63" s="1" customFormat="1" ht="22.9" customHeight="1">
      <c r="B127" s="31"/>
      <c r="C127" s="63" t="s">
        <v>128</v>
      </c>
      <c r="J127" s="119">
        <f>BK127</f>
        <v>0</v>
      </c>
      <c r="L127" s="31"/>
      <c r="M127" s="61"/>
      <c r="N127" s="52"/>
      <c r="O127" s="52"/>
      <c r="P127" s="120">
        <f>P128</f>
        <v>0</v>
      </c>
      <c r="Q127" s="52"/>
      <c r="R127" s="120">
        <f>R128</f>
        <v>282.57083</v>
      </c>
      <c r="S127" s="52"/>
      <c r="T127" s="121">
        <f>T128</f>
        <v>1.9100000000000001</v>
      </c>
      <c r="AT127" s="16" t="s">
        <v>75</v>
      </c>
      <c r="AU127" s="16" t="s">
        <v>112</v>
      </c>
      <c r="BK127" s="122">
        <f>BK128</f>
        <v>0</v>
      </c>
    </row>
    <row r="128" spans="2:63" s="11" customFormat="1" ht="25.9" customHeight="1">
      <c r="B128" s="123"/>
      <c r="D128" s="124" t="s">
        <v>75</v>
      </c>
      <c r="E128" s="125" t="s">
        <v>129</v>
      </c>
      <c r="F128" s="125" t="s">
        <v>130</v>
      </c>
      <c r="I128" s="126"/>
      <c r="J128" s="127">
        <f>BK128</f>
        <v>0</v>
      </c>
      <c r="L128" s="123"/>
      <c r="M128" s="128"/>
      <c r="P128" s="129">
        <f>P129+P141+P149+P152+P158+P165</f>
        <v>0</v>
      </c>
      <c r="R128" s="129">
        <f>R129+R141+R149+R152+R158+R165</f>
        <v>282.57083</v>
      </c>
      <c r="T128" s="130">
        <f>T129+T141+T149+T152+T158+T165</f>
        <v>1.9100000000000001</v>
      </c>
      <c r="AR128" s="124" t="s">
        <v>83</v>
      </c>
      <c r="AT128" s="131" t="s">
        <v>75</v>
      </c>
      <c r="AU128" s="131" t="s">
        <v>76</v>
      </c>
      <c r="AY128" s="124" t="s">
        <v>131</v>
      </c>
      <c r="BK128" s="132">
        <f>BK129+BK141+BK149+BK152+BK158+BK165</f>
        <v>0</v>
      </c>
    </row>
    <row r="129" spans="2:65" s="11" customFormat="1" ht="22.9" customHeight="1">
      <c r="B129" s="123"/>
      <c r="D129" s="124" t="s">
        <v>75</v>
      </c>
      <c r="E129" s="133" t="s">
        <v>83</v>
      </c>
      <c r="F129" s="133" t="s">
        <v>132</v>
      </c>
      <c r="I129" s="126"/>
      <c r="J129" s="134">
        <f>BK129</f>
        <v>0</v>
      </c>
      <c r="L129" s="123"/>
      <c r="M129" s="128"/>
      <c r="P129" s="129">
        <f>SUM(P130:P140)</f>
        <v>0</v>
      </c>
      <c r="R129" s="129">
        <f>SUM(R130:R140)</f>
        <v>28.803699999999999</v>
      </c>
      <c r="T129" s="130">
        <f>SUM(T130:T140)</f>
        <v>1.1500000000000001</v>
      </c>
      <c r="AR129" s="124" t="s">
        <v>83</v>
      </c>
      <c r="AT129" s="131" t="s">
        <v>75</v>
      </c>
      <c r="AU129" s="131" t="s">
        <v>83</v>
      </c>
      <c r="AY129" s="124" t="s">
        <v>131</v>
      </c>
      <c r="BK129" s="132">
        <f>SUM(BK130:BK140)</f>
        <v>0</v>
      </c>
    </row>
    <row r="130" spans="2:65" s="1" customFormat="1" ht="24.2" customHeight="1">
      <c r="B130" s="31"/>
      <c r="C130" s="135" t="s">
        <v>83</v>
      </c>
      <c r="D130" s="135" t="s">
        <v>133</v>
      </c>
      <c r="E130" s="136" t="s">
        <v>182</v>
      </c>
      <c r="F130" s="137" t="s">
        <v>183</v>
      </c>
      <c r="G130" s="138" t="s">
        <v>136</v>
      </c>
      <c r="H130" s="139">
        <v>10</v>
      </c>
      <c r="I130" s="140"/>
      <c r="J130" s="141">
        <f>ROUND(I130*H130,2)</f>
        <v>0</v>
      </c>
      <c r="K130" s="137" t="s">
        <v>137</v>
      </c>
      <c r="L130" s="31"/>
      <c r="M130" s="142" t="s">
        <v>1</v>
      </c>
      <c r="N130" s="143" t="s">
        <v>41</v>
      </c>
      <c r="P130" s="144">
        <f>O130*H130</f>
        <v>0</v>
      </c>
      <c r="Q130" s="144">
        <v>1.0000000000000001E-5</v>
      </c>
      <c r="R130" s="144">
        <f>Q130*H130</f>
        <v>1E-4</v>
      </c>
      <c r="S130" s="144">
        <v>0.115</v>
      </c>
      <c r="T130" s="145">
        <f>S130*H130</f>
        <v>1.1500000000000001</v>
      </c>
      <c r="AR130" s="146" t="s">
        <v>138</v>
      </c>
      <c r="AT130" s="146" t="s">
        <v>133</v>
      </c>
      <c r="AU130" s="146" t="s">
        <v>85</v>
      </c>
      <c r="AY130" s="16" t="s">
        <v>131</v>
      </c>
      <c r="BE130" s="147">
        <f>IF(N130="základní",J130,0)</f>
        <v>0</v>
      </c>
      <c r="BF130" s="147">
        <f>IF(N130="snížená",J130,0)</f>
        <v>0</v>
      </c>
      <c r="BG130" s="147">
        <f>IF(N130="zákl. přenesená",J130,0)</f>
        <v>0</v>
      </c>
      <c r="BH130" s="147">
        <f>IF(N130="sníž. přenesená",J130,0)</f>
        <v>0</v>
      </c>
      <c r="BI130" s="147">
        <f>IF(N130="nulová",J130,0)</f>
        <v>0</v>
      </c>
      <c r="BJ130" s="16" t="s">
        <v>83</v>
      </c>
      <c r="BK130" s="147">
        <f>ROUND(I130*H130,2)</f>
        <v>0</v>
      </c>
      <c r="BL130" s="16" t="s">
        <v>138</v>
      </c>
      <c r="BM130" s="146" t="s">
        <v>184</v>
      </c>
    </row>
    <row r="131" spans="2:65" s="1" customFormat="1" ht="24.2" customHeight="1">
      <c r="B131" s="31"/>
      <c r="C131" s="135" t="s">
        <v>85</v>
      </c>
      <c r="D131" s="135" t="s">
        <v>133</v>
      </c>
      <c r="E131" s="136" t="s">
        <v>185</v>
      </c>
      <c r="F131" s="137" t="s">
        <v>186</v>
      </c>
      <c r="G131" s="138" t="s">
        <v>136</v>
      </c>
      <c r="H131" s="139">
        <v>90</v>
      </c>
      <c r="I131" s="140"/>
      <c r="J131" s="141">
        <f>ROUND(I131*H131,2)</f>
        <v>0</v>
      </c>
      <c r="K131" s="137" t="s">
        <v>175</v>
      </c>
      <c r="L131" s="31"/>
      <c r="M131" s="142" t="s">
        <v>1</v>
      </c>
      <c r="N131" s="143" t="s">
        <v>41</v>
      </c>
      <c r="P131" s="144">
        <f>O131*H131</f>
        <v>0</v>
      </c>
      <c r="Q131" s="144">
        <v>0</v>
      </c>
      <c r="R131" s="144">
        <f>Q131*H131</f>
        <v>0</v>
      </c>
      <c r="S131" s="144">
        <v>0</v>
      </c>
      <c r="T131" s="145">
        <f>S131*H131</f>
        <v>0</v>
      </c>
      <c r="AR131" s="146" t="s">
        <v>138</v>
      </c>
      <c r="AT131" s="146" t="s">
        <v>133</v>
      </c>
      <c r="AU131" s="146" t="s">
        <v>85</v>
      </c>
      <c r="AY131" s="16" t="s">
        <v>131</v>
      </c>
      <c r="BE131" s="147">
        <f>IF(N131="základní",J131,0)</f>
        <v>0</v>
      </c>
      <c r="BF131" s="147">
        <f>IF(N131="snížená",J131,0)</f>
        <v>0</v>
      </c>
      <c r="BG131" s="147">
        <f>IF(N131="zákl. přenesená",J131,0)</f>
        <v>0</v>
      </c>
      <c r="BH131" s="147">
        <f>IF(N131="sníž. přenesená",J131,0)</f>
        <v>0</v>
      </c>
      <c r="BI131" s="147">
        <f>IF(N131="nulová",J131,0)</f>
        <v>0</v>
      </c>
      <c r="BJ131" s="16" t="s">
        <v>83</v>
      </c>
      <c r="BK131" s="147">
        <f>ROUND(I131*H131,2)</f>
        <v>0</v>
      </c>
      <c r="BL131" s="16" t="s">
        <v>138</v>
      </c>
      <c r="BM131" s="146" t="s">
        <v>187</v>
      </c>
    </row>
    <row r="132" spans="2:65" s="12" customFormat="1" ht="11.25">
      <c r="B132" s="148"/>
      <c r="D132" s="149" t="s">
        <v>158</v>
      </c>
      <c r="E132" s="155" t="s">
        <v>1</v>
      </c>
      <c r="F132" s="150" t="s">
        <v>188</v>
      </c>
      <c r="H132" s="151">
        <v>90</v>
      </c>
      <c r="I132" s="152"/>
      <c r="L132" s="148"/>
      <c r="M132" s="153"/>
      <c r="T132" s="154"/>
      <c r="AT132" s="155" t="s">
        <v>158</v>
      </c>
      <c r="AU132" s="155" t="s">
        <v>85</v>
      </c>
      <c r="AV132" s="12" t="s">
        <v>85</v>
      </c>
      <c r="AW132" s="12" t="s">
        <v>32</v>
      </c>
      <c r="AX132" s="12" t="s">
        <v>83</v>
      </c>
      <c r="AY132" s="155" t="s">
        <v>131</v>
      </c>
    </row>
    <row r="133" spans="2:65" s="1" customFormat="1" ht="16.5" customHeight="1">
      <c r="B133" s="31"/>
      <c r="C133" s="161" t="s">
        <v>143</v>
      </c>
      <c r="D133" s="161" t="s">
        <v>189</v>
      </c>
      <c r="E133" s="162" t="s">
        <v>190</v>
      </c>
      <c r="F133" s="163" t="s">
        <v>191</v>
      </c>
      <c r="G133" s="164" t="s">
        <v>152</v>
      </c>
      <c r="H133" s="165">
        <v>28.8</v>
      </c>
      <c r="I133" s="166"/>
      <c r="J133" s="167">
        <f>ROUND(I133*H133,2)</f>
        <v>0</v>
      </c>
      <c r="K133" s="163" t="s">
        <v>175</v>
      </c>
      <c r="L133" s="168"/>
      <c r="M133" s="169" t="s">
        <v>1</v>
      </c>
      <c r="N133" s="170" t="s">
        <v>41</v>
      </c>
      <c r="P133" s="144">
        <f>O133*H133</f>
        <v>0</v>
      </c>
      <c r="Q133" s="144">
        <v>1</v>
      </c>
      <c r="R133" s="144">
        <f>Q133*H133</f>
        <v>28.8</v>
      </c>
      <c r="S133" s="144">
        <v>0</v>
      </c>
      <c r="T133" s="145">
        <f>S133*H133</f>
        <v>0</v>
      </c>
      <c r="AR133" s="146" t="s">
        <v>168</v>
      </c>
      <c r="AT133" s="146" t="s">
        <v>189</v>
      </c>
      <c r="AU133" s="146" t="s">
        <v>85</v>
      </c>
      <c r="AY133" s="16" t="s">
        <v>131</v>
      </c>
      <c r="BE133" s="147">
        <f>IF(N133="základní",J133,0)</f>
        <v>0</v>
      </c>
      <c r="BF133" s="147">
        <f>IF(N133="snížená",J133,0)</f>
        <v>0</v>
      </c>
      <c r="BG133" s="147">
        <f>IF(N133="zákl. přenesená",J133,0)</f>
        <v>0</v>
      </c>
      <c r="BH133" s="147">
        <f>IF(N133="sníž. přenesená",J133,0)</f>
        <v>0</v>
      </c>
      <c r="BI133" s="147">
        <f>IF(N133="nulová",J133,0)</f>
        <v>0</v>
      </c>
      <c r="BJ133" s="16" t="s">
        <v>83</v>
      </c>
      <c r="BK133" s="147">
        <f>ROUND(I133*H133,2)</f>
        <v>0</v>
      </c>
      <c r="BL133" s="16" t="s">
        <v>138</v>
      </c>
      <c r="BM133" s="146" t="s">
        <v>192</v>
      </c>
    </row>
    <row r="134" spans="2:65" s="12" customFormat="1" ht="11.25">
      <c r="B134" s="148"/>
      <c r="D134" s="149" t="s">
        <v>158</v>
      </c>
      <c r="E134" s="155" t="s">
        <v>1</v>
      </c>
      <c r="F134" s="150" t="s">
        <v>193</v>
      </c>
      <c r="H134" s="151">
        <v>28.8</v>
      </c>
      <c r="I134" s="152"/>
      <c r="L134" s="148"/>
      <c r="M134" s="153"/>
      <c r="T134" s="154"/>
      <c r="AT134" s="155" t="s">
        <v>158</v>
      </c>
      <c r="AU134" s="155" t="s">
        <v>85</v>
      </c>
      <c r="AV134" s="12" t="s">
        <v>85</v>
      </c>
      <c r="AW134" s="12" t="s">
        <v>32</v>
      </c>
      <c r="AX134" s="12" t="s">
        <v>83</v>
      </c>
      <c r="AY134" s="155" t="s">
        <v>131</v>
      </c>
    </row>
    <row r="135" spans="2:65" s="1" customFormat="1" ht="24.2" customHeight="1">
      <c r="B135" s="31"/>
      <c r="C135" s="135" t="s">
        <v>138</v>
      </c>
      <c r="D135" s="135" t="s">
        <v>133</v>
      </c>
      <c r="E135" s="136" t="s">
        <v>194</v>
      </c>
      <c r="F135" s="137" t="s">
        <v>195</v>
      </c>
      <c r="G135" s="138" t="s">
        <v>136</v>
      </c>
      <c r="H135" s="139">
        <v>90</v>
      </c>
      <c r="I135" s="140"/>
      <c r="J135" s="141">
        <f>ROUND(I135*H135,2)</f>
        <v>0</v>
      </c>
      <c r="K135" s="137" t="s">
        <v>175</v>
      </c>
      <c r="L135" s="31"/>
      <c r="M135" s="142" t="s">
        <v>1</v>
      </c>
      <c r="N135" s="143" t="s">
        <v>41</v>
      </c>
      <c r="P135" s="144">
        <f>O135*H135</f>
        <v>0</v>
      </c>
      <c r="Q135" s="144">
        <v>0</v>
      </c>
      <c r="R135" s="144">
        <f>Q135*H135</f>
        <v>0</v>
      </c>
      <c r="S135" s="144">
        <v>0</v>
      </c>
      <c r="T135" s="145">
        <f>S135*H135</f>
        <v>0</v>
      </c>
      <c r="AR135" s="146" t="s">
        <v>138</v>
      </c>
      <c r="AT135" s="146" t="s">
        <v>133</v>
      </c>
      <c r="AU135" s="146" t="s">
        <v>85</v>
      </c>
      <c r="AY135" s="16" t="s">
        <v>131</v>
      </c>
      <c r="BE135" s="147">
        <f>IF(N135="základní",J135,0)</f>
        <v>0</v>
      </c>
      <c r="BF135" s="147">
        <f>IF(N135="snížená",J135,0)</f>
        <v>0</v>
      </c>
      <c r="BG135" s="147">
        <f>IF(N135="zákl. přenesená",J135,0)</f>
        <v>0</v>
      </c>
      <c r="BH135" s="147">
        <f>IF(N135="sníž. přenesená",J135,0)</f>
        <v>0</v>
      </c>
      <c r="BI135" s="147">
        <f>IF(N135="nulová",J135,0)</f>
        <v>0</v>
      </c>
      <c r="BJ135" s="16" t="s">
        <v>83</v>
      </c>
      <c r="BK135" s="147">
        <f>ROUND(I135*H135,2)</f>
        <v>0</v>
      </c>
      <c r="BL135" s="16" t="s">
        <v>138</v>
      </c>
      <c r="BM135" s="146" t="s">
        <v>196</v>
      </c>
    </row>
    <row r="136" spans="2:65" s="12" customFormat="1" ht="11.25">
      <c r="B136" s="148"/>
      <c r="D136" s="149" t="s">
        <v>158</v>
      </c>
      <c r="E136" s="155" t="s">
        <v>1</v>
      </c>
      <c r="F136" s="150" t="s">
        <v>188</v>
      </c>
      <c r="H136" s="151">
        <v>90</v>
      </c>
      <c r="I136" s="152"/>
      <c r="L136" s="148"/>
      <c r="M136" s="153"/>
      <c r="T136" s="154"/>
      <c r="AT136" s="155" t="s">
        <v>158</v>
      </c>
      <c r="AU136" s="155" t="s">
        <v>85</v>
      </c>
      <c r="AV136" s="12" t="s">
        <v>85</v>
      </c>
      <c r="AW136" s="12" t="s">
        <v>32</v>
      </c>
      <c r="AX136" s="12" t="s">
        <v>83</v>
      </c>
      <c r="AY136" s="155" t="s">
        <v>131</v>
      </c>
    </row>
    <row r="137" spans="2:65" s="1" customFormat="1" ht="16.5" customHeight="1">
      <c r="B137" s="31"/>
      <c r="C137" s="161" t="s">
        <v>154</v>
      </c>
      <c r="D137" s="161" t="s">
        <v>189</v>
      </c>
      <c r="E137" s="162" t="s">
        <v>197</v>
      </c>
      <c r="F137" s="163" t="s">
        <v>198</v>
      </c>
      <c r="G137" s="164" t="s">
        <v>199</v>
      </c>
      <c r="H137" s="165">
        <v>3.6</v>
      </c>
      <c r="I137" s="166"/>
      <c r="J137" s="167">
        <f>ROUND(I137*H137,2)</f>
        <v>0</v>
      </c>
      <c r="K137" s="163" t="s">
        <v>175</v>
      </c>
      <c r="L137" s="168"/>
      <c r="M137" s="169" t="s">
        <v>1</v>
      </c>
      <c r="N137" s="170" t="s">
        <v>41</v>
      </c>
      <c r="P137" s="144">
        <f>O137*H137</f>
        <v>0</v>
      </c>
      <c r="Q137" s="144">
        <v>1E-3</v>
      </c>
      <c r="R137" s="144">
        <f>Q137*H137</f>
        <v>3.6000000000000003E-3</v>
      </c>
      <c r="S137" s="144">
        <v>0</v>
      </c>
      <c r="T137" s="145">
        <f>S137*H137</f>
        <v>0</v>
      </c>
      <c r="AR137" s="146" t="s">
        <v>168</v>
      </c>
      <c r="AT137" s="146" t="s">
        <v>189</v>
      </c>
      <c r="AU137" s="146" t="s">
        <v>85</v>
      </c>
      <c r="AY137" s="16" t="s">
        <v>131</v>
      </c>
      <c r="BE137" s="147">
        <f>IF(N137="základní",J137,0)</f>
        <v>0</v>
      </c>
      <c r="BF137" s="147">
        <f>IF(N137="snížená",J137,0)</f>
        <v>0</v>
      </c>
      <c r="BG137" s="147">
        <f>IF(N137="zákl. přenesená",J137,0)</f>
        <v>0</v>
      </c>
      <c r="BH137" s="147">
        <f>IF(N137="sníž. přenesená",J137,0)</f>
        <v>0</v>
      </c>
      <c r="BI137" s="147">
        <f>IF(N137="nulová",J137,0)</f>
        <v>0</v>
      </c>
      <c r="BJ137" s="16" t="s">
        <v>83</v>
      </c>
      <c r="BK137" s="147">
        <f>ROUND(I137*H137,2)</f>
        <v>0</v>
      </c>
      <c r="BL137" s="16" t="s">
        <v>138</v>
      </c>
      <c r="BM137" s="146" t="s">
        <v>200</v>
      </c>
    </row>
    <row r="138" spans="2:65" s="12" customFormat="1" ht="11.25">
      <c r="B138" s="148"/>
      <c r="D138" s="149" t="s">
        <v>158</v>
      </c>
      <c r="F138" s="150" t="s">
        <v>201</v>
      </c>
      <c r="H138" s="151">
        <v>3.6</v>
      </c>
      <c r="I138" s="152"/>
      <c r="L138" s="148"/>
      <c r="M138" s="153"/>
      <c r="T138" s="154"/>
      <c r="AT138" s="155" t="s">
        <v>158</v>
      </c>
      <c r="AU138" s="155" t="s">
        <v>85</v>
      </c>
      <c r="AV138" s="12" t="s">
        <v>85</v>
      </c>
      <c r="AW138" s="12" t="s">
        <v>4</v>
      </c>
      <c r="AX138" s="12" t="s">
        <v>83</v>
      </c>
      <c r="AY138" s="155" t="s">
        <v>131</v>
      </c>
    </row>
    <row r="139" spans="2:65" s="1" customFormat="1" ht="24.2" customHeight="1">
      <c r="B139" s="31"/>
      <c r="C139" s="135" t="s">
        <v>160</v>
      </c>
      <c r="D139" s="135" t="s">
        <v>133</v>
      </c>
      <c r="E139" s="136" t="s">
        <v>202</v>
      </c>
      <c r="F139" s="137" t="s">
        <v>203</v>
      </c>
      <c r="G139" s="138" t="s">
        <v>136</v>
      </c>
      <c r="H139" s="139">
        <v>254</v>
      </c>
      <c r="I139" s="140"/>
      <c r="J139" s="141">
        <f>ROUND(I139*H139,2)</f>
        <v>0</v>
      </c>
      <c r="K139" s="137" t="s">
        <v>137</v>
      </c>
      <c r="L139" s="31"/>
      <c r="M139" s="142" t="s">
        <v>1</v>
      </c>
      <c r="N139" s="143" t="s">
        <v>41</v>
      </c>
      <c r="P139" s="144">
        <f>O139*H139</f>
        <v>0</v>
      </c>
      <c r="Q139" s="144">
        <v>0</v>
      </c>
      <c r="R139" s="144">
        <f>Q139*H139</f>
        <v>0</v>
      </c>
      <c r="S139" s="144">
        <v>0</v>
      </c>
      <c r="T139" s="145">
        <f>S139*H139</f>
        <v>0</v>
      </c>
      <c r="AR139" s="146" t="s">
        <v>138</v>
      </c>
      <c r="AT139" s="146" t="s">
        <v>133</v>
      </c>
      <c r="AU139" s="146" t="s">
        <v>85</v>
      </c>
      <c r="AY139" s="16" t="s">
        <v>131</v>
      </c>
      <c r="BE139" s="147">
        <f>IF(N139="základní",J139,0)</f>
        <v>0</v>
      </c>
      <c r="BF139" s="147">
        <f>IF(N139="snížená",J139,0)</f>
        <v>0</v>
      </c>
      <c r="BG139" s="147">
        <f>IF(N139="zákl. přenesená",J139,0)</f>
        <v>0</v>
      </c>
      <c r="BH139" s="147">
        <f>IF(N139="sníž. přenesená",J139,0)</f>
        <v>0</v>
      </c>
      <c r="BI139" s="147">
        <f>IF(N139="nulová",J139,0)</f>
        <v>0</v>
      </c>
      <c r="BJ139" s="16" t="s">
        <v>83</v>
      </c>
      <c r="BK139" s="147">
        <f>ROUND(I139*H139,2)</f>
        <v>0</v>
      </c>
      <c r="BL139" s="16" t="s">
        <v>138</v>
      </c>
      <c r="BM139" s="146" t="s">
        <v>204</v>
      </c>
    </row>
    <row r="140" spans="2:65" s="12" customFormat="1" ht="11.25">
      <c r="B140" s="148"/>
      <c r="D140" s="149" t="s">
        <v>158</v>
      </c>
      <c r="E140" s="155" t="s">
        <v>1</v>
      </c>
      <c r="F140" s="150" t="s">
        <v>205</v>
      </c>
      <c r="H140" s="151">
        <v>254</v>
      </c>
      <c r="I140" s="152"/>
      <c r="L140" s="148"/>
      <c r="M140" s="153"/>
      <c r="T140" s="154"/>
      <c r="AT140" s="155" t="s">
        <v>158</v>
      </c>
      <c r="AU140" s="155" t="s">
        <v>85</v>
      </c>
      <c r="AV140" s="12" t="s">
        <v>85</v>
      </c>
      <c r="AW140" s="12" t="s">
        <v>32</v>
      </c>
      <c r="AX140" s="12" t="s">
        <v>83</v>
      </c>
      <c r="AY140" s="155" t="s">
        <v>131</v>
      </c>
    </row>
    <row r="141" spans="2:65" s="11" customFormat="1" ht="22.9" customHeight="1">
      <c r="B141" s="123"/>
      <c r="D141" s="124" t="s">
        <v>75</v>
      </c>
      <c r="E141" s="133" t="s">
        <v>154</v>
      </c>
      <c r="F141" s="133" t="s">
        <v>206</v>
      </c>
      <c r="I141" s="126"/>
      <c r="J141" s="134">
        <f>BK141</f>
        <v>0</v>
      </c>
      <c r="L141" s="123"/>
      <c r="M141" s="128"/>
      <c r="P141" s="129">
        <f>SUM(P142:P148)</f>
        <v>0</v>
      </c>
      <c r="R141" s="129">
        <f>SUM(R142:R148)</f>
        <v>199.28961999999999</v>
      </c>
      <c r="T141" s="130">
        <f>SUM(T142:T148)</f>
        <v>0</v>
      </c>
      <c r="AR141" s="124" t="s">
        <v>83</v>
      </c>
      <c r="AT141" s="131" t="s">
        <v>75</v>
      </c>
      <c r="AU141" s="131" t="s">
        <v>83</v>
      </c>
      <c r="AY141" s="124" t="s">
        <v>131</v>
      </c>
      <c r="BK141" s="132">
        <f>SUM(BK142:BK148)</f>
        <v>0</v>
      </c>
    </row>
    <row r="142" spans="2:65" s="1" customFormat="1" ht="21.75" customHeight="1">
      <c r="B142" s="31"/>
      <c r="C142" s="135" t="s">
        <v>164</v>
      </c>
      <c r="D142" s="135" t="s">
        <v>133</v>
      </c>
      <c r="E142" s="136" t="s">
        <v>207</v>
      </c>
      <c r="F142" s="137" t="s">
        <v>208</v>
      </c>
      <c r="G142" s="138" t="s">
        <v>136</v>
      </c>
      <c r="H142" s="139">
        <v>254</v>
      </c>
      <c r="I142" s="140"/>
      <c r="J142" s="141">
        <f>ROUND(I142*H142,2)</f>
        <v>0</v>
      </c>
      <c r="K142" s="137" t="s">
        <v>137</v>
      </c>
      <c r="L142" s="31"/>
      <c r="M142" s="142" t="s">
        <v>1</v>
      </c>
      <c r="N142" s="143" t="s">
        <v>41</v>
      </c>
      <c r="P142" s="144">
        <f>O142*H142</f>
        <v>0</v>
      </c>
      <c r="Q142" s="144">
        <v>0.57499999999999996</v>
      </c>
      <c r="R142" s="144">
        <f>Q142*H142</f>
        <v>146.04999999999998</v>
      </c>
      <c r="S142" s="144">
        <v>0</v>
      </c>
      <c r="T142" s="145">
        <f>S142*H142</f>
        <v>0</v>
      </c>
      <c r="AR142" s="146" t="s">
        <v>138</v>
      </c>
      <c r="AT142" s="146" t="s">
        <v>133</v>
      </c>
      <c r="AU142" s="146" t="s">
        <v>85</v>
      </c>
      <c r="AY142" s="16" t="s">
        <v>131</v>
      </c>
      <c r="BE142" s="147">
        <f>IF(N142="základní",J142,0)</f>
        <v>0</v>
      </c>
      <c r="BF142" s="147">
        <f>IF(N142="snížená",J142,0)</f>
        <v>0</v>
      </c>
      <c r="BG142" s="147">
        <f>IF(N142="zákl. přenesená",J142,0)</f>
        <v>0</v>
      </c>
      <c r="BH142" s="147">
        <f>IF(N142="sníž. přenesená",J142,0)</f>
        <v>0</v>
      </c>
      <c r="BI142" s="147">
        <f>IF(N142="nulová",J142,0)</f>
        <v>0</v>
      </c>
      <c r="BJ142" s="16" t="s">
        <v>83</v>
      </c>
      <c r="BK142" s="147">
        <f>ROUND(I142*H142,2)</f>
        <v>0</v>
      </c>
      <c r="BL142" s="16" t="s">
        <v>138</v>
      </c>
      <c r="BM142" s="146" t="s">
        <v>209</v>
      </c>
    </row>
    <row r="143" spans="2:65" s="12" customFormat="1" ht="11.25">
      <c r="B143" s="148"/>
      <c r="D143" s="149" t="s">
        <v>158</v>
      </c>
      <c r="E143" s="155" t="s">
        <v>1</v>
      </c>
      <c r="F143" s="150" t="s">
        <v>205</v>
      </c>
      <c r="H143" s="151">
        <v>254</v>
      </c>
      <c r="I143" s="152"/>
      <c r="L143" s="148"/>
      <c r="M143" s="153"/>
      <c r="T143" s="154"/>
      <c r="AT143" s="155" t="s">
        <v>158</v>
      </c>
      <c r="AU143" s="155" t="s">
        <v>85</v>
      </c>
      <c r="AV143" s="12" t="s">
        <v>85</v>
      </c>
      <c r="AW143" s="12" t="s">
        <v>32</v>
      </c>
      <c r="AX143" s="12" t="s">
        <v>83</v>
      </c>
      <c r="AY143" s="155" t="s">
        <v>131</v>
      </c>
    </row>
    <row r="144" spans="2:65" s="1" customFormat="1" ht="33" customHeight="1">
      <c r="B144" s="31"/>
      <c r="C144" s="135" t="s">
        <v>168</v>
      </c>
      <c r="D144" s="135" t="s">
        <v>133</v>
      </c>
      <c r="E144" s="136" t="s">
        <v>210</v>
      </c>
      <c r="F144" s="137" t="s">
        <v>211</v>
      </c>
      <c r="G144" s="138" t="s">
        <v>136</v>
      </c>
      <c r="H144" s="139">
        <v>10</v>
      </c>
      <c r="I144" s="140"/>
      <c r="J144" s="141">
        <f>ROUND(I144*H144,2)</f>
        <v>0</v>
      </c>
      <c r="K144" s="137" t="s">
        <v>137</v>
      </c>
      <c r="L144" s="31"/>
      <c r="M144" s="142" t="s">
        <v>1</v>
      </c>
      <c r="N144" s="143" t="s">
        <v>41</v>
      </c>
      <c r="P144" s="144">
        <f>O144*H144</f>
        <v>0</v>
      </c>
      <c r="Q144" s="144">
        <v>0.12966</v>
      </c>
      <c r="R144" s="144">
        <f>Q144*H144</f>
        <v>1.2966</v>
      </c>
      <c r="S144" s="144">
        <v>0</v>
      </c>
      <c r="T144" s="145">
        <f>S144*H144</f>
        <v>0</v>
      </c>
      <c r="AR144" s="146" t="s">
        <v>138</v>
      </c>
      <c r="AT144" s="146" t="s">
        <v>133</v>
      </c>
      <c r="AU144" s="146" t="s">
        <v>85</v>
      </c>
      <c r="AY144" s="16" t="s">
        <v>131</v>
      </c>
      <c r="BE144" s="147">
        <f>IF(N144="základní",J144,0)</f>
        <v>0</v>
      </c>
      <c r="BF144" s="147">
        <f>IF(N144="snížená",J144,0)</f>
        <v>0</v>
      </c>
      <c r="BG144" s="147">
        <f>IF(N144="zákl. přenesená",J144,0)</f>
        <v>0</v>
      </c>
      <c r="BH144" s="147">
        <f>IF(N144="sníž. přenesená",J144,0)</f>
        <v>0</v>
      </c>
      <c r="BI144" s="147">
        <f>IF(N144="nulová",J144,0)</f>
        <v>0</v>
      </c>
      <c r="BJ144" s="16" t="s">
        <v>83</v>
      </c>
      <c r="BK144" s="147">
        <f>ROUND(I144*H144,2)</f>
        <v>0</v>
      </c>
      <c r="BL144" s="16" t="s">
        <v>138</v>
      </c>
      <c r="BM144" s="146" t="s">
        <v>212</v>
      </c>
    </row>
    <row r="145" spans="2:65" s="1" customFormat="1" ht="24.2" customHeight="1">
      <c r="B145" s="31"/>
      <c r="C145" s="135" t="s">
        <v>172</v>
      </c>
      <c r="D145" s="135" t="s">
        <v>133</v>
      </c>
      <c r="E145" s="136" t="s">
        <v>213</v>
      </c>
      <c r="F145" s="137" t="s">
        <v>214</v>
      </c>
      <c r="G145" s="138" t="s">
        <v>136</v>
      </c>
      <c r="H145" s="139">
        <v>10</v>
      </c>
      <c r="I145" s="140"/>
      <c r="J145" s="141">
        <f>ROUND(I145*H145,2)</f>
        <v>0</v>
      </c>
      <c r="K145" s="137" t="s">
        <v>137</v>
      </c>
      <c r="L145" s="31"/>
      <c r="M145" s="142" t="s">
        <v>1</v>
      </c>
      <c r="N145" s="143" t="s">
        <v>41</v>
      </c>
      <c r="P145" s="144">
        <f>O145*H145</f>
        <v>0</v>
      </c>
      <c r="Q145" s="144">
        <v>5.1000000000000004E-4</v>
      </c>
      <c r="R145" s="144">
        <f>Q145*H145</f>
        <v>5.1000000000000004E-3</v>
      </c>
      <c r="S145" s="144">
        <v>0</v>
      </c>
      <c r="T145" s="145">
        <f>S145*H145</f>
        <v>0</v>
      </c>
      <c r="AR145" s="146" t="s">
        <v>138</v>
      </c>
      <c r="AT145" s="146" t="s">
        <v>133</v>
      </c>
      <c r="AU145" s="146" t="s">
        <v>85</v>
      </c>
      <c r="AY145" s="16" t="s">
        <v>131</v>
      </c>
      <c r="BE145" s="147">
        <f>IF(N145="základní",J145,0)</f>
        <v>0</v>
      </c>
      <c r="BF145" s="147">
        <f>IF(N145="snížená",J145,0)</f>
        <v>0</v>
      </c>
      <c r="BG145" s="147">
        <f>IF(N145="zákl. přenesená",J145,0)</f>
        <v>0</v>
      </c>
      <c r="BH145" s="147">
        <f>IF(N145="sníž. přenesená",J145,0)</f>
        <v>0</v>
      </c>
      <c r="BI145" s="147">
        <f>IF(N145="nulová",J145,0)</f>
        <v>0</v>
      </c>
      <c r="BJ145" s="16" t="s">
        <v>83</v>
      </c>
      <c r="BK145" s="147">
        <f>ROUND(I145*H145,2)</f>
        <v>0</v>
      </c>
      <c r="BL145" s="16" t="s">
        <v>138</v>
      </c>
      <c r="BM145" s="146" t="s">
        <v>215</v>
      </c>
    </row>
    <row r="146" spans="2:65" s="1" customFormat="1" ht="33" customHeight="1">
      <c r="B146" s="31"/>
      <c r="C146" s="135" t="s">
        <v>216</v>
      </c>
      <c r="D146" s="135" t="s">
        <v>133</v>
      </c>
      <c r="E146" s="136" t="s">
        <v>217</v>
      </c>
      <c r="F146" s="137" t="s">
        <v>218</v>
      </c>
      <c r="G146" s="138" t="s">
        <v>136</v>
      </c>
      <c r="H146" s="139">
        <v>254</v>
      </c>
      <c r="I146" s="140"/>
      <c r="J146" s="141">
        <f>ROUND(I146*H146,2)</f>
        <v>0</v>
      </c>
      <c r="K146" s="137" t="s">
        <v>137</v>
      </c>
      <c r="L146" s="31"/>
      <c r="M146" s="142" t="s">
        <v>1</v>
      </c>
      <c r="N146" s="143" t="s">
        <v>41</v>
      </c>
      <c r="P146" s="144">
        <f>O146*H146</f>
        <v>0</v>
      </c>
      <c r="Q146" s="144">
        <v>8.9219999999999994E-2</v>
      </c>
      <c r="R146" s="144">
        <f>Q146*H146</f>
        <v>22.66188</v>
      </c>
      <c r="S146" s="144">
        <v>0</v>
      </c>
      <c r="T146" s="145">
        <f>S146*H146</f>
        <v>0</v>
      </c>
      <c r="AR146" s="146" t="s">
        <v>138</v>
      </c>
      <c r="AT146" s="146" t="s">
        <v>133</v>
      </c>
      <c r="AU146" s="146" t="s">
        <v>85</v>
      </c>
      <c r="AY146" s="16" t="s">
        <v>131</v>
      </c>
      <c r="BE146" s="147">
        <f>IF(N146="základní",J146,0)</f>
        <v>0</v>
      </c>
      <c r="BF146" s="147">
        <f>IF(N146="snížená",J146,0)</f>
        <v>0</v>
      </c>
      <c r="BG146" s="147">
        <f>IF(N146="zákl. přenesená",J146,0)</f>
        <v>0</v>
      </c>
      <c r="BH146" s="147">
        <f>IF(N146="sníž. přenesená",J146,0)</f>
        <v>0</v>
      </c>
      <c r="BI146" s="147">
        <f>IF(N146="nulová",J146,0)</f>
        <v>0</v>
      </c>
      <c r="BJ146" s="16" t="s">
        <v>83</v>
      </c>
      <c r="BK146" s="147">
        <f>ROUND(I146*H146,2)</f>
        <v>0</v>
      </c>
      <c r="BL146" s="16" t="s">
        <v>138</v>
      </c>
      <c r="BM146" s="146" t="s">
        <v>219</v>
      </c>
    </row>
    <row r="147" spans="2:65" s="1" customFormat="1" ht="24.2" customHeight="1">
      <c r="B147" s="31"/>
      <c r="C147" s="161" t="s">
        <v>220</v>
      </c>
      <c r="D147" s="161" t="s">
        <v>189</v>
      </c>
      <c r="E147" s="162" t="s">
        <v>221</v>
      </c>
      <c r="F147" s="163" t="s">
        <v>222</v>
      </c>
      <c r="G147" s="164" t="s">
        <v>136</v>
      </c>
      <c r="H147" s="165">
        <v>259.08</v>
      </c>
      <c r="I147" s="166"/>
      <c r="J147" s="167">
        <f>ROUND(I147*H147,2)</f>
        <v>0</v>
      </c>
      <c r="K147" s="163" t="s">
        <v>137</v>
      </c>
      <c r="L147" s="168"/>
      <c r="M147" s="169" t="s">
        <v>1</v>
      </c>
      <c r="N147" s="170" t="s">
        <v>41</v>
      </c>
      <c r="P147" s="144">
        <f>O147*H147</f>
        <v>0</v>
      </c>
      <c r="Q147" s="144">
        <v>0.113</v>
      </c>
      <c r="R147" s="144">
        <f>Q147*H147</f>
        <v>29.276039999999998</v>
      </c>
      <c r="S147" s="144">
        <v>0</v>
      </c>
      <c r="T147" s="145">
        <f>S147*H147</f>
        <v>0</v>
      </c>
      <c r="AR147" s="146" t="s">
        <v>168</v>
      </c>
      <c r="AT147" s="146" t="s">
        <v>189</v>
      </c>
      <c r="AU147" s="146" t="s">
        <v>85</v>
      </c>
      <c r="AY147" s="16" t="s">
        <v>131</v>
      </c>
      <c r="BE147" s="147">
        <f>IF(N147="základní",J147,0)</f>
        <v>0</v>
      </c>
      <c r="BF147" s="147">
        <f>IF(N147="snížená",J147,0)</f>
        <v>0</v>
      </c>
      <c r="BG147" s="147">
        <f>IF(N147="zákl. přenesená",J147,0)</f>
        <v>0</v>
      </c>
      <c r="BH147" s="147">
        <f>IF(N147="sníž. přenesená",J147,0)</f>
        <v>0</v>
      </c>
      <c r="BI147" s="147">
        <f>IF(N147="nulová",J147,0)</f>
        <v>0</v>
      </c>
      <c r="BJ147" s="16" t="s">
        <v>83</v>
      </c>
      <c r="BK147" s="147">
        <f>ROUND(I147*H147,2)</f>
        <v>0</v>
      </c>
      <c r="BL147" s="16" t="s">
        <v>138</v>
      </c>
      <c r="BM147" s="146" t="s">
        <v>223</v>
      </c>
    </row>
    <row r="148" spans="2:65" s="12" customFormat="1" ht="11.25">
      <c r="B148" s="148"/>
      <c r="D148" s="149" t="s">
        <v>158</v>
      </c>
      <c r="F148" s="150" t="s">
        <v>224</v>
      </c>
      <c r="H148" s="151">
        <v>259.08</v>
      </c>
      <c r="I148" s="152"/>
      <c r="L148" s="148"/>
      <c r="M148" s="153"/>
      <c r="T148" s="154"/>
      <c r="AT148" s="155" t="s">
        <v>158</v>
      </c>
      <c r="AU148" s="155" t="s">
        <v>85</v>
      </c>
      <c r="AV148" s="12" t="s">
        <v>85</v>
      </c>
      <c r="AW148" s="12" t="s">
        <v>4</v>
      </c>
      <c r="AX148" s="12" t="s">
        <v>83</v>
      </c>
      <c r="AY148" s="155" t="s">
        <v>131</v>
      </c>
    </row>
    <row r="149" spans="2:65" s="11" customFormat="1" ht="22.9" customHeight="1">
      <c r="B149" s="123"/>
      <c r="D149" s="124" t="s">
        <v>75</v>
      </c>
      <c r="E149" s="133" t="s">
        <v>168</v>
      </c>
      <c r="F149" s="133" t="s">
        <v>225</v>
      </c>
      <c r="I149" s="126"/>
      <c r="J149" s="134">
        <f>BK149</f>
        <v>0</v>
      </c>
      <c r="L149" s="123"/>
      <c r="M149" s="128"/>
      <c r="P149" s="129">
        <f>SUM(P150:P151)</f>
        <v>0</v>
      </c>
      <c r="R149" s="129">
        <f>SUM(R150:R151)</f>
        <v>0.75884999999999991</v>
      </c>
      <c r="T149" s="130">
        <f>SUM(T150:T151)</f>
        <v>0.76</v>
      </c>
      <c r="AR149" s="124" t="s">
        <v>83</v>
      </c>
      <c r="AT149" s="131" t="s">
        <v>75</v>
      </c>
      <c r="AU149" s="131" t="s">
        <v>83</v>
      </c>
      <c r="AY149" s="124" t="s">
        <v>131</v>
      </c>
      <c r="BK149" s="132">
        <f>SUM(BK150:BK151)</f>
        <v>0</v>
      </c>
    </row>
    <row r="150" spans="2:65" s="1" customFormat="1" ht="33" customHeight="1">
      <c r="B150" s="31"/>
      <c r="C150" s="135" t="s">
        <v>8</v>
      </c>
      <c r="D150" s="135" t="s">
        <v>133</v>
      </c>
      <c r="E150" s="136" t="s">
        <v>226</v>
      </c>
      <c r="F150" s="137" t="s">
        <v>227</v>
      </c>
      <c r="G150" s="138" t="s">
        <v>228</v>
      </c>
      <c r="H150" s="139">
        <v>1</v>
      </c>
      <c r="I150" s="140"/>
      <c r="J150" s="141">
        <f>ROUND(I150*H150,2)</f>
        <v>0</v>
      </c>
      <c r="K150" s="137" t="s">
        <v>137</v>
      </c>
      <c r="L150" s="31"/>
      <c r="M150" s="142" t="s">
        <v>1</v>
      </c>
      <c r="N150" s="143" t="s">
        <v>41</v>
      </c>
      <c r="P150" s="144">
        <f>O150*H150</f>
        <v>0</v>
      </c>
      <c r="Q150" s="144">
        <v>0.65847999999999995</v>
      </c>
      <c r="R150" s="144">
        <f>Q150*H150</f>
        <v>0.65847999999999995</v>
      </c>
      <c r="S150" s="144">
        <v>0.66</v>
      </c>
      <c r="T150" s="145">
        <f>S150*H150</f>
        <v>0.66</v>
      </c>
      <c r="AR150" s="146" t="s">
        <v>138</v>
      </c>
      <c r="AT150" s="146" t="s">
        <v>133</v>
      </c>
      <c r="AU150" s="146" t="s">
        <v>85</v>
      </c>
      <c r="AY150" s="16" t="s">
        <v>131</v>
      </c>
      <c r="BE150" s="147">
        <f>IF(N150="základní",J150,0)</f>
        <v>0</v>
      </c>
      <c r="BF150" s="147">
        <f>IF(N150="snížená",J150,0)</f>
        <v>0</v>
      </c>
      <c r="BG150" s="147">
        <f>IF(N150="zákl. přenesená",J150,0)</f>
        <v>0</v>
      </c>
      <c r="BH150" s="147">
        <f>IF(N150="sníž. přenesená",J150,0)</f>
        <v>0</v>
      </c>
      <c r="BI150" s="147">
        <f>IF(N150="nulová",J150,0)</f>
        <v>0</v>
      </c>
      <c r="BJ150" s="16" t="s">
        <v>83</v>
      </c>
      <c r="BK150" s="147">
        <f>ROUND(I150*H150,2)</f>
        <v>0</v>
      </c>
      <c r="BL150" s="16" t="s">
        <v>138</v>
      </c>
      <c r="BM150" s="146" t="s">
        <v>229</v>
      </c>
    </row>
    <row r="151" spans="2:65" s="1" customFormat="1" ht="24.2" customHeight="1">
      <c r="B151" s="31"/>
      <c r="C151" s="135" t="s">
        <v>230</v>
      </c>
      <c r="D151" s="135" t="s">
        <v>133</v>
      </c>
      <c r="E151" s="136" t="s">
        <v>231</v>
      </c>
      <c r="F151" s="137" t="s">
        <v>232</v>
      </c>
      <c r="G151" s="138" t="s">
        <v>228</v>
      </c>
      <c r="H151" s="139">
        <v>1</v>
      </c>
      <c r="I151" s="140"/>
      <c r="J151" s="141">
        <f>ROUND(I151*H151,2)</f>
        <v>0</v>
      </c>
      <c r="K151" s="137" t="s">
        <v>137</v>
      </c>
      <c r="L151" s="31"/>
      <c r="M151" s="142" t="s">
        <v>1</v>
      </c>
      <c r="N151" s="143" t="s">
        <v>41</v>
      </c>
      <c r="P151" s="144">
        <f>O151*H151</f>
        <v>0</v>
      </c>
      <c r="Q151" s="144">
        <v>0.10037</v>
      </c>
      <c r="R151" s="144">
        <f>Q151*H151</f>
        <v>0.10037</v>
      </c>
      <c r="S151" s="144">
        <v>0.1</v>
      </c>
      <c r="T151" s="145">
        <f>S151*H151</f>
        <v>0.1</v>
      </c>
      <c r="AR151" s="146" t="s">
        <v>138</v>
      </c>
      <c r="AT151" s="146" t="s">
        <v>133</v>
      </c>
      <c r="AU151" s="146" t="s">
        <v>85</v>
      </c>
      <c r="AY151" s="16" t="s">
        <v>131</v>
      </c>
      <c r="BE151" s="147">
        <f>IF(N151="základní",J151,0)</f>
        <v>0</v>
      </c>
      <c r="BF151" s="147">
        <f>IF(N151="snížená",J151,0)</f>
        <v>0</v>
      </c>
      <c r="BG151" s="147">
        <f>IF(N151="zákl. přenesená",J151,0)</f>
        <v>0</v>
      </c>
      <c r="BH151" s="147">
        <f>IF(N151="sníž. přenesená",J151,0)</f>
        <v>0</v>
      </c>
      <c r="BI151" s="147">
        <f>IF(N151="nulová",J151,0)</f>
        <v>0</v>
      </c>
      <c r="BJ151" s="16" t="s">
        <v>83</v>
      </c>
      <c r="BK151" s="147">
        <f>ROUND(I151*H151,2)</f>
        <v>0</v>
      </c>
      <c r="BL151" s="16" t="s">
        <v>138</v>
      </c>
      <c r="BM151" s="146" t="s">
        <v>233</v>
      </c>
    </row>
    <row r="152" spans="2:65" s="11" customFormat="1" ht="22.9" customHeight="1">
      <c r="B152" s="123"/>
      <c r="D152" s="124" t="s">
        <v>75</v>
      </c>
      <c r="E152" s="133" t="s">
        <v>172</v>
      </c>
      <c r="F152" s="133" t="s">
        <v>234</v>
      </c>
      <c r="I152" s="126"/>
      <c r="J152" s="134">
        <f>BK152</f>
        <v>0</v>
      </c>
      <c r="L152" s="123"/>
      <c r="M152" s="128"/>
      <c r="P152" s="129">
        <f>SUM(P153:P157)</f>
        <v>0</v>
      </c>
      <c r="R152" s="129">
        <f>SUM(R153:R157)</f>
        <v>53.718660000000007</v>
      </c>
      <c r="T152" s="130">
        <f>SUM(T153:T157)</f>
        <v>0</v>
      </c>
      <c r="AR152" s="124" t="s">
        <v>83</v>
      </c>
      <c r="AT152" s="131" t="s">
        <v>75</v>
      </c>
      <c r="AU152" s="131" t="s">
        <v>83</v>
      </c>
      <c r="AY152" s="124" t="s">
        <v>131</v>
      </c>
      <c r="BK152" s="132">
        <f>SUM(BK153:BK157)</f>
        <v>0</v>
      </c>
    </row>
    <row r="153" spans="2:65" s="1" customFormat="1" ht="33" customHeight="1">
      <c r="B153" s="31"/>
      <c r="C153" s="135" t="s">
        <v>235</v>
      </c>
      <c r="D153" s="135" t="s">
        <v>133</v>
      </c>
      <c r="E153" s="136" t="s">
        <v>236</v>
      </c>
      <c r="F153" s="137" t="s">
        <v>237</v>
      </c>
      <c r="G153" s="138" t="s">
        <v>146</v>
      </c>
      <c r="H153" s="139">
        <v>180</v>
      </c>
      <c r="I153" s="140"/>
      <c r="J153" s="141">
        <f>ROUND(I153*H153,2)</f>
        <v>0</v>
      </c>
      <c r="K153" s="137" t="s">
        <v>137</v>
      </c>
      <c r="L153" s="31"/>
      <c r="M153" s="142" t="s">
        <v>1</v>
      </c>
      <c r="N153" s="143" t="s">
        <v>41</v>
      </c>
      <c r="P153" s="144">
        <f>O153*H153</f>
        <v>0</v>
      </c>
      <c r="Q153" s="144">
        <v>0.1295</v>
      </c>
      <c r="R153" s="144">
        <f>Q153*H153</f>
        <v>23.310000000000002</v>
      </c>
      <c r="S153" s="144">
        <v>0</v>
      </c>
      <c r="T153" s="145">
        <f>S153*H153</f>
        <v>0</v>
      </c>
      <c r="AR153" s="146" t="s">
        <v>138</v>
      </c>
      <c r="AT153" s="146" t="s">
        <v>133</v>
      </c>
      <c r="AU153" s="146" t="s">
        <v>85</v>
      </c>
      <c r="AY153" s="16" t="s">
        <v>131</v>
      </c>
      <c r="BE153" s="147">
        <f>IF(N153="základní",J153,0)</f>
        <v>0</v>
      </c>
      <c r="BF153" s="147">
        <f>IF(N153="snížená",J153,0)</f>
        <v>0</v>
      </c>
      <c r="BG153" s="147">
        <f>IF(N153="zákl. přenesená",J153,0)</f>
        <v>0</v>
      </c>
      <c r="BH153" s="147">
        <f>IF(N153="sníž. přenesená",J153,0)</f>
        <v>0</v>
      </c>
      <c r="BI153" s="147">
        <f>IF(N153="nulová",J153,0)</f>
        <v>0</v>
      </c>
      <c r="BJ153" s="16" t="s">
        <v>83</v>
      </c>
      <c r="BK153" s="147">
        <f>ROUND(I153*H153,2)</f>
        <v>0</v>
      </c>
      <c r="BL153" s="16" t="s">
        <v>138</v>
      </c>
      <c r="BM153" s="146" t="s">
        <v>238</v>
      </c>
    </row>
    <row r="154" spans="2:65" s="1" customFormat="1" ht="16.5" customHeight="1">
      <c r="B154" s="31"/>
      <c r="C154" s="161" t="s">
        <v>239</v>
      </c>
      <c r="D154" s="161" t="s">
        <v>189</v>
      </c>
      <c r="E154" s="162" t="s">
        <v>240</v>
      </c>
      <c r="F154" s="163" t="s">
        <v>241</v>
      </c>
      <c r="G154" s="164" t="s">
        <v>146</v>
      </c>
      <c r="H154" s="165">
        <v>180</v>
      </c>
      <c r="I154" s="166"/>
      <c r="J154" s="167">
        <f>ROUND(I154*H154,2)</f>
        <v>0</v>
      </c>
      <c r="K154" s="163" t="s">
        <v>137</v>
      </c>
      <c r="L154" s="168"/>
      <c r="M154" s="169" t="s">
        <v>1</v>
      </c>
      <c r="N154" s="170" t="s">
        <v>41</v>
      </c>
      <c r="P154" s="144">
        <f>O154*H154</f>
        <v>0</v>
      </c>
      <c r="Q154" s="144">
        <v>5.6120000000000003E-2</v>
      </c>
      <c r="R154" s="144">
        <f>Q154*H154</f>
        <v>10.101600000000001</v>
      </c>
      <c r="S154" s="144">
        <v>0</v>
      </c>
      <c r="T154" s="145">
        <f>S154*H154</f>
        <v>0</v>
      </c>
      <c r="AR154" s="146" t="s">
        <v>168</v>
      </c>
      <c r="AT154" s="146" t="s">
        <v>189</v>
      </c>
      <c r="AU154" s="146" t="s">
        <v>85</v>
      </c>
      <c r="AY154" s="16" t="s">
        <v>131</v>
      </c>
      <c r="BE154" s="147">
        <f>IF(N154="základní",J154,0)</f>
        <v>0</v>
      </c>
      <c r="BF154" s="147">
        <f>IF(N154="snížená",J154,0)</f>
        <v>0</v>
      </c>
      <c r="BG154" s="147">
        <f>IF(N154="zákl. přenesená",J154,0)</f>
        <v>0</v>
      </c>
      <c r="BH154" s="147">
        <f>IF(N154="sníž. přenesená",J154,0)</f>
        <v>0</v>
      </c>
      <c r="BI154" s="147">
        <f>IF(N154="nulová",J154,0)</f>
        <v>0</v>
      </c>
      <c r="BJ154" s="16" t="s">
        <v>83</v>
      </c>
      <c r="BK154" s="147">
        <f>ROUND(I154*H154,2)</f>
        <v>0</v>
      </c>
      <c r="BL154" s="16" t="s">
        <v>138</v>
      </c>
      <c r="BM154" s="146" t="s">
        <v>242</v>
      </c>
    </row>
    <row r="155" spans="2:65" s="1" customFormat="1" ht="24.2" customHeight="1">
      <c r="B155" s="31"/>
      <c r="C155" s="135" t="s">
        <v>243</v>
      </c>
      <c r="D155" s="135" t="s">
        <v>133</v>
      </c>
      <c r="E155" s="136" t="s">
        <v>244</v>
      </c>
      <c r="F155" s="137" t="s">
        <v>245</v>
      </c>
      <c r="G155" s="138" t="s">
        <v>246</v>
      </c>
      <c r="H155" s="139">
        <v>9</v>
      </c>
      <c r="I155" s="140"/>
      <c r="J155" s="141">
        <f>ROUND(I155*H155,2)</f>
        <v>0</v>
      </c>
      <c r="K155" s="137" t="s">
        <v>137</v>
      </c>
      <c r="L155" s="31"/>
      <c r="M155" s="142" t="s">
        <v>1</v>
      </c>
      <c r="N155" s="143" t="s">
        <v>41</v>
      </c>
      <c r="P155" s="144">
        <f>O155*H155</f>
        <v>0</v>
      </c>
      <c r="Q155" s="144">
        <v>2.2563399999999998</v>
      </c>
      <c r="R155" s="144">
        <f>Q155*H155</f>
        <v>20.30706</v>
      </c>
      <c r="S155" s="144">
        <v>0</v>
      </c>
      <c r="T155" s="145">
        <f>S155*H155</f>
        <v>0</v>
      </c>
      <c r="AR155" s="146" t="s">
        <v>138</v>
      </c>
      <c r="AT155" s="146" t="s">
        <v>133</v>
      </c>
      <c r="AU155" s="146" t="s">
        <v>85</v>
      </c>
      <c r="AY155" s="16" t="s">
        <v>131</v>
      </c>
      <c r="BE155" s="147">
        <f>IF(N155="základní",J155,0)</f>
        <v>0</v>
      </c>
      <c r="BF155" s="147">
        <f>IF(N155="snížená",J155,0)</f>
        <v>0</v>
      </c>
      <c r="BG155" s="147">
        <f>IF(N155="zákl. přenesená",J155,0)</f>
        <v>0</v>
      </c>
      <c r="BH155" s="147">
        <f>IF(N155="sníž. přenesená",J155,0)</f>
        <v>0</v>
      </c>
      <c r="BI155" s="147">
        <f>IF(N155="nulová",J155,0)</f>
        <v>0</v>
      </c>
      <c r="BJ155" s="16" t="s">
        <v>83</v>
      </c>
      <c r="BK155" s="147">
        <f>ROUND(I155*H155,2)</f>
        <v>0</v>
      </c>
      <c r="BL155" s="16" t="s">
        <v>138</v>
      </c>
      <c r="BM155" s="146" t="s">
        <v>247</v>
      </c>
    </row>
    <row r="156" spans="2:65" s="12" customFormat="1" ht="11.25">
      <c r="B156" s="148"/>
      <c r="D156" s="149" t="s">
        <v>158</v>
      </c>
      <c r="E156" s="155" t="s">
        <v>1</v>
      </c>
      <c r="F156" s="150" t="s">
        <v>248</v>
      </c>
      <c r="H156" s="151">
        <v>9</v>
      </c>
      <c r="I156" s="152"/>
      <c r="L156" s="148"/>
      <c r="M156" s="153"/>
      <c r="T156" s="154"/>
      <c r="AT156" s="155" t="s">
        <v>158</v>
      </c>
      <c r="AU156" s="155" t="s">
        <v>85</v>
      </c>
      <c r="AV156" s="12" t="s">
        <v>85</v>
      </c>
      <c r="AW156" s="12" t="s">
        <v>32</v>
      </c>
      <c r="AX156" s="12" t="s">
        <v>76</v>
      </c>
      <c r="AY156" s="155" t="s">
        <v>131</v>
      </c>
    </row>
    <row r="157" spans="2:65" s="13" customFormat="1" ht="11.25">
      <c r="B157" s="171"/>
      <c r="D157" s="149" t="s">
        <v>158</v>
      </c>
      <c r="E157" s="172" t="s">
        <v>1</v>
      </c>
      <c r="F157" s="173" t="s">
        <v>249</v>
      </c>
      <c r="H157" s="174">
        <v>9</v>
      </c>
      <c r="I157" s="175"/>
      <c r="L157" s="171"/>
      <c r="M157" s="176"/>
      <c r="T157" s="177"/>
      <c r="AT157" s="172" t="s">
        <v>158</v>
      </c>
      <c r="AU157" s="172" t="s">
        <v>85</v>
      </c>
      <c r="AV157" s="13" t="s">
        <v>138</v>
      </c>
      <c r="AW157" s="13" t="s">
        <v>32</v>
      </c>
      <c r="AX157" s="13" t="s">
        <v>83</v>
      </c>
      <c r="AY157" s="172" t="s">
        <v>131</v>
      </c>
    </row>
    <row r="158" spans="2:65" s="11" customFormat="1" ht="22.9" customHeight="1">
      <c r="B158" s="123"/>
      <c r="D158" s="124" t="s">
        <v>75</v>
      </c>
      <c r="E158" s="133" t="s">
        <v>148</v>
      </c>
      <c r="F158" s="133" t="s">
        <v>149</v>
      </c>
      <c r="I158" s="126"/>
      <c r="J158" s="134">
        <f>BK158</f>
        <v>0</v>
      </c>
      <c r="L158" s="123"/>
      <c r="M158" s="128"/>
      <c r="P158" s="129">
        <f>SUM(P159:P164)</f>
        <v>0</v>
      </c>
      <c r="R158" s="129">
        <f>SUM(R159:R164)</f>
        <v>0</v>
      </c>
      <c r="T158" s="130">
        <f>SUM(T159:T164)</f>
        <v>0</v>
      </c>
      <c r="AR158" s="124" t="s">
        <v>83</v>
      </c>
      <c r="AT158" s="131" t="s">
        <v>75</v>
      </c>
      <c r="AU158" s="131" t="s">
        <v>83</v>
      </c>
      <c r="AY158" s="124" t="s">
        <v>131</v>
      </c>
      <c r="BK158" s="132">
        <f>SUM(BK159:BK164)</f>
        <v>0</v>
      </c>
    </row>
    <row r="159" spans="2:65" s="1" customFormat="1" ht="16.5" customHeight="1">
      <c r="B159" s="31"/>
      <c r="C159" s="135" t="s">
        <v>250</v>
      </c>
      <c r="D159" s="135" t="s">
        <v>133</v>
      </c>
      <c r="E159" s="136" t="s">
        <v>251</v>
      </c>
      <c r="F159" s="137" t="s">
        <v>252</v>
      </c>
      <c r="G159" s="138" t="s">
        <v>152</v>
      </c>
      <c r="H159" s="139">
        <v>1.91</v>
      </c>
      <c r="I159" s="140"/>
      <c r="J159" s="141">
        <f>ROUND(I159*H159,2)</f>
        <v>0</v>
      </c>
      <c r="K159" s="137" t="s">
        <v>137</v>
      </c>
      <c r="L159" s="31"/>
      <c r="M159" s="142" t="s">
        <v>1</v>
      </c>
      <c r="N159" s="143" t="s">
        <v>41</v>
      </c>
      <c r="P159" s="144">
        <f>O159*H159</f>
        <v>0</v>
      </c>
      <c r="Q159" s="144">
        <v>0</v>
      </c>
      <c r="R159" s="144">
        <f>Q159*H159</f>
        <v>0</v>
      </c>
      <c r="S159" s="144">
        <v>0</v>
      </c>
      <c r="T159" s="145">
        <f>S159*H159</f>
        <v>0</v>
      </c>
      <c r="AR159" s="146" t="s">
        <v>138</v>
      </c>
      <c r="AT159" s="146" t="s">
        <v>133</v>
      </c>
      <c r="AU159" s="146" t="s">
        <v>85</v>
      </c>
      <c r="AY159" s="16" t="s">
        <v>131</v>
      </c>
      <c r="BE159" s="147">
        <f>IF(N159="základní",J159,0)</f>
        <v>0</v>
      </c>
      <c r="BF159" s="147">
        <f>IF(N159="snížená",J159,0)</f>
        <v>0</v>
      </c>
      <c r="BG159" s="147">
        <f>IF(N159="zákl. přenesená",J159,0)</f>
        <v>0</v>
      </c>
      <c r="BH159" s="147">
        <f>IF(N159="sníž. přenesená",J159,0)</f>
        <v>0</v>
      </c>
      <c r="BI159" s="147">
        <f>IF(N159="nulová",J159,0)</f>
        <v>0</v>
      </c>
      <c r="BJ159" s="16" t="s">
        <v>83</v>
      </c>
      <c r="BK159" s="147">
        <f>ROUND(I159*H159,2)</f>
        <v>0</v>
      </c>
      <c r="BL159" s="16" t="s">
        <v>138</v>
      </c>
      <c r="BM159" s="146" t="s">
        <v>253</v>
      </c>
    </row>
    <row r="160" spans="2:65" s="1" customFormat="1" ht="24.2" customHeight="1">
      <c r="B160" s="31"/>
      <c r="C160" s="135" t="s">
        <v>254</v>
      </c>
      <c r="D160" s="135" t="s">
        <v>133</v>
      </c>
      <c r="E160" s="136" t="s">
        <v>255</v>
      </c>
      <c r="F160" s="137" t="s">
        <v>256</v>
      </c>
      <c r="G160" s="138" t="s">
        <v>152</v>
      </c>
      <c r="H160" s="139">
        <v>5.73</v>
      </c>
      <c r="I160" s="140"/>
      <c r="J160" s="141">
        <f>ROUND(I160*H160,2)</f>
        <v>0</v>
      </c>
      <c r="K160" s="137" t="s">
        <v>137</v>
      </c>
      <c r="L160" s="31"/>
      <c r="M160" s="142" t="s">
        <v>1</v>
      </c>
      <c r="N160" s="143" t="s">
        <v>41</v>
      </c>
      <c r="P160" s="144">
        <f>O160*H160</f>
        <v>0</v>
      </c>
      <c r="Q160" s="144">
        <v>0</v>
      </c>
      <c r="R160" s="144">
        <f>Q160*H160</f>
        <v>0</v>
      </c>
      <c r="S160" s="144">
        <v>0</v>
      </c>
      <c r="T160" s="145">
        <f>S160*H160</f>
        <v>0</v>
      </c>
      <c r="AR160" s="146" t="s">
        <v>138</v>
      </c>
      <c r="AT160" s="146" t="s">
        <v>133</v>
      </c>
      <c r="AU160" s="146" t="s">
        <v>85</v>
      </c>
      <c r="AY160" s="16" t="s">
        <v>131</v>
      </c>
      <c r="BE160" s="147">
        <f>IF(N160="základní",J160,0)</f>
        <v>0</v>
      </c>
      <c r="BF160" s="147">
        <f>IF(N160="snížená",J160,0)</f>
        <v>0</v>
      </c>
      <c r="BG160" s="147">
        <f>IF(N160="zákl. přenesená",J160,0)</f>
        <v>0</v>
      </c>
      <c r="BH160" s="147">
        <f>IF(N160="sníž. přenesená",J160,0)</f>
        <v>0</v>
      </c>
      <c r="BI160" s="147">
        <f>IF(N160="nulová",J160,0)</f>
        <v>0</v>
      </c>
      <c r="BJ160" s="16" t="s">
        <v>83</v>
      </c>
      <c r="BK160" s="147">
        <f>ROUND(I160*H160,2)</f>
        <v>0</v>
      </c>
      <c r="BL160" s="16" t="s">
        <v>138</v>
      </c>
      <c r="BM160" s="146" t="s">
        <v>257</v>
      </c>
    </row>
    <row r="161" spans="2:65" s="12" customFormat="1" ht="11.25">
      <c r="B161" s="148"/>
      <c r="D161" s="149" t="s">
        <v>158</v>
      </c>
      <c r="F161" s="150" t="s">
        <v>258</v>
      </c>
      <c r="H161" s="151">
        <v>5.73</v>
      </c>
      <c r="I161" s="152"/>
      <c r="L161" s="148"/>
      <c r="M161" s="153"/>
      <c r="T161" s="154"/>
      <c r="AT161" s="155" t="s">
        <v>158</v>
      </c>
      <c r="AU161" s="155" t="s">
        <v>85</v>
      </c>
      <c r="AV161" s="12" t="s">
        <v>85</v>
      </c>
      <c r="AW161" s="12" t="s">
        <v>4</v>
      </c>
      <c r="AX161" s="12" t="s">
        <v>83</v>
      </c>
      <c r="AY161" s="155" t="s">
        <v>131</v>
      </c>
    </row>
    <row r="162" spans="2:65" s="1" customFormat="1" ht="24.2" customHeight="1">
      <c r="B162" s="31"/>
      <c r="C162" s="135" t="s">
        <v>259</v>
      </c>
      <c r="D162" s="135" t="s">
        <v>133</v>
      </c>
      <c r="E162" s="136" t="s">
        <v>260</v>
      </c>
      <c r="F162" s="137" t="s">
        <v>261</v>
      </c>
      <c r="G162" s="138" t="s">
        <v>152</v>
      </c>
      <c r="H162" s="139">
        <v>1.91</v>
      </c>
      <c r="I162" s="140"/>
      <c r="J162" s="141">
        <f>ROUND(I162*H162,2)</f>
        <v>0</v>
      </c>
      <c r="K162" s="137" t="s">
        <v>137</v>
      </c>
      <c r="L162" s="31"/>
      <c r="M162" s="142" t="s">
        <v>1</v>
      </c>
      <c r="N162" s="143" t="s">
        <v>41</v>
      </c>
      <c r="P162" s="144">
        <f>O162*H162</f>
        <v>0</v>
      </c>
      <c r="Q162" s="144">
        <v>0</v>
      </c>
      <c r="R162" s="144">
        <f>Q162*H162</f>
        <v>0</v>
      </c>
      <c r="S162" s="144">
        <v>0</v>
      </c>
      <c r="T162" s="145">
        <f>S162*H162</f>
        <v>0</v>
      </c>
      <c r="AR162" s="146" t="s">
        <v>138</v>
      </c>
      <c r="AT162" s="146" t="s">
        <v>133</v>
      </c>
      <c r="AU162" s="146" t="s">
        <v>85</v>
      </c>
      <c r="AY162" s="16" t="s">
        <v>131</v>
      </c>
      <c r="BE162" s="147">
        <f>IF(N162="základní",J162,0)</f>
        <v>0</v>
      </c>
      <c r="BF162" s="147">
        <f>IF(N162="snížená",J162,0)</f>
        <v>0</v>
      </c>
      <c r="BG162" s="147">
        <f>IF(N162="zákl. přenesená",J162,0)</f>
        <v>0</v>
      </c>
      <c r="BH162" s="147">
        <f>IF(N162="sníž. přenesená",J162,0)</f>
        <v>0</v>
      </c>
      <c r="BI162" s="147">
        <f>IF(N162="nulová",J162,0)</f>
        <v>0</v>
      </c>
      <c r="BJ162" s="16" t="s">
        <v>83</v>
      </c>
      <c r="BK162" s="147">
        <f>ROUND(I162*H162,2)</f>
        <v>0</v>
      </c>
      <c r="BL162" s="16" t="s">
        <v>138</v>
      </c>
      <c r="BM162" s="146" t="s">
        <v>262</v>
      </c>
    </row>
    <row r="163" spans="2:65" s="1" customFormat="1" ht="37.9" customHeight="1">
      <c r="B163" s="31"/>
      <c r="C163" s="135" t="s">
        <v>263</v>
      </c>
      <c r="D163" s="135" t="s">
        <v>133</v>
      </c>
      <c r="E163" s="136" t="s">
        <v>165</v>
      </c>
      <c r="F163" s="137" t="s">
        <v>166</v>
      </c>
      <c r="G163" s="138" t="s">
        <v>152</v>
      </c>
      <c r="H163" s="139">
        <v>0.76</v>
      </c>
      <c r="I163" s="140"/>
      <c r="J163" s="141">
        <f>ROUND(I163*H163,2)</f>
        <v>0</v>
      </c>
      <c r="K163" s="137" t="s">
        <v>137</v>
      </c>
      <c r="L163" s="31"/>
      <c r="M163" s="142" t="s">
        <v>1</v>
      </c>
      <c r="N163" s="143" t="s">
        <v>41</v>
      </c>
      <c r="P163" s="144">
        <f>O163*H163</f>
        <v>0</v>
      </c>
      <c r="Q163" s="144">
        <v>0</v>
      </c>
      <c r="R163" s="144">
        <f>Q163*H163</f>
        <v>0</v>
      </c>
      <c r="S163" s="144">
        <v>0</v>
      </c>
      <c r="T163" s="145">
        <f>S163*H163</f>
        <v>0</v>
      </c>
      <c r="AR163" s="146" t="s">
        <v>138</v>
      </c>
      <c r="AT163" s="146" t="s">
        <v>133</v>
      </c>
      <c r="AU163" s="146" t="s">
        <v>85</v>
      </c>
      <c r="AY163" s="16" t="s">
        <v>131</v>
      </c>
      <c r="BE163" s="147">
        <f>IF(N163="základní",J163,0)</f>
        <v>0</v>
      </c>
      <c r="BF163" s="147">
        <f>IF(N163="snížená",J163,0)</f>
        <v>0</v>
      </c>
      <c r="BG163" s="147">
        <f>IF(N163="zákl. přenesená",J163,0)</f>
        <v>0</v>
      </c>
      <c r="BH163" s="147">
        <f>IF(N163="sníž. přenesená",J163,0)</f>
        <v>0</v>
      </c>
      <c r="BI163" s="147">
        <f>IF(N163="nulová",J163,0)</f>
        <v>0</v>
      </c>
      <c r="BJ163" s="16" t="s">
        <v>83</v>
      </c>
      <c r="BK163" s="147">
        <f>ROUND(I163*H163,2)</f>
        <v>0</v>
      </c>
      <c r="BL163" s="16" t="s">
        <v>138</v>
      </c>
      <c r="BM163" s="146" t="s">
        <v>264</v>
      </c>
    </row>
    <row r="164" spans="2:65" s="1" customFormat="1" ht="44.25" customHeight="1">
      <c r="B164" s="31"/>
      <c r="C164" s="135" t="s">
        <v>7</v>
      </c>
      <c r="D164" s="135" t="s">
        <v>133</v>
      </c>
      <c r="E164" s="136" t="s">
        <v>173</v>
      </c>
      <c r="F164" s="137" t="s">
        <v>265</v>
      </c>
      <c r="G164" s="138" t="s">
        <v>152</v>
      </c>
      <c r="H164" s="139">
        <v>1.1499999999999999</v>
      </c>
      <c r="I164" s="140"/>
      <c r="J164" s="141">
        <f>ROUND(I164*H164,2)</f>
        <v>0</v>
      </c>
      <c r="K164" s="137" t="s">
        <v>137</v>
      </c>
      <c r="L164" s="31"/>
      <c r="M164" s="142" t="s">
        <v>1</v>
      </c>
      <c r="N164" s="143" t="s">
        <v>41</v>
      </c>
      <c r="P164" s="144">
        <f>O164*H164</f>
        <v>0</v>
      </c>
      <c r="Q164" s="144">
        <v>0</v>
      </c>
      <c r="R164" s="144">
        <f>Q164*H164</f>
        <v>0</v>
      </c>
      <c r="S164" s="144">
        <v>0</v>
      </c>
      <c r="T164" s="145">
        <f>S164*H164</f>
        <v>0</v>
      </c>
      <c r="AR164" s="146" t="s">
        <v>138</v>
      </c>
      <c r="AT164" s="146" t="s">
        <v>133</v>
      </c>
      <c r="AU164" s="146" t="s">
        <v>85</v>
      </c>
      <c r="AY164" s="16" t="s">
        <v>131</v>
      </c>
      <c r="BE164" s="147">
        <f>IF(N164="základní",J164,0)</f>
        <v>0</v>
      </c>
      <c r="BF164" s="147">
        <f>IF(N164="snížená",J164,0)</f>
        <v>0</v>
      </c>
      <c r="BG164" s="147">
        <f>IF(N164="zákl. přenesená",J164,0)</f>
        <v>0</v>
      </c>
      <c r="BH164" s="147">
        <f>IF(N164="sníž. přenesená",J164,0)</f>
        <v>0</v>
      </c>
      <c r="BI164" s="147">
        <f>IF(N164="nulová",J164,0)</f>
        <v>0</v>
      </c>
      <c r="BJ164" s="16" t="s">
        <v>83</v>
      </c>
      <c r="BK164" s="147">
        <f>ROUND(I164*H164,2)</f>
        <v>0</v>
      </c>
      <c r="BL164" s="16" t="s">
        <v>138</v>
      </c>
      <c r="BM164" s="146" t="s">
        <v>266</v>
      </c>
    </row>
    <row r="165" spans="2:65" s="11" customFormat="1" ht="22.9" customHeight="1">
      <c r="B165" s="123"/>
      <c r="D165" s="124" t="s">
        <v>75</v>
      </c>
      <c r="E165" s="133" t="s">
        <v>267</v>
      </c>
      <c r="F165" s="133" t="s">
        <v>268</v>
      </c>
      <c r="I165" s="126"/>
      <c r="J165" s="134">
        <f>BK165</f>
        <v>0</v>
      </c>
      <c r="L165" s="123"/>
      <c r="M165" s="128"/>
      <c r="P165" s="129">
        <f>P166</f>
        <v>0</v>
      </c>
      <c r="R165" s="129">
        <f>R166</f>
        <v>0</v>
      </c>
      <c r="T165" s="130">
        <f>T166</f>
        <v>0</v>
      </c>
      <c r="AR165" s="124" t="s">
        <v>83</v>
      </c>
      <c r="AT165" s="131" t="s">
        <v>75</v>
      </c>
      <c r="AU165" s="131" t="s">
        <v>83</v>
      </c>
      <c r="AY165" s="124" t="s">
        <v>131</v>
      </c>
      <c r="BK165" s="132">
        <f>BK166</f>
        <v>0</v>
      </c>
    </row>
    <row r="166" spans="2:65" s="1" customFormat="1" ht="24.2" customHeight="1">
      <c r="B166" s="31"/>
      <c r="C166" s="135" t="s">
        <v>269</v>
      </c>
      <c r="D166" s="135" t="s">
        <v>133</v>
      </c>
      <c r="E166" s="136" t="s">
        <v>270</v>
      </c>
      <c r="F166" s="137" t="s">
        <v>271</v>
      </c>
      <c r="G166" s="138" t="s">
        <v>152</v>
      </c>
      <c r="H166" s="139">
        <v>282.57100000000003</v>
      </c>
      <c r="I166" s="140"/>
      <c r="J166" s="141">
        <f>ROUND(I166*H166,2)</f>
        <v>0</v>
      </c>
      <c r="K166" s="137" t="s">
        <v>137</v>
      </c>
      <c r="L166" s="31"/>
      <c r="M166" s="156" t="s">
        <v>1</v>
      </c>
      <c r="N166" s="157" t="s">
        <v>41</v>
      </c>
      <c r="O166" s="158"/>
      <c r="P166" s="159">
        <f>O166*H166</f>
        <v>0</v>
      </c>
      <c r="Q166" s="159">
        <v>0</v>
      </c>
      <c r="R166" s="159">
        <f>Q166*H166</f>
        <v>0</v>
      </c>
      <c r="S166" s="159">
        <v>0</v>
      </c>
      <c r="T166" s="160">
        <f>S166*H166</f>
        <v>0</v>
      </c>
      <c r="AR166" s="146" t="s">
        <v>138</v>
      </c>
      <c r="AT166" s="146" t="s">
        <v>133</v>
      </c>
      <c r="AU166" s="146" t="s">
        <v>85</v>
      </c>
      <c r="AY166" s="16" t="s">
        <v>131</v>
      </c>
      <c r="BE166" s="147">
        <f>IF(N166="základní",J166,0)</f>
        <v>0</v>
      </c>
      <c r="BF166" s="147">
        <f>IF(N166="snížená",J166,0)</f>
        <v>0</v>
      </c>
      <c r="BG166" s="147">
        <f>IF(N166="zákl. přenesená",J166,0)</f>
        <v>0</v>
      </c>
      <c r="BH166" s="147">
        <f>IF(N166="sníž. přenesená",J166,0)</f>
        <v>0</v>
      </c>
      <c r="BI166" s="147">
        <f>IF(N166="nulová",J166,0)</f>
        <v>0</v>
      </c>
      <c r="BJ166" s="16" t="s">
        <v>83</v>
      </c>
      <c r="BK166" s="147">
        <f>ROUND(I166*H166,2)</f>
        <v>0</v>
      </c>
      <c r="BL166" s="16" t="s">
        <v>138</v>
      </c>
      <c r="BM166" s="146" t="s">
        <v>272</v>
      </c>
    </row>
    <row r="167" spans="2:65" s="1" customFormat="1" ht="6.95" customHeight="1">
      <c r="B167" s="43"/>
      <c r="C167" s="44"/>
      <c r="D167" s="44"/>
      <c r="E167" s="44"/>
      <c r="F167" s="44"/>
      <c r="G167" s="44"/>
      <c r="H167" s="44"/>
      <c r="I167" s="44"/>
      <c r="J167" s="44"/>
      <c r="K167" s="44"/>
      <c r="L167" s="31"/>
    </row>
  </sheetData>
  <sheetProtection algorithmName="SHA-512" hashValue="DbAQzn+9VGAAFOcch24KFkt2yzG/P4SSDykjGAlzQRsVhJ9pACkq6GbXLPEx3Hpkh21Ulueir5aIXlWSdMRc4A==" saltValue="VyEV4xStBJ5+yLUcbBJKrxlEnrl9jC9AsF3Eld5TljSiuZa7otQ2PUkK0352W74uG/Bzkn8sHT+6h3HV1zAYlw==" spinCount="100000" sheet="1" objects="1" scenarios="1" formatColumns="0" formatRows="0" autoFilter="0"/>
  <autoFilter ref="C126:K166" xr:uid="{00000000-0009-0000-0000-000002000000}"/>
  <mergeCells count="12">
    <mergeCell ref="E119:H119"/>
    <mergeCell ref="L2:V2"/>
    <mergeCell ref="E85:H85"/>
    <mergeCell ref="E87:H87"/>
    <mergeCell ref="E89:H89"/>
    <mergeCell ref="E115:H115"/>
    <mergeCell ref="E117:H117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BM147"/>
  <sheetViews>
    <sheetView showGridLines="0" workbookViewId="0"/>
  </sheetViews>
  <sheetFormatPr defaultRowHeight="15.7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14"/>
      <c r="M2" s="214"/>
      <c r="N2" s="214"/>
      <c r="O2" s="214"/>
      <c r="P2" s="214"/>
      <c r="Q2" s="214"/>
      <c r="R2" s="214"/>
      <c r="S2" s="214"/>
      <c r="T2" s="214"/>
      <c r="U2" s="214"/>
      <c r="V2" s="214"/>
      <c r="AT2" s="16" t="s">
        <v>96</v>
      </c>
    </row>
    <row r="3" spans="2:46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85</v>
      </c>
    </row>
    <row r="4" spans="2:46" ht="24.95" customHeight="1">
      <c r="B4" s="19"/>
      <c r="D4" s="20" t="s">
        <v>103</v>
      </c>
      <c r="L4" s="19"/>
      <c r="M4" s="92" t="s">
        <v>10</v>
      </c>
      <c r="AT4" s="16" t="s">
        <v>4</v>
      </c>
    </row>
    <row r="5" spans="2:46" ht="6.95" customHeight="1">
      <c r="B5" s="19"/>
      <c r="L5" s="19"/>
    </row>
    <row r="6" spans="2:46" ht="12" customHeight="1">
      <c r="B6" s="19"/>
      <c r="D6" s="26" t="s">
        <v>16</v>
      </c>
      <c r="L6" s="19"/>
    </row>
    <row r="7" spans="2:46" ht="16.5" customHeight="1">
      <c r="B7" s="19"/>
      <c r="E7" s="229" t="str">
        <f>'Rekapitulace stavby'!K6</f>
        <v>Oprava chodníku kolem školy Šumavská- II.ETAPA  ,Šumperk</v>
      </c>
      <c r="F7" s="230"/>
      <c r="G7" s="230"/>
      <c r="H7" s="230"/>
      <c r="L7" s="19"/>
    </row>
    <row r="8" spans="2:46" ht="12" customHeight="1">
      <c r="B8" s="19"/>
      <c r="D8" s="26" t="s">
        <v>104</v>
      </c>
      <c r="L8" s="19"/>
    </row>
    <row r="9" spans="2:46" s="1" customFormat="1" ht="16.5" customHeight="1">
      <c r="B9" s="31"/>
      <c r="E9" s="229" t="s">
        <v>105</v>
      </c>
      <c r="F9" s="231"/>
      <c r="G9" s="231"/>
      <c r="H9" s="231"/>
      <c r="L9" s="31"/>
    </row>
    <row r="10" spans="2:46" s="1" customFormat="1" ht="12" customHeight="1">
      <c r="B10" s="31"/>
      <c r="D10" s="26" t="s">
        <v>106</v>
      </c>
      <c r="L10" s="31"/>
    </row>
    <row r="11" spans="2:46" s="1" customFormat="1" ht="16.5" customHeight="1">
      <c r="B11" s="31"/>
      <c r="E11" s="187" t="s">
        <v>273</v>
      </c>
      <c r="F11" s="231"/>
      <c r="G11" s="231"/>
      <c r="H11" s="231"/>
      <c r="L11" s="31"/>
    </row>
    <row r="12" spans="2:46" s="1" customFormat="1" ht="11.25">
      <c r="B12" s="31"/>
      <c r="L12" s="31"/>
    </row>
    <row r="13" spans="2:46" s="1" customFormat="1" ht="12" customHeight="1">
      <c r="B13" s="31"/>
      <c r="D13" s="26" t="s">
        <v>18</v>
      </c>
      <c r="F13" s="24" t="s">
        <v>1</v>
      </c>
      <c r="I13" s="26" t="s">
        <v>19</v>
      </c>
      <c r="J13" s="24" t="s">
        <v>1</v>
      </c>
      <c r="L13" s="31"/>
    </row>
    <row r="14" spans="2:46" s="1" customFormat="1" ht="12" customHeight="1">
      <c r="B14" s="31"/>
      <c r="D14" s="26" t="s">
        <v>20</v>
      </c>
      <c r="F14" s="24" t="s">
        <v>21</v>
      </c>
      <c r="I14" s="26" t="s">
        <v>22</v>
      </c>
      <c r="J14" s="51" t="str">
        <f>'Rekapitulace stavby'!AN8</f>
        <v>5. 9. 2024</v>
      </c>
      <c r="L14" s="31"/>
    </row>
    <row r="15" spans="2:46" s="1" customFormat="1" ht="10.9" customHeight="1">
      <c r="B15" s="31"/>
      <c r="L15" s="31"/>
    </row>
    <row r="16" spans="2:46" s="1" customFormat="1" ht="12" customHeight="1">
      <c r="B16" s="31"/>
      <c r="D16" s="26" t="s">
        <v>24</v>
      </c>
      <c r="I16" s="26" t="s">
        <v>25</v>
      </c>
      <c r="J16" s="24" t="s">
        <v>1</v>
      </c>
      <c r="L16" s="31"/>
    </row>
    <row r="17" spans="2:12" s="1" customFormat="1" ht="18" customHeight="1">
      <c r="B17" s="31"/>
      <c r="E17" s="24" t="s">
        <v>26</v>
      </c>
      <c r="I17" s="26" t="s">
        <v>27</v>
      </c>
      <c r="J17" s="24" t="s">
        <v>1</v>
      </c>
      <c r="L17" s="31"/>
    </row>
    <row r="18" spans="2:12" s="1" customFormat="1" ht="6.95" customHeight="1">
      <c r="B18" s="31"/>
      <c r="L18" s="31"/>
    </row>
    <row r="19" spans="2:12" s="1" customFormat="1" ht="12" customHeight="1">
      <c r="B19" s="31"/>
      <c r="D19" s="26" t="s">
        <v>28</v>
      </c>
      <c r="I19" s="26" t="s">
        <v>25</v>
      </c>
      <c r="J19" s="27" t="str">
        <f>'Rekapitulace stavby'!AN13</f>
        <v>Vyplň údaj</v>
      </c>
      <c r="L19" s="31"/>
    </row>
    <row r="20" spans="2:12" s="1" customFormat="1" ht="18" customHeight="1">
      <c r="B20" s="31"/>
      <c r="E20" s="232" t="str">
        <f>'Rekapitulace stavby'!E14</f>
        <v>Vyplň údaj</v>
      </c>
      <c r="F20" s="213"/>
      <c r="G20" s="213"/>
      <c r="H20" s="213"/>
      <c r="I20" s="26" t="s">
        <v>27</v>
      </c>
      <c r="J20" s="27" t="str">
        <f>'Rekapitulace stavby'!AN14</f>
        <v>Vyplň údaj</v>
      </c>
      <c r="L20" s="31"/>
    </row>
    <row r="21" spans="2:12" s="1" customFormat="1" ht="6.95" customHeight="1">
      <c r="B21" s="31"/>
      <c r="L21" s="31"/>
    </row>
    <row r="22" spans="2:12" s="1" customFormat="1" ht="12" customHeight="1">
      <c r="B22" s="31"/>
      <c r="D22" s="26" t="s">
        <v>30</v>
      </c>
      <c r="I22" s="26" t="s">
        <v>25</v>
      </c>
      <c r="J22" s="24" t="s">
        <v>1</v>
      </c>
      <c r="L22" s="31"/>
    </row>
    <row r="23" spans="2:12" s="1" customFormat="1" ht="18" customHeight="1">
      <c r="B23" s="31"/>
      <c r="E23" s="24" t="s">
        <v>31</v>
      </c>
      <c r="I23" s="26" t="s">
        <v>27</v>
      </c>
      <c r="J23" s="24" t="s">
        <v>1</v>
      </c>
      <c r="L23" s="31"/>
    </row>
    <row r="24" spans="2:12" s="1" customFormat="1" ht="6.95" customHeight="1">
      <c r="B24" s="31"/>
      <c r="L24" s="31"/>
    </row>
    <row r="25" spans="2:12" s="1" customFormat="1" ht="12" customHeight="1">
      <c r="B25" s="31"/>
      <c r="D25" s="26" t="s">
        <v>33</v>
      </c>
      <c r="I25" s="26" t="s">
        <v>25</v>
      </c>
      <c r="J25" s="24" t="s">
        <v>1</v>
      </c>
      <c r="L25" s="31"/>
    </row>
    <row r="26" spans="2:12" s="1" customFormat="1" ht="18" customHeight="1">
      <c r="B26" s="31"/>
      <c r="E26" s="24" t="s">
        <v>34</v>
      </c>
      <c r="I26" s="26" t="s">
        <v>27</v>
      </c>
      <c r="J26" s="24" t="s">
        <v>1</v>
      </c>
      <c r="L26" s="31"/>
    </row>
    <row r="27" spans="2:12" s="1" customFormat="1" ht="6.95" customHeight="1">
      <c r="B27" s="31"/>
      <c r="L27" s="31"/>
    </row>
    <row r="28" spans="2:12" s="1" customFormat="1" ht="12" customHeight="1">
      <c r="B28" s="31"/>
      <c r="D28" s="26" t="s">
        <v>35</v>
      </c>
      <c r="L28" s="31"/>
    </row>
    <row r="29" spans="2:12" s="7" customFormat="1" ht="16.5" customHeight="1">
      <c r="B29" s="93"/>
      <c r="E29" s="218" t="s">
        <v>1</v>
      </c>
      <c r="F29" s="218"/>
      <c r="G29" s="218"/>
      <c r="H29" s="218"/>
      <c r="L29" s="93"/>
    </row>
    <row r="30" spans="2:12" s="1" customFormat="1" ht="6.95" customHeight="1">
      <c r="B30" s="31"/>
      <c r="L30" s="31"/>
    </row>
    <row r="31" spans="2:12" s="1" customFormat="1" ht="6.95" customHeight="1">
      <c r="B31" s="31"/>
      <c r="D31" s="52"/>
      <c r="E31" s="52"/>
      <c r="F31" s="52"/>
      <c r="G31" s="52"/>
      <c r="H31" s="52"/>
      <c r="I31" s="52"/>
      <c r="J31" s="52"/>
      <c r="K31" s="52"/>
      <c r="L31" s="31"/>
    </row>
    <row r="32" spans="2:12" s="1" customFormat="1" ht="25.35" customHeight="1">
      <c r="B32" s="31"/>
      <c r="D32" s="94" t="s">
        <v>36</v>
      </c>
      <c r="J32" s="65">
        <f>ROUND(J122, 2)</f>
        <v>0</v>
      </c>
      <c r="L32" s="31"/>
    </row>
    <row r="33" spans="2:12" s="1" customFormat="1" ht="6.95" customHeight="1">
      <c r="B33" s="31"/>
      <c r="D33" s="52"/>
      <c r="E33" s="52"/>
      <c r="F33" s="52"/>
      <c r="G33" s="52"/>
      <c r="H33" s="52"/>
      <c r="I33" s="52"/>
      <c r="J33" s="52"/>
      <c r="K33" s="52"/>
      <c r="L33" s="31"/>
    </row>
    <row r="34" spans="2:12" s="1" customFormat="1" ht="14.45" customHeight="1">
      <c r="B34" s="31"/>
      <c r="F34" s="34" t="s">
        <v>38</v>
      </c>
      <c r="I34" s="34" t="s">
        <v>37</v>
      </c>
      <c r="J34" s="34" t="s">
        <v>39</v>
      </c>
      <c r="L34" s="31"/>
    </row>
    <row r="35" spans="2:12" s="1" customFormat="1" ht="14.45" customHeight="1">
      <c r="B35" s="31"/>
      <c r="D35" s="54" t="s">
        <v>40</v>
      </c>
      <c r="E35" s="26" t="s">
        <v>41</v>
      </c>
      <c r="F35" s="85">
        <f>ROUND((SUM(BE122:BE146)),  2)</f>
        <v>0</v>
      </c>
      <c r="I35" s="95">
        <v>0.21</v>
      </c>
      <c r="J35" s="85">
        <f>ROUND(((SUM(BE122:BE146))*I35),  2)</f>
        <v>0</v>
      </c>
      <c r="L35" s="31"/>
    </row>
    <row r="36" spans="2:12" s="1" customFormat="1" ht="14.45" customHeight="1">
      <c r="B36" s="31"/>
      <c r="E36" s="26" t="s">
        <v>42</v>
      </c>
      <c r="F36" s="85">
        <f>ROUND((SUM(BF122:BF146)),  2)</f>
        <v>0</v>
      </c>
      <c r="I36" s="95">
        <v>0.12</v>
      </c>
      <c r="J36" s="85">
        <f>ROUND(((SUM(BF122:BF146))*I36),  2)</f>
        <v>0</v>
      </c>
      <c r="L36" s="31"/>
    </row>
    <row r="37" spans="2:12" s="1" customFormat="1" ht="14.45" hidden="1" customHeight="1">
      <c r="B37" s="31"/>
      <c r="E37" s="26" t="s">
        <v>43</v>
      </c>
      <c r="F37" s="85">
        <f>ROUND((SUM(BG122:BG146)),  2)</f>
        <v>0</v>
      </c>
      <c r="I37" s="95">
        <v>0.21</v>
      </c>
      <c r="J37" s="85">
        <f>0</f>
        <v>0</v>
      </c>
      <c r="L37" s="31"/>
    </row>
    <row r="38" spans="2:12" s="1" customFormat="1" ht="14.45" hidden="1" customHeight="1">
      <c r="B38" s="31"/>
      <c r="E38" s="26" t="s">
        <v>44</v>
      </c>
      <c r="F38" s="85">
        <f>ROUND((SUM(BH122:BH146)),  2)</f>
        <v>0</v>
      </c>
      <c r="I38" s="95">
        <v>0.12</v>
      </c>
      <c r="J38" s="85">
        <f>0</f>
        <v>0</v>
      </c>
      <c r="L38" s="31"/>
    </row>
    <row r="39" spans="2:12" s="1" customFormat="1" ht="14.45" hidden="1" customHeight="1">
      <c r="B39" s="31"/>
      <c r="E39" s="26" t="s">
        <v>45</v>
      </c>
      <c r="F39" s="85">
        <f>ROUND((SUM(BI122:BI146)),  2)</f>
        <v>0</v>
      </c>
      <c r="I39" s="95">
        <v>0</v>
      </c>
      <c r="J39" s="85">
        <f>0</f>
        <v>0</v>
      </c>
      <c r="L39" s="31"/>
    </row>
    <row r="40" spans="2:12" s="1" customFormat="1" ht="6.95" customHeight="1">
      <c r="B40" s="31"/>
      <c r="L40" s="31"/>
    </row>
    <row r="41" spans="2:12" s="1" customFormat="1" ht="25.35" customHeight="1">
      <c r="B41" s="31"/>
      <c r="C41" s="96"/>
      <c r="D41" s="97" t="s">
        <v>46</v>
      </c>
      <c r="E41" s="56"/>
      <c r="F41" s="56"/>
      <c r="G41" s="98" t="s">
        <v>47</v>
      </c>
      <c r="H41" s="99" t="s">
        <v>48</v>
      </c>
      <c r="I41" s="56"/>
      <c r="J41" s="100">
        <f>SUM(J32:J39)</f>
        <v>0</v>
      </c>
      <c r="K41" s="101"/>
      <c r="L41" s="31"/>
    </row>
    <row r="42" spans="2:12" s="1" customFormat="1" ht="14.45" customHeight="1">
      <c r="B42" s="31"/>
      <c r="L42" s="31"/>
    </row>
    <row r="43" spans="2:12" ht="14.45" customHeight="1">
      <c r="B43" s="19"/>
      <c r="L43" s="19"/>
    </row>
    <row r="44" spans="2:12" ht="14.45" customHeight="1">
      <c r="B44" s="19"/>
      <c r="L44" s="19"/>
    </row>
    <row r="45" spans="2:12" ht="14.45" customHeight="1">
      <c r="B45" s="19"/>
      <c r="L45" s="19"/>
    </row>
    <row r="46" spans="2:12" ht="14.45" customHeight="1">
      <c r="B46" s="19"/>
      <c r="L46" s="19"/>
    </row>
    <row r="47" spans="2:12" ht="14.45" customHeight="1">
      <c r="B47" s="19"/>
      <c r="L47" s="19"/>
    </row>
    <row r="48" spans="2:12" ht="14.45" customHeight="1">
      <c r="B48" s="19"/>
      <c r="L48" s="19"/>
    </row>
    <row r="49" spans="2:12" ht="14.45" customHeight="1">
      <c r="B49" s="19"/>
      <c r="L49" s="19"/>
    </row>
    <row r="50" spans="2:12" s="1" customFormat="1" ht="14.45" customHeight="1">
      <c r="B50" s="31"/>
      <c r="D50" s="40" t="s">
        <v>49</v>
      </c>
      <c r="E50" s="41"/>
      <c r="F50" s="41"/>
      <c r="G50" s="40" t="s">
        <v>50</v>
      </c>
      <c r="H50" s="41"/>
      <c r="I50" s="41"/>
      <c r="J50" s="41"/>
      <c r="K50" s="41"/>
      <c r="L50" s="31"/>
    </row>
    <row r="51" spans="2:12" ht="11.25">
      <c r="B51" s="19"/>
      <c r="L51" s="19"/>
    </row>
    <row r="52" spans="2:12" ht="11.25">
      <c r="B52" s="19"/>
      <c r="L52" s="19"/>
    </row>
    <row r="53" spans="2:12" ht="11.25">
      <c r="B53" s="19"/>
      <c r="L53" s="19"/>
    </row>
    <row r="54" spans="2:12" ht="11.25">
      <c r="B54" s="19"/>
      <c r="L54" s="19"/>
    </row>
    <row r="55" spans="2:12" ht="11.25">
      <c r="B55" s="19"/>
      <c r="L55" s="19"/>
    </row>
    <row r="56" spans="2:12" ht="11.25">
      <c r="B56" s="19"/>
      <c r="L56" s="19"/>
    </row>
    <row r="57" spans="2:12" ht="11.25">
      <c r="B57" s="19"/>
      <c r="L57" s="19"/>
    </row>
    <row r="58" spans="2:12" ht="11.25">
      <c r="B58" s="19"/>
      <c r="L58" s="19"/>
    </row>
    <row r="59" spans="2:12" ht="11.25">
      <c r="B59" s="19"/>
      <c r="L59" s="19"/>
    </row>
    <row r="60" spans="2:12" ht="11.25">
      <c r="B60" s="19"/>
      <c r="L60" s="19"/>
    </row>
    <row r="61" spans="2:12" s="1" customFormat="1" ht="12.75">
      <c r="B61" s="31"/>
      <c r="D61" s="42" t="s">
        <v>51</v>
      </c>
      <c r="E61" s="33"/>
      <c r="F61" s="102" t="s">
        <v>52</v>
      </c>
      <c r="G61" s="42" t="s">
        <v>51</v>
      </c>
      <c r="H61" s="33"/>
      <c r="I61" s="33"/>
      <c r="J61" s="103" t="s">
        <v>52</v>
      </c>
      <c r="K61" s="33"/>
      <c r="L61" s="31"/>
    </row>
    <row r="62" spans="2:12" ht="11.25">
      <c r="B62" s="19"/>
      <c r="L62" s="19"/>
    </row>
    <row r="63" spans="2:12" ht="11.25">
      <c r="B63" s="19"/>
      <c r="L63" s="19"/>
    </row>
    <row r="64" spans="2:12" ht="11.25">
      <c r="B64" s="19"/>
      <c r="L64" s="19"/>
    </row>
    <row r="65" spans="2:12" s="1" customFormat="1" ht="12.75">
      <c r="B65" s="31"/>
      <c r="D65" s="40" t="s">
        <v>53</v>
      </c>
      <c r="E65" s="41"/>
      <c r="F65" s="41"/>
      <c r="G65" s="40" t="s">
        <v>54</v>
      </c>
      <c r="H65" s="41"/>
      <c r="I65" s="41"/>
      <c r="J65" s="41"/>
      <c r="K65" s="41"/>
      <c r="L65" s="31"/>
    </row>
    <row r="66" spans="2:12" ht="11.25">
      <c r="B66" s="19"/>
      <c r="L66" s="19"/>
    </row>
    <row r="67" spans="2:12" ht="11.25">
      <c r="B67" s="19"/>
      <c r="L67" s="19"/>
    </row>
    <row r="68" spans="2:12" ht="11.25">
      <c r="B68" s="19"/>
      <c r="L68" s="19"/>
    </row>
    <row r="69" spans="2:12" ht="11.25">
      <c r="B69" s="19"/>
      <c r="L69" s="19"/>
    </row>
    <row r="70" spans="2:12" ht="11.25">
      <c r="B70" s="19"/>
      <c r="L70" s="19"/>
    </row>
    <row r="71" spans="2:12" ht="11.25">
      <c r="B71" s="19"/>
      <c r="L71" s="19"/>
    </row>
    <row r="72" spans="2:12" ht="11.25">
      <c r="B72" s="19"/>
      <c r="L72" s="19"/>
    </row>
    <row r="73" spans="2:12" ht="11.25">
      <c r="B73" s="19"/>
      <c r="L73" s="19"/>
    </row>
    <row r="74" spans="2:12" ht="11.25">
      <c r="B74" s="19"/>
      <c r="L74" s="19"/>
    </row>
    <row r="75" spans="2:12" ht="11.25">
      <c r="B75" s="19"/>
      <c r="L75" s="19"/>
    </row>
    <row r="76" spans="2:12" s="1" customFormat="1" ht="12.75">
      <c r="B76" s="31"/>
      <c r="D76" s="42" t="s">
        <v>51</v>
      </c>
      <c r="E76" s="33"/>
      <c r="F76" s="102" t="s">
        <v>52</v>
      </c>
      <c r="G76" s="42" t="s">
        <v>51</v>
      </c>
      <c r="H76" s="33"/>
      <c r="I76" s="33"/>
      <c r="J76" s="103" t="s">
        <v>52</v>
      </c>
      <c r="K76" s="33"/>
      <c r="L76" s="31"/>
    </row>
    <row r="77" spans="2:12" s="1" customFormat="1" ht="14.4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31"/>
    </row>
    <row r="81" spans="2:12" s="1" customFormat="1" ht="6.95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31"/>
    </row>
    <row r="82" spans="2:12" s="1" customFormat="1" ht="24.95" customHeight="1">
      <c r="B82" s="31"/>
      <c r="C82" s="20" t="s">
        <v>108</v>
      </c>
      <c r="L82" s="31"/>
    </row>
    <row r="83" spans="2:12" s="1" customFormat="1" ht="6.95" customHeight="1">
      <c r="B83" s="31"/>
      <c r="L83" s="31"/>
    </row>
    <row r="84" spans="2:12" s="1" customFormat="1" ht="12" customHeight="1">
      <c r="B84" s="31"/>
      <c r="C84" s="26" t="s">
        <v>16</v>
      </c>
      <c r="L84" s="31"/>
    </row>
    <row r="85" spans="2:12" s="1" customFormat="1" ht="16.5" customHeight="1">
      <c r="B85" s="31"/>
      <c r="E85" s="229" t="str">
        <f>E7</f>
        <v>Oprava chodníku kolem školy Šumavská- II.ETAPA  ,Šumperk</v>
      </c>
      <c r="F85" s="230"/>
      <c r="G85" s="230"/>
      <c r="H85" s="230"/>
      <c r="L85" s="31"/>
    </row>
    <row r="86" spans="2:12" ht="12" customHeight="1">
      <c r="B86" s="19"/>
      <c r="C86" s="26" t="s">
        <v>104</v>
      </c>
      <c r="L86" s="19"/>
    </row>
    <row r="87" spans="2:12" s="1" customFormat="1" ht="16.5" customHeight="1">
      <c r="B87" s="31"/>
      <c r="E87" s="229" t="s">
        <v>105</v>
      </c>
      <c r="F87" s="231"/>
      <c r="G87" s="231"/>
      <c r="H87" s="231"/>
      <c r="L87" s="31"/>
    </row>
    <row r="88" spans="2:12" s="1" customFormat="1" ht="12" customHeight="1">
      <c r="B88" s="31"/>
      <c r="C88" s="26" t="s">
        <v>106</v>
      </c>
      <c r="L88" s="31"/>
    </row>
    <row r="89" spans="2:12" s="1" customFormat="1" ht="16.5" customHeight="1">
      <c r="B89" s="31"/>
      <c r="E89" s="187" t="str">
        <f>E11</f>
        <v>SO 192 - Dopravní  značení dočasné - DIO</v>
      </c>
      <c r="F89" s="231"/>
      <c r="G89" s="231"/>
      <c r="H89" s="231"/>
      <c r="L89" s="31"/>
    </row>
    <row r="90" spans="2:12" s="1" customFormat="1" ht="6.95" customHeight="1">
      <c r="B90" s="31"/>
      <c r="L90" s="31"/>
    </row>
    <row r="91" spans="2:12" s="1" customFormat="1" ht="12" customHeight="1">
      <c r="B91" s="31"/>
      <c r="C91" s="26" t="s">
        <v>20</v>
      </c>
      <c r="F91" s="24" t="str">
        <f>F14</f>
        <v>Šumperk</v>
      </c>
      <c r="I91" s="26" t="s">
        <v>22</v>
      </c>
      <c r="J91" s="51" t="str">
        <f>IF(J14="","",J14)</f>
        <v>5. 9. 2024</v>
      </c>
      <c r="L91" s="31"/>
    </row>
    <row r="92" spans="2:12" s="1" customFormat="1" ht="6.95" customHeight="1">
      <c r="B92" s="31"/>
      <c r="L92" s="31"/>
    </row>
    <row r="93" spans="2:12" s="1" customFormat="1" ht="15.2" customHeight="1">
      <c r="B93" s="31"/>
      <c r="C93" s="26" t="s">
        <v>24</v>
      </c>
      <c r="F93" s="24" t="str">
        <f>E17</f>
        <v>Město  Šumperk</v>
      </c>
      <c r="I93" s="26" t="s">
        <v>30</v>
      </c>
      <c r="J93" s="29" t="str">
        <f>E23</f>
        <v>Ing.Zdeněk  Vitásek</v>
      </c>
      <c r="L93" s="31"/>
    </row>
    <row r="94" spans="2:12" s="1" customFormat="1" ht="15.2" customHeight="1">
      <c r="B94" s="31"/>
      <c r="C94" s="26" t="s">
        <v>28</v>
      </c>
      <c r="F94" s="24" t="str">
        <f>IF(E20="","",E20)</f>
        <v>Vyplň údaj</v>
      </c>
      <c r="I94" s="26" t="s">
        <v>33</v>
      </c>
      <c r="J94" s="29" t="str">
        <f>E26</f>
        <v>Martin  Pniok</v>
      </c>
      <c r="L94" s="31"/>
    </row>
    <row r="95" spans="2:12" s="1" customFormat="1" ht="10.35" customHeight="1">
      <c r="B95" s="31"/>
      <c r="L95" s="31"/>
    </row>
    <row r="96" spans="2:12" s="1" customFormat="1" ht="29.25" customHeight="1">
      <c r="B96" s="31"/>
      <c r="C96" s="104" t="s">
        <v>109</v>
      </c>
      <c r="D96" s="96"/>
      <c r="E96" s="96"/>
      <c r="F96" s="96"/>
      <c r="G96" s="96"/>
      <c r="H96" s="96"/>
      <c r="I96" s="96"/>
      <c r="J96" s="105" t="s">
        <v>110</v>
      </c>
      <c r="K96" s="96"/>
      <c r="L96" s="31"/>
    </row>
    <row r="97" spans="2:47" s="1" customFormat="1" ht="10.35" customHeight="1">
      <c r="B97" s="31"/>
      <c r="L97" s="31"/>
    </row>
    <row r="98" spans="2:47" s="1" customFormat="1" ht="22.9" customHeight="1">
      <c r="B98" s="31"/>
      <c r="C98" s="106" t="s">
        <v>111</v>
      </c>
      <c r="J98" s="65">
        <f>J122</f>
        <v>0</v>
      </c>
      <c r="L98" s="31"/>
      <c r="AU98" s="16" t="s">
        <v>112</v>
      </c>
    </row>
    <row r="99" spans="2:47" s="8" customFormat="1" ht="24.95" customHeight="1">
      <c r="B99" s="107"/>
      <c r="D99" s="108" t="s">
        <v>113</v>
      </c>
      <c r="E99" s="109"/>
      <c r="F99" s="109"/>
      <c r="G99" s="109"/>
      <c r="H99" s="109"/>
      <c r="I99" s="109"/>
      <c r="J99" s="110">
        <f>J123</f>
        <v>0</v>
      </c>
      <c r="L99" s="107"/>
    </row>
    <row r="100" spans="2:47" s="9" customFormat="1" ht="19.899999999999999" customHeight="1">
      <c r="B100" s="111"/>
      <c r="D100" s="112" t="s">
        <v>180</v>
      </c>
      <c r="E100" s="113"/>
      <c r="F100" s="113"/>
      <c r="G100" s="113"/>
      <c r="H100" s="113"/>
      <c r="I100" s="113"/>
      <c r="J100" s="114">
        <f>J124</f>
        <v>0</v>
      </c>
      <c r="L100" s="111"/>
    </row>
    <row r="101" spans="2:47" s="1" customFormat="1" ht="21.75" customHeight="1">
      <c r="B101" s="31"/>
      <c r="L101" s="31"/>
    </row>
    <row r="102" spans="2:47" s="1" customFormat="1" ht="6.95" customHeight="1">
      <c r="B102" s="43"/>
      <c r="C102" s="44"/>
      <c r="D102" s="44"/>
      <c r="E102" s="44"/>
      <c r="F102" s="44"/>
      <c r="G102" s="44"/>
      <c r="H102" s="44"/>
      <c r="I102" s="44"/>
      <c r="J102" s="44"/>
      <c r="K102" s="44"/>
      <c r="L102" s="31"/>
    </row>
    <row r="106" spans="2:47" s="1" customFormat="1" ht="6.95" customHeight="1">
      <c r="B106" s="45"/>
      <c r="C106" s="46"/>
      <c r="D106" s="46"/>
      <c r="E106" s="46"/>
      <c r="F106" s="46"/>
      <c r="G106" s="46"/>
      <c r="H106" s="46"/>
      <c r="I106" s="46"/>
      <c r="J106" s="46"/>
      <c r="K106" s="46"/>
      <c r="L106" s="31"/>
    </row>
    <row r="107" spans="2:47" s="1" customFormat="1" ht="24.95" customHeight="1">
      <c r="B107" s="31"/>
      <c r="C107" s="20" t="s">
        <v>116</v>
      </c>
      <c r="L107" s="31"/>
    </row>
    <row r="108" spans="2:47" s="1" customFormat="1" ht="6.95" customHeight="1">
      <c r="B108" s="31"/>
      <c r="L108" s="31"/>
    </row>
    <row r="109" spans="2:47" s="1" customFormat="1" ht="12" customHeight="1">
      <c r="B109" s="31"/>
      <c r="C109" s="26" t="s">
        <v>16</v>
      </c>
      <c r="L109" s="31"/>
    </row>
    <row r="110" spans="2:47" s="1" customFormat="1" ht="16.5" customHeight="1">
      <c r="B110" s="31"/>
      <c r="E110" s="229" t="str">
        <f>E7</f>
        <v>Oprava chodníku kolem školy Šumavská- II.ETAPA  ,Šumperk</v>
      </c>
      <c r="F110" s="230"/>
      <c r="G110" s="230"/>
      <c r="H110" s="230"/>
      <c r="L110" s="31"/>
    </row>
    <row r="111" spans="2:47" ht="12" customHeight="1">
      <c r="B111" s="19"/>
      <c r="C111" s="26" t="s">
        <v>104</v>
      </c>
      <c r="L111" s="19"/>
    </row>
    <row r="112" spans="2:47" s="1" customFormat="1" ht="16.5" customHeight="1">
      <c r="B112" s="31"/>
      <c r="E112" s="229" t="s">
        <v>105</v>
      </c>
      <c r="F112" s="231"/>
      <c r="G112" s="231"/>
      <c r="H112" s="231"/>
      <c r="L112" s="31"/>
    </row>
    <row r="113" spans="2:65" s="1" customFormat="1" ht="12" customHeight="1">
      <c r="B113" s="31"/>
      <c r="C113" s="26" t="s">
        <v>106</v>
      </c>
      <c r="L113" s="31"/>
    </row>
    <row r="114" spans="2:65" s="1" customFormat="1" ht="16.5" customHeight="1">
      <c r="B114" s="31"/>
      <c r="E114" s="187" t="str">
        <f>E11</f>
        <v>SO 192 - Dopravní  značení dočasné - DIO</v>
      </c>
      <c r="F114" s="231"/>
      <c r="G114" s="231"/>
      <c r="H114" s="231"/>
      <c r="L114" s="31"/>
    </row>
    <row r="115" spans="2:65" s="1" customFormat="1" ht="6.95" customHeight="1">
      <c r="B115" s="31"/>
      <c r="L115" s="31"/>
    </row>
    <row r="116" spans="2:65" s="1" customFormat="1" ht="12" customHeight="1">
      <c r="B116" s="31"/>
      <c r="C116" s="26" t="s">
        <v>20</v>
      </c>
      <c r="F116" s="24" t="str">
        <f>F14</f>
        <v>Šumperk</v>
      </c>
      <c r="I116" s="26" t="s">
        <v>22</v>
      </c>
      <c r="J116" s="51" t="str">
        <f>IF(J14="","",J14)</f>
        <v>5. 9. 2024</v>
      </c>
      <c r="L116" s="31"/>
    </row>
    <row r="117" spans="2:65" s="1" customFormat="1" ht="6.95" customHeight="1">
      <c r="B117" s="31"/>
      <c r="L117" s="31"/>
    </row>
    <row r="118" spans="2:65" s="1" customFormat="1" ht="15.2" customHeight="1">
      <c r="B118" s="31"/>
      <c r="C118" s="26" t="s">
        <v>24</v>
      </c>
      <c r="F118" s="24" t="str">
        <f>E17</f>
        <v>Město  Šumperk</v>
      </c>
      <c r="I118" s="26" t="s">
        <v>30</v>
      </c>
      <c r="J118" s="29" t="str">
        <f>E23</f>
        <v>Ing.Zdeněk  Vitásek</v>
      </c>
      <c r="L118" s="31"/>
    </row>
    <row r="119" spans="2:65" s="1" customFormat="1" ht="15.2" customHeight="1">
      <c r="B119" s="31"/>
      <c r="C119" s="26" t="s">
        <v>28</v>
      </c>
      <c r="F119" s="24" t="str">
        <f>IF(E20="","",E20)</f>
        <v>Vyplň údaj</v>
      </c>
      <c r="I119" s="26" t="s">
        <v>33</v>
      </c>
      <c r="J119" s="29" t="str">
        <f>E26</f>
        <v>Martin  Pniok</v>
      </c>
      <c r="L119" s="31"/>
    </row>
    <row r="120" spans="2:65" s="1" customFormat="1" ht="10.35" customHeight="1">
      <c r="B120" s="31"/>
      <c r="L120" s="31"/>
    </row>
    <row r="121" spans="2:65" s="10" customFormat="1" ht="29.25" customHeight="1">
      <c r="B121" s="115"/>
      <c r="C121" s="116" t="s">
        <v>117</v>
      </c>
      <c r="D121" s="117" t="s">
        <v>61</v>
      </c>
      <c r="E121" s="117" t="s">
        <v>57</v>
      </c>
      <c r="F121" s="117" t="s">
        <v>58</v>
      </c>
      <c r="G121" s="117" t="s">
        <v>118</v>
      </c>
      <c r="H121" s="117" t="s">
        <v>119</v>
      </c>
      <c r="I121" s="117" t="s">
        <v>120</v>
      </c>
      <c r="J121" s="117" t="s">
        <v>110</v>
      </c>
      <c r="K121" s="118" t="s">
        <v>121</v>
      </c>
      <c r="L121" s="115"/>
      <c r="M121" s="58" t="s">
        <v>1</v>
      </c>
      <c r="N121" s="59" t="s">
        <v>40</v>
      </c>
      <c r="O121" s="59" t="s">
        <v>122</v>
      </c>
      <c r="P121" s="59" t="s">
        <v>123</v>
      </c>
      <c r="Q121" s="59" t="s">
        <v>124</v>
      </c>
      <c r="R121" s="59" t="s">
        <v>125</v>
      </c>
      <c r="S121" s="59" t="s">
        <v>126</v>
      </c>
      <c r="T121" s="60" t="s">
        <v>127</v>
      </c>
    </row>
    <row r="122" spans="2:65" s="1" customFormat="1" ht="22.9" customHeight="1">
      <c r="B122" s="31"/>
      <c r="C122" s="63" t="s">
        <v>128</v>
      </c>
      <c r="J122" s="119">
        <f>BK122</f>
        <v>0</v>
      </c>
      <c r="L122" s="31"/>
      <c r="M122" s="61"/>
      <c r="N122" s="52"/>
      <c r="O122" s="52"/>
      <c r="P122" s="120">
        <f>P123</f>
        <v>0</v>
      </c>
      <c r="Q122" s="52"/>
      <c r="R122" s="120">
        <f>R123</f>
        <v>0</v>
      </c>
      <c r="S122" s="52"/>
      <c r="T122" s="121">
        <f>T123</f>
        <v>0</v>
      </c>
      <c r="AT122" s="16" t="s">
        <v>75</v>
      </c>
      <c r="AU122" s="16" t="s">
        <v>112</v>
      </c>
      <c r="BK122" s="122">
        <f>BK123</f>
        <v>0</v>
      </c>
    </row>
    <row r="123" spans="2:65" s="11" customFormat="1" ht="25.9" customHeight="1">
      <c r="B123" s="123"/>
      <c r="D123" s="124" t="s">
        <v>75</v>
      </c>
      <c r="E123" s="125" t="s">
        <v>129</v>
      </c>
      <c r="F123" s="125" t="s">
        <v>130</v>
      </c>
      <c r="I123" s="126"/>
      <c r="J123" s="127">
        <f>BK123</f>
        <v>0</v>
      </c>
      <c r="L123" s="123"/>
      <c r="M123" s="128"/>
      <c r="P123" s="129">
        <f>P124</f>
        <v>0</v>
      </c>
      <c r="R123" s="129">
        <f>R124</f>
        <v>0</v>
      </c>
      <c r="T123" s="130">
        <f>T124</f>
        <v>0</v>
      </c>
      <c r="AR123" s="124" t="s">
        <v>83</v>
      </c>
      <c r="AT123" s="131" t="s">
        <v>75</v>
      </c>
      <c r="AU123" s="131" t="s">
        <v>76</v>
      </c>
      <c r="AY123" s="124" t="s">
        <v>131</v>
      </c>
      <c r="BK123" s="132">
        <f>BK124</f>
        <v>0</v>
      </c>
    </row>
    <row r="124" spans="2:65" s="11" customFormat="1" ht="22.9" customHeight="1">
      <c r="B124" s="123"/>
      <c r="D124" s="124" t="s">
        <v>75</v>
      </c>
      <c r="E124" s="133" t="s">
        <v>172</v>
      </c>
      <c r="F124" s="133" t="s">
        <v>234</v>
      </c>
      <c r="I124" s="126"/>
      <c r="J124" s="134">
        <f>BK124</f>
        <v>0</v>
      </c>
      <c r="L124" s="123"/>
      <c r="M124" s="128"/>
      <c r="P124" s="129">
        <f>SUM(P125:P146)</f>
        <v>0</v>
      </c>
      <c r="R124" s="129">
        <f>SUM(R125:R146)</f>
        <v>0</v>
      </c>
      <c r="T124" s="130">
        <f>SUM(T125:T146)</f>
        <v>0</v>
      </c>
      <c r="AR124" s="124" t="s">
        <v>83</v>
      </c>
      <c r="AT124" s="131" t="s">
        <v>75</v>
      </c>
      <c r="AU124" s="131" t="s">
        <v>83</v>
      </c>
      <c r="AY124" s="124" t="s">
        <v>131</v>
      </c>
      <c r="BK124" s="132">
        <f>SUM(BK125:BK146)</f>
        <v>0</v>
      </c>
    </row>
    <row r="125" spans="2:65" s="1" customFormat="1" ht="24.2" customHeight="1">
      <c r="B125" s="31"/>
      <c r="C125" s="135" t="s">
        <v>83</v>
      </c>
      <c r="D125" s="135" t="s">
        <v>133</v>
      </c>
      <c r="E125" s="136" t="s">
        <v>274</v>
      </c>
      <c r="F125" s="137" t="s">
        <v>275</v>
      </c>
      <c r="G125" s="138" t="s">
        <v>228</v>
      </c>
      <c r="H125" s="139">
        <v>6</v>
      </c>
      <c r="I125" s="140"/>
      <c r="J125" s="141">
        <f>ROUND(I125*H125,2)</f>
        <v>0</v>
      </c>
      <c r="K125" s="137" t="s">
        <v>137</v>
      </c>
      <c r="L125" s="31"/>
      <c r="M125" s="142" t="s">
        <v>1</v>
      </c>
      <c r="N125" s="143" t="s">
        <v>41</v>
      </c>
      <c r="P125" s="144">
        <f>O125*H125</f>
        <v>0</v>
      </c>
      <c r="Q125" s="144">
        <v>0</v>
      </c>
      <c r="R125" s="144">
        <f>Q125*H125</f>
        <v>0</v>
      </c>
      <c r="S125" s="144">
        <v>0</v>
      </c>
      <c r="T125" s="145">
        <f>S125*H125</f>
        <v>0</v>
      </c>
      <c r="AR125" s="146" t="s">
        <v>138</v>
      </c>
      <c r="AT125" s="146" t="s">
        <v>133</v>
      </c>
      <c r="AU125" s="146" t="s">
        <v>85</v>
      </c>
      <c r="AY125" s="16" t="s">
        <v>131</v>
      </c>
      <c r="BE125" s="147">
        <f>IF(N125="základní",J125,0)</f>
        <v>0</v>
      </c>
      <c r="BF125" s="147">
        <f>IF(N125="snížená",J125,0)</f>
        <v>0</v>
      </c>
      <c r="BG125" s="147">
        <f>IF(N125="zákl. přenesená",J125,0)</f>
        <v>0</v>
      </c>
      <c r="BH125" s="147">
        <f>IF(N125="sníž. přenesená",J125,0)</f>
        <v>0</v>
      </c>
      <c r="BI125" s="147">
        <f>IF(N125="nulová",J125,0)</f>
        <v>0</v>
      </c>
      <c r="BJ125" s="16" t="s">
        <v>83</v>
      </c>
      <c r="BK125" s="147">
        <f>ROUND(I125*H125,2)</f>
        <v>0</v>
      </c>
      <c r="BL125" s="16" t="s">
        <v>138</v>
      </c>
      <c r="BM125" s="146" t="s">
        <v>276</v>
      </c>
    </row>
    <row r="126" spans="2:65" s="12" customFormat="1" ht="11.25">
      <c r="B126" s="148"/>
      <c r="D126" s="149" t="s">
        <v>158</v>
      </c>
      <c r="E126" s="155" t="s">
        <v>1</v>
      </c>
      <c r="F126" s="150" t="s">
        <v>277</v>
      </c>
      <c r="H126" s="151">
        <v>6</v>
      </c>
      <c r="I126" s="152"/>
      <c r="L126" s="148"/>
      <c r="M126" s="153"/>
      <c r="T126" s="154"/>
      <c r="AT126" s="155" t="s">
        <v>158</v>
      </c>
      <c r="AU126" s="155" t="s">
        <v>85</v>
      </c>
      <c r="AV126" s="12" t="s">
        <v>85</v>
      </c>
      <c r="AW126" s="12" t="s">
        <v>32</v>
      </c>
      <c r="AX126" s="12" t="s">
        <v>83</v>
      </c>
      <c r="AY126" s="155" t="s">
        <v>131</v>
      </c>
    </row>
    <row r="127" spans="2:65" s="1" customFormat="1" ht="24.2" customHeight="1">
      <c r="B127" s="31"/>
      <c r="C127" s="135" t="s">
        <v>85</v>
      </c>
      <c r="D127" s="135" t="s">
        <v>133</v>
      </c>
      <c r="E127" s="136" t="s">
        <v>278</v>
      </c>
      <c r="F127" s="137" t="s">
        <v>279</v>
      </c>
      <c r="G127" s="138" t="s">
        <v>228</v>
      </c>
      <c r="H127" s="139">
        <v>2</v>
      </c>
      <c r="I127" s="140"/>
      <c r="J127" s="141">
        <f>ROUND(I127*H127,2)</f>
        <v>0</v>
      </c>
      <c r="K127" s="137" t="s">
        <v>137</v>
      </c>
      <c r="L127" s="31"/>
      <c r="M127" s="142" t="s">
        <v>1</v>
      </c>
      <c r="N127" s="143" t="s">
        <v>41</v>
      </c>
      <c r="P127" s="144">
        <f>O127*H127</f>
        <v>0</v>
      </c>
      <c r="Q127" s="144">
        <v>0</v>
      </c>
      <c r="R127" s="144">
        <f>Q127*H127</f>
        <v>0</v>
      </c>
      <c r="S127" s="144">
        <v>0</v>
      </c>
      <c r="T127" s="145">
        <f>S127*H127</f>
        <v>0</v>
      </c>
      <c r="AR127" s="146" t="s">
        <v>138</v>
      </c>
      <c r="AT127" s="146" t="s">
        <v>133</v>
      </c>
      <c r="AU127" s="146" t="s">
        <v>85</v>
      </c>
      <c r="AY127" s="16" t="s">
        <v>131</v>
      </c>
      <c r="BE127" s="147">
        <f>IF(N127="základní",J127,0)</f>
        <v>0</v>
      </c>
      <c r="BF127" s="147">
        <f>IF(N127="snížená",J127,0)</f>
        <v>0</v>
      </c>
      <c r="BG127" s="147">
        <f>IF(N127="zákl. přenesená",J127,0)</f>
        <v>0</v>
      </c>
      <c r="BH127" s="147">
        <f>IF(N127="sníž. přenesená",J127,0)</f>
        <v>0</v>
      </c>
      <c r="BI127" s="147">
        <f>IF(N127="nulová",J127,0)</f>
        <v>0</v>
      </c>
      <c r="BJ127" s="16" t="s">
        <v>83</v>
      </c>
      <c r="BK127" s="147">
        <f>ROUND(I127*H127,2)</f>
        <v>0</v>
      </c>
      <c r="BL127" s="16" t="s">
        <v>138</v>
      </c>
      <c r="BM127" s="146" t="s">
        <v>280</v>
      </c>
    </row>
    <row r="128" spans="2:65" s="12" customFormat="1" ht="11.25">
      <c r="B128" s="148"/>
      <c r="D128" s="149" t="s">
        <v>158</v>
      </c>
      <c r="E128" s="155" t="s">
        <v>1</v>
      </c>
      <c r="F128" s="150" t="s">
        <v>281</v>
      </c>
      <c r="H128" s="151">
        <v>2</v>
      </c>
      <c r="I128" s="152"/>
      <c r="L128" s="148"/>
      <c r="M128" s="153"/>
      <c r="T128" s="154"/>
      <c r="AT128" s="155" t="s">
        <v>158</v>
      </c>
      <c r="AU128" s="155" t="s">
        <v>85</v>
      </c>
      <c r="AV128" s="12" t="s">
        <v>85</v>
      </c>
      <c r="AW128" s="12" t="s">
        <v>32</v>
      </c>
      <c r="AX128" s="12" t="s">
        <v>83</v>
      </c>
      <c r="AY128" s="155" t="s">
        <v>131</v>
      </c>
    </row>
    <row r="129" spans="2:65" s="1" customFormat="1" ht="24.2" customHeight="1">
      <c r="B129" s="31"/>
      <c r="C129" s="135" t="s">
        <v>143</v>
      </c>
      <c r="D129" s="135" t="s">
        <v>133</v>
      </c>
      <c r="E129" s="136" t="s">
        <v>282</v>
      </c>
      <c r="F129" s="137" t="s">
        <v>283</v>
      </c>
      <c r="G129" s="138" t="s">
        <v>228</v>
      </c>
      <c r="H129" s="139">
        <v>168</v>
      </c>
      <c r="I129" s="140"/>
      <c r="J129" s="141">
        <f>ROUND(I129*H129,2)</f>
        <v>0</v>
      </c>
      <c r="K129" s="137" t="s">
        <v>137</v>
      </c>
      <c r="L129" s="31"/>
      <c r="M129" s="142" t="s">
        <v>1</v>
      </c>
      <c r="N129" s="143" t="s">
        <v>41</v>
      </c>
      <c r="P129" s="144">
        <f>O129*H129</f>
        <v>0</v>
      </c>
      <c r="Q129" s="144">
        <v>0</v>
      </c>
      <c r="R129" s="144">
        <f>Q129*H129</f>
        <v>0</v>
      </c>
      <c r="S129" s="144">
        <v>0</v>
      </c>
      <c r="T129" s="145">
        <f>S129*H129</f>
        <v>0</v>
      </c>
      <c r="AR129" s="146" t="s">
        <v>138</v>
      </c>
      <c r="AT129" s="146" t="s">
        <v>133</v>
      </c>
      <c r="AU129" s="146" t="s">
        <v>85</v>
      </c>
      <c r="AY129" s="16" t="s">
        <v>131</v>
      </c>
      <c r="BE129" s="147">
        <f>IF(N129="základní",J129,0)</f>
        <v>0</v>
      </c>
      <c r="BF129" s="147">
        <f>IF(N129="snížená",J129,0)</f>
        <v>0</v>
      </c>
      <c r="BG129" s="147">
        <f>IF(N129="zákl. přenesená",J129,0)</f>
        <v>0</v>
      </c>
      <c r="BH129" s="147">
        <f>IF(N129="sníž. přenesená",J129,0)</f>
        <v>0</v>
      </c>
      <c r="BI129" s="147">
        <f>IF(N129="nulová",J129,0)</f>
        <v>0</v>
      </c>
      <c r="BJ129" s="16" t="s">
        <v>83</v>
      </c>
      <c r="BK129" s="147">
        <f>ROUND(I129*H129,2)</f>
        <v>0</v>
      </c>
      <c r="BL129" s="16" t="s">
        <v>138</v>
      </c>
      <c r="BM129" s="146" t="s">
        <v>284</v>
      </c>
    </row>
    <row r="130" spans="2:65" s="12" customFormat="1" ht="11.25">
      <c r="B130" s="148"/>
      <c r="D130" s="149" t="s">
        <v>158</v>
      </c>
      <c r="E130" s="155" t="s">
        <v>1</v>
      </c>
      <c r="F130" s="150" t="s">
        <v>285</v>
      </c>
      <c r="H130" s="151">
        <v>168</v>
      </c>
      <c r="I130" s="152"/>
      <c r="L130" s="148"/>
      <c r="M130" s="153"/>
      <c r="T130" s="154"/>
      <c r="AT130" s="155" t="s">
        <v>158</v>
      </c>
      <c r="AU130" s="155" t="s">
        <v>85</v>
      </c>
      <c r="AV130" s="12" t="s">
        <v>85</v>
      </c>
      <c r="AW130" s="12" t="s">
        <v>32</v>
      </c>
      <c r="AX130" s="12" t="s">
        <v>83</v>
      </c>
      <c r="AY130" s="155" t="s">
        <v>131</v>
      </c>
    </row>
    <row r="131" spans="2:65" s="1" customFormat="1" ht="24.2" customHeight="1">
      <c r="B131" s="31"/>
      <c r="C131" s="135" t="s">
        <v>138</v>
      </c>
      <c r="D131" s="135" t="s">
        <v>133</v>
      </c>
      <c r="E131" s="136" t="s">
        <v>286</v>
      </c>
      <c r="F131" s="137" t="s">
        <v>287</v>
      </c>
      <c r="G131" s="138" t="s">
        <v>228</v>
      </c>
      <c r="H131" s="139">
        <v>56</v>
      </c>
      <c r="I131" s="140"/>
      <c r="J131" s="141">
        <f>ROUND(I131*H131,2)</f>
        <v>0</v>
      </c>
      <c r="K131" s="137" t="s">
        <v>137</v>
      </c>
      <c r="L131" s="31"/>
      <c r="M131" s="142" t="s">
        <v>1</v>
      </c>
      <c r="N131" s="143" t="s">
        <v>41</v>
      </c>
      <c r="P131" s="144">
        <f>O131*H131</f>
        <v>0</v>
      </c>
      <c r="Q131" s="144">
        <v>0</v>
      </c>
      <c r="R131" s="144">
        <f>Q131*H131</f>
        <v>0</v>
      </c>
      <c r="S131" s="144">
        <v>0</v>
      </c>
      <c r="T131" s="145">
        <f>S131*H131</f>
        <v>0</v>
      </c>
      <c r="AR131" s="146" t="s">
        <v>138</v>
      </c>
      <c r="AT131" s="146" t="s">
        <v>133</v>
      </c>
      <c r="AU131" s="146" t="s">
        <v>85</v>
      </c>
      <c r="AY131" s="16" t="s">
        <v>131</v>
      </c>
      <c r="BE131" s="147">
        <f>IF(N131="základní",J131,0)</f>
        <v>0</v>
      </c>
      <c r="BF131" s="147">
        <f>IF(N131="snížená",J131,0)</f>
        <v>0</v>
      </c>
      <c r="BG131" s="147">
        <f>IF(N131="zákl. přenesená",J131,0)</f>
        <v>0</v>
      </c>
      <c r="BH131" s="147">
        <f>IF(N131="sníž. přenesená",J131,0)</f>
        <v>0</v>
      </c>
      <c r="BI131" s="147">
        <f>IF(N131="nulová",J131,0)</f>
        <v>0</v>
      </c>
      <c r="BJ131" s="16" t="s">
        <v>83</v>
      </c>
      <c r="BK131" s="147">
        <f>ROUND(I131*H131,2)</f>
        <v>0</v>
      </c>
      <c r="BL131" s="16" t="s">
        <v>138</v>
      </c>
      <c r="BM131" s="146" t="s">
        <v>288</v>
      </c>
    </row>
    <row r="132" spans="2:65" s="12" customFormat="1" ht="11.25">
      <c r="B132" s="148"/>
      <c r="D132" s="149" t="s">
        <v>158</v>
      </c>
      <c r="E132" s="155" t="s">
        <v>1</v>
      </c>
      <c r="F132" s="150" t="s">
        <v>289</v>
      </c>
      <c r="H132" s="151">
        <v>56</v>
      </c>
      <c r="I132" s="152"/>
      <c r="L132" s="148"/>
      <c r="M132" s="153"/>
      <c r="T132" s="154"/>
      <c r="AT132" s="155" t="s">
        <v>158</v>
      </c>
      <c r="AU132" s="155" t="s">
        <v>85</v>
      </c>
      <c r="AV132" s="12" t="s">
        <v>85</v>
      </c>
      <c r="AW132" s="12" t="s">
        <v>32</v>
      </c>
      <c r="AX132" s="12" t="s">
        <v>83</v>
      </c>
      <c r="AY132" s="155" t="s">
        <v>131</v>
      </c>
    </row>
    <row r="133" spans="2:65" s="1" customFormat="1" ht="24.2" customHeight="1">
      <c r="B133" s="31"/>
      <c r="C133" s="135" t="s">
        <v>154</v>
      </c>
      <c r="D133" s="135" t="s">
        <v>133</v>
      </c>
      <c r="E133" s="136" t="s">
        <v>290</v>
      </c>
      <c r="F133" s="137" t="s">
        <v>291</v>
      </c>
      <c r="G133" s="138" t="s">
        <v>228</v>
      </c>
      <c r="H133" s="139">
        <v>2</v>
      </c>
      <c r="I133" s="140"/>
      <c r="J133" s="141">
        <f>ROUND(I133*H133,2)</f>
        <v>0</v>
      </c>
      <c r="K133" s="137" t="s">
        <v>137</v>
      </c>
      <c r="L133" s="31"/>
      <c r="M133" s="142" t="s">
        <v>1</v>
      </c>
      <c r="N133" s="143" t="s">
        <v>41</v>
      </c>
      <c r="P133" s="144">
        <f>O133*H133</f>
        <v>0</v>
      </c>
      <c r="Q133" s="144">
        <v>0</v>
      </c>
      <c r="R133" s="144">
        <f>Q133*H133</f>
        <v>0</v>
      </c>
      <c r="S133" s="144">
        <v>0</v>
      </c>
      <c r="T133" s="145">
        <f>S133*H133</f>
        <v>0</v>
      </c>
      <c r="AR133" s="146" t="s">
        <v>138</v>
      </c>
      <c r="AT133" s="146" t="s">
        <v>133</v>
      </c>
      <c r="AU133" s="146" t="s">
        <v>85</v>
      </c>
      <c r="AY133" s="16" t="s">
        <v>131</v>
      </c>
      <c r="BE133" s="147">
        <f>IF(N133="základní",J133,0)</f>
        <v>0</v>
      </c>
      <c r="BF133" s="147">
        <f>IF(N133="snížená",J133,0)</f>
        <v>0</v>
      </c>
      <c r="BG133" s="147">
        <f>IF(N133="zákl. přenesená",J133,0)</f>
        <v>0</v>
      </c>
      <c r="BH133" s="147">
        <f>IF(N133="sníž. přenesená",J133,0)</f>
        <v>0</v>
      </c>
      <c r="BI133" s="147">
        <f>IF(N133="nulová",J133,0)</f>
        <v>0</v>
      </c>
      <c r="BJ133" s="16" t="s">
        <v>83</v>
      </c>
      <c r="BK133" s="147">
        <f>ROUND(I133*H133,2)</f>
        <v>0</v>
      </c>
      <c r="BL133" s="16" t="s">
        <v>138</v>
      </c>
      <c r="BM133" s="146" t="s">
        <v>292</v>
      </c>
    </row>
    <row r="134" spans="2:65" s="12" customFormat="1" ht="11.25">
      <c r="B134" s="148"/>
      <c r="D134" s="149" t="s">
        <v>158</v>
      </c>
      <c r="E134" s="155" t="s">
        <v>1</v>
      </c>
      <c r="F134" s="150" t="s">
        <v>293</v>
      </c>
      <c r="H134" s="151">
        <v>2</v>
      </c>
      <c r="I134" s="152"/>
      <c r="L134" s="148"/>
      <c r="M134" s="153"/>
      <c r="T134" s="154"/>
      <c r="AT134" s="155" t="s">
        <v>158</v>
      </c>
      <c r="AU134" s="155" t="s">
        <v>85</v>
      </c>
      <c r="AV134" s="12" t="s">
        <v>85</v>
      </c>
      <c r="AW134" s="12" t="s">
        <v>32</v>
      </c>
      <c r="AX134" s="12" t="s">
        <v>83</v>
      </c>
      <c r="AY134" s="155" t="s">
        <v>131</v>
      </c>
    </row>
    <row r="135" spans="2:65" s="1" customFormat="1" ht="24.2" customHeight="1">
      <c r="B135" s="31"/>
      <c r="C135" s="135" t="s">
        <v>160</v>
      </c>
      <c r="D135" s="135" t="s">
        <v>133</v>
      </c>
      <c r="E135" s="136" t="s">
        <v>294</v>
      </c>
      <c r="F135" s="137" t="s">
        <v>295</v>
      </c>
      <c r="G135" s="138" t="s">
        <v>228</v>
      </c>
      <c r="H135" s="139">
        <v>56</v>
      </c>
      <c r="I135" s="140"/>
      <c r="J135" s="141">
        <f>ROUND(I135*H135,2)</f>
        <v>0</v>
      </c>
      <c r="K135" s="137" t="s">
        <v>137</v>
      </c>
      <c r="L135" s="31"/>
      <c r="M135" s="142" t="s">
        <v>1</v>
      </c>
      <c r="N135" s="143" t="s">
        <v>41</v>
      </c>
      <c r="P135" s="144">
        <f>O135*H135</f>
        <v>0</v>
      </c>
      <c r="Q135" s="144">
        <v>0</v>
      </c>
      <c r="R135" s="144">
        <f>Q135*H135</f>
        <v>0</v>
      </c>
      <c r="S135" s="144">
        <v>0</v>
      </c>
      <c r="T135" s="145">
        <f>S135*H135</f>
        <v>0</v>
      </c>
      <c r="AR135" s="146" t="s">
        <v>138</v>
      </c>
      <c r="AT135" s="146" t="s">
        <v>133</v>
      </c>
      <c r="AU135" s="146" t="s">
        <v>85</v>
      </c>
      <c r="AY135" s="16" t="s">
        <v>131</v>
      </c>
      <c r="BE135" s="147">
        <f>IF(N135="základní",J135,0)</f>
        <v>0</v>
      </c>
      <c r="BF135" s="147">
        <f>IF(N135="snížená",J135,0)</f>
        <v>0</v>
      </c>
      <c r="BG135" s="147">
        <f>IF(N135="zákl. přenesená",J135,0)</f>
        <v>0</v>
      </c>
      <c r="BH135" s="147">
        <f>IF(N135="sníž. přenesená",J135,0)</f>
        <v>0</v>
      </c>
      <c r="BI135" s="147">
        <f>IF(N135="nulová",J135,0)</f>
        <v>0</v>
      </c>
      <c r="BJ135" s="16" t="s">
        <v>83</v>
      </c>
      <c r="BK135" s="147">
        <f>ROUND(I135*H135,2)</f>
        <v>0</v>
      </c>
      <c r="BL135" s="16" t="s">
        <v>138</v>
      </c>
      <c r="BM135" s="146" t="s">
        <v>296</v>
      </c>
    </row>
    <row r="136" spans="2:65" s="12" customFormat="1" ht="11.25">
      <c r="B136" s="148"/>
      <c r="D136" s="149" t="s">
        <v>158</v>
      </c>
      <c r="E136" s="155" t="s">
        <v>1</v>
      </c>
      <c r="F136" s="150" t="s">
        <v>297</v>
      </c>
      <c r="H136" s="151">
        <v>56</v>
      </c>
      <c r="I136" s="152"/>
      <c r="L136" s="148"/>
      <c r="M136" s="153"/>
      <c r="T136" s="154"/>
      <c r="AT136" s="155" t="s">
        <v>158</v>
      </c>
      <c r="AU136" s="155" t="s">
        <v>85</v>
      </c>
      <c r="AV136" s="12" t="s">
        <v>85</v>
      </c>
      <c r="AW136" s="12" t="s">
        <v>32</v>
      </c>
      <c r="AX136" s="12" t="s">
        <v>83</v>
      </c>
      <c r="AY136" s="155" t="s">
        <v>131</v>
      </c>
    </row>
    <row r="137" spans="2:65" s="1" customFormat="1" ht="24.2" customHeight="1">
      <c r="B137" s="31"/>
      <c r="C137" s="135" t="s">
        <v>164</v>
      </c>
      <c r="D137" s="135" t="s">
        <v>133</v>
      </c>
      <c r="E137" s="136" t="s">
        <v>298</v>
      </c>
      <c r="F137" s="137" t="s">
        <v>299</v>
      </c>
      <c r="G137" s="138" t="s">
        <v>228</v>
      </c>
      <c r="H137" s="139">
        <v>2</v>
      </c>
      <c r="I137" s="140"/>
      <c r="J137" s="141">
        <f>ROUND(I137*H137,2)</f>
        <v>0</v>
      </c>
      <c r="K137" s="137" t="s">
        <v>137</v>
      </c>
      <c r="L137" s="31"/>
      <c r="M137" s="142" t="s">
        <v>1</v>
      </c>
      <c r="N137" s="143" t="s">
        <v>41</v>
      </c>
      <c r="P137" s="144">
        <f>O137*H137</f>
        <v>0</v>
      </c>
      <c r="Q137" s="144">
        <v>0</v>
      </c>
      <c r="R137" s="144">
        <f>Q137*H137</f>
        <v>0</v>
      </c>
      <c r="S137" s="144">
        <v>0</v>
      </c>
      <c r="T137" s="145">
        <f>S137*H137</f>
        <v>0</v>
      </c>
      <c r="AR137" s="146" t="s">
        <v>138</v>
      </c>
      <c r="AT137" s="146" t="s">
        <v>133</v>
      </c>
      <c r="AU137" s="146" t="s">
        <v>85</v>
      </c>
      <c r="AY137" s="16" t="s">
        <v>131</v>
      </c>
      <c r="BE137" s="147">
        <f>IF(N137="základní",J137,0)</f>
        <v>0</v>
      </c>
      <c r="BF137" s="147">
        <f>IF(N137="snížená",J137,0)</f>
        <v>0</v>
      </c>
      <c r="BG137" s="147">
        <f>IF(N137="zákl. přenesená",J137,0)</f>
        <v>0</v>
      </c>
      <c r="BH137" s="147">
        <f>IF(N137="sníž. přenesená",J137,0)</f>
        <v>0</v>
      </c>
      <c r="BI137" s="147">
        <f>IF(N137="nulová",J137,0)</f>
        <v>0</v>
      </c>
      <c r="BJ137" s="16" t="s">
        <v>83</v>
      </c>
      <c r="BK137" s="147">
        <f>ROUND(I137*H137,2)</f>
        <v>0</v>
      </c>
      <c r="BL137" s="16" t="s">
        <v>138</v>
      </c>
      <c r="BM137" s="146" t="s">
        <v>300</v>
      </c>
    </row>
    <row r="138" spans="2:65" s="1" customFormat="1" ht="33" customHeight="1">
      <c r="B138" s="31"/>
      <c r="C138" s="135" t="s">
        <v>168</v>
      </c>
      <c r="D138" s="135" t="s">
        <v>133</v>
      </c>
      <c r="E138" s="136" t="s">
        <v>301</v>
      </c>
      <c r="F138" s="137" t="s">
        <v>302</v>
      </c>
      <c r="G138" s="138" t="s">
        <v>228</v>
      </c>
      <c r="H138" s="139">
        <v>56</v>
      </c>
      <c r="I138" s="140"/>
      <c r="J138" s="141">
        <f>ROUND(I138*H138,2)</f>
        <v>0</v>
      </c>
      <c r="K138" s="137" t="s">
        <v>137</v>
      </c>
      <c r="L138" s="31"/>
      <c r="M138" s="142" t="s">
        <v>1</v>
      </c>
      <c r="N138" s="143" t="s">
        <v>41</v>
      </c>
      <c r="P138" s="144">
        <f>O138*H138</f>
        <v>0</v>
      </c>
      <c r="Q138" s="144">
        <v>0</v>
      </c>
      <c r="R138" s="144">
        <f>Q138*H138</f>
        <v>0</v>
      </c>
      <c r="S138" s="144">
        <v>0</v>
      </c>
      <c r="T138" s="145">
        <f>S138*H138</f>
        <v>0</v>
      </c>
      <c r="AR138" s="146" t="s">
        <v>138</v>
      </c>
      <c r="AT138" s="146" t="s">
        <v>133</v>
      </c>
      <c r="AU138" s="146" t="s">
        <v>85</v>
      </c>
      <c r="AY138" s="16" t="s">
        <v>131</v>
      </c>
      <c r="BE138" s="147">
        <f>IF(N138="základní",J138,0)</f>
        <v>0</v>
      </c>
      <c r="BF138" s="147">
        <f>IF(N138="snížená",J138,0)</f>
        <v>0</v>
      </c>
      <c r="BG138" s="147">
        <f>IF(N138="zákl. přenesená",J138,0)</f>
        <v>0</v>
      </c>
      <c r="BH138" s="147">
        <f>IF(N138="sníž. přenesená",J138,0)</f>
        <v>0</v>
      </c>
      <c r="BI138" s="147">
        <f>IF(N138="nulová",J138,0)</f>
        <v>0</v>
      </c>
      <c r="BJ138" s="16" t="s">
        <v>83</v>
      </c>
      <c r="BK138" s="147">
        <f>ROUND(I138*H138,2)</f>
        <v>0</v>
      </c>
      <c r="BL138" s="16" t="s">
        <v>138</v>
      </c>
      <c r="BM138" s="146" t="s">
        <v>303</v>
      </c>
    </row>
    <row r="139" spans="2:65" s="12" customFormat="1" ht="11.25">
      <c r="B139" s="148"/>
      <c r="D139" s="149" t="s">
        <v>158</v>
      </c>
      <c r="E139" s="155" t="s">
        <v>1</v>
      </c>
      <c r="F139" s="150" t="s">
        <v>304</v>
      </c>
      <c r="H139" s="151">
        <v>56</v>
      </c>
      <c r="I139" s="152"/>
      <c r="L139" s="148"/>
      <c r="M139" s="153"/>
      <c r="T139" s="154"/>
      <c r="AT139" s="155" t="s">
        <v>158</v>
      </c>
      <c r="AU139" s="155" t="s">
        <v>85</v>
      </c>
      <c r="AV139" s="12" t="s">
        <v>85</v>
      </c>
      <c r="AW139" s="12" t="s">
        <v>32</v>
      </c>
      <c r="AX139" s="12" t="s">
        <v>83</v>
      </c>
      <c r="AY139" s="155" t="s">
        <v>131</v>
      </c>
    </row>
    <row r="140" spans="2:65" s="1" customFormat="1" ht="24.2" customHeight="1">
      <c r="B140" s="31"/>
      <c r="C140" s="135" t="s">
        <v>172</v>
      </c>
      <c r="D140" s="135" t="s">
        <v>133</v>
      </c>
      <c r="E140" s="136" t="s">
        <v>305</v>
      </c>
      <c r="F140" s="137" t="s">
        <v>306</v>
      </c>
      <c r="G140" s="138" t="s">
        <v>228</v>
      </c>
      <c r="H140" s="139">
        <v>6</v>
      </c>
      <c r="I140" s="140"/>
      <c r="J140" s="141">
        <f>ROUND(I140*H140,2)</f>
        <v>0</v>
      </c>
      <c r="K140" s="137" t="s">
        <v>137</v>
      </c>
      <c r="L140" s="31"/>
      <c r="M140" s="142" t="s">
        <v>1</v>
      </c>
      <c r="N140" s="143" t="s">
        <v>41</v>
      </c>
      <c r="P140" s="144">
        <f>O140*H140</f>
        <v>0</v>
      </c>
      <c r="Q140" s="144">
        <v>0</v>
      </c>
      <c r="R140" s="144">
        <f>Q140*H140</f>
        <v>0</v>
      </c>
      <c r="S140" s="144">
        <v>0</v>
      </c>
      <c r="T140" s="145">
        <f>S140*H140</f>
        <v>0</v>
      </c>
      <c r="AR140" s="146" t="s">
        <v>138</v>
      </c>
      <c r="AT140" s="146" t="s">
        <v>133</v>
      </c>
      <c r="AU140" s="146" t="s">
        <v>85</v>
      </c>
      <c r="AY140" s="16" t="s">
        <v>131</v>
      </c>
      <c r="BE140" s="147">
        <f>IF(N140="základní",J140,0)</f>
        <v>0</v>
      </c>
      <c r="BF140" s="147">
        <f>IF(N140="snížená",J140,0)</f>
        <v>0</v>
      </c>
      <c r="BG140" s="147">
        <f>IF(N140="zákl. přenesená",J140,0)</f>
        <v>0</v>
      </c>
      <c r="BH140" s="147">
        <f>IF(N140="sníž. přenesená",J140,0)</f>
        <v>0</v>
      </c>
      <c r="BI140" s="147">
        <f>IF(N140="nulová",J140,0)</f>
        <v>0</v>
      </c>
      <c r="BJ140" s="16" t="s">
        <v>83</v>
      </c>
      <c r="BK140" s="147">
        <f>ROUND(I140*H140,2)</f>
        <v>0</v>
      </c>
      <c r="BL140" s="16" t="s">
        <v>138</v>
      </c>
      <c r="BM140" s="146" t="s">
        <v>307</v>
      </c>
    </row>
    <row r="141" spans="2:65" s="12" customFormat="1" ht="11.25">
      <c r="B141" s="148"/>
      <c r="D141" s="149" t="s">
        <v>158</v>
      </c>
      <c r="E141" s="155" t="s">
        <v>1</v>
      </c>
      <c r="F141" s="150" t="s">
        <v>308</v>
      </c>
      <c r="H141" s="151">
        <v>6</v>
      </c>
      <c r="I141" s="152"/>
      <c r="L141" s="148"/>
      <c r="M141" s="153"/>
      <c r="T141" s="154"/>
      <c r="AT141" s="155" t="s">
        <v>158</v>
      </c>
      <c r="AU141" s="155" t="s">
        <v>85</v>
      </c>
      <c r="AV141" s="12" t="s">
        <v>85</v>
      </c>
      <c r="AW141" s="12" t="s">
        <v>32</v>
      </c>
      <c r="AX141" s="12" t="s">
        <v>83</v>
      </c>
      <c r="AY141" s="155" t="s">
        <v>131</v>
      </c>
    </row>
    <row r="142" spans="2:65" s="1" customFormat="1" ht="24.2" customHeight="1">
      <c r="B142" s="31"/>
      <c r="C142" s="135" t="s">
        <v>216</v>
      </c>
      <c r="D142" s="135" t="s">
        <v>133</v>
      </c>
      <c r="E142" s="136" t="s">
        <v>309</v>
      </c>
      <c r="F142" s="137" t="s">
        <v>310</v>
      </c>
      <c r="G142" s="138" t="s">
        <v>228</v>
      </c>
      <c r="H142" s="139">
        <v>168</v>
      </c>
      <c r="I142" s="140"/>
      <c r="J142" s="141">
        <f>ROUND(I142*H142,2)</f>
        <v>0</v>
      </c>
      <c r="K142" s="137" t="s">
        <v>137</v>
      </c>
      <c r="L142" s="31"/>
      <c r="M142" s="142" t="s">
        <v>1</v>
      </c>
      <c r="N142" s="143" t="s">
        <v>41</v>
      </c>
      <c r="P142" s="144">
        <f>O142*H142</f>
        <v>0</v>
      </c>
      <c r="Q142" s="144">
        <v>0</v>
      </c>
      <c r="R142" s="144">
        <f>Q142*H142</f>
        <v>0</v>
      </c>
      <c r="S142" s="144">
        <v>0</v>
      </c>
      <c r="T142" s="145">
        <f>S142*H142</f>
        <v>0</v>
      </c>
      <c r="AR142" s="146" t="s">
        <v>138</v>
      </c>
      <c r="AT142" s="146" t="s">
        <v>133</v>
      </c>
      <c r="AU142" s="146" t="s">
        <v>85</v>
      </c>
      <c r="AY142" s="16" t="s">
        <v>131</v>
      </c>
      <c r="BE142" s="147">
        <f>IF(N142="základní",J142,0)</f>
        <v>0</v>
      </c>
      <c r="BF142" s="147">
        <f>IF(N142="snížená",J142,0)</f>
        <v>0</v>
      </c>
      <c r="BG142" s="147">
        <f>IF(N142="zákl. přenesená",J142,0)</f>
        <v>0</v>
      </c>
      <c r="BH142" s="147">
        <f>IF(N142="sníž. přenesená",J142,0)</f>
        <v>0</v>
      </c>
      <c r="BI142" s="147">
        <f>IF(N142="nulová",J142,0)</f>
        <v>0</v>
      </c>
      <c r="BJ142" s="16" t="s">
        <v>83</v>
      </c>
      <c r="BK142" s="147">
        <f>ROUND(I142*H142,2)</f>
        <v>0</v>
      </c>
      <c r="BL142" s="16" t="s">
        <v>138</v>
      </c>
      <c r="BM142" s="146" t="s">
        <v>311</v>
      </c>
    </row>
    <row r="143" spans="2:65" s="12" customFormat="1" ht="11.25">
      <c r="B143" s="148"/>
      <c r="D143" s="149" t="s">
        <v>158</v>
      </c>
      <c r="E143" s="155" t="s">
        <v>1</v>
      </c>
      <c r="F143" s="150" t="s">
        <v>312</v>
      </c>
      <c r="H143" s="151">
        <v>168</v>
      </c>
      <c r="I143" s="152"/>
      <c r="L143" s="148"/>
      <c r="M143" s="153"/>
      <c r="T143" s="154"/>
      <c r="AT143" s="155" t="s">
        <v>158</v>
      </c>
      <c r="AU143" s="155" t="s">
        <v>85</v>
      </c>
      <c r="AV143" s="12" t="s">
        <v>85</v>
      </c>
      <c r="AW143" s="12" t="s">
        <v>32</v>
      </c>
      <c r="AX143" s="12" t="s">
        <v>83</v>
      </c>
      <c r="AY143" s="155" t="s">
        <v>131</v>
      </c>
    </row>
    <row r="144" spans="2:65" s="1" customFormat="1" ht="24.2" customHeight="1">
      <c r="B144" s="31"/>
      <c r="C144" s="135" t="s">
        <v>220</v>
      </c>
      <c r="D144" s="135" t="s">
        <v>133</v>
      </c>
      <c r="E144" s="136" t="s">
        <v>313</v>
      </c>
      <c r="F144" s="137" t="s">
        <v>314</v>
      </c>
      <c r="G144" s="138" t="s">
        <v>228</v>
      </c>
      <c r="H144" s="139">
        <v>2</v>
      </c>
      <c r="I144" s="140"/>
      <c r="J144" s="141">
        <f>ROUND(I144*H144,2)</f>
        <v>0</v>
      </c>
      <c r="K144" s="137" t="s">
        <v>137</v>
      </c>
      <c r="L144" s="31"/>
      <c r="M144" s="142" t="s">
        <v>1</v>
      </c>
      <c r="N144" s="143" t="s">
        <v>41</v>
      </c>
      <c r="P144" s="144">
        <f>O144*H144</f>
        <v>0</v>
      </c>
      <c r="Q144" s="144">
        <v>0</v>
      </c>
      <c r="R144" s="144">
        <f>Q144*H144</f>
        <v>0</v>
      </c>
      <c r="S144" s="144">
        <v>0</v>
      </c>
      <c r="T144" s="145">
        <f>S144*H144</f>
        <v>0</v>
      </c>
      <c r="AR144" s="146" t="s">
        <v>138</v>
      </c>
      <c r="AT144" s="146" t="s">
        <v>133</v>
      </c>
      <c r="AU144" s="146" t="s">
        <v>85</v>
      </c>
      <c r="AY144" s="16" t="s">
        <v>131</v>
      </c>
      <c r="BE144" s="147">
        <f>IF(N144="základní",J144,0)</f>
        <v>0</v>
      </c>
      <c r="BF144" s="147">
        <f>IF(N144="snížená",J144,0)</f>
        <v>0</v>
      </c>
      <c r="BG144" s="147">
        <f>IF(N144="zákl. přenesená",J144,0)</f>
        <v>0</v>
      </c>
      <c r="BH144" s="147">
        <f>IF(N144="sníž. přenesená",J144,0)</f>
        <v>0</v>
      </c>
      <c r="BI144" s="147">
        <f>IF(N144="nulová",J144,0)</f>
        <v>0</v>
      </c>
      <c r="BJ144" s="16" t="s">
        <v>83</v>
      </c>
      <c r="BK144" s="147">
        <f>ROUND(I144*H144,2)</f>
        <v>0</v>
      </c>
      <c r="BL144" s="16" t="s">
        <v>138</v>
      </c>
      <c r="BM144" s="146" t="s">
        <v>315</v>
      </c>
    </row>
    <row r="145" spans="2:65" s="1" customFormat="1" ht="24.2" customHeight="1">
      <c r="B145" s="31"/>
      <c r="C145" s="135" t="s">
        <v>8</v>
      </c>
      <c r="D145" s="135" t="s">
        <v>133</v>
      </c>
      <c r="E145" s="136" t="s">
        <v>316</v>
      </c>
      <c r="F145" s="137" t="s">
        <v>317</v>
      </c>
      <c r="G145" s="138" t="s">
        <v>228</v>
      </c>
      <c r="H145" s="139">
        <v>56</v>
      </c>
      <c r="I145" s="140"/>
      <c r="J145" s="141">
        <f>ROUND(I145*H145,2)</f>
        <v>0</v>
      </c>
      <c r="K145" s="137" t="s">
        <v>137</v>
      </c>
      <c r="L145" s="31"/>
      <c r="M145" s="142" t="s">
        <v>1</v>
      </c>
      <c r="N145" s="143" t="s">
        <v>41</v>
      </c>
      <c r="P145" s="144">
        <f>O145*H145</f>
        <v>0</v>
      </c>
      <c r="Q145" s="144">
        <v>0</v>
      </c>
      <c r="R145" s="144">
        <f>Q145*H145</f>
        <v>0</v>
      </c>
      <c r="S145" s="144">
        <v>0</v>
      </c>
      <c r="T145" s="145">
        <f>S145*H145</f>
        <v>0</v>
      </c>
      <c r="AR145" s="146" t="s">
        <v>138</v>
      </c>
      <c r="AT145" s="146" t="s">
        <v>133</v>
      </c>
      <c r="AU145" s="146" t="s">
        <v>85</v>
      </c>
      <c r="AY145" s="16" t="s">
        <v>131</v>
      </c>
      <c r="BE145" s="147">
        <f>IF(N145="základní",J145,0)</f>
        <v>0</v>
      </c>
      <c r="BF145" s="147">
        <f>IF(N145="snížená",J145,0)</f>
        <v>0</v>
      </c>
      <c r="BG145" s="147">
        <f>IF(N145="zákl. přenesená",J145,0)</f>
        <v>0</v>
      </c>
      <c r="BH145" s="147">
        <f>IF(N145="sníž. přenesená",J145,0)</f>
        <v>0</v>
      </c>
      <c r="BI145" s="147">
        <f>IF(N145="nulová",J145,0)</f>
        <v>0</v>
      </c>
      <c r="BJ145" s="16" t="s">
        <v>83</v>
      </c>
      <c r="BK145" s="147">
        <f>ROUND(I145*H145,2)</f>
        <v>0</v>
      </c>
      <c r="BL145" s="16" t="s">
        <v>138</v>
      </c>
      <c r="BM145" s="146" t="s">
        <v>318</v>
      </c>
    </row>
    <row r="146" spans="2:65" s="12" customFormat="1" ht="11.25">
      <c r="B146" s="148"/>
      <c r="D146" s="149" t="s">
        <v>158</v>
      </c>
      <c r="E146" s="155" t="s">
        <v>1</v>
      </c>
      <c r="F146" s="150" t="s">
        <v>319</v>
      </c>
      <c r="H146" s="151">
        <v>56</v>
      </c>
      <c r="I146" s="152"/>
      <c r="L146" s="148"/>
      <c r="M146" s="178"/>
      <c r="N146" s="179"/>
      <c r="O146" s="179"/>
      <c r="P146" s="179"/>
      <c r="Q146" s="179"/>
      <c r="R146" s="179"/>
      <c r="S146" s="179"/>
      <c r="T146" s="180"/>
      <c r="AT146" s="155" t="s">
        <v>158</v>
      </c>
      <c r="AU146" s="155" t="s">
        <v>85</v>
      </c>
      <c r="AV146" s="12" t="s">
        <v>85</v>
      </c>
      <c r="AW146" s="12" t="s">
        <v>32</v>
      </c>
      <c r="AX146" s="12" t="s">
        <v>83</v>
      </c>
      <c r="AY146" s="155" t="s">
        <v>131</v>
      </c>
    </row>
    <row r="147" spans="2:65" s="1" customFormat="1" ht="6.95" customHeight="1">
      <c r="B147" s="43"/>
      <c r="C147" s="44"/>
      <c r="D147" s="44"/>
      <c r="E147" s="44"/>
      <c r="F147" s="44"/>
      <c r="G147" s="44"/>
      <c r="H147" s="44"/>
      <c r="I147" s="44"/>
      <c r="J147" s="44"/>
      <c r="K147" s="44"/>
      <c r="L147" s="31"/>
    </row>
  </sheetData>
  <sheetProtection algorithmName="SHA-512" hashValue="9C3jfeZy2xA+AOWNZOWk3faj6A5U5Cct/QfnQvNnTyzxnHQYvrr84L2t2LJUhfUHzdc+8vzgFRcqwwQlrQgT2A==" saltValue="UQkslQ1yxsObMnphaRZrsg6JRD8f4jSfCpyicLnXJJ29+P/5cyAlE27tuJtsdquAXmjvDahNuU104hBnTMGpkA==" spinCount="100000" sheet="1" objects="1" scenarios="1" formatColumns="0" formatRows="0" autoFilter="0"/>
  <autoFilter ref="C121:K146" xr:uid="{00000000-0009-0000-0000-000003000000}"/>
  <mergeCells count="12">
    <mergeCell ref="E114:H114"/>
    <mergeCell ref="L2:V2"/>
    <mergeCell ref="E85:H85"/>
    <mergeCell ref="E87:H87"/>
    <mergeCell ref="E89:H89"/>
    <mergeCell ref="E110:H110"/>
    <mergeCell ref="E112:H112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BM130"/>
  <sheetViews>
    <sheetView showGridLines="0" workbookViewId="0"/>
  </sheetViews>
  <sheetFormatPr defaultRowHeight="15.7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14"/>
      <c r="M2" s="214"/>
      <c r="N2" s="214"/>
      <c r="O2" s="214"/>
      <c r="P2" s="214"/>
      <c r="Q2" s="214"/>
      <c r="R2" s="214"/>
      <c r="S2" s="214"/>
      <c r="T2" s="214"/>
      <c r="U2" s="214"/>
      <c r="V2" s="214"/>
      <c r="AT2" s="16" t="s">
        <v>99</v>
      </c>
    </row>
    <row r="3" spans="2:46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85</v>
      </c>
    </row>
    <row r="4" spans="2:46" ht="24.95" customHeight="1">
      <c r="B4" s="19"/>
      <c r="D4" s="20" t="s">
        <v>103</v>
      </c>
      <c r="L4" s="19"/>
      <c r="M4" s="92" t="s">
        <v>10</v>
      </c>
      <c r="AT4" s="16" t="s">
        <v>4</v>
      </c>
    </row>
    <row r="5" spans="2:46" ht="6.95" customHeight="1">
      <c r="B5" s="19"/>
      <c r="L5" s="19"/>
    </row>
    <row r="6" spans="2:46" ht="12" customHeight="1">
      <c r="B6" s="19"/>
      <c r="D6" s="26" t="s">
        <v>16</v>
      </c>
      <c r="L6" s="19"/>
    </row>
    <row r="7" spans="2:46" ht="16.5" customHeight="1">
      <c r="B7" s="19"/>
      <c r="E7" s="229" t="str">
        <f>'Rekapitulace stavby'!K6</f>
        <v>Oprava chodníku kolem školy Šumavská- II.ETAPA  ,Šumperk</v>
      </c>
      <c r="F7" s="230"/>
      <c r="G7" s="230"/>
      <c r="H7" s="230"/>
      <c r="L7" s="19"/>
    </row>
    <row r="8" spans="2:46" ht="12" customHeight="1">
      <c r="B8" s="19"/>
      <c r="D8" s="26" t="s">
        <v>104</v>
      </c>
      <c r="L8" s="19"/>
    </row>
    <row r="9" spans="2:46" s="1" customFormat="1" ht="16.5" customHeight="1">
      <c r="B9" s="31"/>
      <c r="E9" s="229" t="s">
        <v>105</v>
      </c>
      <c r="F9" s="231"/>
      <c r="G9" s="231"/>
      <c r="H9" s="231"/>
      <c r="L9" s="31"/>
    </row>
    <row r="10" spans="2:46" s="1" customFormat="1" ht="12" customHeight="1">
      <c r="B10" s="31"/>
      <c r="D10" s="26" t="s">
        <v>106</v>
      </c>
      <c r="L10" s="31"/>
    </row>
    <row r="11" spans="2:46" s="1" customFormat="1" ht="16.5" customHeight="1">
      <c r="B11" s="31"/>
      <c r="E11" s="187" t="s">
        <v>320</v>
      </c>
      <c r="F11" s="231"/>
      <c r="G11" s="231"/>
      <c r="H11" s="231"/>
      <c r="L11" s="31"/>
    </row>
    <row r="12" spans="2:46" s="1" customFormat="1" ht="11.25">
      <c r="B12" s="31"/>
      <c r="L12" s="31"/>
    </row>
    <row r="13" spans="2:46" s="1" customFormat="1" ht="12" customHeight="1">
      <c r="B13" s="31"/>
      <c r="D13" s="26" t="s">
        <v>18</v>
      </c>
      <c r="F13" s="24" t="s">
        <v>1</v>
      </c>
      <c r="I13" s="26" t="s">
        <v>19</v>
      </c>
      <c r="J13" s="24" t="s">
        <v>1</v>
      </c>
      <c r="L13" s="31"/>
    </row>
    <row r="14" spans="2:46" s="1" customFormat="1" ht="12" customHeight="1">
      <c r="B14" s="31"/>
      <c r="D14" s="26" t="s">
        <v>20</v>
      </c>
      <c r="F14" s="24" t="s">
        <v>21</v>
      </c>
      <c r="I14" s="26" t="s">
        <v>22</v>
      </c>
      <c r="J14" s="51" t="str">
        <f>'Rekapitulace stavby'!AN8</f>
        <v>5. 9. 2024</v>
      </c>
      <c r="L14" s="31"/>
    </row>
    <row r="15" spans="2:46" s="1" customFormat="1" ht="10.9" customHeight="1">
      <c r="B15" s="31"/>
      <c r="L15" s="31"/>
    </row>
    <row r="16" spans="2:46" s="1" customFormat="1" ht="12" customHeight="1">
      <c r="B16" s="31"/>
      <c r="D16" s="26" t="s">
        <v>24</v>
      </c>
      <c r="I16" s="26" t="s">
        <v>25</v>
      </c>
      <c r="J16" s="24" t="s">
        <v>1</v>
      </c>
      <c r="L16" s="31"/>
    </row>
    <row r="17" spans="2:12" s="1" customFormat="1" ht="18" customHeight="1">
      <c r="B17" s="31"/>
      <c r="E17" s="24" t="s">
        <v>26</v>
      </c>
      <c r="I17" s="26" t="s">
        <v>27</v>
      </c>
      <c r="J17" s="24" t="s">
        <v>1</v>
      </c>
      <c r="L17" s="31"/>
    </row>
    <row r="18" spans="2:12" s="1" customFormat="1" ht="6.95" customHeight="1">
      <c r="B18" s="31"/>
      <c r="L18" s="31"/>
    </row>
    <row r="19" spans="2:12" s="1" customFormat="1" ht="12" customHeight="1">
      <c r="B19" s="31"/>
      <c r="D19" s="26" t="s">
        <v>28</v>
      </c>
      <c r="I19" s="26" t="s">
        <v>25</v>
      </c>
      <c r="J19" s="27" t="str">
        <f>'Rekapitulace stavby'!AN13</f>
        <v>Vyplň údaj</v>
      </c>
      <c r="L19" s="31"/>
    </row>
    <row r="20" spans="2:12" s="1" customFormat="1" ht="18" customHeight="1">
      <c r="B20" s="31"/>
      <c r="E20" s="232" t="str">
        <f>'Rekapitulace stavby'!E14</f>
        <v>Vyplň údaj</v>
      </c>
      <c r="F20" s="213"/>
      <c r="G20" s="213"/>
      <c r="H20" s="213"/>
      <c r="I20" s="26" t="s">
        <v>27</v>
      </c>
      <c r="J20" s="27" t="str">
        <f>'Rekapitulace stavby'!AN14</f>
        <v>Vyplň údaj</v>
      </c>
      <c r="L20" s="31"/>
    </row>
    <row r="21" spans="2:12" s="1" customFormat="1" ht="6.95" customHeight="1">
      <c r="B21" s="31"/>
      <c r="L21" s="31"/>
    </row>
    <row r="22" spans="2:12" s="1" customFormat="1" ht="12" customHeight="1">
      <c r="B22" s="31"/>
      <c r="D22" s="26" t="s">
        <v>30</v>
      </c>
      <c r="I22" s="26" t="s">
        <v>25</v>
      </c>
      <c r="J22" s="24" t="s">
        <v>1</v>
      </c>
      <c r="L22" s="31"/>
    </row>
    <row r="23" spans="2:12" s="1" customFormat="1" ht="18" customHeight="1">
      <c r="B23" s="31"/>
      <c r="E23" s="24" t="s">
        <v>31</v>
      </c>
      <c r="I23" s="26" t="s">
        <v>27</v>
      </c>
      <c r="J23" s="24" t="s">
        <v>1</v>
      </c>
      <c r="L23" s="31"/>
    </row>
    <row r="24" spans="2:12" s="1" customFormat="1" ht="6.95" customHeight="1">
      <c r="B24" s="31"/>
      <c r="L24" s="31"/>
    </row>
    <row r="25" spans="2:12" s="1" customFormat="1" ht="12" customHeight="1">
      <c r="B25" s="31"/>
      <c r="D25" s="26" t="s">
        <v>33</v>
      </c>
      <c r="I25" s="26" t="s">
        <v>25</v>
      </c>
      <c r="J25" s="24" t="s">
        <v>1</v>
      </c>
      <c r="L25" s="31"/>
    </row>
    <row r="26" spans="2:12" s="1" customFormat="1" ht="18" customHeight="1">
      <c r="B26" s="31"/>
      <c r="E26" s="24" t="s">
        <v>34</v>
      </c>
      <c r="I26" s="26" t="s">
        <v>27</v>
      </c>
      <c r="J26" s="24" t="s">
        <v>1</v>
      </c>
      <c r="L26" s="31"/>
    </row>
    <row r="27" spans="2:12" s="1" customFormat="1" ht="6.95" customHeight="1">
      <c r="B27" s="31"/>
      <c r="L27" s="31"/>
    </row>
    <row r="28" spans="2:12" s="1" customFormat="1" ht="12" customHeight="1">
      <c r="B28" s="31"/>
      <c r="D28" s="26" t="s">
        <v>35</v>
      </c>
      <c r="L28" s="31"/>
    </row>
    <row r="29" spans="2:12" s="7" customFormat="1" ht="16.5" customHeight="1">
      <c r="B29" s="93"/>
      <c r="E29" s="218" t="s">
        <v>1</v>
      </c>
      <c r="F29" s="218"/>
      <c r="G29" s="218"/>
      <c r="H29" s="218"/>
      <c r="L29" s="93"/>
    </row>
    <row r="30" spans="2:12" s="1" customFormat="1" ht="6.95" customHeight="1">
      <c r="B30" s="31"/>
      <c r="L30" s="31"/>
    </row>
    <row r="31" spans="2:12" s="1" customFormat="1" ht="6.95" customHeight="1">
      <c r="B31" s="31"/>
      <c r="D31" s="52"/>
      <c r="E31" s="52"/>
      <c r="F31" s="52"/>
      <c r="G31" s="52"/>
      <c r="H31" s="52"/>
      <c r="I31" s="52"/>
      <c r="J31" s="52"/>
      <c r="K31" s="52"/>
      <c r="L31" s="31"/>
    </row>
    <row r="32" spans="2:12" s="1" customFormat="1" ht="25.35" customHeight="1">
      <c r="B32" s="31"/>
      <c r="D32" s="94" t="s">
        <v>36</v>
      </c>
      <c r="J32" s="65">
        <f>ROUND(J122, 2)</f>
        <v>0</v>
      </c>
      <c r="L32" s="31"/>
    </row>
    <row r="33" spans="2:12" s="1" customFormat="1" ht="6.95" customHeight="1">
      <c r="B33" s="31"/>
      <c r="D33" s="52"/>
      <c r="E33" s="52"/>
      <c r="F33" s="52"/>
      <c r="G33" s="52"/>
      <c r="H33" s="52"/>
      <c r="I33" s="52"/>
      <c r="J33" s="52"/>
      <c r="K33" s="52"/>
      <c r="L33" s="31"/>
    </row>
    <row r="34" spans="2:12" s="1" customFormat="1" ht="14.45" customHeight="1">
      <c r="B34" s="31"/>
      <c r="F34" s="34" t="s">
        <v>38</v>
      </c>
      <c r="I34" s="34" t="s">
        <v>37</v>
      </c>
      <c r="J34" s="34" t="s">
        <v>39</v>
      </c>
      <c r="L34" s="31"/>
    </row>
    <row r="35" spans="2:12" s="1" customFormat="1" ht="14.45" customHeight="1">
      <c r="B35" s="31"/>
      <c r="D35" s="54" t="s">
        <v>40</v>
      </c>
      <c r="E35" s="26" t="s">
        <v>41</v>
      </c>
      <c r="F35" s="85">
        <f>ROUND((SUM(BE122:BE129)),  2)</f>
        <v>0</v>
      </c>
      <c r="I35" s="95">
        <v>0.21</v>
      </c>
      <c r="J35" s="85">
        <f>ROUND(((SUM(BE122:BE129))*I35),  2)</f>
        <v>0</v>
      </c>
      <c r="L35" s="31"/>
    </row>
    <row r="36" spans="2:12" s="1" customFormat="1" ht="14.45" customHeight="1">
      <c r="B36" s="31"/>
      <c r="E36" s="26" t="s">
        <v>42</v>
      </c>
      <c r="F36" s="85">
        <f>ROUND((SUM(BF122:BF129)),  2)</f>
        <v>0</v>
      </c>
      <c r="I36" s="95">
        <v>0.12</v>
      </c>
      <c r="J36" s="85">
        <f>ROUND(((SUM(BF122:BF129))*I36),  2)</f>
        <v>0</v>
      </c>
      <c r="L36" s="31"/>
    </row>
    <row r="37" spans="2:12" s="1" customFormat="1" ht="14.45" hidden="1" customHeight="1">
      <c r="B37" s="31"/>
      <c r="E37" s="26" t="s">
        <v>43</v>
      </c>
      <c r="F37" s="85">
        <f>ROUND((SUM(BG122:BG129)),  2)</f>
        <v>0</v>
      </c>
      <c r="I37" s="95">
        <v>0.21</v>
      </c>
      <c r="J37" s="85">
        <f>0</f>
        <v>0</v>
      </c>
      <c r="L37" s="31"/>
    </row>
    <row r="38" spans="2:12" s="1" customFormat="1" ht="14.45" hidden="1" customHeight="1">
      <c r="B38" s="31"/>
      <c r="E38" s="26" t="s">
        <v>44</v>
      </c>
      <c r="F38" s="85">
        <f>ROUND((SUM(BH122:BH129)),  2)</f>
        <v>0</v>
      </c>
      <c r="I38" s="95">
        <v>0.12</v>
      </c>
      <c r="J38" s="85">
        <f>0</f>
        <v>0</v>
      </c>
      <c r="L38" s="31"/>
    </row>
    <row r="39" spans="2:12" s="1" customFormat="1" ht="14.45" hidden="1" customHeight="1">
      <c r="B39" s="31"/>
      <c r="E39" s="26" t="s">
        <v>45</v>
      </c>
      <c r="F39" s="85">
        <f>ROUND((SUM(BI122:BI129)),  2)</f>
        <v>0</v>
      </c>
      <c r="I39" s="95">
        <v>0</v>
      </c>
      <c r="J39" s="85">
        <f>0</f>
        <v>0</v>
      </c>
      <c r="L39" s="31"/>
    </row>
    <row r="40" spans="2:12" s="1" customFormat="1" ht="6.95" customHeight="1">
      <c r="B40" s="31"/>
      <c r="L40" s="31"/>
    </row>
    <row r="41" spans="2:12" s="1" customFormat="1" ht="25.35" customHeight="1">
      <c r="B41" s="31"/>
      <c r="C41" s="96"/>
      <c r="D41" s="97" t="s">
        <v>46</v>
      </c>
      <c r="E41" s="56"/>
      <c r="F41" s="56"/>
      <c r="G41" s="98" t="s">
        <v>47</v>
      </c>
      <c r="H41" s="99" t="s">
        <v>48</v>
      </c>
      <c r="I41" s="56"/>
      <c r="J41" s="100">
        <f>SUM(J32:J39)</f>
        <v>0</v>
      </c>
      <c r="K41" s="101"/>
      <c r="L41" s="31"/>
    </row>
    <row r="42" spans="2:12" s="1" customFormat="1" ht="14.45" customHeight="1">
      <c r="B42" s="31"/>
      <c r="L42" s="31"/>
    </row>
    <row r="43" spans="2:12" ht="14.45" customHeight="1">
      <c r="B43" s="19"/>
      <c r="L43" s="19"/>
    </row>
    <row r="44" spans="2:12" ht="14.45" customHeight="1">
      <c r="B44" s="19"/>
      <c r="L44" s="19"/>
    </row>
    <row r="45" spans="2:12" ht="14.45" customHeight="1">
      <c r="B45" s="19"/>
      <c r="L45" s="19"/>
    </row>
    <row r="46" spans="2:12" ht="14.45" customHeight="1">
      <c r="B46" s="19"/>
      <c r="L46" s="19"/>
    </row>
    <row r="47" spans="2:12" ht="14.45" customHeight="1">
      <c r="B47" s="19"/>
      <c r="L47" s="19"/>
    </row>
    <row r="48" spans="2:12" ht="14.45" customHeight="1">
      <c r="B48" s="19"/>
      <c r="L48" s="19"/>
    </row>
    <row r="49" spans="2:12" ht="14.45" customHeight="1">
      <c r="B49" s="19"/>
      <c r="L49" s="19"/>
    </row>
    <row r="50" spans="2:12" s="1" customFormat="1" ht="14.45" customHeight="1">
      <c r="B50" s="31"/>
      <c r="D50" s="40" t="s">
        <v>49</v>
      </c>
      <c r="E50" s="41"/>
      <c r="F50" s="41"/>
      <c r="G50" s="40" t="s">
        <v>50</v>
      </c>
      <c r="H50" s="41"/>
      <c r="I50" s="41"/>
      <c r="J50" s="41"/>
      <c r="K50" s="41"/>
      <c r="L50" s="31"/>
    </row>
    <row r="51" spans="2:12" ht="11.25">
      <c r="B51" s="19"/>
      <c r="L51" s="19"/>
    </row>
    <row r="52" spans="2:12" ht="11.25">
      <c r="B52" s="19"/>
      <c r="L52" s="19"/>
    </row>
    <row r="53" spans="2:12" ht="11.25">
      <c r="B53" s="19"/>
      <c r="L53" s="19"/>
    </row>
    <row r="54" spans="2:12" ht="11.25">
      <c r="B54" s="19"/>
      <c r="L54" s="19"/>
    </row>
    <row r="55" spans="2:12" ht="11.25">
      <c r="B55" s="19"/>
      <c r="L55" s="19"/>
    </row>
    <row r="56" spans="2:12" ht="11.25">
      <c r="B56" s="19"/>
      <c r="L56" s="19"/>
    </row>
    <row r="57" spans="2:12" ht="11.25">
      <c r="B57" s="19"/>
      <c r="L57" s="19"/>
    </row>
    <row r="58" spans="2:12" ht="11.25">
      <c r="B58" s="19"/>
      <c r="L58" s="19"/>
    </row>
    <row r="59" spans="2:12" ht="11.25">
      <c r="B59" s="19"/>
      <c r="L59" s="19"/>
    </row>
    <row r="60" spans="2:12" ht="11.25">
      <c r="B60" s="19"/>
      <c r="L60" s="19"/>
    </row>
    <row r="61" spans="2:12" s="1" customFormat="1" ht="12.75">
      <c r="B61" s="31"/>
      <c r="D61" s="42" t="s">
        <v>51</v>
      </c>
      <c r="E61" s="33"/>
      <c r="F61" s="102" t="s">
        <v>52</v>
      </c>
      <c r="G61" s="42" t="s">
        <v>51</v>
      </c>
      <c r="H61" s="33"/>
      <c r="I61" s="33"/>
      <c r="J61" s="103" t="s">
        <v>52</v>
      </c>
      <c r="K61" s="33"/>
      <c r="L61" s="31"/>
    </row>
    <row r="62" spans="2:12" ht="11.25">
      <c r="B62" s="19"/>
      <c r="L62" s="19"/>
    </row>
    <row r="63" spans="2:12" ht="11.25">
      <c r="B63" s="19"/>
      <c r="L63" s="19"/>
    </row>
    <row r="64" spans="2:12" ht="11.25">
      <c r="B64" s="19"/>
      <c r="L64" s="19"/>
    </row>
    <row r="65" spans="2:12" s="1" customFormat="1" ht="12.75">
      <c r="B65" s="31"/>
      <c r="D65" s="40" t="s">
        <v>53</v>
      </c>
      <c r="E65" s="41"/>
      <c r="F65" s="41"/>
      <c r="G65" s="40" t="s">
        <v>54</v>
      </c>
      <c r="H65" s="41"/>
      <c r="I65" s="41"/>
      <c r="J65" s="41"/>
      <c r="K65" s="41"/>
      <c r="L65" s="31"/>
    </row>
    <row r="66" spans="2:12" ht="11.25">
      <c r="B66" s="19"/>
      <c r="L66" s="19"/>
    </row>
    <row r="67" spans="2:12" ht="11.25">
      <c r="B67" s="19"/>
      <c r="L67" s="19"/>
    </row>
    <row r="68" spans="2:12" ht="11.25">
      <c r="B68" s="19"/>
      <c r="L68" s="19"/>
    </row>
    <row r="69" spans="2:12" ht="11.25">
      <c r="B69" s="19"/>
      <c r="L69" s="19"/>
    </row>
    <row r="70" spans="2:12" ht="11.25">
      <c r="B70" s="19"/>
      <c r="L70" s="19"/>
    </row>
    <row r="71" spans="2:12" ht="11.25">
      <c r="B71" s="19"/>
      <c r="L71" s="19"/>
    </row>
    <row r="72" spans="2:12" ht="11.25">
      <c r="B72" s="19"/>
      <c r="L72" s="19"/>
    </row>
    <row r="73" spans="2:12" ht="11.25">
      <c r="B73" s="19"/>
      <c r="L73" s="19"/>
    </row>
    <row r="74" spans="2:12" ht="11.25">
      <c r="B74" s="19"/>
      <c r="L74" s="19"/>
    </row>
    <row r="75" spans="2:12" ht="11.25">
      <c r="B75" s="19"/>
      <c r="L75" s="19"/>
    </row>
    <row r="76" spans="2:12" s="1" customFormat="1" ht="12.75">
      <c r="B76" s="31"/>
      <c r="D76" s="42" t="s">
        <v>51</v>
      </c>
      <c r="E76" s="33"/>
      <c r="F76" s="102" t="s">
        <v>52</v>
      </c>
      <c r="G76" s="42" t="s">
        <v>51</v>
      </c>
      <c r="H76" s="33"/>
      <c r="I76" s="33"/>
      <c r="J76" s="103" t="s">
        <v>52</v>
      </c>
      <c r="K76" s="33"/>
      <c r="L76" s="31"/>
    </row>
    <row r="77" spans="2:12" s="1" customFormat="1" ht="14.4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31"/>
    </row>
    <row r="81" spans="2:12" s="1" customFormat="1" ht="6.95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31"/>
    </row>
    <row r="82" spans="2:12" s="1" customFormat="1" ht="24.95" customHeight="1">
      <c r="B82" s="31"/>
      <c r="C82" s="20" t="s">
        <v>108</v>
      </c>
      <c r="L82" s="31"/>
    </row>
    <row r="83" spans="2:12" s="1" customFormat="1" ht="6.95" customHeight="1">
      <c r="B83" s="31"/>
      <c r="L83" s="31"/>
    </row>
    <row r="84" spans="2:12" s="1" customFormat="1" ht="12" customHeight="1">
      <c r="B84" s="31"/>
      <c r="C84" s="26" t="s">
        <v>16</v>
      </c>
      <c r="L84" s="31"/>
    </row>
    <row r="85" spans="2:12" s="1" customFormat="1" ht="16.5" customHeight="1">
      <c r="B85" s="31"/>
      <c r="E85" s="229" t="str">
        <f>E7</f>
        <v>Oprava chodníku kolem školy Šumavská- II.ETAPA  ,Šumperk</v>
      </c>
      <c r="F85" s="230"/>
      <c r="G85" s="230"/>
      <c r="H85" s="230"/>
      <c r="L85" s="31"/>
    </row>
    <row r="86" spans="2:12" ht="12" customHeight="1">
      <c r="B86" s="19"/>
      <c r="C86" s="26" t="s">
        <v>104</v>
      </c>
      <c r="L86" s="19"/>
    </row>
    <row r="87" spans="2:12" s="1" customFormat="1" ht="16.5" customHeight="1">
      <c r="B87" s="31"/>
      <c r="E87" s="229" t="s">
        <v>105</v>
      </c>
      <c r="F87" s="231"/>
      <c r="G87" s="231"/>
      <c r="H87" s="231"/>
      <c r="L87" s="31"/>
    </row>
    <row r="88" spans="2:12" s="1" customFormat="1" ht="12" customHeight="1">
      <c r="B88" s="31"/>
      <c r="C88" s="26" t="s">
        <v>106</v>
      </c>
      <c r="L88" s="31"/>
    </row>
    <row r="89" spans="2:12" s="1" customFormat="1" ht="16.5" customHeight="1">
      <c r="B89" s="31"/>
      <c r="E89" s="187" t="str">
        <f>E11</f>
        <v>SO 1000 - Ostatní  náklady</v>
      </c>
      <c r="F89" s="231"/>
      <c r="G89" s="231"/>
      <c r="H89" s="231"/>
      <c r="L89" s="31"/>
    </row>
    <row r="90" spans="2:12" s="1" customFormat="1" ht="6.95" customHeight="1">
      <c r="B90" s="31"/>
      <c r="L90" s="31"/>
    </row>
    <row r="91" spans="2:12" s="1" customFormat="1" ht="12" customHeight="1">
      <c r="B91" s="31"/>
      <c r="C91" s="26" t="s">
        <v>20</v>
      </c>
      <c r="F91" s="24" t="str">
        <f>F14</f>
        <v>Šumperk</v>
      </c>
      <c r="I91" s="26" t="s">
        <v>22</v>
      </c>
      <c r="J91" s="51" t="str">
        <f>IF(J14="","",J14)</f>
        <v>5. 9. 2024</v>
      </c>
      <c r="L91" s="31"/>
    </row>
    <row r="92" spans="2:12" s="1" customFormat="1" ht="6.95" customHeight="1">
      <c r="B92" s="31"/>
      <c r="L92" s="31"/>
    </row>
    <row r="93" spans="2:12" s="1" customFormat="1" ht="15.2" customHeight="1">
      <c r="B93" s="31"/>
      <c r="C93" s="26" t="s">
        <v>24</v>
      </c>
      <c r="F93" s="24" t="str">
        <f>E17</f>
        <v>Město  Šumperk</v>
      </c>
      <c r="I93" s="26" t="s">
        <v>30</v>
      </c>
      <c r="J93" s="29" t="str">
        <f>E23</f>
        <v>Ing.Zdeněk  Vitásek</v>
      </c>
      <c r="L93" s="31"/>
    </row>
    <row r="94" spans="2:12" s="1" customFormat="1" ht="15.2" customHeight="1">
      <c r="B94" s="31"/>
      <c r="C94" s="26" t="s">
        <v>28</v>
      </c>
      <c r="F94" s="24" t="str">
        <f>IF(E20="","",E20)</f>
        <v>Vyplň údaj</v>
      </c>
      <c r="I94" s="26" t="s">
        <v>33</v>
      </c>
      <c r="J94" s="29" t="str">
        <f>E26</f>
        <v>Martin  Pniok</v>
      </c>
      <c r="L94" s="31"/>
    </row>
    <row r="95" spans="2:12" s="1" customFormat="1" ht="10.35" customHeight="1">
      <c r="B95" s="31"/>
      <c r="L95" s="31"/>
    </row>
    <row r="96" spans="2:12" s="1" customFormat="1" ht="29.25" customHeight="1">
      <c r="B96" s="31"/>
      <c r="C96" s="104" t="s">
        <v>109</v>
      </c>
      <c r="D96" s="96"/>
      <c r="E96" s="96"/>
      <c r="F96" s="96"/>
      <c r="G96" s="96"/>
      <c r="H96" s="96"/>
      <c r="I96" s="96"/>
      <c r="J96" s="105" t="s">
        <v>110</v>
      </c>
      <c r="K96" s="96"/>
      <c r="L96" s="31"/>
    </row>
    <row r="97" spans="2:47" s="1" customFormat="1" ht="10.35" customHeight="1">
      <c r="B97" s="31"/>
      <c r="L97" s="31"/>
    </row>
    <row r="98" spans="2:47" s="1" customFormat="1" ht="22.9" customHeight="1">
      <c r="B98" s="31"/>
      <c r="C98" s="106" t="s">
        <v>111</v>
      </c>
      <c r="J98" s="65">
        <f>J122</f>
        <v>0</v>
      </c>
      <c r="L98" s="31"/>
      <c r="AU98" s="16" t="s">
        <v>112</v>
      </c>
    </row>
    <row r="99" spans="2:47" s="8" customFormat="1" ht="24.95" customHeight="1">
      <c r="B99" s="107"/>
      <c r="D99" s="108" t="s">
        <v>321</v>
      </c>
      <c r="E99" s="109"/>
      <c r="F99" s="109"/>
      <c r="G99" s="109"/>
      <c r="H99" s="109"/>
      <c r="I99" s="109"/>
      <c r="J99" s="110">
        <f>J123</f>
        <v>0</v>
      </c>
      <c r="L99" s="107"/>
    </row>
    <row r="100" spans="2:47" s="9" customFormat="1" ht="19.899999999999999" customHeight="1">
      <c r="B100" s="111"/>
      <c r="D100" s="112" t="s">
        <v>322</v>
      </c>
      <c r="E100" s="113"/>
      <c r="F100" s="113"/>
      <c r="G100" s="113"/>
      <c r="H100" s="113"/>
      <c r="I100" s="113"/>
      <c r="J100" s="114">
        <f>J124</f>
        <v>0</v>
      </c>
      <c r="L100" s="111"/>
    </row>
    <row r="101" spans="2:47" s="1" customFormat="1" ht="21.75" customHeight="1">
      <c r="B101" s="31"/>
      <c r="L101" s="31"/>
    </row>
    <row r="102" spans="2:47" s="1" customFormat="1" ht="6.95" customHeight="1">
      <c r="B102" s="43"/>
      <c r="C102" s="44"/>
      <c r="D102" s="44"/>
      <c r="E102" s="44"/>
      <c r="F102" s="44"/>
      <c r="G102" s="44"/>
      <c r="H102" s="44"/>
      <c r="I102" s="44"/>
      <c r="J102" s="44"/>
      <c r="K102" s="44"/>
      <c r="L102" s="31"/>
    </row>
    <row r="106" spans="2:47" s="1" customFormat="1" ht="6.95" customHeight="1">
      <c r="B106" s="45"/>
      <c r="C106" s="46"/>
      <c r="D106" s="46"/>
      <c r="E106" s="46"/>
      <c r="F106" s="46"/>
      <c r="G106" s="46"/>
      <c r="H106" s="46"/>
      <c r="I106" s="46"/>
      <c r="J106" s="46"/>
      <c r="K106" s="46"/>
      <c r="L106" s="31"/>
    </row>
    <row r="107" spans="2:47" s="1" customFormat="1" ht="24.95" customHeight="1">
      <c r="B107" s="31"/>
      <c r="C107" s="20" t="s">
        <v>116</v>
      </c>
      <c r="L107" s="31"/>
    </row>
    <row r="108" spans="2:47" s="1" customFormat="1" ht="6.95" customHeight="1">
      <c r="B108" s="31"/>
      <c r="L108" s="31"/>
    </row>
    <row r="109" spans="2:47" s="1" customFormat="1" ht="12" customHeight="1">
      <c r="B109" s="31"/>
      <c r="C109" s="26" t="s">
        <v>16</v>
      </c>
      <c r="L109" s="31"/>
    </row>
    <row r="110" spans="2:47" s="1" customFormat="1" ht="16.5" customHeight="1">
      <c r="B110" s="31"/>
      <c r="E110" s="229" t="str">
        <f>E7</f>
        <v>Oprava chodníku kolem školy Šumavská- II.ETAPA  ,Šumperk</v>
      </c>
      <c r="F110" s="230"/>
      <c r="G110" s="230"/>
      <c r="H110" s="230"/>
      <c r="L110" s="31"/>
    </row>
    <row r="111" spans="2:47" ht="12" customHeight="1">
      <c r="B111" s="19"/>
      <c r="C111" s="26" t="s">
        <v>104</v>
      </c>
      <c r="L111" s="19"/>
    </row>
    <row r="112" spans="2:47" s="1" customFormat="1" ht="16.5" customHeight="1">
      <c r="B112" s="31"/>
      <c r="E112" s="229" t="s">
        <v>105</v>
      </c>
      <c r="F112" s="231"/>
      <c r="G112" s="231"/>
      <c r="H112" s="231"/>
      <c r="L112" s="31"/>
    </row>
    <row r="113" spans="2:65" s="1" customFormat="1" ht="12" customHeight="1">
      <c r="B113" s="31"/>
      <c r="C113" s="26" t="s">
        <v>106</v>
      </c>
      <c r="L113" s="31"/>
    </row>
    <row r="114" spans="2:65" s="1" customFormat="1" ht="16.5" customHeight="1">
      <c r="B114" s="31"/>
      <c r="E114" s="187" t="str">
        <f>E11</f>
        <v>SO 1000 - Ostatní  náklady</v>
      </c>
      <c r="F114" s="231"/>
      <c r="G114" s="231"/>
      <c r="H114" s="231"/>
      <c r="L114" s="31"/>
    </row>
    <row r="115" spans="2:65" s="1" customFormat="1" ht="6.95" customHeight="1">
      <c r="B115" s="31"/>
      <c r="L115" s="31"/>
    </row>
    <row r="116" spans="2:65" s="1" customFormat="1" ht="12" customHeight="1">
      <c r="B116" s="31"/>
      <c r="C116" s="26" t="s">
        <v>20</v>
      </c>
      <c r="F116" s="24" t="str">
        <f>F14</f>
        <v>Šumperk</v>
      </c>
      <c r="I116" s="26" t="s">
        <v>22</v>
      </c>
      <c r="J116" s="51" t="str">
        <f>IF(J14="","",J14)</f>
        <v>5. 9. 2024</v>
      </c>
      <c r="L116" s="31"/>
    </row>
    <row r="117" spans="2:65" s="1" customFormat="1" ht="6.95" customHeight="1">
      <c r="B117" s="31"/>
      <c r="L117" s="31"/>
    </row>
    <row r="118" spans="2:65" s="1" customFormat="1" ht="15.2" customHeight="1">
      <c r="B118" s="31"/>
      <c r="C118" s="26" t="s">
        <v>24</v>
      </c>
      <c r="F118" s="24" t="str">
        <f>E17</f>
        <v>Město  Šumperk</v>
      </c>
      <c r="I118" s="26" t="s">
        <v>30</v>
      </c>
      <c r="J118" s="29" t="str">
        <f>E23</f>
        <v>Ing.Zdeněk  Vitásek</v>
      </c>
      <c r="L118" s="31"/>
    </row>
    <row r="119" spans="2:65" s="1" customFormat="1" ht="15.2" customHeight="1">
      <c r="B119" s="31"/>
      <c r="C119" s="26" t="s">
        <v>28</v>
      </c>
      <c r="F119" s="24" t="str">
        <f>IF(E20="","",E20)</f>
        <v>Vyplň údaj</v>
      </c>
      <c r="I119" s="26" t="s">
        <v>33</v>
      </c>
      <c r="J119" s="29" t="str">
        <f>E26</f>
        <v>Martin  Pniok</v>
      </c>
      <c r="L119" s="31"/>
    </row>
    <row r="120" spans="2:65" s="1" customFormat="1" ht="10.35" customHeight="1">
      <c r="B120" s="31"/>
      <c r="L120" s="31"/>
    </row>
    <row r="121" spans="2:65" s="10" customFormat="1" ht="29.25" customHeight="1">
      <c r="B121" s="115"/>
      <c r="C121" s="116" t="s">
        <v>117</v>
      </c>
      <c r="D121" s="117" t="s">
        <v>61</v>
      </c>
      <c r="E121" s="117" t="s">
        <v>57</v>
      </c>
      <c r="F121" s="117" t="s">
        <v>58</v>
      </c>
      <c r="G121" s="117" t="s">
        <v>118</v>
      </c>
      <c r="H121" s="117" t="s">
        <v>119</v>
      </c>
      <c r="I121" s="117" t="s">
        <v>120</v>
      </c>
      <c r="J121" s="117" t="s">
        <v>110</v>
      </c>
      <c r="K121" s="118" t="s">
        <v>121</v>
      </c>
      <c r="L121" s="115"/>
      <c r="M121" s="58" t="s">
        <v>1</v>
      </c>
      <c r="N121" s="59" t="s">
        <v>40</v>
      </c>
      <c r="O121" s="59" t="s">
        <v>122</v>
      </c>
      <c r="P121" s="59" t="s">
        <v>123</v>
      </c>
      <c r="Q121" s="59" t="s">
        <v>124</v>
      </c>
      <c r="R121" s="59" t="s">
        <v>125</v>
      </c>
      <c r="S121" s="59" t="s">
        <v>126</v>
      </c>
      <c r="T121" s="60" t="s">
        <v>127</v>
      </c>
    </row>
    <row r="122" spans="2:65" s="1" customFormat="1" ht="22.9" customHeight="1">
      <c r="B122" s="31"/>
      <c r="C122" s="63" t="s">
        <v>128</v>
      </c>
      <c r="J122" s="119">
        <f>BK122</f>
        <v>0</v>
      </c>
      <c r="L122" s="31"/>
      <c r="M122" s="61"/>
      <c r="N122" s="52"/>
      <c r="O122" s="52"/>
      <c r="P122" s="120">
        <f>P123</f>
        <v>0</v>
      </c>
      <c r="Q122" s="52"/>
      <c r="R122" s="120">
        <f>R123</f>
        <v>0</v>
      </c>
      <c r="S122" s="52"/>
      <c r="T122" s="121">
        <f>T123</f>
        <v>0</v>
      </c>
      <c r="AT122" s="16" t="s">
        <v>75</v>
      </c>
      <c r="AU122" s="16" t="s">
        <v>112</v>
      </c>
      <c r="BK122" s="122">
        <f>BK123</f>
        <v>0</v>
      </c>
    </row>
    <row r="123" spans="2:65" s="11" customFormat="1" ht="25.9" customHeight="1">
      <c r="B123" s="123"/>
      <c r="D123" s="124" t="s">
        <v>75</v>
      </c>
      <c r="E123" s="125" t="s">
        <v>323</v>
      </c>
      <c r="F123" s="125" t="s">
        <v>324</v>
      </c>
      <c r="I123" s="126"/>
      <c r="J123" s="127">
        <f>BK123</f>
        <v>0</v>
      </c>
      <c r="L123" s="123"/>
      <c r="M123" s="128"/>
      <c r="P123" s="129">
        <f>P124</f>
        <v>0</v>
      </c>
      <c r="R123" s="129">
        <f>R124</f>
        <v>0</v>
      </c>
      <c r="T123" s="130">
        <f>T124</f>
        <v>0</v>
      </c>
      <c r="AR123" s="124" t="s">
        <v>138</v>
      </c>
      <c r="AT123" s="131" t="s">
        <v>75</v>
      </c>
      <c r="AU123" s="131" t="s">
        <v>76</v>
      </c>
      <c r="AY123" s="124" t="s">
        <v>131</v>
      </c>
      <c r="BK123" s="132">
        <f>BK124</f>
        <v>0</v>
      </c>
    </row>
    <row r="124" spans="2:65" s="11" customFormat="1" ht="22.9" customHeight="1">
      <c r="B124" s="123"/>
      <c r="D124" s="124" t="s">
        <v>75</v>
      </c>
      <c r="E124" s="133" t="s">
        <v>325</v>
      </c>
      <c r="F124" s="133" t="s">
        <v>324</v>
      </c>
      <c r="I124" s="126"/>
      <c r="J124" s="134">
        <f>BK124</f>
        <v>0</v>
      </c>
      <c r="L124" s="123"/>
      <c r="M124" s="128"/>
      <c r="P124" s="129">
        <f>SUM(P125:P129)</f>
        <v>0</v>
      </c>
      <c r="R124" s="129">
        <f>SUM(R125:R129)</f>
        <v>0</v>
      </c>
      <c r="T124" s="130">
        <f>SUM(T125:T129)</f>
        <v>0</v>
      </c>
      <c r="AR124" s="124" t="s">
        <v>138</v>
      </c>
      <c r="AT124" s="131" t="s">
        <v>75</v>
      </c>
      <c r="AU124" s="131" t="s">
        <v>83</v>
      </c>
      <c r="AY124" s="124" t="s">
        <v>131</v>
      </c>
      <c r="BK124" s="132">
        <f>SUM(BK125:BK129)</f>
        <v>0</v>
      </c>
    </row>
    <row r="125" spans="2:65" s="1" customFormat="1" ht="16.5" customHeight="1">
      <c r="B125" s="31"/>
      <c r="C125" s="135" t="s">
        <v>83</v>
      </c>
      <c r="D125" s="135" t="s">
        <v>133</v>
      </c>
      <c r="E125" s="136" t="s">
        <v>326</v>
      </c>
      <c r="F125" s="137" t="s">
        <v>327</v>
      </c>
      <c r="G125" s="138" t="s">
        <v>328</v>
      </c>
      <c r="H125" s="139">
        <v>1</v>
      </c>
      <c r="I125" s="140"/>
      <c r="J125" s="141">
        <f>ROUND(I125*H125,2)</f>
        <v>0</v>
      </c>
      <c r="K125" s="137" t="s">
        <v>1</v>
      </c>
      <c r="L125" s="31"/>
      <c r="M125" s="142" t="s">
        <v>1</v>
      </c>
      <c r="N125" s="143" t="s">
        <v>41</v>
      </c>
      <c r="P125" s="144">
        <f>O125*H125</f>
        <v>0</v>
      </c>
      <c r="Q125" s="144">
        <v>0</v>
      </c>
      <c r="R125" s="144">
        <f>Q125*H125</f>
        <v>0</v>
      </c>
      <c r="S125" s="144">
        <v>0</v>
      </c>
      <c r="T125" s="145">
        <f>S125*H125</f>
        <v>0</v>
      </c>
      <c r="AR125" s="146" t="s">
        <v>329</v>
      </c>
      <c r="AT125" s="146" t="s">
        <v>133</v>
      </c>
      <c r="AU125" s="146" t="s">
        <v>85</v>
      </c>
      <c r="AY125" s="16" t="s">
        <v>131</v>
      </c>
      <c r="BE125" s="147">
        <f>IF(N125="základní",J125,0)</f>
        <v>0</v>
      </c>
      <c r="BF125" s="147">
        <f>IF(N125="snížená",J125,0)</f>
        <v>0</v>
      </c>
      <c r="BG125" s="147">
        <f>IF(N125="zákl. přenesená",J125,0)</f>
        <v>0</v>
      </c>
      <c r="BH125" s="147">
        <f>IF(N125="sníž. přenesená",J125,0)</f>
        <v>0</v>
      </c>
      <c r="BI125" s="147">
        <f>IF(N125="nulová",J125,0)</f>
        <v>0</v>
      </c>
      <c r="BJ125" s="16" t="s">
        <v>83</v>
      </c>
      <c r="BK125" s="147">
        <f>ROUND(I125*H125,2)</f>
        <v>0</v>
      </c>
      <c r="BL125" s="16" t="s">
        <v>329</v>
      </c>
      <c r="BM125" s="146" t="s">
        <v>330</v>
      </c>
    </row>
    <row r="126" spans="2:65" s="14" customFormat="1" ht="22.5">
      <c r="B126" s="181"/>
      <c r="D126" s="149" t="s">
        <v>158</v>
      </c>
      <c r="E126" s="182" t="s">
        <v>1</v>
      </c>
      <c r="F126" s="183" t="s">
        <v>331</v>
      </c>
      <c r="H126" s="182" t="s">
        <v>1</v>
      </c>
      <c r="I126" s="184"/>
      <c r="L126" s="181"/>
      <c r="M126" s="185"/>
      <c r="T126" s="186"/>
      <c r="AT126" s="182" t="s">
        <v>158</v>
      </c>
      <c r="AU126" s="182" t="s">
        <v>85</v>
      </c>
      <c r="AV126" s="14" t="s">
        <v>83</v>
      </c>
      <c r="AW126" s="14" t="s">
        <v>32</v>
      </c>
      <c r="AX126" s="14" t="s">
        <v>76</v>
      </c>
      <c r="AY126" s="182" t="s">
        <v>131</v>
      </c>
    </row>
    <row r="127" spans="2:65" s="12" customFormat="1" ht="11.25">
      <c r="B127" s="148"/>
      <c r="D127" s="149" t="s">
        <v>158</v>
      </c>
      <c r="E127" s="155" t="s">
        <v>1</v>
      </c>
      <c r="F127" s="150" t="s">
        <v>83</v>
      </c>
      <c r="H127" s="151">
        <v>1</v>
      </c>
      <c r="I127" s="152"/>
      <c r="L127" s="148"/>
      <c r="M127" s="153"/>
      <c r="T127" s="154"/>
      <c r="AT127" s="155" t="s">
        <v>158</v>
      </c>
      <c r="AU127" s="155" t="s">
        <v>85</v>
      </c>
      <c r="AV127" s="12" t="s">
        <v>85</v>
      </c>
      <c r="AW127" s="12" t="s">
        <v>32</v>
      </c>
      <c r="AX127" s="12" t="s">
        <v>83</v>
      </c>
      <c r="AY127" s="155" t="s">
        <v>131</v>
      </c>
    </row>
    <row r="128" spans="2:65" s="1" customFormat="1" ht="24.2" customHeight="1">
      <c r="B128" s="31"/>
      <c r="C128" s="135" t="s">
        <v>85</v>
      </c>
      <c r="D128" s="135" t="s">
        <v>133</v>
      </c>
      <c r="E128" s="136" t="s">
        <v>332</v>
      </c>
      <c r="F128" s="137" t="s">
        <v>333</v>
      </c>
      <c r="G128" s="138" t="s">
        <v>328</v>
      </c>
      <c r="H128" s="139">
        <v>1</v>
      </c>
      <c r="I128" s="140"/>
      <c r="J128" s="141">
        <f>ROUND(I128*H128,2)</f>
        <v>0</v>
      </c>
      <c r="K128" s="137" t="s">
        <v>1</v>
      </c>
      <c r="L128" s="31"/>
      <c r="M128" s="142" t="s">
        <v>1</v>
      </c>
      <c r="N128" s="143" t="s">
        <v>41</v>
      </c>
      <c r="P128" s="144">
        <f>O128*H128</f>
        <v>0</v>
      </c>
      <c r="Q128" s="144">
        <v>0</v>
      </c>
      <c r="R128" s="144">
        <f>Q128*H128</f>
        <v>0</v>
      </c>
      <c r="S128" s="144">
        <v>0</v>
      </c>
      <c r="T128" s="145">
        <f>S128*H128</f>
        <v>0</v>
      </c>
      <c r="AR128" s="146" t="s">
        <v>329</v>
      </c>
      <c r="AT128" s="146" t="s">
        <v>133</v>
      </c>
      <c r="AU128" s="146" t="s">
        <v>85</v>
      </c>
      <c r="AY128" s="16" t="s">
        <v>131</v>
      </c>
      <c r="BE128" s="147">
        <f>IF(N128="základní",J128,0)</f>
        <v>0</v>
      </c>
      <c r="BF128" s="147">
        <f>IF(N128="snížená",J128,0)</f>
        <v>0</v>
      </c>
      <c r="BG128" s="147">
        <f>IF(N128="zákl. přenesená",J128,0)</f>
        <v>0</v>
      </c>
      <c r="BH128" s="147">
        <f>IF(N128="sníž. přenesená",J128,0)</f>
        <v>0</v>
      </c>
      <c r="BI128" s="147">
        <f>IF(N128="nulová",J128,0)</f>
        <v>0</v>
      </c>
      <c r="BJ128" s="16" t="s">
        <v>83</v>
      </c>
      <c r="BK128" s="147">
        <f>ROUND(I128*H128,2)</f>
        <v>0</v>
      </c>
      <c r="BL128" s="16" t="s">
        <v>329</v>
      </c>
      <c r="BM128" s="146" t="s">
        <v>334</v>
      </c>
    </row>
    <row r="129" spans="2:65" s="1" customFormat="1" ht="16.5" customHeight="1">
      <c r="B129" s="31"/>
      <c r="C129" s="135" t="s">
        <v>143</v>
      </c>
      <c r="D129" s="135" t="s">
        <v>133</v>
      </c>
      <c r="E129" s="136" t="s">
        <v>335</v>
      </c>
      <c r="F129" s="137" t="s">
        <v>336</v>
      </c>
      <c r="G129" s="138" t="s">
        <v>328</v>
      </c>
      <c r="H129" s="139">
        <v>1</v>
      </c>
      <c r="I129" s="140"/>
      <c r="J129" s="141">
        <f>ROUND(I129*H129,2)</f>
        <v>0</v>
      </c>
      <c r="K129" s="137" t="s">
        <v>137</v>
      </c>
      <c r="L129" s="31"/>
      <c r="M129" s="156" t="s">
        <v>1</v>
      </c>
      <c r="N129" s="157" t="s">
        <v>41</v>
      </c>
      <c r="O129" s="158"/>
      <c r="P129" s="159">
        <f>O129*H129</f>
        <v>0</v>
      </c>
      <c r="Q129" s="159">
        <v>0</v>
      </c>
      <c r="R129" s="159">
        <f>Q129*H129</f>
        <v>0</v>
      </c>
      <c r="S129" s="159">
        <v>0</v>
      </c>
      <c r="T129" s="160">
        <f>S129*H129</f>
        <v>0</v>
      </c>
      <c r="AR129" s="146" t="s">
        <v>329</v>
      </c>
      <c r="AT129" s="146" t="s">
        <v>133</v>
      </c>
      <c r="AU129" s="146" t="s">
        <v>85</v>
      </c>
      <c r="AY129" s="16" t="s">
        <v>131</v>
      </c>
      <c r="BE129" s="147">
        <f>IF(N129="základní",J129,0)</f>
        <v>0</v>
      </c>
      <c r="BF129" s="147">
        <f>IF(N129="snížená",J129,0)</f>
        <v>0</v>
      </c>
      <c r="BG129" s="147">
        <f>IF(N129="zákl. přenesená",J129,0)</f>
        <v>0</v>
      </c>
      <c r="BH129" s="147">
        <f>IF(N129="sníž. přenesená",J129,0)</f>
        <v>0</v>
      </c>
      <c r="BI129" s="147">
        <f>IF(N129="nulová",J129,0)</f>
        <v>0</v>
      </c>
      <c r="BJ129" s="16" t="s">
        <v>83</v>
      </c>
      <c r="BK129" s="147">
        <f>ROUND(I129*H129,2)</f>
        <v>0</v>
      </c>
      <c r="BL129" s="16" t="s">
        <v>329</v>
      </c>
      <c r="BM129" s="146" t="s">
        <v>337</v>
      </c>
    </row>
    <row r="130" spans="2:65" s="1" customFormat="1" ht="6.95" customHeight="1">
      <c r="B130" s="43"/>
      <c r="C130" s="44"/>
      <c r="D130" s="44"/>
      <c r="E130" s="44"/>
      <c r="F130" s="44"/>
      <c r="G130" s="44"/>
      <c r="H130" s="44"/>
      <c r="I130" s="44"/>
      <c r="J130" s="44"/>
      <c r="K130" s="44"/>
      <c r="L130" s="31"/>
    </row>
  </sheetData>
  <sheetProtection algorithmName="SHA-512" hashValue="2zQ8F3TWZqAw4owLEPEKPxdRBe0V0srqtW0jOqk+IvBgSK3RBUIiVJbySO2E8Mf2Ee+DHZ5Ob/NTTQW7PSlYCw==" saltValue="6G8cfsDleEB3CG7z6rfSk/eNTfmFki2kZ+jYRJVxRJplmDi54w9KpTqlekBTZf/8ad/SPrYaU93J77CoOqoIbA==" spinCount="100000" sheet="1" objects="1" scenarios="1" formatColumns="0" formatRows="0" autoFilter="0"/>
  <autoFilter ref="C121:K129" xr:uid="{00000000-0009-0000-0000-000004000000}"/>
  <mergeCells count="12">
    <mergeCell ref="E114:H114"/>
    <mergeCell ref="L2:V2"/>
    <mergeCell ref="E85:H85"/>
    <mergeCell ref="E87:H87"/>
    <mergeCell ref="E89:H89"/>
    <mergeCell ref="E110:H110"/>
    <mergeCell ref="E112:H112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BM127"/>
  <sheetViews>
    <sheetView showGridLines="0" workbookViewId="0"/>
  </sheetViews>
  <sheetFormatPr defaultRowHeight="15.7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14"/>
      <c r="M2" s="214"/>
      <c r="N2" s="214"/>
      <c r="O2" s="214"/>
      <c r="P2" s="214"/>
      <c r="Q2" s="214"/>
      <c r="R2" s="214"/>
      <c r="S2" s="214"/>
      <c r="T2" s="214"/>
      <c r="U2" s="214"/>
      <c r="V2" s="214"/>
      <c r="AT2" s="16" t="s">
        <v>102</v>
      </c>
    </row>
    <row r="3" spans="2:46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85</v>
      </c>
    </row>
    <row r="4" spans="2:46" ht="24.95" customHeight="1">
      <c r="B4" s="19"/>
      <c r="D4" s="20" t="s">
        <v>103</v>
      </c>
      <c r="L4" s="19"/>
      <c r="M4" s="92" t="s">
        <v>10</v>
      </c>
      <c r="AT4" s="16" t="s">
        <v>4</v>
      </c>
    </row>
    <row r="5" spans="2:46" ht="6.95" customHeight="1">
      <c r="B5" s="19"/>
      <c r="L5" s="19"/>
    </row>
    <row r="6" spans="2:46" ht="12" customHeight="1">
      <c r="B6" s="19"/>
      <c r="D6" s="26" t="s">
        <v>16</v>
      </c>
      <c r="L6" s="19"/>
    </row>
    <row r="7" spans="2:46" ht="16.5" customHeight="1">
      <c r="B7" s="19"/>
      <c r="E7" s="229" t="str">
        <f>'Rekapitulace stavby'!K6</f>
        <v>Oprava chodníku kolem školy Šumavská- II.ETAPA  ,Šumperk</v>
      </c>
      <c r="F7" s="230"/>
      <c r="G7" s="230"/>
      <c r="H7" s="230"/>
      <c r="L7" s="19"/>
    </row>
    <row r="8" spans="2:46" ht="12" customHeight="1">
      <c r="B8" s="19"/>
      <c r="D8" s="26" t="s">
        <v>104</v>
      </c>
      <c r="L8" s="19"/>
    </row>
    <row r="9" spans="2:46" s="1" customFormat="1" ht="16.5" customHeight="1">
      <c r="B9" s="31"/>
      <c r="E9" s="229" t="s">
        <v>105</v>
      </c>
      <c r="F9" s="231"/>
      <c r="G9" s="231"/>
      <c r="H9" s="231"/>
      <c r="L9" s="31"/>
    </row>
    <row r="10" spans="2:46" s="1" customFormat="1" ht="12" customHeight="1">
      <c r="B10" s="31"/>
      <c r="D10" s="26" t="s">
        <v>106</v>
      </c>
      <c r="L10" s="31"/>
    </row>
    <row r="11" spans="2:46" s="1" customFormat="1" ht="16.5" customHeight="1">
      <c r="B11" s="31"/>
      <c r="E11" s="187" t="s">
        <v>338</v>
      </c>
      <c r="F11" s="231"/>
      <c r="G11" s="231"/>
      <c r="H11" s="231"/>
      <c r="L11" s="31"/>
    </row>
    <row r="12" spans="2:46" s="1" customFormat="1" ht="11.25">
      <c r="B12" s="31"/>
      <c r="L12" s="31"/>
    </row>
    <row r="13" spans="2:46" s="1" customFormat="1" ht="12" customHeight="1">
      <c r="B13" s="31"/>
      <c r="D13" s="26" t="s">
        <v>18</v>
      </c>
      <c r="F13" s="24" t="s">
        <v>1</v>
      </c>
      <c r="I13" s="26" t="s">
        <v>19</v>
      </c>
      <c r="J13" s="24" t="s">
        <v>1</v>
      </c>
      <c r="L13" s="31"/>
    </row>
    <row r="14" spans="2:46" s="1" customFormat="1" ht="12" customHeight="1">
      <c r="B14" s="31"/>
      <c r="D14" s="26" t="s">
        <v>20</v>
      </c>
      <c r="F14" s="24" t="s">
        <v>21</v>
      </c>
      <c r="I14" s="26" t="s">
        <v>22</v>
      </c>
      <c r="J14" s="51" t="str">
        <f>'Rekapitulace stavby'!AN8</f>
        <v>5. 9. 2024</v>
      </c>
      <c r="L14" s="31"/>
    </row>
    <row r="15" spans="2:46" s="1" customFormat="1" ht="10.9" customHeight="1">
      <c r="B15" s="31"/>
      <c r="L15" s="31"/>
    </row>
    <row r="16" spans="2:46" s="1" customFormat="1" ht="12" customHeight="1">
      <c r="B16" s="31"/>
      <c r="D16" s="26" t="s">
        <v>24</v>
      </c>
      <c r="I16" s="26" t="s">
        <v>25</v>
      </c>
      <c r="J16" s="24" t="s">
        <v>1</v>
      </c>
      <c r="L16" s="31"/>
    </row>
    <row r="17" spans="2:12" s="1" customFormat="1" ht="18" customHeight="1">
      <c r="B17" s="31"/>
      <c r="E17" s="24" t="s">
        <v>26</v>
      </c>
      <c r="I17" s="26" t="s">
        <v>27</v>
      </c>
      <c r="J17" s="24" t="s">
        <v>1</v>
      </c>
      <c r="L17" s="31"/>
    </row>
    <row r="18" spans="2:12" s="1" customFormat="1" ht="6.95" customHeight="1">
      <c r="B18" s="31"/>
      <c r="L18" s="31"/>
    </row>
    <row r="19" spans="2:12" s="1" customFormat="1" ht="12" customHeight="1">
      <c r="B19" s="31"/>
      <c r="D19" s="26" t="s">
        <v>28</v>
      </c>
      <c r="I19" s="26" t="s">
        <v>25</v>
      </c>
      <c r="J19" s="27" t="str">
        <f>'Rekapitulace stavby'!AN13</f>
        <v>Vyplň údaj</v>
      </c>
      <c r="L19" s="31"/>
    </row>
    <row r="20" spans="2:12" s="1" customFormat="1" ht="18" customHeight="1">
      <c r="B20" s="31"/>
      <c r="E20" s="232" t="str">
        <f>'Rekapitulace stavby'!E14</f>
        <v>Vyplň údaj</v>
      </c>
      <c r="F20" s="213"/>
      <c r="G20" s="213"/>
      <c r="H20" s="213"/>
      <c r="I20" s="26" t="s">
        <v>27</v>
      </c>
      <c r="J20" s="27" t="str">
        <f>'Rekapitulace stavby'!AN14</f>
        <v>Vyplň údaj</v>
      </c>
      <c r="L20" s="31"/>
    </row>
    <row r="21" spans="2:12" s="1" customFormat="1" ht="6.95" customHeight="1">
      <c r="B21" s="31"/>
      <c r="L21" s="31"/>
    </row>
    <row r="22" spans="2:12" s="1" customFormat="1" ht="12" customHeight="1">
      <c r="B22" s="31"/>
      <c r="D22" s="26" t="s">
        <v>30</v>
      </c>
      <c r="I22" s="26" t="s">
        <v>25</v>
      </c>
      <c r="J22" s="24" t="s">
        <v>1</v>
      </c>
      <c r="L22" s="31"/>
    </row>
    <row r="23" spans="2:12" s="1" customFormat="1" ht="18" customHeight="1">
      <c r="B23" s="31"/>
      <c r="E23" s="24" t="s">
        <v>31</v>
      </c>
      <c r="I23" s="26" t="s">
        <v>27</v>
      </c>
      <c r="J23" s="24" t="s">
        <v>1</v>
      </c>
      <c r="L23" s="31"/>
    </row>
    <row r="24" spans="2:12" s="1" customFormat="1" ht="6.95" customHeight="1">
      <c r="B24" s="31"/>
      <c r="L24" s="31"/>
    </row>
    <row r="25" spans="2:12" s="1" customFormat="1" ht="12" customHeight="1">
      <c r="B25" s="31"/>
      <c r="D25" s="26" t="s">
        <v>33</v>
      </c>
      <c r="I25" s="26" t="s">
        <v>25</v>
      </c>
      <c r="J25" s="24" t="s">
        <v>1</v>
      </c>
      <c r="L25" s="31"/>
    </row>
    <row r="26" spans="2:12" s="1" customFormat="1" ht="18" customHeight="1">
      <c r="B26" s="31"/>
      <c r="E26" s="24" t="s">
        <v>34</v>
      </c>
      <c r="I26" s="26" t="s">
        <v>27</v>
      </c>
      <c r="J26" s="24" t="s">
        <v>1</v>
      </c>
      <c r="L26" s="31"/>
    </row>
    <row r="27" spans="2:12" s="1" customFormat="1" ht="6.95" customHeight="1">
      <c r="B27" s="31"/>
      <c r="L27" s="31"/>
    </row>
    <row r="28" spans="2:12" s="1" customFormat="1" ht="12" customHeight="1">
      <c r="B28" s="31"/>
      <c r="D28" s="26" t="s">
        <v>35</v>
      </c>
      <c r="L28" s="31"/>
    </row>
    <row r="29" spans="2:12" s="7" customFormat="1" ht="16.5" customHeight="1">
      <c r="B29" s="93"/>
      <c r="E29" s="218" t="s">
        <v>1</v>
      </c>
      <c r="F29" s="218"/>
      <c r="G29" s="218"/>
      <c r="H29" s="218"/>
      <c r="L29" s="93"/>
    </row>
    <row r="30" spans="2:12" s="1" customFormat="1" ht="6.95" customHeight="1">
      <c r="B30" s="31"/>
      <c r="L30" s="31"/>
    </row>
    <row r="31" spans="2:12" s="1" customFormat="1" ht="6.95" customHeight="1">
      <c r="B31" s="31"/>
      <c r="D31" s="52"/>
      <c r="E31" s="52"/>
      <c r="F31" s="52"/>
      <c r="G31" s="52"/>
      <c r="H31" s="52"/>
      <c r="I31" s="52"/>
      <c r="J31" s="52"/>
      <c r="K31" s="52"/>
      <c r="L31" s="31"/>
    </row>
    <row r="32" spans="2:12" s="1" customFormat="1" ht="25.35" customHeight="1">
      <c r="B32" s="31"/>
      <c r="D32" s="94" t="s">
        <v>36</v>
      </c>
      <c r="J32" s="65">
        <f>ROUND(J122, 2)</f>
        <v>0</v>
      </c>
      <c r="L32" s="31"/>
    </row>
    <row r="33" spans="2:12" s="1" customFormat="1" ht="6.95" customHeight="1">
      <c r="B33" s="31"/>
      <c r="D33" s="52"/>
      <c r="E33" s="52"/>
      <c r="F33" s="52"/>
      <c r="G33" s="52"/>
      <c r="H33" s="52"/>
      <c r="I33" s="52"/>
      <c r="J33" s="52"/>
      <c r="K33" s="52"/>
      <c r="L33" s="31"/>
    </row>
    <row r="34" spans="2:12" s="1" customFormat="1" ht="14.45" customHeight="1">
      <c r="B34" s="31"/>
      <c r="F34" s="34" t="s">
        <v>38</v>
      </c>
      <c r="I34" s="34" t="s">
        <v>37</v>
      </c>
      <c r="J34" s="34" t="s">
        <v>39</v>
      </c>
      <c r="L34" s="31"/>
    </row>
    <row r="35" spans="2:12" s="1" customFormat="1" ht="14.45" customHeight="1">
      <c r="B35" s="31"/>
      <c r="D35" s="54" t="s">
        <v>40</v>
      </c>
      <c r="E35" s="26" t="s">
        <v>41</v>
      </c>
      <c r="F35" s="85">
        <f>ROUND((SUM(BE122:BE126)),  2)</f>
        <v>0</v>
      </c>
      <c r="I35" s="95">
        <v>0.21</v>
      </c>
      <c r="J35" s="85">
        <f>ROUND(((SUM(BE122:BE126))*I35),  2)</f>
        <v>0</v>
      </c>
      <c r="L35" s="31"/>
    </row>
    <row r="36" spans="2:12" s="1" customFormat="1" ht="14.45" customHeight="1">
      <c r="B36" s="31"/>
      <c r="E36" s="26" t="s">
        <v>42</v>
      </c>
      <c r="F36" s="85">
        <f>ROUND((SUM(BF122:BF126)),  2)</f>
        <v>0</v>
      </c>
      <c r="I36" s="95">
        <v>0.12</v>
      </c>
      <c r="J36" s="85">
        <f>ROUND(((SUM(BF122:BF126))*I36),  2)</f>
        <v>0</v>
      </c>
      <c r="L36" s="31"/>
    </row>
    <row r="37" spans="2:12" s="1" customFormat="1" ht="14.45" hidden="1" customHeight="1">
      <c r="B37" s="31"/>
      <c r="E37" s="26" t="s">
        <v>43</v>
      </c>
      <c r="F37" s="85">
        <f>ROUND((SUM(BG122:BG126)),  2)</f>
        <v>0</v>
      </c>
      <c r="I37" s="95">
        <v>0.21</v>
      </c>
      <c r="J37" s="85">
        <f>0</f>
        <v>0</v>
      </c>
      <c r="L37" s="31"/>
    </row>
    <row r="38" spans="2:12" s="1" customFormat="1" ht="14.45" hidden="1" customHeight="1">
      <c r="B38" s="31"/>
      <c r="E38" s="26" t="s">
        <v>44</v>
      </c>
      <c r="F38" s="85">
        <f>ROUND((SUM(BH122:BH126)),  2)</f>
        <v>0</v>
      </c>
      <c r="I38" s="95">
        <v>0.12</v>
      </c>
      <c r="J38" s="85">
        <f>0</f>
        <v>0</v>
      </c>
      <c r="L38" s="31"/>
    </row>
    <row r="39" spans="2:12" s="1" customFormat="1" ht="14.45" hidden="1" customHeight="1">
      <c r="B39" s="31"/>
      <c r="E39" s="26" t="s">
        <v>45</v>
      </c>
      <c r="F39" s="85">
        <f>ROUND((SUM(BI122:BI126)),  2)</f>
        <v>0</v>
      </c>
      <c r="I39" s="95">
        <v>0</v>
      </c>
      <c r="J39" s="85">
        <f>0</f>
        <v>0</v>
      </c>
      <c r="L39" s="31"/>
    </row>
    <row r="40" spans="2:12" s="1" customFormat="1" ht="6.95" customHeight="1">
      <c r="B40" s="31"/>
      <c r="L40" s="31"/>
    </row>
    <row r="41" spans="2:12" s="1" customFormat="1" ht="25.35" customHeight="1">
      <c r="B41" s="31"/>
      <c r="C41" s="96"/>
      <c r="D41" s="97" t="s">
        <v>46</v>
      </c>
      <c r="E41" s="56"/>
      <c r="F41" s="56"/>
      <c r="G41" s="98" t="s">
        <v>47</v>
      </c>
      <c r="H41" s="99" t="s">
        <v>48</v>
      </c>
      <c r="I41" s="56"/>
      <c r="J41" s="100">
        <f>SUM(J32:J39)</f>
        <v>0</v>
      </c>
      <c r="K41" s="101"/>
      <c r="L41" s="31"/>
    </row>
    <row r="42" spans="2:12" s="1" customFormat="1" ht="14.45" customHeight="1">
      <c r="B42" s="31"/>
      <c r="L42" s="31"/>
    </row>
    <row r="43" spans="2:12" ht="14.45" customHeight="1">
      <c r="B43" s="19"/>
      <c r="L43" s="19"/>
    </row>
    <row r="44" spans="2:12" ht="14.45" customHeight="1">
      <c r="B44" s="19"/>
      <c r="L44" s="19"/>
    </row>
    <row r="45" spans="2:12" ht="14.45" customHeight="1">
      <c r="B45" s="19"/>
      <c r="L45" s="19"/>
    </row>
    <row r="46" spans="2:12" ht="14.45" customHeight="1">
      <c r="B46" s="19"/>
      <c r="L46" s="19"/>
    </row>
    <row r="47" spans="2:12" ht="14.45" customHeight="1">
      <c r="B47" s="19"/>
      <c r="L47" s="19"/>
    </row>
    <row r="48" spans="2:12" ht="14.45" customHeight="1">
      <c r="B48" s="19"/>
      <c r="L48" s="19"/>
    </row>
    <row r="49" spans="2:12" ht="14.45" customHeight="1">
      <c r="B49" s="19"/>
      <c r="L49" s="19"/>
    </row>
    <row r="50" spans="2:12" s="1" customFormat="1" ht="14.45" customHeight="1">
      <c r="B50" s="31"/>
      <c r="D50" s="40" t="s">
        <v>49</v>
      </c>
      <c r="E50" s="41"/>
      <c r="F50" s="41"/>
      <c r="G50" s="40" t="s">
        <v>50</v>
      </c>
      <c r="H50" s="41"/>
      <c r="I50" s="41"/>
      <c r="J50" s="41"/>
      <c r="K50" s="41"/>
      <c r="L50" s="31"/>
    </row>
    <row r="51" spans="2:12" ht="11.25">
      <c r="B51" s="19"/>
      <c r="L51" s="19"/>
    </row>
    <row r="52" spans="2:12" ht="11.25">
      <c r="B52" s="19"/>
      <c r="L52" s="19"/>
    </row>
    <row r="53" spans="2:12" ht="11.25">
      <c r="B53" s="19"/>
      <c r="L53" s="19"/>
    </row>
    <row r="54" spans="2:12" ht="11.25">
      <c r="B54" s="19"/>
      <c r="L54" s="19"/>
    </row>
    <row r="55" spans="2:12" ht="11.25">
      <c r="B55" s="19"/>
      <c r="L55" s="19"/>
    </row>
    <row r="56" spans="2:12" ht="11.25">
      <c r="B56" s="19"/>
      <c r="L56" s="19"/>
    </row>
    <row r="57" spans="2:12" ht="11.25">
      <c r="B57" s="19"/>
      <c r="L57" s="19"/>
    </row>
    <row r="58" spans="2:12" ht="11.25">
      <c r="B58" s="19"/>
      <c r="L58" s="19"/>
    </row>
    <row r="59" spans="2:12" ht="11.25">
      <c r="B59" s="19"/>
      <c r="L59" s="19"/>
    </row>
    <row r="60" spans="2:12" ht="11.25">
      <c r="B60" s="19"/>
      <c r="L60" s="19"/>
    </row>
    <row r="61" spans="2:12" s="1" customFormat="1" ht="12.75">
      <c r="B61" s="31"/>
      <c r="D61" s="42" t="s">
        <v>51</v>
      </c>
      <c r="E61" s="33"/>
      <c r="F61" s="102" t="s">
        <v>52</v>
      </c>
      <c r="G61" s="42" t="s">
        <v>51</v>
      </c>
      <c r="H61" s="33"/>
      <c r="I61" s="33"/>
      <c r="J61" s="103" t="s">
        <v>52</v>
      </c>
      <c r="K61" s="33"/>
      <c r="L61" s="31"/>
    </row>
    <row r="62" spans="2:12" ht="11.25">
      <c r="B62" s="19"/>
      <c r="L62" s="19"/>
    </row>
    <row r="63" spans="2:12" ht="11.25">
      <c r="B63" s="19"/>
      <c r="L63" s="19"/>
    </row>
    <row r="64" spans="2:12" ht="11.25">
      <c r="B64" s="19"/>
      <c r="L64" s="19"/>
    </row>
    <row r="65" spans="2:12" s="1" customFormat="1" ht="12.75">
      <c r="B65" s="31"/>
      <c r="D65" s="40" t="s">
        <v>53</v>
      </c>
      <c r="E65" s="41"/>
      <c r="F65" s="41"/>
      <c r="G65" s="40" t="s">
        <v>54</v>
      </c>
      <c r="H65" s="41"/>
      <c r="I65" s="41"/>
      <c r="J65" s="41"/>
      <c r="K65" s="41"/>
      <c r="L65" s="31"/>
    </row>
    <row r="66" spans="2:12" ht="11.25">
      <c r="B66" s="19"/>
      <c r="L66" s="19"/>
    </row>
    <row r="67" spans="2:12" ht="11.25">
      <c r="B67" s="19"/>
      <c r="L67" s="19"/>
    </row>
    <row r="68" spans="2:12" ht="11.25">
      <c r="B68" s="19"/>
      <c r="L68" s="19"/>
    </row>
    <row r="69" spans="2:12" ht="11.25">
      <c r="B69" s="19"/>
      <c r="L69" s="19"/>
    </row>
    <row r="70" spans="2:12" ht="11.25">
      <c r="B70" s="19"/>
      <c r="L70" s="19"/>
    </row>
    <row r="71" spans="2:12" ht="11.25">
      <c r="B71" s="19"/>
      <c r="L71" s="19"/>
    </row>
    <row r="72" spans="2:12" ht="11.25">
      <c r="B72" s="19"/>
      <c r="L72" s="19"/>
    </row>
    <row r="73" spans="2:12" ht="11.25">
      <c r="B73" s="19"/>
      <c r="L73" s="19"/>
    </row>
    <row r="74" spans="2:12" ht="11.25">
      <c r="B74" s="19"/>
      <c r="L74" s="19"/>
    </row>
    <row r="75" spans="2:12" ht="11.25">
      <c r="B75" s="19"/>
      <c r="L75" s="19"/>
    </row>
    <row r="76" spans="2:12" s="1" customFormat="1" ht="12.75">
      <c r="B76" s="31"/>
      <c r="D76" s="42" t="s">
        <v>51</v>
      </c>
      <c r="E76" s="33"/>
      <c r="F76" s="102" t="s">
        <v>52</v>
      </c>
      <c r="G76" s="42" t="s">
        <v>51</v>
      </c>
      <c r="H76" s="33"/>
      <c r="I76" s="33"/>
      <c r="J76" s="103" t="s">
        <v>52</v>
      </c>
      <c r="K76" s="33"/>
      <c r="L76" s="31"/>
    </row>
    <row r="77" spans="2:12" s="1" customFormat="1" ht="14.4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31"/>
    </row>
    <row r="81" spans="2:12" s="1" customFormat="1" ht="6.95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31"/>
    </row>
    <row r="82" spans="2:12" s="1" customFormat="1" ht="24.95" customHeight="1">
      <c r="B82" s="31"/>
      <c r="C82" s="20" t="s">
        <v>108</v>
      </c>
      <c r="L82" s="31"/>
    </row>
    <row r="83" spans="2:12" s="1" customFormat="1" ht="6.95" customHeight="1">
      <c r="B83" s="31"/>
      <c r="L83" s="31"/>
    </row>
    <row r="84" spans="2:12" s="1" customFormat="1" ht="12" customHeight="1">
      <c r="B84" s="31"/>
      <c r="C84" s="26" t="s">
        <v>16</v>
      </c>
      <c r="L84" s="31"/>
    </row>
    <row r="85" spans="2:12" s="1" customFormat="1" ht="16.5" customHeight="1">
      <c r="B85" s="31"/>
      <c r="E85" s="229" t="str">
        <f>E7</f>
        <v>Oprava chodníku kolem školy Šumavská- II.ETAPA  ,Šumperk</v>
      </c>
      <c r="F85" s="230"/>
      <c r="G85" s="230"/>
      <c r="H85" s="230"/>
      <c r="L85" s="31"/>
    </row>
    <row r="86" spans="2:12" ht="12" customHeight="1">
      <c r="B86" s="19"/>
      <c r="C86" s="26" t="s">
        <v>104</v>
      </c>
      <c r="L86" s="19"/>
    </row>
    <row r="87" spans="2:12" s="1" customFormat="1" ht="16.5" customHeight="1">
      <c r="B87" s="31"/>
      <c r="E87" s="229" t="s">
        <v>105</v>
      </c>
      <c r="F87" s="231"/>
      <c r="G87" s="231"/>
      <c r="H87" s="231"/>
      <c r="L87" s="31"/>
    </row>
    <row r="88" spans="2:12" s="1" customFormat="1" ht="12" customHeight="1">
      <c r="B88" s="31"/>
      <c r="C88" s="26" t="s">
        <v>106</v>
      </c>
      <c r="L88" s="31"/>
    </row>
    <row r="89" spans="2:12" s="1" customFormat="1" ht="16.5" customHeight="1">
      <c r="B89" s="31"/>
      <c r="E89" s="187" t="str">
        <f>E11</f>
        <v>SO 1020 - VRN</v>
      </c>
      <c r="F89" s="231"/>
      <c r="G89" s="231"/>
      <c r="H89" s="231"/>
      <c r="L89" s="31"/>
    </row>
    <row r="90" spans="2:12" s="1" customFormat="1" ht="6.95" customHeight="1">
      <c r="B90" s="31"/>
      <c r="L90" s="31"/>
    </row>
    <row r="91" spans="2:12" s="1" customFormat="1" ht="12" customHeight="1">
      <c r="B91" s="31"/>
      <c r="C91" s="26" t="s">
        <v>20</v>
      </c>
      <c r="F91" s="24" t="str">
        <f>F14</f>
        <v>Šumperk</v>
      </c>
      <c r="I91" s="26" t="s">
        <v>22</v>
      </c>
      <c r="J91" s="51" t="str">
        <f>IF(J14="","",J14)</f>
        <v>5. 9. 2024</v>
      </c>
      <c r="L91" s="31"/>
    </row>
    <row r="92" spans="2:12" s="1" customFormat="1" ht="6.95" customHeight="1">
      <c r="B92" s="31"/>
      <c r="L92" s="31"/>
    </row>
    <row r="93" spans="2:12" s="1" customFormat="1" ht="15.2" customHeight="1">
      <c r="B93" s="31"/>
      <c r="C93" s="26" t="s">
        <v>24</v>
      </c>
      <c r="F93" s="24" t="str">
        <f>E17</f>
        <v>Město  Šumperk</v>
      </c>
      <c r="I93" s="26" t="s">
        <v>30</v>
      </c>
      <c r="J93" s="29" t="str">
        <f>E23</f>
        <v>Ing.Zdeněk  Vitásek</v>
      </c>
      <c r="L93" s="31"/>
    </row>
    <row r="94" spans="2:12" s="1" customFormat="1" ht="15.2" customHeight="1">
      <c r="B94" s="31"/>
      <c r="C94" s="26" t="s">
        <v>28</v>
      </c>
      <c r="F94" s="24" t="str">
        <f>IF(E20="","",E20)</f>
        <v>Vyplň údaj</v>
      </c>
      <c r="I94" s="26" t="s">
        <v>33</v>
      </c>
      <c r="J94" s="29" t="str">
        <f>E26</f>
        <v>Martin  Pniok</v>
      </c>
      <c r="L94" s="31"/>
    </row>
    <row r="95" spans="2:12" s="1" customFormat="1" ht="10.35" customHeight="1">
      <c r="B95" s="31"/>
      <c r="L95" s="31"/>
    </row>
    <row r="96" spans="2:12" s="1" customFormat="1" ht="29.25" customHeight="1">
      <c r="B96" s="31"/>
      <c r="C96" s="104" t="s">
        <v>109</v>
      </c>
      <c r="D96" s="96"/>
      <c r="E96" s="96"/>
      <c r="F96" s="96"/>
      <c r="G96" s="96"/>
      <c r="H96" s="96"/>
      <c r="I96" s="96"/>
      <c r="J96" s="105" t="s">
        <v>110</v>
      </c>
      <c r="K96" s="96"/>
      <c r="L96" s="31"/>
    </row>
    <row r="97" spans="2:47" s="1" customFormat="1" ht="10.35" customHeight="1">
      <c r="B97" s="31"/>
      <c r="L97" s="31"/>
    </row>
    <row r="98" spans="2:47" s="1" customFormat="1" ht="22.9" customHeight="1">
      <c r="B98" s="31"/>
      <c r="C98" s="106" t="s">
        <v>111</v>
      </c>
      <c r="J98" s="65">
        <f>J122</f>
        <v>0</v>
      </c>
      <c r="L98" s="31"/>
      <c r="AU98" s="16" t="s">
        <v>112</v>
      </c>
    </row>
    <row r="99" spans="2:47" s="8" customFormat="1" ht="24.95" customHeight="1">
      <c r="B99" s="107"/>
      <c r="D99" s="108" t="s">
        <v>339</v>
      </c>
      <c r="E99" s="109"/>
      <c r="F99" s="109"/>
      <c r="G99" s="109"/>
      <c r="H99" s="109"/>
      <c r="I99" s="109"/>
      <c r="J99" s="110">
        <f>J123</f>
        <v>0</v>
      </c>
      <c r="L99" s="107"/>
    </row>
    <row r="100" spans="2:47" s="9" customFormat="1" ht="19.899999999999999" customHeight="1">
      <c r="B100" s="111"/>
      <c r="D100" s="112" t="s">
        <v>340</v>
      </c>
      <c r="E100" s="113"/>
      <c r="F100" s="113"/>
      <c r="G100" s="113"/>
      <c r="H100" s="113"/>
      <c r="I100" s="113"/>
      <c r="J100" s="114">
        <f>J124</f>
        <v>0</v>
      </c>
      <c r="L100" s="111"/>
    </row>
    <row r="101" spans="2:47" s="1" customFormat="1" ht="21.75" customHeight="1">
      <c r="B101" s="31"/>
      <c r="L101" s="31"/>
    </row>
    <row r="102" spans="2:47" s="1" customFormat="1" ht="6.95" customHeight="1">
      <c r="B102" s="43"/>
      <c r="C102" s="44"/>
      <c r="D102" s="44"/>
      <c r="E102" s="44"/>
      <c r="F102" s="44"/>
      <c r="G102" s="44"/>
      <c r="H102" s="44"/>
      <c r="I102" s="44"/>
      <c r="J102" s="44"/>
      <c r="K102" s="44"/>
      <c r="L102" s="31"/>
    </row>
    <row r="106" spans="2:47" s="1" customFormat="1" ht="6.95" customHeight="1">
      <c r="B106" s="45"/>
      <c r="C106" s="46"/>
      <c r="D106" s="46"/>
      <c r="E106" s="46"/>
      <c r="F106" s="46"/>
      <c r="G106" s="46"/>
      <c r="H106" s="46"/>
      <c r="I106" s="46"/>
      <c r="J106" s="46"/>
      <c r="K106" s="46"/>
      <c r="L106" s="31"/>
    </row>
    <row r="107" spans="2:47" s="1" customFormat="1" ht="24.95" customHeight="1">
      <c r="B107" s="31"/>
      <c r="C107" s="20" t="s">
        <v>116</v>
      </c>
      <c r="L107" s="31"/>
    </row>
    <row r="108" spans="2:47" s="1" customFormat="1" ht="6.95" customHeight="1">
      <c r="B108" s="31"/>
      <c r="L108" s="31"/>
    </row>
    <row r="109" spans="2:47" s="1" customFormat="1" ht="12" customHeight="1">
      <c r="B109" s="31"/>
      <c r="C109" s="26" t="s">
        <v>16</v>
      </c>
      <c r="L109" s="31"/>
    </row>
    <row r="110" spans="2:47" s="1" customFormat="1" ht="16.5" customHeight="1">
      <c r="B110" s="31"/>
      <c r="E110" s="229" t="str">
        <f>E7</f>
        <v>Oprava chodníku kolem školy Šumavská- II.ETAPA  ,Šumperk</v>
      </c>
      <c r="F110" s="230"/>
      <c r="G110" s="230"/>
      <c r="H110" s="230"/>
      <c r="L110" s="31"/>
    </row>
    <row r="111" spans="2:47" ht="12" customHeight="1">
      <c r="B111" s="19"/>
      <c r="C111" s="26" t="s">
        <v>104</v>
      </c>
      <c r="L111" s="19"/>
    </row>
    <row r="112" spans="2:47" s="1" customFormat="1" ht="16.5" customHeight="1">
      <c r="B112" s="31"/>
      <c r="E112" s="229" t="s">
        <v>105</v>
      </c>
      <c r="F112" s="231"/>
      <c r="G112" s="231"/>
      <c r="H112" s="231"/>
      <c r="L112" s="31"/>
    </row>
    <row r="113" spans="2:65" s="1" customFormat="1" ht="12" customHeight="1">
      <c r="B113" s="31"/>
      <c r="C113" s="26" t="s">
        <v>106</v>
      </c>
      <c r="L113" s="31"/>
    </row>
    <row r="114" spans="2:65" s="1" customFormat="1" ht="16.5" customHeight="1">
      <c r="B114" s="31"/>
      <c r="E114" s="187" t="str">
        <f>E11</f>
        <v>SO 1020 - VRN</v>
      </c>
      <c r="F114" s="231"/>
      <c r="G114" s="231"/>
      <c r="H114" s="231"/>
      <c r="L114" s="31"/>
    </row>
    <row r="115" spans="2:65" s="1" customFormat="1" ht="6.95" customHeight="1">
      <c r="B115" s="31"/>
      <c r="L115" s="31"/>
    </row>
    <row r="116" spans="2:65" s="1" customFormat="1" ht="12" customHeight="1">
      <c r="B116" s="31"/>
      <c r="C116" s="26" t="s">
        <v>20</v>
      </c>
      <c r="F116" s="24" t="str">
        <f>F14</f>
        <v>Šumperk</v>
      </c>
      <c r="I116" s="26" t="s">
        <v>22</v>
      </c>
      <c r="J116" s="51" t="str">
        <f>IF(J14="","",J14)</f>
        <v>5. 9. 2024</v>
      </c>
      <c r="L116" s="31"/>
    </row>
    <row r="117" spans="2:65" s="1" customFormat="1" ht="6.95" customHeight="1">
      <c r="B117" s="31"/>
      <c r="L117" s="31"/>
    </row>
    <row r="118" spans="2:65" s="1" customFormat="1" ht="15.2" customHeight="1">
      <c r="B118" s="31"/>
      <c r="C118" s="26" t="s">
        <v>24</v>
      </c>
      <c r="F118" s="24" t="str">
        <f>E17</f>
        <v>Město  Šumperk</v>
      </c>
      <c r="I118" s="26" t="s">
        <v>30</v>
      </c>
      <c r="J118" s="29" t="str">
        <f>E23</f>
        <v>Ing.Zdeněk  Vitásek</v>
      </c>
      <c r="L118" s="31"/>
    </row>
    <row r="119" spans="2:65" s="1" customFormat="1" ht="15.2" customHeight="1">
      <c r="B119" s="31"/>
      <c r="C119" s="26" t="s">
        <v>28</v>
      </c>
      <c r="F119" s="24" t="str">
        <f>IF(E20="","",E20)</f>
        <v>Vyplň údaj</v>
      </c>
      <c r="I119" s="26" t="s">
        <v>33</v>
      </c>
      <c r="J119" s="29" t="str">
        <f>E26</f>
        <v>Martin  Pniok</v>
      </c>
      <c r="L119" s="31"/>
    </row>
    <row r="120" spans="2:65" s="1" customFormat="1" ht="10.35" customHeight="1">
      <c r="B120" s="31"/>
      <c r="L120" s="31"/>
    </row>
    <row r="121" spans="2:65" s="10" customFormat="1" ht="29.25" customHeight="1">
      <c r="B121" s="115"/>
      <c r="C121" s="116" t="s">
        <v>117</v>
      </c>
      <c r="D121" s="117" t="s">
        <v>61</v>
      </c>
      <c r="E121" s="117" t="s">
        <v>57</v>
      </c>
      <c r="F121" s="117" t="s">
        <v>58</v>
      </c>
      <c r="G121" s="117" t="s">
        <v>118</v>
      </c>
      <c r="H121" s="117" t="s">
        <v>119</v>
      </c>
      <c r="I121" s="117" t="s">
        <v>120</v>
      </c>
      <c r="J121" s="117" t="s">
        <v>110</v>
      </c>
      <c r="K121" s="118" t="s">
        <v>121</v>
      </c>
      <c r="L121" s="115"/>
      <c r="M121" s="58" t="s">
        <v>1</v>
      </c>
      <c r="N121" s="59" t="s">
        <v>40</v>
      </c>
      <c r="O121" s="59" t="s">
        <v>122</v>
      </c>
      <c r="P121" s="59" t="s">
        <v>123</v>
      </c>
      <c r="Q121" s="59" t="s">
        <v>124</v>
      </c>
      <c r="R121" s="59" t="s">
        <v>125</v>
      </c>
      <c r="S121" s="59" t="s">
        <v>126</v>
      </c>
      <c r="T121" s="60" t="s">
        <v>127</v>
      </c>
    </row>
    <row r="122" spans="2:65" s="1" customFormat="1" ht="22.9" customHeight="1">
      <c r="B122" s="31"/>
      <c r="C122" s="63" t="s">
        <v>128</v>
      </c>
      <c r="J122" s="119">
        <f>BK122</f>
        <v>0</v>
      </c>
      <c r="L122" s="31"/>
      <c r="M122" s="61"/>
      <c r="N122" s="52"/>
      <c r="O122" s="52"/>
      <c r="P122" s="120">
        <f>P123</f>
        <v>0</v>
      </c>
      <c r="Q122" s="52"/>
      <c r="R122" s="120">
        <f>R123</f>
        <v>0</v>
      </c>
      <c r="S122" s="52"/>
      <c r="T122" s="121">
        <f>T123</f>
        <v>0</v>
      </c>
      <c r="AT122" s="16" t="s">
        <v>75</v>
      </c>
      <c r="AU122" s="16" t="s">
        <v>112</v>
      </c>
      <c r="BK122" s="122">
        <f>BK123</f>
        <v>0</v>
      </c>
    </row>
    <row r="123" spans="2:65" s="11" customFormat="1" ht="25.9" customHeight="1">
      <c r="B123" s="123"/>
      <c r="D123" s="124" t="s">
        <v>75</v>
      </c>
      <c r="E123" s="125" t="s">
        <v>101</v>
      </c>
      <c r="F123" s="125" t="s">
        <v>341</v>
      </c>
      <c r="I123" s="126"/>
      <c r="J123" s="127">
        <f>BK123</f>
        <v>0</v>
      </c>
      <c r="L123" s="123"/>
      <c r="M123" s="128"/>
      <c r="P123" s="129">
        <f>P124</f>
        <v>0</v>
      </c>
      <c r="R123" s="129">
        <f>R124</f>
        <v>0</v>
      </c>
      <c r="T123" s="130">
        <f>T124</f>
        <v>0</v>
      </c>
      <c r="AR123" s="124" t="s">
        <v>154</v>
      </c>
      <c r="AT123" s="131" t="s">
        <v>75</v>
      </c>
      <c r="AU123" s="131" t="s">
        <v>76</v>
      </c>
      <c r="AY123" s="124" t="s">
        <v>131</v>
      </c>
      <c r="BK123" s="132">
        <f>BK124</f>
        <v>0</v>
      </c>
    </row>
    <row r="124" spans="2:65" s="11" customFormat="1" ht="22.9" customHeight="1">
      <c r="B124" s="123"/>
      <c r="D124" s="124" t="s">
        <v>75</v>
      </c>
      <c r="E124" s="133" t="s">
        <v>342</v>
      </c>
      <c r="F124" s="133" t="s">
        <v>343</v>
      </c>
      <c r="I124" s="126"/>
      <c r="J124" s="134">
        <f>BK124</f>
        <v>0</v>
      </c>
      <c r="L124" s="123"/>
      <c r="M124" s="128"/>
      <c r="P124" s="129">
        <f>SUM(P125:P126)</f>
        <v>0</v>
      </c>
      <c r="R124" s="129">
        <f>SUM(R125:R126)</f>
        <v>0</v>
      </c>
      <c r="T124" s="130">
        <f>SUM(T125:T126)</f>
        <v>0</v>
      </c>
      <c r="AR124" s="124" t="s">
        <v>154</v>
      </c>
      <c r="AT124" s="131" t="s">
        <v>75</v>
      </c>
      <c r="AU124" s="131" t="s">
        <v>83</v>
      </c>
      <c r="AY124" s="124" t="s">
        <v>131</v>
      </c>
      <c r="BK124" s="132">
        <f>SUM(BK125:BK126)</f>
        <v>0</v>
      </c>
    </row>
    <row r="125" spans="2:65" s="1" customFormat="1" ht="16.5" customHeight="1">
      <c r="B125" s="31"/>
      <c r="C125" s="135" t="s">
        <v>83</v>
      </c>
      <c r="D125" s="135" t="s">
        <v>133</v>
      </c>
      <c r="E125" s="136" t="s">
        <v>344</v>
      </c>
      <c r="F125" s="137" t="s">
        <v>343</v>
      </c>
      <c r="G125" s="138" t="s">
        <v>328</v>
      </c>
      <c r="H125" s="139">
        <v>1</v>
      </c>
      <c r="I125" s="140"/>
      <c r="J125" s="141">
        <f>ROUND(I125*H125,2)</f>
        <v>0</v>
      </c>
      <c r="K125" s="137" t="s">
        <v>137</v>
      </c>
      <c r="L125" s="31"/>
      <c r="M125" s="142" t="s">
        <v>1</v>
      </c>
      <c r="N125" s="143" t="s">
        <v>41</v>
      </c>
      <c r="P125" s="144">
        <f>O125*H125</f>
        <v>0</v>
      </c>
      <c r="Q125" s="144">
        <v>0</v>
      </c>
      <c r="R125" s="144">
        <f>Q125*H125</f>
        <v>0</v>
      </c>
      <c r="S125" s="144">
        <v>0</v>
      </c>
      <c r="T125" s="145">
        <f>S125*H125</f>
        <v>0</v>
      </c>
      <c r="AR125" s="146" t="s">
        <v>345</v>
      </c>
      <c r="AT125" s="146" t="s">
        <v>133</v>
      </c>
      <c r="AU125" s="146" t="s">
        <v>85</v>
      </c>
      <c r="AY125" s="16" t="s">
        <v>131</v>
      </c>
      <c r="BE125" s="147">
        <f>IF(N125="základní",J125,0)</f>
        <v>0</v>
      </c>
      <c r="BF125" s="147">
        <f>IF(N125="snížená",J125,0)</f>
        <v>0</v>
      </c>
      <c r="BG125" s="147">
        <f>IF(N125="zákl. přenesená",J125,0)</f>
        <v>0</v>
      </c>
      <c r="BH125" s="147">
        <f>IF(N125="sníž. přenesená",J125,0)</f>
        <v>0</v>
      </c>
      <c r="BI125" s="147">
        <f>IF(N125="nulová",J125,0)</f>
        <v>0</v>
      </c>
      <c r="BJ125" s="16" t="s">
        <v>83</v>
      </c>
      <c r="BK125" s="147">
        <f>ROUND(I125*H125,2)</f>
        <v>0</v>
      </c>
      <c r="BL125" s="16" t="s">
        <v>345</v>
      </c>
      <c r="BM125" s="146" t="s">
        <v>346</v>
      </c>
    </row>
    <row r="126" spans="2:65" s="1" customFormat="1" ht="16.5" customHeight="1">
      <c r="B126" s="31"/>
      <c r="C126" s="135" t="s">
        <v>85</v>
      </c>
      <c r="D126" s="135" t="s">
        <v>133</v>
      </c>
      <c r="E126" s="136" t="s">
        <v>347</v>
      </c>
      <c r="F126" s="137" t="s">
        <v>348</v>
      </c>
      <c r="G126" s="138" t="s">
        <v>328</v>
      </c>
      <c r="H126" s="139">
        <v>1</v>
      </c>
      <c r="I126" s="140"/>
      <c r="J126" s="141">
        <f>ROUND(I126*H126,2)</f>
        <v>0</v>
      </c>
      <c r="K126" s="137" t="s">
        <v>137</v>
      </c>
      <c r="L126" s="31"/>
      <c r="M126" s="156" t="s">
        <v>1</v>
      </c>
      <c r="N126" s="157" t="s">
        <v>41</v>
      </c>
      <c r="O126" s="158"/>
      <c r="P126" s="159">
        <f>O126*H126</f>
        <v>0</v>
      </c>
      <c r="Q126" s="159">
        <v>0</v>
      </c>
      <c r="R126" s="159">
        <f>Q126*H126</f>
        <v>0</v>
      </c>
      <c r="S126" s="159">
        <v>0</v>
      </c>
      <c r="T126" s="160">
        <f>S126*H126</f>
        <v>0</v>
      </c>
      <c r="AR126" s="146" t="s">
        <v>345</v>
      </c>
      <c r="AT126" s="146" t="s">
        <v>133</v>
      </c>
      <c r="AU126" s="146" t="s">
        <v>85</v>
      </c>
      <c r="AY126" s="16" t="s">
        <v>131</v>
      </c>
      <c r="BE126" s="147">
        <f>IF(N126="základní",J126,0)</f>
        <v>0</v>
      </c>
      <c r="BF126" s="147">
        <f>IF(N126="snížená",J126,0)</f>
        <v>0</v>
      </c>
      <c r="BG126" s="147">
        <f>IF(N126="zákl. přenesená",J126,0)</f>
        <v>0</v>
      </c>
      <c r="BH126" s="147">
        <f>IF(N126="sníž. přenesená",J126,0)</f>
        <v>0</v>
      </c>
      <c r="BI126" s="147">
        <f>IF(N126="nulová",J126,0)</f>
        <v>0</v>
      </c>
      <c r="BJ126" s="16" t="s">
        <v>83</v>
      </c>
      <c r="BK126" s="147">
        <f>ROUND(I126*H126,2)</f>
        <v>0</v>
      </c>
      <c r="BL126" s="16" t="s">
        <v>345</v>
      </c>
      <c r="BM126" s="146" t="s">
        <v>349</v>
      </c>
    </row>
    <row r="127" spans="2:65" s="1" customFormat="1" ht="6.95" customHeight="1">
      <c r="B127" s="43"/>
      <c r="C127" s="44"/>
      <c r="D127" s="44"/>
      <c r="E127" s="44"/>
      <c r="F127" s="44"/>
      <c r="G127" s="44"/>
      <c r="H127" s="44"/>
      <c r="I127" s="44"/>
      <c r="J127" s="44"/>
      <c r="K127" s="44"/>
      <c r="L127" s="31"/>
    </row>
  </sheetData>
  <sheetProtection algorithmName="SHA-512" hashValue="Z56KS8KUt9I/5osH12eyD1LHtBR39uYmEk4K79URHWinERmx1ZQbUYuhGcn7O/38KNr+kod/XWtTnuV9PLiuew==" saltValue="xmCzhXm2Ge24gonN9gilFWyx3eJDAkEqKwgHsbf8BtEVmxIC4ICKrry6no98t6i38vmDnrUBF9eHLeSOE976rA==" spinCount="100000" sheet="1" objects="1" scenarios="1" formatColumns="0" formatRows="0" autoFilter="0"/>
  <autoFilter ref="C121:K126" xr:uid="{00000000-0009-0000-0000-000005000000}"/>
  <mergeCells count="12">
    <mergeCell ref="E114:H114"/>
    <mergeCell ref="L2:V2"/>
    <mergeCell ref="E85:H85"/>
    <mergeCell ref="E87:H87"/>
    <mergeCell ref="E89:H89"/>
    <mergeCell ref="E110:H110"/>
    <mergeCell ref="E112:H112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12</vt:i4>
      </vt:variant>
    </vt:vector>
  </HeadingPairs>
  <TitlesOfParts>
    <vt:vector size="18" baseType="lpstr">
      <vt:lpstr>Rekapitulace stavby</vt:lpstr>
      <vt:lpstr>SO 001 - Příprava území ,...</vt:lpstr>
      <vt:lpstr>SO 101 - Chodník</vt:lpstr>
      <vt:lpstr>SO 192 - Dopravní  značen...</vt:lpstr>
      <vt:lpstr>SO 1000 - Ostatní  náklady</vt:lpstr>
      <vt:lpstr>SO 1020 - VRN</vt:lpstr>
      <vt:lpstr>'Rekapitulace stavby'!Názvy_tisku</vt:lpstr>
      <vt:lpstr>'SO 001 - Příprava území ,...'!Názvy_tisku</vt:lpstr>
      <vt:lpstr>'SO 1000 - Ostatní  náklady'!Názvy_tisku</vt:lpstr>
      <vt:lpstr>'SO 101 - Chodník'!Názvy_tisku</vt:lpstr>
      <vt:lpstr>'SO 1020 - VRN'!Názvy_tisku</vt:lpstr>
      <vt:lpstr>'SO 192 - Dopravní  značen...'!Názvy_tisku</vt:lpstr>
      <vt:lpstr>'Rekapitulace stavby'!Oblast_tisku</vt:lpstr>
      <vt:lpstr>'SO 001 - Příprava území ,...'!Oblast_tisku</vt:lpstr>
      <vt:lpstr>'SO 1000 - Ostatní  náklady'!Oblast_tisku</vt:lpstr>
      <vt:lpstr>'SO 101 - Chodník'!Oblast_tisku</vt:lpstr>
      <vt:lpstr>'SO 1020 - VRN'!Oblast_tisku</vt:lpstr>
      <vt:lpstr>'SO 192 - Dopravní  značen...'!Oblast_tisku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LAPTOP-V6F5C2G1\Radka</dc:creator>
  <cp:lastModifiedBy>Nádeníčková Eva, Ing.</cp:lastModifiedBy>
  <dcterms:created xsi:type="dcterms:W3CDTF">2024-09-06T12:13:48Z</dcterms:created>
  <dcterms:modified xsi:type="dcterms:W3CDTF">2025-06-18T08:29:48Z</dcterms:modified>
</cp:coreProperties>
</file>