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 001 - Příprava území" sheetId="2" r:id="rId2"/>
    <sheet name="SO 101 - Chodník" sheetId="3" r:id="rId3"/>
    <sheet name="SO 192 - Dopravní značení..." sheetId="4" r:id="rId4"/>
    <sheet name="SO 1000 - Ostaní  náklady" sheetId="5" r:id="rId5"/>
    <sheet name="SO 1020 - VRN" sheetId="6" r:id="rId6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'SO 001 - Příprava území'!$C$122:$K$161</definedName>
    <definedName name="_xlnm.Print_Area" localSheetId="1">'SO 001 - Příprava území'!$C$4:$J$76,'SO 001 - Příprava území'!$C$82:$J$102,'SO 001 - Příprava území'!$C$108:$K$161</definedName>
    <definedName name="_xlnm.Print_Titles" localSheetId="1">'SO 001 - Příprava území'!$122:$122</definedName>
    <definedName name="_xlnm._FilterDatabase" localSheetId="2" hidden="1">'SO 101 - Chodník'!$C$127:$K$194</definedName>
    <definedName name="_xlnm.Print_Area" localSheetId="2">'SO 101 - Chodník'!$C$4:$J$76,'SO 101 - Chodník'!$C$82:$J$107,'SO 101 - Chodník'!$C$113:$K$194</definedName>
    <definedName name="_xlnm.Print_Titles" localSheetId="2">'SO 101 - Chodník'!$127:$127</definedName>
    <definedName name="_xlnm._FilterDatabase" localSheetId="3" hidden="1">'SO 192 - Dopravní značení...'!$C$121:$K$140</definedName>
    <definedName name="_xlnm.Print_Area" localSheetId="3">'SO 192 - Dopravní značení...'!$C$4:$J$76,'SO 192 - Dopravní značení...'!$C$82:$J$101,'SO 192 - Dopravní značení...'!$C$107:$K$140</definedName>
    <definedName name="_xlnm.Print_Titles" localSheetId="3">'SO 192 - Dopravní značení...'!$121:$121</definedName>
    <definedName name="_xlnm._FilterDatabase" localSheetId="4" hidden="1">'SO 1000 - Ostaní  náklady'!$C$121:$K$129</definedName>
    <definedName name="_xlnm.Print_Area" localSheetId="4">'SO 1000 - Ostaní  náklady'!$C$4:$J$76,'SO 1000 - Ostaní  náklady'!$C$82:$J$101,'SO 1000 - Ostaní  náklady'!$C$107:$K$129</definedName>
    <definedName name="_xlnm.Print_Titles" localSheetId="4">'SO 1000 - Ostaní  náklady'!$121:$121</definedName>
    <definedName name="_xlnm._FilterDatabase" localSheetId="5" hidden="1">'SO 1020 - VRN'!$C$121:$K$126</definedName>
    <definedName name="_xlnm.Print_Area" localSheetId="5">'SO 1020 - VRN'!$C$4:$J$76,'SO 1020 - VRN'!$C$82:$J$101,'SO 1020 - VRN'!$C$107:$K$126</definedName>
    <definedName name="_xlnm.Print_Titles" localSheetId="5">'SO 1020 - VRN'!$121:$121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0"/>
  <c i="6" r="J37"/>
  <c i="1" r="AX100"/>
  <c i="6"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5" r="J39"/>
  <c r="J38"/>
  <c i="1" r="AY99"/>
  <c i="5" r="J37"/>
  <c i="1" r="AX99"/>
  <c i="5" r="BI129"/>
  <c r="BH129"/>
  <c r="BG129"/>
  <c r="BF129"/>
  <c r="T129"/>
  <c r="R129"/>
  <c r="P129"/>
  <c r="BI128"/>
  <c r="BH128"/>
  <c r="BG128"/>
  <c r="BF128"/>
  <c r="T128"/>
  <c r="R128"/>
  <c r="P128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91"/>
  <c r="E7"/>
  <c r="E110"/>
  <c i="4" r="J39"/>
  <c r="J38"/>
  <c i="1" r="AY98"/>
  <c i="4" r="J37"/>
  <c i="1" r="AX98"/>
  <c i="4"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3" r="J39"/>
  <c r="J38"/>
  <c i="1" r="AY97"/>
  <c i="3" r="J37"/>
  <c i="1" r="AX97"/>
  <c i="3" r="BI194"/>
  <c r="BH194"/>
  <c r="BG194"/>
  <c r="BF194"/>
  <c r="T194"/>
  <c r="T193"/>
  <c r="R194"/>
  <c r="R193"/>
  <c r="P194"/>
  <c r="P193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7"/>
  <c r="BH167"/>
  <c r="BG167"/>
  <c r="BF167"/>
  <c r="T167"/>
  <c r="R167"/>
  <c r="P167"/>
  <c r="BI166"/>
  <c r="BH166"/>
  <c r="BG166"/>
  <c r="BF166"/>
  <c r="T166"/>
  <c r="R166"/>
  <c r="P166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6"/>
  <c r="BH156"/>
  <c r="BG156"/>
  <c r="BF156"/>
  <c r="T156"/>
  <c r="T155"/>
  <c r="R156"/>
  <c r="R155"/>
  <c r="P156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J125"/>
  <c r="J124"/>
  <c r="F124"/>
  <c r="F122"/>
  <c r="E120"/>
  <c r="J94"/>
  <c r="J93"/>
  <c r="F93"/>
  <c r="F91"/>
  <c r="E89"/>
  <c r="J20"/>
  <c r="E20"/>
  <c r="F94"/>
  <c r="J19"/>
  <c r="J14"/>
  <c r="J122"/>
  <c r="E7"/>
  <c r="E116"/>
  <c i="2" r="J39"/>
  <c r="J38"/>
  <c i="1" r="AY96"/>
  <c i="2" r="J37"/>
  <c i="1" r="AX96"/>
  <c i="2"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4"/>
  <c r="BH144"/>
  <c r="BG144"/>
  <c r="BF144"/>
  <c r="T144"/>
  <c r="R144"/>
  <c r="P144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2"/>
  <c r="BH132"/>
  <c r="BG132"/>
  <c r="BF132"/>
  <c r="T132"/>
  <c r="R132"/>
  <c r="P132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4"/>
  <c r="J93"/>
  <c r="F93"/>
  <c r="F91"/>
  <c r="E89"/>
  <c r="J20"/>
  <c r="E20"/>
  <c r="F94"/>
  <c r="J19"/>
  <c r="J14"/>
  <c r="J117"/>
  <c r="E7"/>
  <c r="E111"/>
  <c i="1" r="L90"/>
  <c r="AM90"/>
  <c r="AM89"/>
  <c r="L89"/>
  <c r="AM87"/>
  <c r="L87"/>
  <c r="L85"/>
  <c r="L84"/>
  <c i="2" r="BK128"/>
  <c r="BK138"/>
  <c r="BK161"/>
  <c r="BK144"/>
  <c i="3" r="BK153"/>
  <c r="J136"/>
  <c r="J164"/>
  <c r="BK179"/>
  <c r="BK147"/>
  <c r="BK133"/>
  <c r="BK180"/>
  <c i="4" r="BK135"/>
  <c r="J129"/>
  <c r="BK127"/>
  <c i="2" r="J161"/>
  <c r="BK132"/>
  <c r="BK155"/>
  <c r="BK126"/>
  <c r="BK148"/>
  <c i="3" r="J183"/>
  <c r="BK136"/>
  <c r="J172"/>
  <c r="J166"/>
  <c r="BK184"/>
  <c r="J167"/>
  <c r="BK159"/>
  <c i="4" r="BK133"/>
  <c r="BK139"/>
  <c i="5" r="J129"/>
  <c i="2" r="J152"/>
  <c r="J127"/>
  <c r="BK127"/>
  <c r="J156"/>
  <c i="3" r="BK192"/>
  <c r="BK178"/>
  <c r="J180"/>
  <c r="J151"/>
  <c r="J141"/>
  <c r="J137"/>
  <c r="BK141"/>
  <c r="BK166"/>
  <c i="4" r="J139"/>
  <c r="J133"/>
  <c i="5" r="BK128"/>
  <c i="2" r="BK158"/>
  <c r="J149"/>
  <c r="BK152"/>
  <c r="J142"/>
  <c r="J155"/>
  <c i="3" r="BK187"/>
  <c r="J159"/>
  <c r="J153"/>
  <c r="BK145"/>
  <c r="J178"/>
  <c r="BK189"/>
  <c r="BK149"/>
  <c r="J191"/>
  <c r="J161"/>
  <c r="BK131"/>
  <c i="4" r="BK137"/>
  <c r="J135"/>
  <c i="5" r="BK129"/>
  <c i="3" r="J171"/>
  <c r="J145"/>
  <c r="BK171"/>
  <c r="J162"/>
  <c r="J134"/>
  <c r="J156"/>
  <c r="BK162"/>
  <c r="BK176"/>
  <c r="BK137"/>
  <c i="4" r="BK129"/>
  <c r="J137"/>
  <c i="5" r="J128"/>
  <c i="6" r="J125"/>
  <c i="2" r="J150"/>
  <c r="BK156"/>
  <c r="J138"/>
  <c r="J159"/>
  <c r="J126"/>
  <c i="3" r="J176"/>
  <c r="BK156"/>
  <c r="BK183"/>
  <c r="BK170"/>
  <c r="J139"/>
  <c i="2" r="J154"/>
  <c r="BK134"/>
  <c r="BK150"/>
  <c i="3" r="BK185"/>
  <c r="J175"/>
  <c r="BK167"/>
  <c r="J170"/>
  <c r="BK161"/>
  <c r="BK143"/>
  <c r="J163"/>
  <c r="J192"/>
  <c i="6" r="BK126"/>
  <c i="2" r="J144"/>
  <c i="1" r="AS95"/>
  <c i="3" r="J189"/>
  <c r="BK188"/>
  <c r="BK134"/>
  <c r="J188"/>
  <c r="BK174"/>
  <c r="J174"/>
  <c r="J179"/>
  <c r="J185"/>
  <c i="4" r="J131"/>
  <c r="J127"/>
  <c r="J125"/>
  <c i="6" r="J126"/>
  <c i="2" r="BK149"/>
  <c r="BK142"/>
  <c r="BK154"/>
  <c r="J158"/>
  <c i="3" r="J147"/>
  <c r="J133"/>
  <c r="BK164"/>
  <c r="BK194"/>
  <c r="BK163"/>
  <c r="BK172"/>
  <c i="4" r="BK125"/>
  <c r="BK131"/>
  <c i="5" r="BK125"/>
  <c i="3" r="J187"/>
  <c r="J194"/>
  <c r="BK191"/>
  <c i="2" r="J148"/>
  <c r="J134"/>
  <c r="J132"/>
  <c r="BK159"/>
  <c r="J128"/>
  <c i="3" r="BK175"/>
  <c r="J131"/>
  <c r="BK151"/>
  <c r="J143"/>
  <c r="J149"/>
  <c r="BK139"/>
  <c r="J184"/>
  <c i="5" r="J125"/>
  <c i="6" r="BK125"/>
  <c i="3" l="1" r="T130"/>
  <c r="R158"/>
  <c r="BK186"/>
  <c r="J186"/>
  <c r="J105"/>
  <c i="2" r="T153"/>
  <c i="3" r="BK130"/>
  <c r="BK177"/>
  <c r="J177"/>
  <c r="J104"/>
  <c i="2" r="BK125"/>
  <c r="J125"/>
  <c r="J100"/>
  <c i="3" r="R130"/>
  <c r="R129"/>
  <c r="R128"/>
  <c r="R169"/>
  <c r="R186"/>
  <c i="2" r="R153"/>
  <c i="3" r="P158"/>
  <c r="R177"/>
  <c i="5" r="BK124"/>
  <c r="J124"/>
  <c r="J100"/>
  <c i="3" r="BK158"/>
  <c r="J158"/>
  <c r="J102"/>
  <c r="T169"/>
  <c r="T186"/>
  <c i="4" r="T124"/>
  <c r="T123"/>
  <c r="T122"/>
  <c i="5" r="R124"/>
  <c r="R123"/>
  <c r="R122"/>
  <c i="2" r="P153"/>
  <c i="4" r="P124"/>
  <c r="P123"/>
  <c r="P122"/>
  <c i="1" r="AU98"/>
  <c i="2" r="T125"/>
  <c r="T124"/>
  <c r="T123"/>
  <c i="3" r="P169"/>
  <c r="T177"/>
  <c i="5" r="T124"/>
  <c r="T123"/>
  <c r="T122"/>
  <c i="3" r="P130"/>
  <c r="P129"/>
  <c r="P128"/>
  <c i="1" r="AU97"/>
  <c i="3" r="T158"/>
  <c r="P186"/>
  <c i="2" r="BK153"/>
  <c r="J153"/>
  <c r="J101"/>
  <c i="3" r="BK169"/>
  <c r="J169"/>
  <c r="J103"/>
  <c r="P177"/>
  <c i="4" r="BK124"/>
  <c r="J124"/>
  <c r="J100"/>
  <c i="6" r="P124"/>
  <c r="P123"/>
  <c r="P122"/>
  <c i="1" r="AU100"/>
  <c i="2" r="P125"/>
  <c r="P124"/>
  <c r="P123"/>
  <c i="1" r="AU96"/>
  <c i="6" r="R124"/>
  <c r="R123"/>
  <c r="R122"/>
  <c i="2" r="R125"/>
  <c r="R124"/>
  <c r="R123"/>
  <c i="4" r="R124"/>
  <c r="R123"/>
  <c r="R122"/>
  <c i="5" r="P124"/>
  <c r="P123"/>
  <c r="P122"/>
  <c i="1" r="AU99"/>
  <c i="6" r="BK124"/>
  <c r="J124"/>
  <c r="J100"/>
  <c r="T124"/>
  <c r="T123"/>
  <c r="T122"/>
  <c i="3" r="BK193"/>
  <c r="J193"/>
  <c r="J106"/>
  <c r="BK155"/>
  <c r="J155"/>
  <c r="J101"/>
  <c i="6" r="J91"/>
  <c r="E85"/>
  <c r="BE126"/>
  <c r="F94"/>
  <c r="BE125"/>
  <c i="5" r="E85"/>
  <c r="J116"/>
  <c r="BE128"/>
  <c r="F94"/>
  <c r="BE125"/>
  <c i="4" r="BK123"/>
  <c r="J123"/>
  <c r="J99"/>
  <c i="5" r="BE129"/>
  <c i="4" r="E85"/>
  <c r="J91"/>
  <c r="F94"/>
  <c r="BE125"/>
  <c r="BE127"/>
  <c r="BE131"/>
  <c r="BE133"/>
  <c i="3" r="J130"/>
  <c r="J100"/>
  <c i="4" r="BE129"/>
  <c r="BE135"/>
  <c r="BE139"/>
  <c r="BE137"/>
  <c i="3" r="BE147"/>
  <c r="BE151"/>
  <c r="BE162"/>
  <c r="BE178"/>
  <c r="J91"/>
  <c r="F125"/>
  <c r="BE167"/>
  <c r="BE176"/>
  <c r="BE164"/>
  <c r="BE179"/>
  <c r="BE183"/>
  <c r="BE191"/>
  <c r="BE192"/>
  <c r="BE194"/>
  <c r="E85"/>
  <c r="BE143"/>
  <c r="BE134"/>
  <c r="BE156"/>
  <c r="BE161"/>
  <c r="BE175"/>
  <c r="BE180"/>
  <c r="BE184"/>
  <c r="BE189"/>
  <c r="BE131"/>
  <c r="BE170"/>
  <c r="BE171"/>
  <c i="2" r="BK124"/>
  <c r="J124"/>
  <c r="J99"/>
  <c i="3" r="BE133"/>
  <c r="BE136"/>
  <c r="BE166"/>
  <c r="BE174"/>
  <c r="BE185"/>
  <c r="BE137"/>
  <c r="BE172"/>
  <c r="BE163"/>
  <c r="BE139"/>
  <c r="BE149"/>
  <c r="BE187"/>
  <c r="BE159"/>
  <c r="BE188"/>
  <c r="BE141"/>
  <c r="BE145"/>
  <c r="BE153"/>
  <c i="2" r="BE138"/>
  <c r="BE149"/>
  <c r="BE155"/>
  <c r="BE161"/>
  <c r="BE132"/>
  <c r="BE142"/>
  <c r="J91"/>
  <c r="BE128"/>
  <c r="BE148"/>
  <c r="BE126"/>
  <c r="BE127"/>
  <c r="BE144"/>
  <c r="BE158"/>
  <c r="F120"/>
  <c r="BE152"/>
  <c r="BE154"/>
  <c r="E85"/>
  <c r="BE134"/>
  <c r="BE150"/>
  <c r="BE156"/>
  <c r="BE159"/>
  <c i="3" r="F37"/>
  <c i="1" r="BB97"/>
  <c i="5" r="F37"/>
  <c i="1" r="BB99"/>
  <c i="2" r="F37"/>
  <c i="1" r="BB96"/>
  <c i="4" r="F37"/>
  <c i="1" r="BB98"/>
  <c i="5" r="F39"/>
  <c i="1" r="BD99"/>
  <c i="6" r="F36"/>
  <c i="1" r="BA100"/>
  <c i="2" r="F38"/>
  <c i="1" r="BC96"/>
  <c i="4" r="F38"/>
  <c i="1" r="BC98"/>
  <c i="6" r="J36"/>
  <c i="1" r="AW100"/>
  <c i="2" r="F36"/>
  <c i="1" r="BA96"/>
  <c i="4" r="F36"/>
  <c i="1" r="BA98"/>
  <c i="5" r="J36"/>
  <c i="1" r="AW99"/>
  <c i="6" r="F38"/>
  <c i="1" r="BC100"/>
  <c i="3" r="J36"/>
  <c i="1" r="AW97"/>
  <c i="6" r="F37"/>
  <c i="1" r="BB100"/>
  <c i="3" r="F36"/>
  <c i="1" r="BA97"/>
  <c i="2" r="F39"/>
  <c i="1" r="BD96"/>
  <c i="4" r="J36"/>
  <c i="1" r="AW98"/>
  <c i="5" r="F36"/>
  <c i="1" r="BA99"/>
  <c r="AS94"/>
  <c i="3" r="F38"/>
  <c i="1" r="BC97"/>
  <c i="6" r="F39"/>
  <c i="1" r="BD100"/>
  <c i="3" r="F39"/>
  <c i="1" r="BD97"/>
  <c i="2" r="J36"/>
  <c i="1" r="AW96"/>
  <c i="4" r="F39"/>
  <c i="1" r="BD98"/>
  <c i="5" r="F38"/>
  <c i="1" r="BC99"/>
  <c i="3" l="1" r="BK129"/>
  <c r="J129"/>
  <c r="J99"/>
  <c r="T129"/>
  <c r="T128"/>
  <c i="5" r="BK123"/>
  <c r="BK122"/>
  <c r="J122"/>
  <c r="J98"/>
  <c i="6" r="BK123"/>
  <c r="J123"/>
  <c r="J99"/>
  <c i="4" r="BK122"/>
  <c r="J122"/>
  <c i="2" r="BK123"/>
  <c r="J123"/>
  <c r="J98"/>
  <c i="1" r="AU95"/>
  <c r="AU94"/>
  <c i="3" r="F35"/>
  <c i="1" r="AZ97"/>
  <c i="5" r="J35"/>
  <c i="1" r="AV99"/>
  <c r="AT99"/>
  <c i="6" r="J35"/>
  <c i="1" r="AV100"/>
  <c r="AT100"/>
  <c i="3" r="J35"/>
  <c i="1" r="AV97"/>
  <c r="AT97"/>
  <c r="BA95"/>
  <c r="BA94"/>
  <c r="AW94"/>
  <c r="AK30"/>
  <c i="2" r="J35"/>
  <c i="1" r="AV96"/>
  <c r="AT96"/>
  <c i="5" r="F35"/>
  <c i="1" r="AZ99"/>
  <c r="BC95"/>
  <c r="AY95"/>
  <c i="2" r="F35"/>
  <c i="1" r="AZ96"/>
  <c i="4" r="F35"/>
  <c i="1" r="AZ98"/>
  <c r="BB95"/>
  <c r="AX95"/>
  <c i="4" r="J35"/>
  <c i="1" r="AV98"/>
  <c r="AT98"/>
  <c i="4" r="J32"/>
  <c i="1" r="AG98"/>
  <c i="6" r="F35"/>
  <c i="1" r="AZ100"/>
  <c r="BD95"/>
  <c r="BD94"/>
  <c r="W33"/>
  <c i="5" l="1" r="J123"/>
  <c r="J99"/>
  <c i="6" r="BK122"/>
  <c r="J122"/>
  <c i="3" r="BK128"/>
  <c r="J128"/>
  <c r="J98"/>
  <c i="1" r="AN98"/>
  <c i="4" r="J98"/>
  <c r="J41"/>
  <c i="5" r="J32"/>
  <c i="1" r="AG99"/>
  <c i="6" r="J32"/>
  <c i="1" r="AG100"/>
  <c i="2" r="J32"/>
  <c i="1" r="AG96"/>
  <c r="BB94"/>
  <c r="AX94"/>
  <c r="AW95"/>
  <c r="W30"/>
  <c r="AZ95"/>
  <c r="AV95"/>
  <c r="BC94"/>
  <c r="W32"/>
  <c i="5" l="1" r="J41"/>
  <c i="6" r="J41"/>
  <c r="J98"/>
  <c i="2" r="J41"/>
  <c i="1" r="AN96"/>
  <c r="AN99"/>
  <c r="AN100"/>
  <c r="AT95"/>
  <c i="3" r="J32"/>
  <c i="1" r="AG97"/>
  <c r="AN97"/>
  <c r="AY94"/>
  <c r="AZ94"/>
  <c r="AV94"/>
  <c r="AK29"/>
  <c r="W31"/>
  <c i="3" l="1" r="J41"/>
  <c i="1" r="AG95"/>
  <c r="AG94"/>
  <c r="AK26"/>
  <c r="W29"/>
  <c r="AT94"/>
  <c l="1" r="AN95"/>
  <c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<sst xmlns="http://schemas.openxmlformats.org/spreadsheetml/2006/main">
  <si>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</si>
  <si>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</si>
  <si>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</si>
  <si>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</si>
  <si>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{f380baf4-d21b-4ed6-8ddb-b91c4684822a}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</si>
  <si>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</si>
  <si>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</si>
  <si>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</si>
  <si>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</si>
  <si>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</si>
  <si>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</si>
  <si>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</si>
  <si>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</si>
  <si>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</si>
  <si>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ChodnikNezvalova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</si>
  <si>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</si>
  <si>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</si>
  <si>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ul.Nezvalova - propojení, Šumperk</t>
  </si>
  <si>
    <t>KSO:</t>
  </si>
  <si>
    <t>CC-CZ:</t>
  </si>
  <si>
    <t>Místo:</t>
  </si>
  <si>
    <t>Šumperk</t>
  </si>
  <si>
    <t>Datum:</t>
  </si>
  <si>
    <t>9. 11. 2025</t>
  </si>
  <si>
    <t>Zadavatel:</t>
  </si>
  <si>
    <t>IČ:</t>
  </si>
  <si>
    <t>Město Šumperk</t>
  </si>
  <si>
    <t>DIČ:</t>
  </si>
  <si>
    <t>Uchazeč:</t>
  </si>
  <si>
    <t>Vyplň údaj</t>
  </si>
  <si>
    <t>Projektant:</t>
  </si>
  <si>
    <t>Ing.Zdeněk Vitásek</t>
  </si>
  <si>
    <t>True</t>
  </si>
  <si>
    <t>Zpracovatel:</t>
  </si>
  <si>
    <t>Martin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</si>
  <si>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</si>
  <si>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</si>
  <si>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</si>
  <si>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</si>
  <si>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</si>
  <si>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</si>
  <si>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</si>
  <si>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</si>
  <si>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</si>
  <si>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</si>
  <si>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</si>
  <si>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</si>
  <si>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</si>
  <si>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</si>
  <si>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</si>
  <si>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</si>
  <si>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</si>
  <si>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</si>
  <si>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</si>
  <si>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</si>
  <si>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</si>
  <si>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</si>
  <si>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</si>
  <si>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</si>
  <si>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</si>
  <si>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</si>
  <si>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</si>
  <si>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</si>
  <si>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</si>
  <si>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</si>
  <si>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</si>
  <si>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</si>
  <si>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</si>
  <si>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</si>
  <si>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</si>
  <si>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</si>
  <si>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</si>
  <si>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</si>
  <si>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</si>
  <si>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</si>
  <si>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</si>
  <si>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</si>
  <si>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</si>
  <si>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</si>
  <si>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</si>
  <si>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</si>
  <si>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Chodník</t>
  </si>
  <si>
    <t>STA</t>
  </si>
  <si>
    <t>1</t>
  </si>
  <si>
    <t>{001eb5a1-2b81-40e0-8df0-09a5e41a4436}</t>
  </si>
  <si>
    <t>2</t>
  </si>
  <si>
    <t>/</t>
  </si>
  <si>
    <t>SO 001</t>
  </si>
  <si>
    <t>Příprava území</t>
  </si>
  <si>
    <t>Soupis</t>
  </si>
  <si>
    <t>{20a59155-b009-4161-953c-6238f29e477c}</t>
  </si>
  <si>
    <t>SO 101</t>
  </si>
  <si>
    <t>{f3416172-8d3f-455f-a2d7-d8259ae97dc2}</t>
  </si>
  <si>
    <t>SO 192</t>
  </si>
  <si>
    <t>Dopravní značení provizorní - DIO</t>
  </si>
  <si>
    <t>{f85a13ce-3128-41aa-82c4-361999495ca3}</t>
  </si>
  <si>
    <t>SO 1000</t>
  </si>
  <si>
    <t xml:space="preserve">Ostaní  náklady</t>
  </si>
  <si>
    <t>{54eb8b29-503a-4844-9f86-2215648f68ff}</t>
  </si>
  <si>
    <t>SO 1020</t>
  </si>
  <si>
    <t>VRN</t>
  </si>
  <si>
    <t>{852e0185-bd38-4ce6-8705-05a99691dc8f}</t>
  </si>
  <si>
    <t>KRYCÍ LIST SOUPISU PRACÍ</t>
  </si>
  <si>
    <t>Objekt:</t>
  </si>
  <si>
    <t>01 - Chodník</t>
  </si>
  <si>
    <t>Soupis:</t>
  </si>
  <si>
    <t>SO 001 -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</si>
  <si>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</si>
  <si>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</si>
  <si>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</si>
  <si>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</si>
  <si>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</si>
  <si>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</si>
  <si>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</si>
  <si>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</si>
  <si>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</si>
  <si>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</si>
  <si>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</si>
  <si>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</si>
  <si>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</si>
  <si>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</si>
  <si>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</si>
  <si>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</si>
  <si>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</si>
  <si>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</si>
  <si>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</si>
  <si>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</si>
  <si>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</si>
  <si>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</si>
  <si>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</si>
  <si>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</si>
  <si>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</si>
  <si>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</si>
  <si>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</si>
  <si>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</si>
  <si>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</si>
  <si>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2025 02</t>
  </si>
  <si>
    <t>4</t>
  </si>
  <si>
    <t>-1721134974</t>
  </si>
  <si>
    <t>113107141</t>
  </si>
  <si>
    <t>Odstranění podkladu živičného tl 50 mm ručně</t>
  </si>
  <si>
    <t>425528439</t>
  </si>
  <si>
    <t>3</t>
  </si>
  <si>
    <t>113202111</t>
  </si>
  <si>
    <t>Vytrhání obrub krajníků obrubníků stojatých</t>
  </si>
  <si>
    <t>m</t>
  </si>
  <si>
    <t>CS ÚRS 2025 01</t>
  </si>
  <si>
    <t>-1579929412</t>
  </si>
  <si>
    <t>VV</t>
  </si>
  <si>
    <t xml:space="preserve">"silniční"  38</t>
  </si>
  <si>
    <t xml:space="preserve">"chodníkový"  140</t>
  </si>
  <si>
    <t>Součet</t>
  </si>
  <si>
    <t>121112003</t>
  </si>
  <si>
    <t>Sejmutí ornice tl vrstvy do 200 mm ručně</t>
  </si>
  <si>
    <t>-2051484201</t>
  </si>
  <si>
    <t>250*0,4</t>
  </si>
  <si>
    <t>5</t>
  </si>
  <si>
    <t>122211101</t>
  </si>
  <si>
    <t>Odkopávky a prokopávky v hornině třídy těžitelnosti I, skupiny 3 ručně</t>
  </si>
  <si>
    <t>m3</t>
  </si>
  <si>
    <t>-731628085</t>
  </si>
  <si>
    <t>98*0,3</t>
  </si>
  <si>
    <t>6*0,29</t>
  </si>
  <si>
    <t>6</t>
  </si>
  <si>
    <t>162211311</t>
  </si>
  <si>
    <t>Vodorovné přemístění výkopku z horniny třídy těžitelnosti I skupiny 1 až 3 stavebním kolečkem do 10 m</t>
  </si>
  <si>
    <t>-1433631911</t>
  </si>
  <si>
    <t>7</t>
  </si>
  <si>
    <t>162211319</t>
  </si>
  <si>
    <t>Příplatek k vodorovnému přemístění výkopku z horniny třídy těžitelnosti I skupiny 1 až 3 stavebním kolečkem za každých dalších 10 m</t>
  </si>
  <si>
    <t>-932853413</t>
  </si>
  <si>
    <t>31,14*4 'Přepočtené koeficientem množství</t>
  </si>
  <si>
    <t>8</t>
  </si>
  <si>
    <t>162651111</t>
  </si>
  <si>
    <t>Vodorovné přemístění přes 3 000 do 4000 m výkopku/sypaniny z horniny třídy těžitelnosti I skupiny 1 až 3</t>
  </si>
  <si>
    <t>-2117971885</t>
  </si>
  <si>
    <t>9</t>
  </si>
  <si>
    <t>167111101</t>
  </si>
  <si>
    <t>Nakládání výkopku z hornin třídy těžitelnosti I skupiny 1 až 3 ručně</t>
  </si>
  <si>
    <t>482601510</t>
  </si>
  <si>
    <t>10</t>
  </si>
  <si>
    <t>167111121</t>
  </si>
  <si>
    <t>Skládání nebo překládání výkopku z horniny třídy těžitelnosti I skupiny 1 až 3 ručně</t>
  </si>
  <si>
    <t>1920805395</t>
  </si>
  <si>
    <t>11</t>
  </si>
  <si>
    <t>171201231</t>
  </si>
  <si>
    <t>Poplatek za uložení zeminy a kamení na recyklační skládce (skládkovné) kód odpadu 17 05 04</t>
  </si>
  <si>
    <t>t</t>
  </si>
  <si>
    <t>883531179</t>
  </si>
  <si>
    <t>31,14*2</t>
  </si>
  <si>
    <t>171251201</t>
  </si>
  <si>
    <t>Uložení sypaniny na skládky nebo meziskládky</t>
  </si>
  <si>
    <t>664846533</t>
  </si>
  <si>
    <t>997</t>
  </si>
  <si>
    <t>Doprava suti a vybouraných hmot</t>
  </si>
  <si>
    <t>13</t>
  </si>
  <si>
    <t>997221151</t>
  </si>
  <si>
    <t>Vodorovná doprava suti z kusových materiálů stavebním kolečkem do 50 m</t>
  </si>
  <si>
    <t>1992962517</t>
  </si>
  <si>
    <t>14</t>
  </si>
  <si>
    <t>997221561</t>
  </si>
  <si>
    <t>Vodorovná doprava suti z kusových materiálů do 1 km</t>
  </si>
  <si>
    <t>-1140045013</t>
  </si>
  <si>
    <t>15</t>
  </si>
  <si>
    <t>997221569</t>
  </si>
  <si>
    <t>Příplatek ZKD 1 km u vodorovné dopravy suti z kusových materiálů</t>
  </si>
  <si>
    <t>768228154</t>
  </si>
  <si>
    <t>47,654*3 'Přepočtené koeficientem množství</t>
  </si>
  <si>
    <t>16</t>
  </si>
  <si>
    <t>997221611</t>
  </si>
  <si>
    <t>Nakládání suti na dopravní prostředky pro vodorovnou dopravu</t>
  </si>
  <si>
    <t>-87781052</t>
  </si>
  <si>
    <t>17</t>
  </si>
  <si>
    <t>997221861</t>
  </si>
  <si>
    <t>Poplatek za uložení na recyklační skládce (skládkovné) stavebního odpadu z prostého betonu pod kódem 17 01 01</t>
  </si>
  <si>
    <t>-41994136</t>
  </si>
  <si>
    <t>47,654-9,604</t>
  </si>
  <si>
    <t>18</t>
  </si>
  <si>
    <t>997221875</t>
  </si>
  <si>
    <t>Poplatek za uložení na recyklační skládce (skládkovné) stavebního odpadu asfaltového bez obsahu dehtu zatříděného do Katalogu odpadů pod kódem 17 03 02</t>
  </si>
  <si>
    <t>-1761603554</t>
  </si>
  <si>
    <t>SO 101 - Chodník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</si>
  <si>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</si>
  <si>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</si>
  <si>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</si>
  <si>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</si>
  <si>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998 - Přesun hmot</t>
  </si>
  <si>
    <t>132251101</t>
  </si>
  <si>
    <t>Hloubení rýh nezapažených š do 800 mm v hornině třídy těžitelnosti I skupiny 3 objem do 20 m3 strojně</t>
  </si>
  <si>
    <t>-1748364696</t>
  </si>
  <si>
    <t>3*0,8*1</t>
  </si>
  <si>
    <t>-690282546</t>
  </si>
  <si>
    <t>1723771821</t>
  </si>
  <si>
    <t>2,4*1,8</t>
  </si>
  <si>
    <t>-787195855</t>
  </si>
  <si>
    <t>175151101</t>
  </si>
  <si>
    <t>Obsypání potrubí strojně sypaninou bez prohození, uloženou do 3 m</t>
  </si>
  <si>
    <t>-438693122</t>
  </si>
  <si>
    <t>3*0,8*0,9</t>
  </si>
  <si>
    <t>M</t>
  </si>
  <si>
    <t>58331351</t>
  </si>
  <si>
    <t>kamenivo těžené drobné frakce 0/4</t>
  </si>
  <si>
    <t>1273070424</t>
  </si>
  <si>
    <t>2,16*2 'Přepočtené koeficientem množství</t>
  </si>
  <si>
    <t>181311103</t>
  </si>
  <si>
    <t>Rozprostření ornice tl vrstvy do 200 mm v rovině nebo ve svahu do 1:5 ručně</t>
  </si>
  <si>
    <t>214556244</t>
  </si>
  <si>
    <t>250*0,8</t>
  </si>
  <si>
    <t>181411131</t>
  </si>
  <si>
    <t>Založení parkového trávníku výsevem pl do 1000 m2 v rovině a ve svahu do 1:5</t>
  </si>
  <si>
    <t>-905617880</t>
  </si>
  <si>
    <t>00572420</t>
  </si>
  <si>
    <t>osivo směs travní parková okrasná</t>
  </si>
  <si>
    <t>kg</t>
  </si>
  <si>
    <t>203495755</t>
  </si>
  <si>
    <t>200*0,02 'Přepočtené koeficientem množství</t>
  </si>
  <si>
    <t>181951114</t>
  </si>
  <si>
    <t>Úprava pláně v hornině třídy těžitelnosti II skupiny 4 a 5 se zhutněním strojně</t>
  </si>
  <si>
    <t>636606889</t>
  </si>
  <si>
    <t>100+2+2</t>
  </si>
  <si>
    <t>183403111</t>
  </si>
  <si>
    <t>Obdělání půdy nakopáním na hl přes 0,05 do 0,1 m v rovině a svahu do 1:5</t>
  </si>
  <si>
    <t>1499418377</t>
  </si>
  <si>
    <t>185803111</t>
  </si>
  <si>
    <t>Ošetření trávníku shrabáním v rovině a svahu do 1:5</t>
  </si>
  <si>
    <t>1274116718</t>
  </si>
  <si>
    <t>185851121</t>
  </si>
  <si>
    <t>Dovoz vody pro zálivku rostlin za vzdálenost do 1000 m</t>
  </si>
  <si>
    <t>1686034366</t>
  </si>
  <si>
    <t>200*0,01*3</t>
  </si>
  <si>
    <t>Vodorovné konstrukce</t>
  </si>
  <si>
    <t>451572111</t>
  </si>
  <si>
    <t>Lože pod potrubí otevřený výkop z kameniva drobného těženého</t>
  </si>
  <si>
    <t>-375674879</t>
  </si>
  <si>
    <t>3*0,8*0,1</t>
  </si>
  <si>
    <t>Komunikace pozemní</t>
  </si>
  <si>
    <t>564871111</t>
  </si>
  <si>
    <t>Podklad ze štěrkodrtě ŠD plochy přes 100 m2 tl 250 mm</t>
  </si>
  <si>
    <t>-1986978723</t>
  </si>
  <si>
    <t>596211110</t>
  </si>
  <si>
    <t>Kladení zámkové dlažby komunikací pro pěší ručně tl 60 mm skupiny A pl do 50 m2</t>
  </si>
  <si>
    <t>-846225519</t>
  </si>
  <si>
    <t>59245006</t>
  </si>
  <si>
    <t>dlažba pro nevidomé betonová 200x100mm tl 60mm barevná</t>
  </si>
  <si>
    <t>2094135912</t>
  </si>
  <si>
    <t>-1614435615</t>
  </si>
  <si>
    <t>19</t>
  </si>
  <si>
    <t>59245021</t>
  </si>
  <si>
    <t xml:space="preserve">dlažba skladebná betonová 200x200mm tl 60mm přírodní  bez fazety</t>
  </si>
  <si>
    <t>-1589101249</t>
  </si>
  <si>
    <t>2*1,03 'Přepočtené koeficientem množství</t>
  </si>
  <si>
    <t>20</t>
  </si>
  <si>
    <t>596211111</t>
  </si>
  <si>
    <t>Kladení zámkové dlažby komunikací pro pěší ručně tl 60 mm skupiny A pl přes 50 do 100 m2</t>
  </si>
  <si>
    <t>111992990</t>
  </si>
  <si>
    <t>59245018</t>
  </si>
  <si>
    <t>dlažba skladebná betonová 200x100mm tl 60mm přírodní</t>
  </si>
  <si>
    <t>1741367934</t>
  </si>
  <si>
    <t>100*1,02</t>
  </si>
  <si>
    <t>Vedení trubní dálková a přípojná</t>
  </si>
  <si>
    <t>22</t>
  </si>
  <si>
    <t>871313123</t>
  </si>
  <si>
    <t>Montáž kanalizačního potrubí hladkého plnostěnného SN 12 z PVC-U DN 160</t>
  </si>
  <si>
    <t>-80474479</t>
  </si>
  <si>
    <t>23</t>
  </si>
  <si>
    <t>28611106</t>
  </si>
  <si>
    <t>trubka kanalizační PVC-U plnostěnná jednovrstvá s rázovou odolností DN 160x6000mm SN12</t>
  </si>
  <si>
    <t>774514482</t>
  </si>
  <si>
    <t>24</t>
  </si>
  <si>
    <t>890411811</t>
  </si>
  <si>
    <t>Bourání šachet z prefabrikovaných skruží ručně obestavěného prostoru do 1,5 m3</t>
  </si>
  <si>
    <t>-1972947376</t>
  </si>
  <si>
    <t>0,3*0,3*3,14*1*2</t>
  </si>
  <si>
    <t>25</t>
  </si>
  <si>
    <t>899132212</t>
  </si>
  <si>
    <t>Výměna (výšková úprava) poklopu vodovodního samonivelačního nebo pevného šoupátkového</t>
  </si>
  <si>
    <t>kus</t>
  </si>
  <si>
    <t>-1275186520</t>
  </si>
  <si>
    <t>26</t>
  </si>
  <si>
    <t>899204211</t>
  </si>
  <si>
    <t>Demontáž mříží litinových včetně rámů hmotnosti přes 150 kg</t>
  </si>
  <si>
    <t>-318838410</t>
  </si>
  <si>
    <t>27</t>
  </si>
  <si>
    <t>899722113</t>
  </si>
  <si>
    <t>Krytí potrubí z plastů výstražnou fólií z PVC přes 25 do 34cm</t>
  </si>
  <si>
    <t>1448087423</t>
  </si>
  <si>
    <t>Ostatní konstrukce a práce, bourání</t>
  </si>
  <si>
    <t>28</t>
  </si>
  <si>
    <t>916231213</t>
  </si>
  <si>
    <t>Osazení chodníkového obrubníku betonového stojatého s boční opěrou do lože z betonu prostého</t>
  </si>
  <si>
    <t>-1984111819</t>
  </si>
  <si>
    <t>29</t>
  </si>
  <si>
    <t>59217019</t>
  </si>
  <si>
    <t>obrubník betonový chodníkový 1000x100x200mm</t>
  </si>
  <si>
    <t>-1455949314</t>
  </si>
  <si>
    <t>30</t>
  </si>
  <si>
    <t>916991121</t>
  </si>
  <si>
    <t>Lože pod obrubníky, krajníky nebo obruby z dlažebních kostek z betonu prostého</t>
  </si>
  <si>
    <t>1972706953</t>
  </si>
  <si>
    <t>178*0,25*0,15</t>
  </si>
  <si>
    <t>31</t>
  </si>
  <si>
    <t>935113111</t>
  </si>
  <si>
    <t>Osazení odvodňovacího polymerbetonového žlabu s krycím roštem šířky do 210 mm</t>
  </si>
  <si>
    <t>157598970</t>
  </si>
  <si>
    <t>32</t>
  </si>
  <si>
    <t>59227101</t>
  </si>
  <si>
    <t>žlab odvodňovací z polymerbetonu bez spádu dna pozinkovaná hrana š 100mm</t>
  </si>
  <si>
    <t>759495070</t>
  </si>
  <si>
    <t>33</t>
  </si>
  <si>
    <t>56241016</t>
  </si>
  <si>
    <t>rošt můstkový C250 litina pro žlab š 100mm</t>
  </si>
  <si>
    <t>1863454229</t>
  </si>
  <si>
    <t>34</t>
  </si>
  <si>
    <t>1135967494</t>
  </si>
  <si>
    <t>35</t>
  </si>
  <si>
    <t>-749970661</t>
  </si>
  <si>
    <t>36</t>
  </si>
  <si>
    <t>290397712</t>
  </si>
  <si>
    <t>2,285*3 'Přepočtené koeficientem množství</t>
  </si>
  <si>
    <t>37</t>
  </si>
  <si>
    <t>2107373240</t>
  </si>
  <si>
    <t>38</t>
  </si>
  <si>
    <t>650194855</t>
  </si>
  <si>
    <t>998</t>
  </si>
  <si>
    <t>Přesun hmot</t>
  </si>
  <si>
    <t>39</t>
  </si>
  <si>
    <t>998229112</t>
  </si>
  <si>
    <t>Přesun hmot ruční pro pozemní komunikace s krytem dlážděným na vzdálenost do 50 m</t>
  </si>
  <si>
    <t>416651361</t>
  </si>
  <si>
    <t>SO 192 - Dopravní značení provizorní - DIO</t>
  </si>
  <si>
    <t>913111111</t>
  </si>
  <si>
    <t>Montáž a demontáž plastového podstavce dočasné dopravní značky</t>
  </si>
  <si>
    <t>1963584715</t>
  </si>
  <si>
    <t xml:space="preserve">"Z4a"  6</t>
  </si>
  <si>
    <t>913111115</t>
  </si>
  <si>
    <t>Montáž a demontáž dočasné dopravní značky samostatné základní</t>
  </si>
  <si>
    <t>-1270545085</t>
  </si>
  <si>
    <t xml:space="preserve">" A15"  2</t>
  </si>
  <si>
    <t>913111211</t>
  </si>
  <si>
    <t>Příplatek k dočasnému podstavci plastovému za první a ZKD den použití</t>
  </si>
  <si>
    <t>1326729477</t>
  </si>
  <si>
    <t xml:space="preserve">"Z4a"  6*4*7</t>
  </si>
  <si>
    <t>913111215</t>
  </si>
  <si>
    <t>Příplatek k dočasné dopravní značce samostatné základní za první a ZKD den použití</t>
  </si>
  <si>
    <t>1970618983</t>
  </si>
  <si>
    <t xml:space="preserve">" A15"  2*4*7</t>
  </si>
  <si>
    <t>913121111</t>
  </si>
  <si>
    <t>Montáž a demontáž dočasné dopravní značky kompletní základní</t>
  </si>
  <si>
    <t>2026144832</t>
  </si>
  <si>
    <t>"B20a" 2</t>
  </si>
  <si>
    <t>913121211</t>
  </si>
  <si>
    <t>Příplatek k dočasné dopravní značce kompletní základní za první a ZKD den použití</t>
  </si>
  <si>
    <t>-104492701</t>
  </si>
  <si>
    <t>"B20a" 2*4*7</t>
  </si>
  <si>
    <t>913321111</t>
  </si>
  <si>
    <t>Montáž a demontáž dočasné dopravní směrové desky základní</t>
  </si>
  <si>
    <t>52517520</t>
  </si>
  <si>
    <t>913321211</t>
  </si>
  <si>
    <t>Příplatek k dočasné směrové desce základní za první a ZKD den použití</t>
  </si>
  <si>
    <t>1935592053</t>
  </si>
  <si>
    <t xml:space="preserve">SO 1000 - Ostaní  náklady</t>
  </si>
  <si>
    <t>OST - Ostatní</t>
  </si>
  <si>
    <t xml:space="preserve">    O01 - Ostatní</t>
  </si>
  <si>
    <t>OST</t>
  </si>
  <si>
    <t>Ostatní</t>
  </si>
  <si>
    <t>O01</t>
  </si>
  <si>
    <t>221500000</t>
  </si>
  <si>
    <t xml:space="preserve">Vytýčení stávajících inženýrských  sítí</t>
  </si>
  <si>
    <t>kpl</t>
  </si>
  <si>
    <t>262144</t>
  </si>
  <si>
    <t>743684866</t>
  </si>
  <si>
    <t xml:space="preserve">"  vytýčení  stávajících podzemních inženýrských sítí před zahájením zemních prací a přeložek"</t>
  </si>
  <si>
    <t>231600000</t>
  </si>
  <si>
    <t>Geodetické práce při provádění stavby</t>
  </si>
  <si>
    <t>-1653019208</t>
  </si>
  <si>
    <t>823800000</t>
  </si>
  <si>
    <t xml:space="preserve">Vyřízení  povolení  zvláštního užívání  pozemní komunikace</t>
  </si>
  <si>
    <t>1527260884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</si>
  <si>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</si>
  <si>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</si>
  <si>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</si>
  <si>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</si>
  <si>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</si>
  <si>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</si>
  <si>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</si>
  <si>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CS ÚRS 2024 02</t>
  </si>
  <si>
    <t>1024</t>
  </si>
  <si>
    <t>1072383589</t>
  </si>
  <si>
    <t>034002000</t>
  </si>
  <si>
    <t>Zabezpečení staveniště</t>
  </si>
  <si>
    <t>-476579548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</si>
</sst>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ChodnikNezvalova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chodníku na ul.Nezvalova - propojení, Šumperk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Šumperk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9. 11. 2025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15.1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Město Šumperk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>Ing.Zdeněk Vitásek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>Martin Pniok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ROUND(AG95,2)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ROUND(AS95,2)</f>
        <v>0</v>
      </c>
      <c r="AT94" s="98">
        <f>ROUND(SUM(AV94:AW94),2)</f>
        <v>0</v>
      </c>
      <c r="AU94" s="99">
        <f>ROUND(AU95,5)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ROUND(AZ95,2)</f>
        <v>0</v>
      </c>
      <c r="BA94" s="98">
        <f>ROUND(BA95,2)</f>
        <v>0</v>
      </c>
      <c r="BB94" s="98">
        <f>ROUND(BB95,2)</f>
        <v>0</v>
      </c>
      <c r="BC94" s="98">
        <f>ROUND(BC95,2)</f>
        <v>0</v>
      </c>
      <c r="BD94" s="100">
        <f>ROUND(BD95,2)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7"/>
      <c r="B95" s="103"/>
      <c r="C95" s="104"/>
      <c r="D95" s="105" t="s">
        <v>80</v>
      </c>
      <c r="E95" s="105"/>
      <c r="F95" s="105"/>
      <c r="G95" s="105"/>
      <c r="H95" s="105"/>
      <c r="I95" s="106"/>
      <c r="J95" s="105" t="s">
        <v>81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ROUND(SUM(AG96:AG100),2)</f>
        <v>0</v>
      </c>
      <c r="AH95" s="106"/>
      <c r="AI95" s="106"/>
      <c r="AJ95" s="106"/>
      <c r="AK95" s="106"/>
      <c r="AL95" s="106"/>
      <c r="AM95" s="106"/>
      <c r="AN95" s="108">
        <f>SUM(AG95,AT95)</f>
        <v>0</v>
      </c>
      <c r="AO95" s="106"/>
      <c r="AP95" s="106"/>
      <c r="AQ95" s="109" t="s">
        <v>82</v>
      </c>
      <c r="AR95" s="103"/>
      <c r="AS95" s="110">
        <f>ROUND(SUM(AS96:AS100),2)</f>
        <v>0</v>
      </c>
      <c r="AT95" s="111">
        <f>ROUND(SUM(AV95:AW95),2)</f>
        <v>0</v>
      </c>
      <c r="AU95" s="112">
        <f>ROUND(SUM(AU96:AU100),5)</f>
        <v>0</v>
      </c>
      <c r="AV95" s="111">
        <f>ROUND(AZ95*L29,2)</f>
        <v>0</v>
      </c>
      <c r="AW95" s="111">
        <f>ROUND(BA95*L30,2)</f>
        <v>0</v>
      </c>
      <c r="AX95" s="111">
        <f>ROUND(BB95*L29,2)</f>
        <v>0</v>
      </c>
      <c r="AY95" s="111">
        <f>ROUND(BC95*L30,2)</f>
        <v>0</v>
      </c>
      <c r="AZ95" s="111">
        <f>ROUND(SUM(AZ96:AZ100),2)</f>
        <v>0</v>
      </c>
      <c r="BA95" s="111">
        <f>ROUND(SUM(BA96:BA100),2)</f>
        <v>0</v>
      </c>
      <c r="BB95" s="111">
        <f>ROUND(SUM(BB96:BB100),2)</f>
        <v>0</v>
      </c>
      <c r="BC95" s="111">
        <f>ROUND(SUM(BC96:BC100),2)</f>
        <v>0</v>
      </c>
      <c r="BD95" s="113">
        <f>ROUND(SUM(BD96:BD100),2)</f>
        <v>0</v>
      </c>
      <c r="BE95" s="7"/>
      <c r="BS95" s="114" t="s">
        <v>75</v>
      </c>
      <c r="BT95" s="114" t="s">
        <v>83</v>
      </c>
      <c r="BU95" s="114" t="s">
        <v>77</v>
      </c>
      <c r="BV95" s="114" t="s">
        <v>78</v>
      </c>
      <c r="BW95" s="114" t="s">
        <v>84</v>
      </c>
      <c r="BX95" s="114" t="s">
        <v>4</v>
      </c>
      <c r="CL95" s="114" t="s">
        <v>1</v>
      </c>
      <c r="CM95" s="114" t="s">
        <v>85</v>
      </c>
    </row>
    <row r="96" s="4" customFormat="1" ht="16.5" customHeight="1">
      <c r="A96" s="115" t="s">
        <v>86</v>
      </c>
      <c r="B96" s="63"/>
      <c r="C96" s="10"/>
      <c r="D96" s="10"/>
      <c r="E96" s="116" t="s">
        <v>87</v>
      </c>
      <c r="F96" s="116"/>
      <c r="G96" s="116"/>
      <c r="H96" s="116"/>
      <c r="I96" s="116"/>
      <c r="J96" s="10"/>
      <c r="K96" s="116" t="s">
        <v>88</v>
      </c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7">
        <f>'SO 001 - Příprava území'!J32</f>
        <v>0</v>
      </c>
      <c r="AH96" s="10"/>
      <c r="AI96" s="10"/>
      <c r="AJ96" s="10"/>
      <c r="AK96" s="10"/>
      <c r="AL96" s="10"/>
      <c r="AM96" s="10"/>
      <c r="AN96" s="117">
        <f>SUM(AG96,AT96)</f>
        <v>0</v>
      </c>
      <c r="AO96" s="10"/>
      <c r="AP96" s="10"/>
      <c r="AQ96" s="118" t="s">
        <v>89</v>
      </c>
      <c r="AR96" s="63"/>
      <c r="AS96" s="119">
        <v>0</v>
      </c>
      <c r="AT96" s="120">
        <f>ROUND(SUM(AV96:AW96),2)</f>
        <v>0</v>
      </c>
      <c r="AU96" s="121">
        <f>'SO 001 - Příprava území'!P123</f>
        <v>0</v>
      </c>
      <c r="AV96" s="120">
        <f>'SO 001 - Příprava území'!J35</f>
        <v>0</v>
      </c>
      <c r="AW96" s="120">
        <f>'SO 001 - Příprava území'!J36</f>
        <v>0</v>
      </c>
      <c r="AX96" s="120">
        <f>'SO 001 - Příprava území'!J37</f>
        <v>0</v>
      </c>
      <c r="AY96" s="120">
        <f>'SO 001 - Příprava území'!J38</f>
        <v>0</v>
      </c>
      <c r="AZ96" s="120">
        <f>'SO 001 - Příprava území'!F35</f>
        <v>0</v>
      </c>
      <c r="BA96" s="120">
        <f>'SO 001 - Příprava území'!F36</f>
        <v>0</v>
      </c>
      <c r="BB96" s="120">
        <f>'SO 001 - Příprava území'!F37</f>
        <v>0</v>
      </c>
      <c r="BC96" s="120">
        <f>'SO 001 - Příprava území'!F38</f>
        <v>0</v>
      </c>
      <c r="BD96" s="122">
        <f>'SO 001 - Příprava území'!F39</f>
        <v>0</v>
      </c>
      <c r="BE96" s="4"/>
      <c r="BT96" s="26" t="s">
        <v>85</v>
      </c>
      <c r="BV96" s="26" t="s">
        <v>78</v>
      </c>
      <c r="BW96" s="26" t="s">
        <v>90</v>
      </c>
      <c r="BX96" s="26" t="s">
        <v>84</v>
      </c>
      <c r="CL96" s="26" t="s">
        <v>1</v>
      </c>
    </row>
    <row r="97" s="4" customFormat="1" ht="16.5" customHeight="1">
      <c r="A97" s="115" t="s">
        <v>86</v>
      </c>
      <c r="B97" s="63"/>
      <c r="C97" s="10"/>
      <c r="D97" s="10"/>
      <c r="E97" s="116" t="s">
        <v>91</v>
      </c>
      <c r="F97" s="116"/>
      <c r="G97" s="116"/>
      <c r="H97" s="116"/>
      <c r="I97" s="116"/>
      <c r="J97" s="10"/>
      <c r="K97" s="116" t="s">
        <v>81</v>
      </c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7">
        <f>'SO 101 - Chodník'!J32</f>
        <v>0</v>
      </c>
      <c r="AH97" s="10"/>
      <c r="AI97" s="10"/>
      <c r="AJ97" s="10"/>
      <c r="AK97" s="10"/>
      <c r="AL97" s="10"/>
      <c r="AM97" s="10"/>
      <c r="AN97" s="117">
        <f>SUM(AG97,AT97)</f>
        <v>0</v>
      </c>
      <c r="AO97" s="10"/>
      <c r="AP97" s="10"/>
      <c r="AQ97" s="118" t="s">
        <v>89</v>
      </c>
      <c r="AR97" s="63"/>
      <c r="AS97" s="119">
        <v>0</v>
      </c>
      <c r="AT97" s="120">
        <f>ROUND(SUM(AV97:AW97),2)</f>
        <v>0</v>
      </c>
      <c r="AU97" s="121">
        <f>'SO 101 - Chodník'!P128</f>
        <v>0</v>
      </c>
      <c r="AV97" s="120">
        <f>'SO 101 - Chodník'!J35</f>
        <v>0</v>
      </c>
      <c r="AW97" s="120">
        <f>'SO 101 - Chodník'!J36</f>
        <v>0</v>
      </c>
      <c r="AX97" s="120">
        <f>'SO 101 - Chodník'!J37</f>
        <v>0</v>
      </c>
      <c r="AY97" s="120">
        <f>'SO 101 - Chodník'!J38</f>
        <v>0</v>
      </c>
      <c r="AZ97" s="120">
        <f>'SO 101 - Chodník'!F35</f>
        <v>0</v>
      </c>
      <c r="BA97" s="120">
        <f>'SO 101 - Chodník'!F36</f>
        <v>0</v>
      </c>
      <c r="BB97" s="120">
        <f>'SO 101 - Chodník'!F37</f>
        <v>0</v>
      </c>
      <c r="BC97" s="120">
        <f>'SO 101 - Chodník'!F38</f>
        <v>0</v>
      </c>
      <c r="BD97" s="122">
        <f>'SO 101 - Chodník'!F39</f>
        <v>0</v>
      </c>
      <c r="BE97" s="4"/>
      <c r="BT97" s="26" t="s">
        <v>85</v>
      </c>
      <c r="BV97" s="26" t="s">
        <v>78</v>
      </c>
      <c r="BW97" s="26" t="s">
        <v>92</v>
      </c>
      <c r="BX97" s="26" t="s">
        <v>84</v>
      </c>
      <c r="CL97" s="26" t="s">
        <v>1</v>
      </c>
    </row>
    <row r="98" s="4" customFormat="1" ht="16.5" customHeight="1">
      <c r="A98" s="115" t="s">
        <v>86</v>
      </c>
      <c r="B98" s="63"/>
      <c r="C98" s="10"/>
      <c r="D98" s="10"/>
      <c r="E98" s="116" t="s">
        <v>93</v>
      </c>
      <c r="F98" s="116"/>
      <c r="G98" s="116"/>
      <c r="H98" s="116"/>
      <c r="I98" s="116"/>
      <c r="J98" s="10"/>
      <c r="K98" s="116" t="s">
        <v>94</v>
      </c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7">
        <f>'SO 192 - Dopravní značení...'!J32</f>
        <v>0</v>
      </c>
      <c r="AH98" s="10"/>
      <c r="AI98" s="10"/>
      <c r="AJ98" s="10"/>
      <c r="AK98" s="10"/>
      <c r="AL98" s="10"/>
      <c r="AM98" s="10"/>
      <c r="AN98" s="117">
        <f>SUM(AG98,AT98)</f>
        <v>0</v>
      </c>
      <c r="AO98" s="10"/>
      <c r="AP98" s="10"/>
      <c r="AQ98" s="118" t="s">
        <v>89</v>
      </c>
      <c r="AR98" s="63"/>
      <c r="AS98" s="119">
        <v>0</v>
      </c>
      <c r="AT98" s="120">
        <f>ROUND(SUM(AV98:AW98),2)</f>
        <v>0</v>
      </c>
      <c r="AU98" s="121">
        <f>'SO 192 - Dopravní značení...'!P122</f>
        <v>0</v>
      </c>
      <c r="AV98" s="120">
        <f>'SO 192 - Dopravní značení...'!J35</f>
        <v>0</v>
      </c>
      <c r="AW98" s="120">
        <f>'SO 192 - Dopravní značení...'!J36</f>
        <v>0</v>
      </c>
      <c r="AX98" s="120">
        <f>'SO 192 - Dopravní značení...'!J37</f>
        <v>0</v>
      </c>
      <c r="AY98" s="120">
        <f>'SO 192 - Dopravní značení...'!J38</f>
        <v>0</v>
      </c>
      <c r="AZ98" s="120">
        <f>'SO 192 - Dopravní značení...'!F35</f>
        <v>0</v>
      </c>
      <c r="BA98" s="120">
        <f>'SO 192 - Dopravní značení...'!F36</f>
        <v>0</v>
      </c>
      <c r="BB98" s="120">
        <f>'SO 192 - Dopravní značení...'!F37</f>
        <v>0</v>
      </c>
      <c r="BC98" s="120">
        <f>'SO 192 - Dopravní značení...'!F38</f>
        <v>0</v>
      </c>
      <c r="BD98" s="122">
        <f>'SO 192 - Dopravní značení...'!F39</f>
        <v>0</v>
      </c>
      <c r="BE98" s="4"/>
      <c r="BT98" s="26" t="s">
        <v>85</v>
      </c>
      <c r="BV98" s="26" t="s">
        <v>78</v>
      </c>
      <c r="BW98" s="26" t="s">
        <v>95</v>
      </c>
      <c r="BX98" s="26" t="s">
        <v>84</v>
      </c>
      <c r="CL98" s="26" t="s">
        <v>1</v>
      </c>
    </row>
    <row r="99" s="4" customFormat="1" ht="23.25" customHeight="1">
      <c r="A99" s="115" t="s">
        <v>86</v>
      </c>
      <c r="B99" s="63"/>
      <c r="C99" s="10"/>
      <c r="D99" s="10"/>
      <c r="E99" s="116" t="s">
        <v>96</v>
      </c>
      <c r="F99" s="116"/>
      <c r="G99" s="116"/>
      <c r="H99" s="116"/>
      <c r="I99" s="116"/>
      <c r="J99" s="10"/>
      <c r="K99" s="116" t="s">
        <v>97</v>
      </c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7">
        <f>'SO 1000 - Ostaní  náklady'!J32</f>
        <v>0</v>
      </c>
      <c r="AH99" s="10"/>
      <c r="AI99" s="10"/>
      <c r="AJ99" s="10"/>
      <c r="AK99" s="10"/>
      <c r="AL99" s="10"/>
      <c r="AM99" s="10"/>
      <c r="AN99" s="117">
        <f>SUM(AG99,AT99)</f>
        <v>0</v>
      </c>
      <c r="AO99" s="10"/>
      <c r="AP99" s="10"/>
      <c r="AQ99" s="118" t="s">
        <v>89</v>
      </c>
      <c r="AR99" s="63"/>
      <c r="AS99" s="119">
        <v>0</v>
      </c>
      <c r="AT99" s="120">
        <f>ROUND(SUM(AV99:AW99),2)</f>
        <v>0</v>
      </c>
      <c r="AU99" s="121">
        <f>'SO 1000 - Ostaní  náklady'!P122</f>
        <v>0</v>
      </c>
      <c r="AV99" s="120">
        <f>'SO 1000 - Ostaní  náklady'!J35</f>
        <v>0</v>
      </c>
      <c r="AW99" s="120">
        <f>'SO 1000 - Ostaní  náklady'!J36</f>
        <v>0</v>
      </c>
      <c r="AX99" s="120">
        <f>'SO 1000 - Ostaní  náklady'!J37</f>
        <v>0</v>
      </c>
      <c r="AY99" s="120">
        <f>'SO 1000 - Ostaní  náklady'!J38</f>
        <v>0</v>
      </c>
      <c r="AZ99" s="120">
        <f>'SO 1000 - Ostaní  náklady'!F35</f>
        <v>0</v>
      </c>
      <c r="BA99" s="120">
        <f>'SO 1000 - Ostaní  náklady'!F36</f>
        <v>0</v>
      </c>
      <c r="BB99" s="120">
        <f>'SO 1000 - Ostaní  náklady'!F37</f>
        <v>0</v>
      </c>
      <c r="BC99" s="120">
        <f>'SO 1000 - Ostaní  náklady'!F38</f>
        <v>0</v>
      </c>
      <c r="BD99" s="122">
        <f>'SO 1000 - Ostaní  náklady'!F39</f>
        <v>0</v>
      </c>
      <c r="BE99" s="4"/>
      <c r="BT99" s="26" t="s">
        <v>85</v>
      </c>
      <c r="BV99" s="26" t="s">
        <v>78</v>
      </c>
      <c r="BW99" s="26" t="s">
        <v>98</v>
      </c>
      <c r="BX99" s="26" t="s">
        <v>84</v>
      </c>
      <c r="CL99" s="26" t="s">
        <v>1</v>
      </c>
    </row>
    <row r="100" s="4" customFormat="1" ht="23.25" customHeight="1">
      <c r="A100" s="115" t="s">
        <v>86</v>
      </c>
      <c r="B100" s="63"/>
      <c r="C100" s="10"/>
      <c r="D100" s="10"/>
      <c r="E100" s="116" t="s">
        <v>99</v>
      </c>
      <c r="F100" s="116"/>
      <c r="G100" s="116"/>
      <c r="H100" s="116"/>
      <c r="I100" s="116"/>
      <c r="J100" s="10"/>
      <c r="K100" s="116" t="s">
        <v>100</v>
      </c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7">
        <f>'SO 1020 - VRN'!J32</f>
        <v>0</v>
      </c>
      <c r="AH100" s="10"/>
      <c r="AI100" s="10"/>
      <c r="AJ100" s="10"/>
      <c r="AK100" s="10"/>
      <c r="AL100" s="10"/>
      <c r="AM100" s="10"/>
      <c r="AN100" s="117">
        <f>SUM(AG100,AT100)</f>
        <v>0</v>
      </c>
      <c r="AO100" s="10"/>
      <c r="AP100" s="10"/>
      <c r="AQ100" s="118" t="s">
        <v>89</v>
      </c>
      <c r="AR100" s="63"/>
      <c r="AS100" s="123">
        <v>0</v>
      </c>
      <c r="AT100" s="124">
        <f>ROUND(SUM(AV100:AW100),2)</f>
        <v>0</v>
      </c>
      <c r="AU100" s="125">
        <f>'SO 1020 - VRN'!P122</f>
        <v>0</v>
      </c>
      <c r="AV100" s="124">
        <f>'SO 1020 - VRN'!J35</f>
        <v>0</v>
      </c>
      <c r="AW100" s="124">
        <f>'SO 1020 - VRN'!J36</f>
        <v>0</v>
      </c>
      <c r="AX100" s="124">
        <f>'SO 1020 - VRN'!J37</f>
        <v>0</v>
      </c>
      <c r="AY100" s="124">
        <f>'SO 1020 - VRN'!J38</f>
        <v>0</v>
      </c>
      <c r="AZ100" s="124">
        <f>'SO 1020 - VRN'!F35</f>
        <v>0</v>
      </c>
      <c r="BA100" s="124">
        <f>'SO 1020 - VRN'!F36</f>
        <v>0</v>
      </c>
      <c r="BB100" s="124">
        <f>'SO 1020 - VRN'!F37</f>
        <v>0</v>
      </c>
      <c r="BC100" s="124">
        <f>'SO 1020 - VRN'!F38</f>
        <v>0</v>
      </c>
      <c r="BD100" s="126">
        <f>'SO 1020 - VRN'!F39</f>
        <v>0</v>
      </c>
      <c r="BE100" s="4"/>
      <c r="BT100" s="26" t="s">
        <v>85</v>
      </c>
      <c r="BV100" s="26" t="s">
        <v>78</v>
      </c>
      <c r="BW100" s="26" t="s">
        <v>101</v>
      </c>
      <c r="BX100" s="26" t="s">
        <v>84</v>
      </c>
      <c r="CL100" s="26" t="s">
        <v>1</v>
      </c>
    </row>
    <row r="101" s="2" customFormat="1" ht="30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8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38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</sheetData>
  <mergeCells count="62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SO 001 - Příprava území'!C2" display="/"/>
    <hyperlink ref="A97" location="'SO 101 - Chodník'!C2" display="/"/>
    <hyperlink ref="A98" location="'SO 192 - Dopravní značení...'!C2" display="/"/>
    <hyperlink ref="A99" location="'SO 1000 - Ostaní  náklady'!C2" display="/"/>
    <hyperlink ref="A100" location="'SO 1020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ul.Nezvalova - propojení,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106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ROUND(J123,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ROUND((SUM(BE123:BE161)),  2)</f>
        <v>0</v>
      </c>
      <c r="G35" s="37"/>
      <c r="H35" s="37"/>
      <c r="I35" s="135">
        <v>0.20999999999999999</v>
      </c>
      <c r="J35" s="134">
        <f>ROUND(((SUM(BE123:BE161))*I35),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ROUND((SUM(BF123:BF161)),  2)</f>
        <v>0</v>
      </c>
      <c r="G36" s="37"/>
      <c r="H36" s="37"/>
      <c r="I36" s="135">
        <v>0.12</v>
      </c>
      <c r="J36" s="134">
        <f>ROUND(((SUM(BF123:BF161))*I36),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ROUND((SUM(BG123:BG161)),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ROUND((SUM(BH123:BH161)),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ROUND((SUM(BI123:BI161)),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ul.Nezvalova - propojení,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001 - Příprava území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J123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J124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J125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114</v>
      </c>
      <c r="E101" s="153"/>
      <c r="F101" s="153"/>
      <c r="G101" s="153"/>
      <c r="H101" s="153"/>
      <c r="I101" s="153"/>
      <c r="J101" s="154">
        <f>J153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7"/>
      <c r="D102" s="37"/>
      <c r="E102" s="37"/>
      <c r="F102" s="37"/>
      <c r="G102" s="37"/>
      <c r="H102" s="37"/>
      <c r="I102" s="37"/>
      <c r="J102" s="37"/>
      <c r="K102" s="37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59"/>
      <c r="C103" s="60"/>
      <c r="D103" s="60"/>
      <c r="E103" s="60"/>
      <c r="F103" s="60"/>
      <c r="G103" s="60"/>
      <c r="H103" s="60"/>
      <c r="I103" s="60"/>
      <c r="J103" s="60"/>
      <c r="K103" s="60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1"/>
      <c r="C107" s="62"/>
      <c r="D107" s="62"/>
      <c r="E107" s="62"/>
      <c r="F107" s="62"/>
      <c r="G107" s="62"/>
      <c r="H107" s="62"/>
      <c r="I107" s="62"/>
      <c r="J107" s="62"/>
      <c r="K107" s="62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115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7"/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7"/>
      <c r="D111" s="37"/>
      <c r="E111" s="128" t="str">
        <f>E7</f>
        <v>Oprava chodníku na ul.Nezvalova - propojení, Šumperk</v>
      </c>
      <c r="F111" s="31"/>
      <c r="G111" s="31"/>
      <c r="H111" s="31"/>
      <c r="I111" s="37"/>
      <c r="J111" s="37"/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1" customFormat="1" ht="12" customHeight="1">
      <c r="B112" s="21"/>
      <c r="C112" s="31" t="s">
        <v>103</v>
      </c>
      <c r="L112" s="21"/>
    </row>
    <row r="113" s="2" customFormat="1" ht="16.5" customHeight="1">
      <c r="A113" s="37"/>
      <c r="B113" s="38"/>
      <c r="C113" s="37"/>
      <c r="D113" s="37"/>
      <c r="E113" s="128" t="s">
        <v>104</v>
      </c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105</v>
      </c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7"/>
      <c r="D115" s="37"/>
      <c r="E115" s="66" t="str">
        <f>E11</f>
        <v>SO 001 - Příprava území</v>
      </c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7"/>
      <c r="D116" s="37"/>
      <c r="E116" s="37"/>
      <c r="F116" s="37"/>
      <c r="G116" s="37"/>
      <c r="H116" s="37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1" t="s">
        <v>20</v>
      </c>
      <c r="D117" s="37"/>
      <c r="E117" s="37"/>
      <c r="F117" s="26" t="str">
        <f>F14</f>
        <v>Šumperk</v>
      </c>
      <c r="G117" s="37"/>
      <c r="H117" s="37"/>
      <c r="I117" s="31" t="s">
        <v>22</v>
      </c>
      <c r="J117" s="68" t="str">
        <f>IF(J14="","",J14)</f>
        <v>9. 11. 2025</v>
      </c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7"/>
      <c r="D118" s="37"/>
      <c r="E118" s="37"/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24</v>
      </c>
      <c r="D119" s="37"/>
      <c r="E119" s="37"/>
      <c r="F119" s="26" t="str">
        <f>E17</f>
        <v>Město Šumperk</v>
      </c>
      <c r="G119" s="37"/>
      <c r="H119" s="37"/>
      <c r="I119" s="31" t="s">
        <v>30</v>
      </c>
      <c r="J119" s="35" t="str">
        <f>E23</f>
        <v>Ing.Zdeněk Vitásek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1" t="s">
        <v>28</v>
      </c>
      <c r="D120" s="37"/>
      <c r="E120" s="37"/>
      <c r="F120" s="26" t="str">
        <f>IF(E20="","",E20)</f>
        <v>Vyplň údaj</v>
      </c>
      <c r="G120" s="37"/>
      <c r="H120" s="37"/>
      <c r="I120" s="31" t="s">
        <v>33</v>
      </c>
      <c r="J120" s="35" t="str">
        <f>E26</f>
        <v>Martin Pniok</v>
      </c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55"/>
      <c r="B122" s="156"/>
      <c r="C122" s="157" t="s">
        <v>116</v>
      </c>
      <c r="D122" s="158" t="s">
        <v>61</v>
      </c>
      <c r="E122" s="158" t="s">
        <v>57</v>
      </c>
      <c r="F122" s="158" t="s">
        <v>58</v>
      </c>
      <c r="G122" s="158" t="s">
        <v>117</v>
      </c>
      <c r="H122" s="158" t="s">
        <v>118</v>
      </c>
      <c r="I122" s="158" t="s">
        <v>119</v>
      </c>
      <c r="J122" s="158" t="s">
        <v>109</v>
      </c>
      <c r="K122" s="159" t="s">
        <v>120</v>
      </c>
      <c r="L122" s="160"/>
      <c r="M122" s="85" t="s">
        <v>1</v>
      </c>
      <c r="N122" s="86" t="s">
        <v>40</v>
      </c>
      <c r="O122" s="86" t="s">
        <v>121</v>
      </c>
      <c r="P122" s="86" t="s">
        <v>122</v>
      </c>
      <c r="Q122" s="86" t="s">
        <v>123</v>
      </c>
      <c r="R122" s="86" t="s">
        <v>124</v>
      </c>
      <c r="S122" s="86" t="s">
        <v>125</v>
      </c>
      <c r="T122" s="87" t="s">
        <v>126</v>
      </c>
      <c r="U122" s="155"/>
      <c r="V122" s="155"/>
      <c r="W122" s="155"/>
      <c r="X122" s="155"/>
      <c r="Y122" s="155"/>
      <c r="Z122" s="155"/>
      <c r="AA122" s="155"/>
      <c r="AB122" s="155"/>
      <c r="AC122" s="155"/>
      <c r="AD122" s="155"/>
      <c r="AE122" s="155"/>
    </row>
    <row r="123" s="2" customFormat="1" ht="22.8" customHeight="1">
      <c r="A123" s="37"/>
      <c r="B123" s="38"/>
      <c r="C123" s="92" t="s">
        <v>127</v>
      </c>
      <c r="D123" s="37"/>
      <c r="E123" s="37"/>
      <c r="F123" s="37"/>
      <c r="G123" s="37"/>
      <c r="H123" s="37"/>
      <c r="I123" s="37"/>
      <c r="J123" s="161">
        <f>BK123</f>
        <v>0</v>
      </c>
      <c r="K123" s="37"/>
      <c r="L123" s="38"/>
      <c r="M123" s="88"/>
      <c r="N123" s="72"/>
      <c r="O123" s="89"/>
      <c r="P123" s="162">
        <f>P124</f>
        <v>0</v>
      </c>
      <c r="Q123" s="89"/>
      <c r="R123" s="162">
        <f>R124</f>
        <v>0</v>
      </c>
      <c r="S123" s="89"/>
      <c r="T123" s="163">
        <f>T124</f>
        <v>47.653999999999996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8" t="s">
        <v>75</v>
      </c>
      <c r="AU123" s="18" t="s">
        <v>111</v>
      </c>
      <c r="BK123" s="164">
        <f>BK124</f>
        <v>0</v>
      </c>
    </row>
    <row r="124" s="12" customFormat="1" ht="25.92" customHeight="1">
      <c r="A124" s="12"/>
      <c r="B124" s="165"/>
      <c r="C124" s="12"/>
      <c r="D124" s="166" t="s">
        <v>75</v>
      </c>
      <c r="E124" s="167" t="s">
        <v>128</v>
      </c>
      <c r="F124" s="167" t="s">
        <v>129</v>
      </c>
      <c r="G124" s="12"/>
      <c r="H124" s="12"/>
      <c r="I124" s="168"/>
      <c r="J124" s="169">
        <f>BK124</f>
        <v>0</v>
      </c>
      <c r="K124" s="12"/>
      <c r="L124" s="165"/>
      <c r="M124" s="170"/>
      <c r="N124" s="171"/>
      <c r="O124" s="171"/>
      <c r="P124" s="172">
        <f>P125+P153</f>
        <v>0</v>
      </c>
      <c r="Q124" s="171"/>
      <c r="R124" s="172">
        <f>R125+R153</f>
        <v>0</v>
      </c>
      <c r="S124" s="171"/>
      <c r="T124" s="173">
        <f>T125+T153</f>
        <v>47.653999999999996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76</v>
      </c>
      <c r="AY124" s="166" t="s">
        <v>130</v>
      </c>
      <c r="BK124" s="175">
        <f>BK125+BK153</f>
        <v>0</v>
      </c>
    </row>
    <row r="125" s="12" customFormat="1" ht="22.8" customHeight="1">
      <c r="A125" s="12"/>
      <c r="B125" s="165"/>
      <c r="C125" s="12"/>
      <c r="D125" s="166" t="s">
        <v>75</v>
      </c>
      <c r="E125" s="176" t="s">
        <v>83</v>
      </c>
      <c r="F125" s="176" t="s">
        <v>131</v>
      </c>
      <c r="G125" s="12"/>
      <c r="H125" s="12"/>
      <c r="I125" s="168"/>
      <c r="J125" s="177">
        <f>BK125</f>
        <v>0</v>
      </c>
      <c r="K125" s="12"/>
      <c r="L125" s="165"/>
      <c r="M125" s="170"/>
      <c r="N125" s="171"/>
      <c r="O125" s="171"/>
      <c r="P125" s="172">
        <f>SUM(P126:P152)</f>
        <v>0</v>
      </c>
      <c r="Q125" s="171"/>
      <c r="R125" s="172">
        <f>SUM(R126:R152)</f>
        <v>0</v>
      </c>
      <c r="S125" s="171"/>
      <c r="T125" s="173">
        <f>SUM(T126:T152)</f>
        <v>47.653999999999996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66" t="s">
        <v>83</v>
      </c>
      <c r="AT125" s="174" t="s">
        <v>75</v>
      </c>
      <c r="AU125" s="174" t="s">
        <v>83</v>
      </c>
      <c r="AY125" s="166" t="s">
        <v>130</v>
      </c>
      <c r="BK125" s="175">
        <f>SUM(BK126:BK152)</f>
        <v>0</v>
      </c>
    </row>
    <row r="126" s="2" customFormat="1" ht="24.15" customHeight="1">
      <c r="A126" s="37"/>
      <c r="B126" s="178"/>
      <c r="C126" s="179" t="s">
        <v>83</v>
      </c>
      <c r="D126" s="179" t="s">
        <v>132</v>
      </c>
      <c r="E126" s="180" t="s">
        <v>133</v>
      </c>
      <c r="F126" s="181" t="s">
        <v>134</v>
      </c>
      <c r="G126" s="182" t="s">
        <v>135</v>
      </c>
      <c r="H126" s="183">
        <v>6</v>
      </c>
      <c r="I126" s="184"/>
      <c r="J126" s="185">
        <f>ROUND(I126*H126,2)</f>
        <v>0</v>
      </c>
      <c r="K126" s="181" t="s">
        <v>136</v>
      </c>
      <c r="L126" s="38"/>
      <c r="M126" s="186" t="s">
        <v>1</v>
      </c>
      <c r="N126" s="187" t="s">
        <v>41</v>
      </c>
      <c r="O126" s="76"/>
      <c r="P126" s="188">
        <f>O126*H126</f>
        <v>0</v>
      </c>
      <c r="Q126" s="188">
        <v>0</v>
      </c>
      <c r="R126" s="188">
        <f>Q126*H126</f>
        <v>0</v>
      </c>
      <c r="S126" s="188">
        <v>0.26000000000000001</v>
      </c>
      <c r="T126" s="189">
        <f>S126*H126</f>
        <v>1.5600000000000001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137</v>
      </c>
      <c r="AT126" s="190" t="s">
        <v>132</v>
      </c>
      <c r="AU126" s="190" t="s">
        <v>85</v>
      </c>
      <c r="AY126" s="18" t="s">
        <v>130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137</v>
      </c>
      <c r="BM126" s="190" t="s">
        <v>138</v>
      </c>
    </row>
    <row r="127" s="2" customFormat="1" ht="16.5" customHeight="1">
      <c r="A127" s="37"/>
      <c r="B127" s="178"/>
      <c r="C127" s="179" t="s">
        <v>85</v>
      </c>
      <c r="D127" s="179" t="s">
        <v>132</v>
      </c>
      <c r="E127" s="180" t="s">
        <v>139</v>
      </c>
      <c r="F127" s="181" t="s">
        <v>140</v>
      </c>
      <c r="G127" s="182" t="s">
        <v>135</v>
      </c>
      <c r="H127" s="183">
        <v>98</v>
      </c>
      <c r="I127" s="184"/>
      <c r="J127" s="185">
        <f>ROUND(I127*H127,2)</f>
        <v>0</v>
      </c>
      <c r="K127" s="181" t="s">
        <v>136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0.098000000000000004</v>
      </c>
      <c r="T127" s="189">
        <f>S127*H127</f>
        <v>9.604000000000001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137</v>
      </c>
      <c r="AT127" s="190" t="s">
        <v>132</v>
      </c>
      <c r="AU127" s="190" t="s">
        <v>85</v>
      </c>
      <c r="AY127" s="18" t="s">
        <v>130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137</v>
      </c>
      <c r="BM127" s="190" t="s">
        <v>141</v>
      </c>
    </row>
    <row r="128" s="2" customFormat="1" ht="16.5" customHeight="1">
      <c r="A128" s="37"/>
      <c r="B128" s="178"/>
      <c r="C128" s="179" t="s">
        <v>142</v>
      </c>
      <c r="D128" s="179" t="s">
        <v>132</v>
      </c>
      <c r="E128" s="180" t="s">
        <v>143</v>
      </c>
      <c r="F128" s="181" t="s">
        <v>144</v>
      </c>
      <c r="G128" s="182" t="s">
        <v>145</v>
      </c>
      <c r="H128" s="183">
        <v>178</v>
      </c>
      <c r="I128" s="184"/>
      <c r="J128" s="185">
        <f>ROUND(I128*H128,2)</f>
        <v>0</v>
      </c>
      <c r="K128" s="181" t="s">
        <v>146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0.20499999999999999</v>
      </c>
      <c r="T128" s="189">
        <f>S128*H128</f>
        <v>36.489999999999995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137</v>
      </c>
      <c r="AT128" s="190" t="s">
        <v>132</v>
      </c>
      <c r="AU128" s="190" t="s">
        <v>85</v>
      </c>
      <c r="AY128" s="18" t="s">
        <v>130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137</v>
      </c>
      <c r="BM128" s="190" t="s">
        <v>147</v>
      </c>
    </row>
    <row r="129" s="13" customFormat="1">
      <c r="A129" s="13"/>
      <c r="B129" s="192"/>
      <c r="C129" s="13"/>
      <c r="D129" s="193" t="s">
        <v>148</v>
      </c>
      <c r="E129" s="194" t="s">
        <v>1</v>
      </c>
      <c r="F129" s="195" t="s">
        <v>149</v>
      </c>
      <c r="G129" s="13"/>
      <c r="H129" s="196">
        <v>38</v>
      </c>
      <c r="I129" s="197"/>
      <c r="J129" s="13"/>
      <c r="K129" s="13"/>
      <c r="L129" s="192"/>
      <c r="M129" s="198"/>
      <c r="N129" s="199"/>
      <c r="O129" s="199"/>
      <c r="P129" s="199"/>
      <c r="Q129" s="199"/>
      <c r="R129" s="199"/>
      <c r="S129" s="199"/>
      <c r="T129" s="20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94" t="s">
        <v>148</v>
      </c>
      <c r="AU129" s="194" t="s">
        <v>85</v>
      </c>
      <c r="AV129" s="13" t="s">
        <v>85</v>
      </c>
      <c r="AW129" s="13" t="s">
        <v>32</v>
      </c>
      <c r="AX129" s="13" t="s">
        <v>76</v>
      </c>
      <c r="AY129" s="194" t="s">
        <v>130</v>
      </c>
    </row>
    <row r="130" s="13" customFormat="1">
      <c r="A130" s="13"/>
      <c r="B130" s="192"/>
      <c r="C130" s="13"/>
      <c r="D130" s="193" t="s">
        <v>148</v>
      </c>
      <c r="E130" s="194" t="s">
        <v>1</v>
      </c>
      <c r="F130" s="195" t="s">
        <v>150</v>
      </c>
      <c r="G130" s="13"/>
      <c r="H130" s="196">
        <v>140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148</v>
      </c>
      <c r="AU130" s="194" t="s">
        <v>85</v>
      </c>
      <c r="AV130" s="13" t="s">
        <v>85</v>
      </c>
      <c r="AW130" s="13" t="s">
        <v>32</v>
      </c>
      <c r="AX130" s="13" t="s">
        <v>76</v>
      </c>
      <c r="AY130" s="194" t="s">
        <v>130</v>
      </c>
    </row>
    <row r="131" s="14" customFormat="1">
      <c r="A131" s="14"/>
      <c r="B131" s="201"/>
      <c r="C131" s="14"/>
      <c r="D131" s="193" t="s">
        <v>148</v>
      </c>
      <c r="E131" s="202" t="s">
        <v>1</v>
      </c>
      <c r="F131" s="203" t="s">
        <v>151</v>
      </c>
      <c r="G131" s="14"/>
      <c r="H131" s="204">
        <v>178</v>
      </c>
      <c r="I131" s="205"/>
      <c r="J131" s="14"/>
      <c r="K131" s="14"/>
      <c r="L131" s="201"/>
      <c r="M131" s="206"/>
      <c r="N131" s="207"/>
      <c r="O131" s="207"/>
      <c r="P131" s="207"/>
      <c r="Q131" s="207"/>
      <c r="R131" s="207"/>
      <c r="S131" s="207"/>
      <c r="T131" s="20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02" t="s">
        <v>148</v>
      </c>
      <c r="AU131" s="202" t="s">
        <v>85</v>
      </c>
      <c r="AV131" s="14" t="s">
        <v>137</v>
      </c>
      <c r="AW131" s="14" t="s">
        <v>32</v>
      </c>
      <c r="AX131" s="14" t="s">
        <v>83</v>
      </c>
      <c r="AY131" s="202" t="s">
        <v>130</v>
      </c>
    </row>
    <row r="132" s="2" customFormat="1" ht="16.5" customHeight="1">
      <c r="A132" s="37"/>
      <c r="B132" s="178"/>
      <c r="C132" s="179" t="s">
        <v>137</v>
      </c>
      <c r="D132" s="179" t="s">
        <v>132</v>
      </c>
      <c r="E132" s="180" t="s">
        <v>152</v>
      </c>
      <c r="F132" s="181" t="s">
        <v>153</v>
      </c>
      <c r="G132" s="182" t="s">
        <v>135</v>
      </c>
      <c r="H132" s="183">
        <v>100</v>
      </c>
      <c r="I132" s="184"/>
      <c r="J132" s="185">
        <f>ROUND(I132*H132,2)</f>
        <v>0</v>
      </c>
      <c r="K132" s="181" t="s">
        <v>136</v>
      </c>
      <c r="L132" s="38"/>
      <c r="M132" s="186" t="s">
        <v>1</v>
      </c>
      <c r="N132" s="187" t="s">
        <v>41</v>
      </c>
      <c r="O132" s="76"/>
      <c r="P132" s="188">
        <f>O132*H132</f>
        <v>0</v>
      </c>
      <c r="Q132" s="188">
        <v>0</v>
      </c>
      <c r="R132" s="188">
        <f>Q132*H132</f>
        <v>0</v>
      </c>
      <c r="S132" s="188">
        <v>0</v>
      </c>
      <c r="T132" s="18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90" t="s">
        <v>137</v>
      </c>
      <c r="AT132" s="190" t="s">
        <v>132</v>
      </c>
      <c r="AU132" s="190" t="s">
        <v>85</v>
      </c>
      <c r="AY132" s="18" t="s">
        <v>130</v>
      </c>
      <c r="BE132" s="191">
        <f>IF(N132="základní",J132,0)</f>
        <v>0</v>
      </c>
      <c r="BF132" s="191">
        <f>IF(N132="snížená",J132,0)</f>
        <v>0</v>
      </c>
      <c r="BG132" s="191">
        <f>IF(N132="zákl. přenesená",J132,0)</f>
        <v>0</v>
      </c>
      <c r="BH132" s="191">
        <f>IF(N132="sníž. přenesená",J132,0)</f>
        <v>0</v>
      </c>
      <c r="BI132" s="191">
        <f>IF(N132="nulová",J132,0)</f>
        <v>0</v>
      </c>
      <c r="BJ132" s="18" t="s">
        <v>83</v>
      </c>
      <c r="BK132" s="191">
        <f>ROUND(I132*H132,2)</f>
        <v>0</v>
      </c>
      <c r="BL132" s="18" t="s">
        <v>137</v>
      </c>
      <c r="BM132" s="190" t="s">
        <v>154</v>
      </c>
    </row>
    <row r="133" s="13" customFormat="1">
      <c r="A133" s="13"/>
      <c r="B133" s="192"/>
      <c r="C133" s="13"/>
      <c r="D133" s="193" t="s">
        <v>148</v>
      </c>
      <c r="E133" s="194" t="s">
        <v>1</v>
      </c>
      <c r="F133" s="195" t="s">
        <v>155</v>
      </c>
      <c r="G133" s="13"/>
      <c r="H133" s="196">
        <v>100</v>
      </c>
      <c r="I133" s="197"/>
      <c r="J133" s="13"/>
      <c r="K133" s="13"/>
      <c r="L133" s="192"/>
      <c r="M133" s="198"/>
      <c r="N133" s="199"/>
      <c r="O133" s="199"/>
      <c r="P133" s="199"/>
      <c r="Q133" s="199"/>
      <c r="R133" s="199"/>
      <c r="S133" s="199"/>
      <c r="T133" s="20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194" t="s">
        <v>148</v>
      </c>
      <c r="AU133" s="194" t="s">
        <v>85</v>
      </c>
      <c r="AV133" s="13" t="s">
        <v>85</v>
      </c>
      <c r="AW133" s="13" t="s">
        <v>32</v>
      </c>
      <c r="AX133" s="13" t="s">
        <v>83</v>
      </c>
      <c r="AY133" s="194" t="s">
        <v>130</v>
      </c>
    </row>
    <row r="134" s="2" customFormat="1" ht="24.15" customHeight="1">
      <c r="A134" s="37"/>
      <c r="B134" s="178"/>
      <c r="C134" s="179" t="s">
        <v>156</v>
      </c>
      <c r="D134" s="179" t="s">
        <v>132</v>
      </c>
      <c r="E134" s="180" t="s">
        <v>157</v>
      </c>
      <c r="F134" s="181" t="s">
        <v>158</v>
      </c>
      <c r="G134" s="182" t="s">
        <v>159</v>
      </c>
      <c r="H134" s="183">
        <v>31.140000000000001</v>
      </c>
      <c r="I134" s="184"/>
      <c r="J134" s="185">
        <f>ROUND(I134*H134,2)</f>
        <v>0</v>
      </c>
      <c r="K134" s="181" t="s">
        <v>136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137</v>
      </c>
      <c r="AT134" s="190" t="s">
        <v>132</v>
      </c>
      <c r="AU134" s="190" t="s">
        <v>85</v>
      </c>
      <c r="AY134" s="18" t="s">
        <v>130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137</v>
      </c>
      <c r="BM134" s="190" t="s">
        <v>160</v>
      </c>
    </row>
    <row r="135" s="13" customFormat="1">
      <c r="A135" s="13"/>
      <c r="B135" s="192"/>
      <c r="C135" s="13"/>
      <c r="D135" s="193" t="s">
        <v>148</v>
      </c>
      <c r="E135" s="194" t="s">
        <v>1</v>
      </c>
      <c r="F135" s="195" t="s">
        <v>161</v>
      </c>
      <c r="G135" s="13"/>
      <c r="H135" s="196">
        <v>29.399999999999999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148</v>
      </c>
      <c r="AU135" s="194" t="s">
        <v>85</v>
      </c>
      <c r="AV135" s="13" t="s">
        <v>85</v>
      </c>
      <c r="AW135" s="13" t="s">
        <v>32</v>
      </c>
      <c r="AX135" s="13" t="s">
        <v>76</v>
      </c>
      <c r="AY135" s="194" t="s">
        <v>130</v>
      </c>
    </row>
    <row r="136" s="13" customFormat="1">
      <c r="A136" s="13"/>
      <c r="B136" s="192"/>
      <c r="C136" s="13"/>
      <c r="D136" s="193" t="s">
        <v>148</v>
      </c>
      <c r="E136" s="194" t="s">
        <v>1</v>
      </c>
      <c r="F136" s="195" t="s">
        <v>162</v>
      </c>
      <c r="G136" s="13"/>
      <c r="H136" s="196">
        <v>1.74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148</v>
      </c>
      <c r="AU136" s="194" t="s">
        <v>85</v>
      </c>
      <c r="AV136" s="13" t="s">
        <v>85</v>
      </c>
      <c r="AW136" s="13" t="s">
        <v>32</v>
      </c>
      <c r="AX136" s="13" t="s">
        <v>76</v>
      </c>
      <c r="AY136" s="194" t="s">
        <v>130</v>
      </c>
    </row>
    <row r="137" s="14" customFormat="1">
      <c r="A137" s="14"/>
      <c r="B137" s="201"/>
      <c r="C137" s="14"/>
      <c r="D137" s="193" t="s">
        <v>148</v>
      </c>
      <c r="E137" s="202" t="s">
        <v>1</v>
      </c>
      <c r="F137" s="203" t="s">
        <v>151</v>
      </c>
      <c r="G137" s="14"/>
      <c r="H137" s="204">
        <v>31.139999999999997</v>
      </c>
      <c r="I137" s="205"/>
      <c r="J137" s="14"/>
      <c r="K137" s="14"/>
      <c r="L137" s="201"/>
      <c r="M137" s="206"/>
      <c r="N137" s="207"/>
      <c r="O137" s="207"/>
      <c r="P137" s="207"/>
      <c r="Q137" s="207"/>
      <c r="R137" s="207"/>
      <c r="S137" s="207"/>
      <c r="T137" s="20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02" t="s">
        <v>148</v>
      </c>
      <c r="AU137" s="202" t="s">
        <v>85</v>
      </c>
      <c r="AV137" s="14" t="s">
        <v>137</v>
      </c>
      <c r="AW137" s="14" t="s">
        <v>32</v>
      </c>
      <c r="AX137" s="14" t="s">
        <v>83</v>
      </c>
      <c r="AY137" s="202" t="s">
        <v>130</v>
      </c>
    </row>
    <row r="138" s="2" customFormat="1" ht="37.8" customHeight="1">
      <c r="A138" s="37"/>
      <c r="B138" s="178"/>
      <c r="C138" s="179" t="s">
        <v>163</v>
      </c>
      <c r="D138" s="179" t="s">
        <v>132</v>
      </c>
      <c r="E138" s="180" t="s">
        <v>164</v>
      </c>
      <c r="F138" s="181" t="s">
        <v>165</v>
      </c>
      <c r="G138" s="182" t="s">
        <v>159</v>
      </c>
      <c r="H138" s="183">
        <v>31.140000000000001</v>
      </c>
      <c r="I138" s="184"/>
      <c r="J138" s="185">
        <f>ROUND(I138*H138,2)</f>
        <v>0</v>
      </c>
      <c r="K138" s="181" t="s">
        <v>136</v>
      </c>
      <c r="L138" s="38"/>
      <c r="M138" s="186" t="s">
        <v>1</v>
      </c>
      <c r="N138" s="187" t="s">
        <v>41</v>
      </c>
      <c r="O138" s="76"/>
      <c r="P138" s="188">
        <f>O138*H138</f>
        <v>0</v>
      </c>
      <c r="Q138" s="188">
        <v>0</v>
      </c>
      <c r="R138" s="188">
        <f>Q138*H138</f>
        <v>0</v>
      </c>
      <c r="S138" s="188">
        <v>0</v>
      </c>
      <c r="T138" s="189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90" t="s">
        <v>137</v>
      </c>
      <c r="AT138" s="190" t="s">
        <v>132</v>
      </c>
      <c r="AU138" s="190" t="s">
        <v>85</v>
      </c>
      <c r="AY138" s="18" t="s">
        <v>130</v>
      </c>
      <c r="BE138" s="191">
        <f>IF(N138="základní",J138,0)</f>
        <v>0</v>
      </c>
      <c r="BF138" s="191">
        <f>IF(N138="snížená",J138,0)</f>
        <v>0</v>
      </c>
      <c r="BG138" s="191">
        <f>IF(N138="zákl. přenesená",J138,0)</f>
        <v>0</v>
      </c>
      <c r="BH138" s="191">
        <f>IF(N138="sníž. přenesená",J138,0)</f>
        <v>0</v>
      </c>
      <c r="BI138" s="191">
        <f>IF(N138="nulová",J138,0)</f>
        <v>0</v>
      </c>
      <c r="BJ138" s="18" t="s">
        <v>83</v>
      </c>
      <c r="BK138" s="191">
        <f>ROUND(I138*H138,2)</f>
        <v>0</v>
      </c>
      <c r="BL138" s="18" t="s">
        <v>137</v>
      </c>
      <c r="BM138" s="190" t="s">
        <v>166</v>
      </c>
    </row>
    <row r="139" s="13" customFormat="1">
      <c r="A139" s="13"/>
      <c r="B139" s="192"/>
      <c r="C139" s="13"/>
      <c r="D139" s="193" t="s">
        <v>148</v>
      </c>
      <c r="E139" s="194" t="s">
        <v>1</v>
      </c>
      <c r="F139" s="195" t="s">
        <v>161</v>
      </c>
      <c r="G139" s="13"/>
      <c r="H139" s="196">
        <v>29.399999999999999</v>
      </c>
      <c r="I139" s="197"/>
      <c r="J139" s="13"/>
      <c r="K139" s="13"/>
      <c r="L139" s="192"/>
      <c r="M139" s="198"/>
      <c r="N139" s="199"/>
      <c r="O139" s="199"/>
      <c r="P139" s="199"/>
      <c r="Q139" s="199"/>
      <c r="R139" s="199"/>
      <c r="S139" s="199"/>
      <c r="T139" s="20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94" t="s">
        <v>148</v>
      </c>
      <c r="AU139" s="194" t="s">
        <v>85</v>
      </c>
      <c r="AV139" s="13" t="s">
        <v>85</v>
      </c>
      <c r="AW139" s="13" t="s">
        <v>32</v>
      </c>
      <c r="AX139" s="13" t="s">
        <v>76</v>
      </c>
      <c r="AY139" s="194" t="s">
        <v>130</v>
      </c>
    </row>
    <row r="140" s="13" customFormat="1">
      <c r="A140" s="13"/>
      <c r="B140" s="192"/>
      <c r="C140" s="13"/>
      <c r="D140" s="193" t="s">
        <v>148</v>
      </c>
      <c r="E140" s="194" t="s">
        <v>1</v>
      </c>
      <c r="F140" s="195" t="s">
        <v>162</v>
      </c>
      <c r="G140" s="13"/>
      <c r="H140" s="196">
        <v>1.74</v>
      </c>
      <c r="I140" s="197"/>
      <c r="J140" s="13"/>
      <c r="K140" s="13"/>
      <c r="L140" s="192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148</v>
      </c>
      <c r="AU140" s="194" t="s">
        <v>85</v>
      </c>
      <c r="AV140" s="13" t="s">
        <v>85</v>
      </c>
      <c r="AW140" s="13" t="s">
        <v>32</v>
      </c>
      <c r="AX140" s="13" t="s">
        <v>76</v>
      </c>
      <c r="AY140" s="194" t="s">
        <v>130</v>
      </c>
    </row>
    <row r="141" s="14" customFormat="1">
      <c r="A141" s="14"/>
      <c r="B141" s="201"/>
      <c r="C141" s="14"/>
      <c r="D141" s="193" t="s">
        <v>148</v>
      </c>
      <c r="E141" s="202" t="s">
        <v>1</v>
      </c>
      <c r="F141" s="203" t="s">
        <v>151</v>
      </c>
      <c r="G141" s="14"/>
      <c r="H141" s="204">
        <v>31.139999999999997</v>
      </c>
      <c r="I141" s="205"/>
      <c r="J141" s="14"/>
      <c r="K141" s="14"/>
      <c r="L141" s="201"/>
      <c r="M141" s="206"/>
      <c r="N141" s="207"/>
      <c r="O141" s="207"/>
      <c r="P141" s="207"/>
      <c r="Q141" s="207"/>
      <c r="R141" s="207"/>
      <c r="S141" s="207"/>
      <c r="T141" s="20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02" t="s">
        <v>148</v>
      </c>
      <c r="AU141" s="202" t="s">
        <v>85</v>
      </c>
      <c r="AV141" s="14" t="s">
        <v>137</v>
      </c>
      <c r="AW141" s="14" t="s">
        <v>32</v>
      </c>
      <c r="AX141" s="14" t="s">
        <v>83</v>
      </c>
      <c r="AY141" s="202" t="s">
        <v>130</v>
      </c>
    </row>
    <row r="142" s="2" customFormat="1" ht="37.8" customHeight="1">
      <c r="A142" s="37"/>
      <c r="B142" s="178"/>
      <c r="C142" s="179" t="s">
        <v>167</v>
      </c>
      <c r="D142" s="179" t="s">
        <v>132</v>
      </c>
      <c r="E142" s="180" t="s">
        <v>168</v>
      </c>
      <c r="F142" s="181" t="s">
        <v>169</v>
      </c>
      <c r="G142" s="182" t="s">
        <v>159</v>
      </c>
      <c r="H142" s="183">
        <v>124.56</v>
      </c>
      <c r="I142" s="184"/>
      <c r="J142" s="185">
        <f>ROUND(I142*H142,2)</f>
        <v>0</v>
      </c>
      <c r="K142" s="181" t="s">
        <v>136</v>
      </c>
      <c r="L142" s="38"/>
      <c r="M142" s="186" t="s">
        <v>1</v>
      </c>
      <c r="N142" s="187" t="s">
        <v>41</v>
      </c>
      <c r="O142" s="76"/>
      <c r="P142" s="188">
        <f>O142*H142</f>
        <v>0</v>
      </c>
      <c r="Q142" s="188">
        <v>0</v>
      </c>
      <c r="R142" s="188">
        <f>Q142*H142</f>
        <v>0</v>
      </c>
      <c r="S142" s="188">
        <v>0</v>
      </c>
      <c r="T142" s="189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90" t="s">
        <v>137</v>
      </c>
      <c r="AT142" s="190" t="s">
        <v>132</v>
      </c>
      <c r="AU142" s="190" t="s">
        <v>85</v>
      </c>
      <c r="AY142" s="18" t="s">
        <v>130</v>
      </c>
      <c r="BE142" s="191">
        <f>IF(N142="základní",J142,0)</f>
        <v>0</v>
      </c>
      <c r="BF142" s="191">
        <f>IF(N142="snížená",J142,0)</f>
        <v>0</v>
      </c>
      <c r="BG142" s="191">
        <f>IF(N142="zákl. přenesená",J142,0)</f>
        <v>0</v>
      </c>
      <c r="BH142" s="191">
        <f>IF(N142="sníž. přenesená",J142,0)</f>
        <v>0</v>
      </c>
      <c r="BI142" s="191">
        <f>IF(N142="nulová",J142,0)</f>
        <v>0</v>
      </c>
      <c r="BJ142" s="18" t="s">
        <v>83</v>
      </c>
      <c r="BK142" s="191">
        <f>ROUND(I142*H142,2)</f>
        <v>0</v>
      </c>
      <c r="BL142" s="18" t="s">
        <v>137</v>
      </c>
      <c r="BM142" s="190" t="s">
        <v>170</v>
      </c>
    </row>
    <row r="143" s="13" customFormat="1">
      <c r="A143" s="13"/>
      <c r="B143" s="192"/>
      <c r="C143" s="13"/>
      <c r="D143" s="193" t="s">
        <v>148</v>
      </c>
      <c r="E143" s="13"/>
      <c r="F143" s="195" t="s">
        <v>171</v>
      </c>
      <c r="G143" s="13"/>
      <c r="H143" s="196">
        <v>124.56</v>
      </c>
      <c r="I143" s="197"/>
      <c r="J143" s="13"/>
      <c r="K143" s="13"/>
      <c r="L143" s="192"/>
      <c r="M143" s="198"/>
      <c r="N143" s="199"/>
      <c r="O143" s="199"/>
      <c r="P143" s="199"/>
      <c r="Q143" s="199"/>
      <c r="R143" s="199"/>
      <c r="S143" s="199"/>
      <c r="T143" s="20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94" t="s">
        <v>148</v>
      </c>
      <c r="AU143" s="194" t="s">
        <v>85</v>
      </c>
      <c r="AV143" s="13" t="s">
        <v>85</v>
      </c>
      <c r="AW143" s="13" t="s">
        <v>3</v>
      </c>
      <c r="AX143" s="13" t="s">
        <v>83</v>
      </c>
      <c r="AY143" s="194" t="s">
        <v>130</v>
      </c>
    </row>
    <row r="144" s="2" customFormat="1" ht="37.8" customHeight="1">
      <c r="A144" s="37"/>
      <c r="B144" s="178"/>
      <c r="C144" s="179" t="s">
        <v>172</v>
      </c>
      <c r="D144" s="179" t="s">
        <v>132</v>
      </c>
      <c r="E144" s="180" t="s">
        <v>173</v>
      </c>
      <c r="F144" s="181" t="s">
        <v>174</v>
      </c>
      <c r="G144" s="182" t="s">
        <v>159</v>
      </c>
      <c r="H144" s="183">
        <v>31.140000000000001</v>
      </c>
      <c r="I144" s="184"/>
      <c r="J144" s="185">
        <f>ROUND(I144*H144,2)</f>
        <v>0</v>
      </c>
      <c r="K144" s="181" t="s">
        <v>136</v>
      </c>
      <c r="L144" s="38"/>
      <c r="M144" s="186" t="s">
        <v>1</v>
      </c>
      <c r="N144" s="187" t="s">
        <v>41</v>
      </c>
      <c r="O144" s="76"/>
      <c r="P144" s="188">
        <f>O144*H144</f>
        <v>0</v>
      </c>
      <c r="Q144" s="188">
        <v>0</v>
      </c>
      <c r="R144" s="188">
        <f>Q144*H144</f>
        <v>0</v>
      </c>
      <c r="S144" s="188">
        <v>0</v>
      </c>
      <c r="T144" s="189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190" t="s">
        <v>137</v>
      </c>
      <c r="AT144" s="190" t="s">
        <v>132</v>
      </c>
      <c r="AU144" s="190" t="s">
        <v>85</v>
      </c>
      <c r="AY144" s="18" t="s">
        <v>130</v>
      </c>
      <c r="BE144" s="191">
        <f>IF(N144="základní",J144,0)</f>
        <v>0</v>
      </c>
      <c r="BF144" s="191">
        <f>IF(N144="snížená",J144,0)</f>
        <v>0</v>
      </c>
      <c r="BG144" s="191">
        <f>IF(N144="zákl. přenesená",J144,0)</f>
        <v>0</v>
      </c>
      <c r="BH144" s="191">
        <f>IF(N144="sníž. přenesená",J144,0)</f>
        <v>0</v>
      </c>
      <c r="BI144" s="191">
        <f>IF(N144="nulová",J144,0)</f>
        <v>0</v>
      </c>
      <c r="BJ144" s="18" t="s">
        <v>83</v>
      </c>
      <c r="BK144" s="191">
        <f>ROUND(I144*H144,2)</f>
        <v>0</v>
      </c>
      <c r="BL144" s="18" t="s">
        <v>137</v>
      </c>
      <c r="BM144" s="190" t="s">
        <v>175</v>
      </c>
    </row>
    <row r="145" s="13" customFormat="1">
      <c r="A145" s="13"/>
      <c r="B145" s="192"/>
      <c r="C145" s="13"/>
      <c r="D145" s="193" t="s">
        <v>148</v>
      </c>
      <c r="E145" s="194" t="s">
        <v>1</v>
      </c>
      <c r="F145" s="195" t="s">
        <v>161</v>
      </c>
      <c r="G145" s="13"/>
      <c r="H145" s="196">
        <v>29.399999999999999</v>
      </c>
      <c r="I145" s="197"/>
      <c r="J145" s="13"/>
      <c r="K145" s="13"/>
      <c r="L145" s="192"/>
      <c r="M145" s="198"/>
      <c r="N145" s="199"/>
      <c r="O145" s="199"/>
      <c r="P145" s="199"/>
      <c r="Q145" s="199"/>
      <c r="R145" s="199"/>
      <c r="S145" s="199"/>
      <c r="T145" s="20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194" t="s">
        <v>148</v>
      </c>
      <c r="AU145" s="194" t="s">
        <v>85</v>
      </c>
      <c r="AV145" s="13" t="s">
        <v>85</v>
      </c>
      <c r="AW145" s="13" t="s">
        <v>32</v>
      </c>
      <c r="AX145" s="13" t="s">
        <v>76</v>
      </c>
      <c r="AY145" s="194" t="s">
        <v>130</v>
      </c>
    </row>
    <row r="146" s="13" customFormat="1">
      <c r="A146" s="13"/>
      <c r="B146" s="192"/>
      <c r="C146" s="13"/>
      <c r="D146" s="193" t="s">
        <v>148</v>
      </c>
      <c r="E146" s="194" t="s">
        <v>1</v>
      </c>
      <c r="F146" s="195" t="s">
        <v>162</v>
      </c>
      <c r="G146" s="13"/>
      <c r="H146" s="196">
        <v>1.74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148</v>
      </c>
      <c r="AU146" s="194" t="s">
        <v>85</v>
      </c>
      <c r="AV146" s="13" t="s">
        <v>85</v>
      </c>
      <c r="AW146" s="13" t="s">
        <v>32</v>
      </c>
      <c r="AX146" s="13" t="s">
        <v>76</v>
      </c>
      <c r="AY146" s="194" t="s">
        <v>130</v>
      </c>
    </row>
    <row r="147" s="14" customFormat="1">
      <c r="A147" s="14"/>
      <c r="B147" s="201"/>
      <c r="C147" s="14"/>
      <c r="D147" s="193" t="s">
        <v>148</v>
      </c>
      <c r="E147" s="202" t="s">
        <v>1</v>
      </c>
      <c r="F147" s="203" t="s">
        <v>151</v>
      </c>
      <c r="G147" s="14"/>
      <c r="H147" s="204">
        <v>31.139999999999997</v>
      </c>
      <c r="I147" s="205"/>
      <c r="J147" s="14"/>
      <c r="K147" s="14"/>
      <c r="L147" s="201"/>
      <c r="M147" s="206"/>
      <c r="N147" s="207"/>
      <c r="O147" s="207"/>
      <c r="P147" s="207"/>
      <c r="Q147" s="207"/>
      <c r="R147" s="207"/>
      <c r="S147" s="207"/>
      <c r="T147" s="20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02" t="s">
        <v>148</v>
      </c>
      <c r="AU147" s="202" t="s">
        <v>85</v>
      </c>
      <c r="AV147" s="14" t="s">
        <v>137</v>
      </c>
      <c r="AW147" s="14" t="s">
        <v>32</v>
      </c>
      <c r="AX147" s="14" t="s">
        <v>83</v>
      </c>
      <c r="AY147" s="202" t="s">
        <v>130</v>
      </c>
    </row>
    <row r="148" s="2" customFormat="1" ht="24.15" customHeight="1">
      <c r="A148" s="37"/>
      <c r="B148" s="178"/>
      <c r="C148" s="179" t="s">
        <v>176</v>
      </c>
      <c r="D148" s="179" t="s">
        <v>132</v>
      </c>
      <c r="E148" s="180" t="s">
        <v>177</v>
      </c>
      <c r="F148" s="181" t="s">
        <v>178</v>
      </c>
      <c r="G148" s="182" t="s">
        <v>159</v>
      </c>
      <c r="H148" s="183">
        <v>31.140000000000001</v>
      </c>
      <c r="I148" s="184"/>
      <c r="J148" s="185">
        <f>ROUND(I148*H148,2)</f>
        <v>0</v>
      </c>
      <c r="K148" s="181" t="s">
        <v>136</v>
      </c>
      <c r="L148" s="38"/>
      <c r="M148" s="186" t="s">
        <v>1</v>
      </c>
      <c r="N148" s="187" t="s">
        <v>41</v>
      </c>
      <c r="O148" s="76"/>
      <c r="P148" s="188">
        <f>O148*H148</f>
        <v>0</v>
      </c>
      <c r="Q148" s="188">
        <v>0</v>
      </c>
      <c r="R148" s="188">
        <f>Q148*H148</f>
        <v>0</v>
      </c>
      <c r="S148" s="188">
        <v>0</v>
      </c>
      <c r="T148" s="189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90" t="s">
        <v>137</v>
      </c>
      <c r="AT148" s="190" t="s">
        <v>132</v>
      </c>
      <c r="AU148" s="190" t="s">
        <v>85</v>
      </c>
      <c r="AY148" s="18" t="s">
        <v>130</v>
      </c>
      <c r="BE148" s="191">
        <f>IF(N148="základní",J148,0)</f>
        <v>0</v>
      </c>
      <c r="BF148" s="191">
        <f>IF(N148="snížená",J148,0)</f>
        <v>0</v>
      </c>
      <c r="BG148" s="191">
        <f>IF(N148="zákl. přenesená",J148,0)</f>
        <v>0</v>
      </c>
      <c r="BH148" s="191">
        <f>IF(N148="sníž. přenesená",J148,0)</f>
        <v>0</v>
      </c>
      <c r="BI148" s="191">
        <f>IF(N148="nulová",J148,0)</f>
        <v>0</v>
      </c>
      <c r="BJ148" s="18" t="s">
        <v>83</v>
      </c>
      <c r="BK148" s="191">
        <f>ROUND(I148*H148,2)</f>
        <v>0</v>
      </c>
      <c r="BL148" s="18" t="s">
        <v>137</v>
      </c>
      <c r="BM148" s="190" t="s">
        <v>179</v>
      </c>
    </row>
    <row r="149" s="2" customFormat="1" ht="24.15" customHeight="1">
      <c r="A149" s="37"/>
      <c r="B149" s="178"/>
      <c r="C149" s="179" t="s">
        <v>180</v>
      </c>
      <c r="D149" s="179" t="s">
        <v>132</v>
      </c>
      <c r="E149" s="180" t="s">
        <v>181</v>
      </c>
      <c r="F149" s="181" t="s">
        <v>182</v>
      </c>
      <c r="G149" s="182" t="s">
        <v>159</v>
      </c>
      <c r="H149" s="183">
        <v>31.140000000000001</v>
      </c>
      <c r="I149" s="184"/>
      <c r="J149" s="185">
        <f>ROUND(I149*H149,2)</f>
        <v>0</v>
      </c>
      <c r="K149" s="181" t="s">
        <v>136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137</v>
      </c>
      <c r="AT149" s="190" t="s">
        <v>132</v>
      </c>
      <c r="AU149" s="190" t="s">
        <v>85</v>
      </c>
      <c r="AY149" s="18" t="s">
        <v>130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137</v>
      </c>
      <c r="BM149" s="190" t="s">
        <v>183</v>
      </c>
    </row>
    <row r="150" s="2" customFormat="1" ht="33" customHeight="1">
      <c r="A150" s="37"/>
      <c r="B150" s="178"/>
      <c r="C150" s="179" t="s">
        <v>184</v>
      </c>
      <c r="D150" s="179" t="s">
        <v>132</v>
      </c>
      <c r="E150" s="180" t="s">
        <v>185</v>
      </c>
      <c r="F150" s="181" t="s">
        <v>186</v>
      </c>
      <c r="G150" s="182" t="s">
        <v>187</v>
      </c>
      <c r="H150" s="183">
        <v>62.280000000000001</v>
      </c>
      <c r="I150" s="184"/>
      <c r="J150" s="185">
        <f>ROUND(I150*H150,2)</f>
        <v>0</v>
      </c>
      <c r="K150" s="181" t="s">
        <v>146</v>
      </c>
      <c r="L150" s="38"/>
      <c r="M150" s="186" t="s">
        <v>1</v>
      </c>
      <c r="N150" s="187" t="s">
        <v>41</v>
      </c>
      <c r="O150" s="76"/>
      <c r="P150" s="188">
        <f>O150*H150</f>
        <v>0</v>
      </c>
      <c r="Q150" s="188">
        <v>0</v>
      </c>
      <c r="R150" s="188">
        <f>Q150*H150</f>
        <v>0</v>
      </c>
      <c r="S150" s="188">
        <v>0</v>
      </c>
      <c r="T150" s="189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190" t="s">
        <v>137</v>
      </c>
      <c r="AT150" s="190" t="s">
        <v>132</v>
      </c>
      <c r="AU150" s="190" t="s">
        <v>85</v>
      </c>
      <c r="AY150" s="18" t="s">
        <v>130</v>
      </c>
      <c r="BE150" s="191">
        <f>IF(N150="základní",J150,0)</f>
        <v>0</v>
      </c>
      <c r="BF150" s="191">
        <f>IF(N150="snížená",J150,0)</f>
        <v>0</v>
      </c>
      <c r="BG150" s="191">
        <f>IF(N150="zákl. přenesená",J150,0)</f>
        <v>0</v>
      </c>
      <c r="BH150" s="191">
        <f>IF(N150="sníž. přenesená",J150,0)</f>
        <v>0</v>
      </c>
      <c r="BI150" s="191">
        <f>IF(N150="nulová",J150,0)</f>
        <v>0</v>
      </c>
      <c r="BJ150" s="18" t="s">
        <v>83</v>
      </c>
      <c r="BK150" s="191">
        <f>ROUND(I150*H150,2)</f>
        <v>0</v>
      </c>
      <c r="BL150" s="18" t="s">
        <v>137</v>
      </c>
      <c r="BM150" s="190" t="s">
        <v>188</v>
      </c>
    </row>
    <row r="151" s="13" customFormat="1">
      <c r="A151" s="13"/>
      <c r="B151" s="192"/>
      <c r="C151" s="13"/>
      <c r="D151" s="193" t="s">
        <v>148</v>
      </c>
      <c r="E151" s="194" t="s">
        <v>1</v>
      </c>
      <c r="F151" s="195" t="s">
        <v>189</v>
      </c>
      <c r="G151" s="13"/>
      <c r="H151" s="196">
        <v>62.280000000000001</v>
      </c>
      <c r="I151" s="197"/>
      <c r="J151" s="13"/>
      <c r="K151" s="13"/>
      <c r="L151" s="192"/>
      <c r="M151" s="198"/>
      <c r="N151" s="199"/>
      <c r="O151" s="199"/>
      <c r="P151" s="199"/>
      <c r="Q151" s="199"/>
      <c r="R151" s="199"/>
      <c r="S151" s="199"/>
      <c r="T151" s="20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94" t="s">
        <v>148</v>
      </c>
      <c r="AU151" s="194" t="s">
        <v>85</v>
      </c>
      <c r="AV151" s="13" t="s">
        <v>85</v>
      </c>
      <c r="AW151" s="13" t="s">
        <v>32</v>
      </c>
      <c r="AX151" s="13" t="s">
        <v>83</v>
      </c>
      <c r="AY151" s="194" t="s">
        <v>130</v>
      </c>
    </row>
    <row r="152" s="2" customFormat="1" ht="16.5" customHeight="1">
      <c r="A152" s="37"/>
      <c r="B152" s="178"/>
      <c r="C152" s="179" t="s">
        <v>8</v>
      </c>
      <c r="D152" s="179" t="s">
        <v>132</v>
      </c>
      <c r="E152" s="180" t="s">
        <v>190</v>
      </c>
      <c r="F152" s="181" t="s">
        <v>191</v>
      </c>
      <c r="G152" s="182" t="s">
        <v>159</v>
      </c>
      <c r="H152" s="183">
        <v>31.140000000000001</v>
      </c>
      <c r="I152" s="184"/>
      <c r="J152" s="185">
        <f>ROUND(I152*H152,2)</f>
        <v>0</v>
      </c>
      <c r="K152" s="181" t="s">
        <v>146</v>
      </c>
      <c r="L152" s="38"/>
      <c r="M152" s="186" t="s">
        <v>1</v>
      </c>
      <c r="N152" s="187" t="s">
        <v>41</v>
      </c>
      <c r="O152" s="76"/>
      <c r="P152" s="188">
        <f>O152*H152</f>
        <v>0</v>
      </c>
      <c r="Q152" s="188">
        <v>0</v>
      </c>
      <c r="R152" s="188">
        <f>Q152*H152</f>
        <v>0</v>
      </c>
      <c r="S152" s="188">
        <v>0</v>
      </c>
      <c r="T152" s="189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190" t="s">
        <v>137</v>
      </c>
      <c r="AT152" s="190" t="s">
        <v>132</v>
      </c>
      <c r="AU152" s="190" t="s">
        <v>85</v>
      </c>
      <c r="AY152" s="18" t="s">
        <v>130</v>
      </c>
      <c r="BE152" s="191">
        <f>IF(N152="základní",J152,0)</f>
        <v>0</v>
      </c>
      <c r="BF152" s="191">
        <f>IF(N152="snížená",J152,0)</f>
        <v>0</v>
      </c>
      <c r="BG152" s="191">
        <f>IF(N152="zákl. přenesená",J152,0)</f>
        <v>0</v>
      </c>
      <c r="BH152" s="191">
        <f>IF(N152="sníž. přenesená",J152,0)</f>
        <v>0</v>
      </c>
      <c r="BI152" s="191">
        <f>IF(N152="nulová",J152,0)</f>
        <v>0</v>
      </c>
      <c r="BJ152" s="18" t="s">
        <v>83</v>
      </c>
      <c r="BK152" s="191">
        <f>ROUND(I152*H152,2)</f>
        <v>0</v>
      </c>
      <c r="BL152" s="18" t="s">
        <v>137</v>
      </c>
      <c r="BM152" s="190" t="s">
        <v>192</v>
      </c>
    </row>
    <row r="153" s="12" customFormat="1" ht="22.8" customHeight="1">
      <c r="A153" s="12"/>
      <c r="B153" s="165"/>
      <c r="C153" s="12"/>
      <c r="D153" s="166" t="s">
        <v>75</v>
      </c>
      <c r="E153" s="176" t="s">
        <v>193</v>
      </c>
      <c r="F153" s="176" t="s">
        <v>194</v>
      </c>
      <c r="G153" s="12"/>
      <c r="H153" s="12"/>
      <c r="I153" s="168"/>
      <c r="J153" s="177">
        <f>BK153</f>
        <v>0</v>
      </c>
      <c r="K153" s="12"/>
      <c r="L153" s="165"/>
      <c r="M153" s="170"/>
      <c r="N153" s="171"/>
      <c r="O153" s="171"/>
      <c r="P153" s="172">
        <f>SUM(P154:P161)</f>
        <v>0</v>
      </c>
      <c r="Q153" s="171"/>
      <c r="R153" s="172">
        <f>SUM(R154:R161)</f>
        <v>0</v>
      </c>
      <c r="S153" s="171"/>
      <c r="T153" s="173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166" t="s">
        <v>83</v>
      </c>
      <c r="AT153" s="174" t="s">
        <v>75</v>
      </c>
      <c r="AU153" s="174" t="s">
        <v>83</v>
      </c>
      <c r="AY153" s="166" t="s">
        <v>130</v>
      </c>
      <c r="BK153" s="175">
        <f>SUM(BK154:BK161)</f>
        <v>0</v>
      </c>
    </row>
    <row r="154" s="2" customFormat="1" ht="24.15" customHeight="1">
      <c r="A154" s="37"/>
      <c r="B154" s="178"/>
      <c r="C154" s="179" t="s">
        <v>195</v>
      </c>
      <c r="D154" s="179" t="s">
        <v>132</v>
      </c>
      <c r="E154" s="180" t="s">
        <v>196</v>
      </c>
      <c r="F154" s="181" t="s">
        <v>197</v>
      </c>
      <c r="G154" s="182" t="s">
        <v>187</v>
      </c>
      <c r="H154" s="183">
        <v>47.654000000000003</v>
      </c>
      <c r="I154" s="184"/>
      <c r="J154" s="185">
        <f>ROUND(I154*H154,2)</f>
        <v>0</v>
      </c>
      <c r="K154" s="181" t="s">
        <v>136</v>
      </c>
      <c r="L154" s="38"/>
      <c r="M154" s="186" t="s">
        <v>1</v>
      </c>
      <c r="N154" s="187" t="s">
        <v>41</v>
      </c>
      <c r="O154" s="76"/>
      <c r="P154" s="188">
        <f>O154*H154</f>
        <v>0</v>
      </c>
      <c r="Q154" s="188">
        <v>0</v>
      </c>
      <c r="R154" s="188">
        <f>Q154*H154</f>
        <v>0</v>
      </c>
      <c r="S154" s="188">
        <v>0</v>
      </c>
      <c r="T154" s="189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90" t="s">
        <v>137</v>
      </c>
      <c r="AT154" s="190" t="s">
        <v>132</v>
      </c>
      <c r="AU154" s="190" t="s">
        <v>85</v>
      </c>
      <c r="AY154" s="18" t="s">
        <v>130</v>
      </c>
      <c r="BE154" s="191">
        <f>IF(N154="základní",J154,0)</f>
        <v>0</v>
      </c>
      <c r="BF154" s="191">
        <f>IF(N154="snížená",J154,0)</f>
        <v>0</v>
      </c>
      <c r="BG154" s="191">
        <f>IF(N154="zákl. přenesená",J154,0)</f>
        <v>0</v>
      </c>
      <c r="BH154" s="191">
        <f>IF(N154="sníž. přenesená",J154,0)</f>
        <v>0</v>
      </c>
      <c r="BI154" s="191">
        <f>IF(N154="nulová",J154,0)</f>
        <v>0</v>
      </c>
      <c r="BJ154" s="18" t="s">
        <v>83</v>
      </c>
      <c r="BK154" s="191">
        <f>ROUND(I154*H154,2)</f>
        <v>0</v>
      </c>
      <c r="BL154" s="18" t="s">
        <v>137</v>
      </c>
      <c r="BM154" s="190" t="s">
        <v>198</v>
      </c>
    </row>
    <row r="155" s="2" customFormat="1" ht="21.75" customHeight="1">
      <c r="A155" s="37"/>
      <c r="B155" s="178"/>
      <c r="C155" s="179" t="s">
        <v>199</v>
      </c>
      <c r="D155" s="179" t="s">
        <v>132</v>
      </c>
      <c r="E155" s="180" t="s">
        <v>200</v>
      </c>
      <c r="F155" s="181" t="s">
        <v>201</v>
      </c>
      <c r="G155" s="182" t="s">
        <v>187</v>
      </c>
      <c r="H155" s="183">
        <v>47.654000000000003</v>
      </c>
      <c r="I155" s="184"/>
      <c r="J155" s="185">
        <f>ROUND(I155*H155,2)</f>
        <v>0</v>
      </c>
      <c r="K155" s="181" t="s">
        <v>146</v>
      </c>
      <c r="L155" s="38"/>
      <c r="M155" s="186" t="s">
        <v>1</v>
      </c>
      <c r="N155" s="187" t="s">
        <v>41</v>
      </c>
      <c r="O155" s="76"/>
      <c r="P155" s="188">
        <f>O155*H155</f>
        <v>0</v>
      </c>
      <c r="Q155" s="188">
        <v>0</v>
      </c>
      <c r="R155" s="188">
        <f>Q155*H155</f>
        <v>0</v>
      </c>
      <c r="S155" s="188">
        <v>0</v>
      </c>
      <c r="T155" s="189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190" t="s">
        <v>137</v>
      </c>
      <c r="AT155" s="190" t="s">
        <v>132</v>
      </c>
      <c r="AU155" s="190" t="s">
        <v>85</v>
      </c>
      <c r="AY155" s="18" t="s">
        <v>130</v>
      </c>
      <c r="BE155" s="191">
        <f>IF(N155="základní",J155,0)</f>
        <v>0</v>
      </c>
      <c r="BF155" s="191">
        <f>IF(N155="snížená",J155,0)</f>
        <v>0</v>
      </c>
      <c r="BG155" s="191">
        <f>IF(N155="zákl. přenesená",J155,0)</f>
        <v>0</v>
      </c>
      <c r="BH155" s="191">
        <f>IF(N155="sníž. přenesená",J155,0)</f>
        <v>0</v>
      </c>
      <c r="BI155" s="191">
        <f>IF(N155="nulová",J155,0)</f>
        <v>0</v>
      </c>
      <c r="BJ155" s="18" t="s">
        <v>83</v>
      </c>
      <c r="BK155" s="191">
        <f>ROUND(I155*H155,2)</f>
        <v>0</v>
      </c>
      <c r="BL155" s="18" t="s">
        <v>137</v>
      </c>
      <c r="BM155" s="190" t="s">
        <v>202</v>
      </c>
    </row>
    <row r="156" s="2" customFormat="1" ht="24.15" customHeight="1">
      <c r="A156" s="37"/>
      <c r="B156" s="178"/>
      <c r="C156" s="179" t="s">
        <v>203</v>
      </c>
      <c r="D156" s="179" t="s">
        <v>132</v>
      </c>
      <c r="E156" s="180" t="s">
        <v>204</v>
      </c>
      <c r="F156" s="181" t="s">
        <v>205</v>
      </c>
      <c r="G156" s="182" t="s">
        <v>187</v>
      </c>
      <c r="H156" s="183">
        <v>142.96199999999999</v>
      </c>
      <c r="I156" s="184"/>
      <c r="J156" s="185">
        <f>ROUND(I156*H156,2)</f>
        <v>0</v>
      </c>
      <c r="K156" s="181" t="s">
        <v>146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0</v>
      </c>
      <c r="R156" s="188">
        <f>Q156*H156</f>
        <v>0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137</v>
      </c>
      <c r="AT156" s="190" t="s">
        <v>132</v>
      </c>
      <c r="AU156" s="190" t="s">
        <v>85</v>
      </c>
      <c r="AY156" s="18" t="s">
        <v>130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137</v>
      </c>
      <c r="BM156" s="190" t="s">
        <v>206</v>
      </c>
    </row>
    <row r="157" s="13" customFormat="1">
      <c r="A157" s="13"/>
      <c r="B157" s="192"/>
      <c r="C157" s="13"/>
      <c r="D157" s="193" t="s">
        <v>148</v>
      </c>
      <c r="E157" s="13"/>
      <c r="F157" s="195" t="s">
        <v>207</v>
      </c>
      <c r="G157" s="13"/>
      <c r="H157" s="196">
        <v>142.96199999999999</v>
      </c>
      <c r="I157" s="197"/>
      <c r="J157" s="13"/>
      <c r="K157" s="13"/>
      <c r="L157" s="192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4" t="s">
        <v>148</v>
      </c>
      <c r="AU157" s="194" t="s">
        <v>85</v>
      </c>
      <c r="AV157" s="13" t="s">
        <v>85</v>
      </c>
      <c r="AW157" s="13" t="s">
        <v>3</v>
      </c>
      <c r="AX157" s="13" t="s">
        <v>83</v>
      </c>
      <c r="AY157" s="194" t="s">
        <v>130</v>
      </c>
    </row>
    <row r="158" s="2" customFormat="1" ht="24.15" customHeight="1">
      <c r="A158" s="37"/>
      <c r="B158" s="178"/>
      <c r="C158" s="179" t="s">
        <v>208</v>
      </c>
      <c r="D158" s="179" t="s">
        <v>132</v>
      </c>
      <c r="E158" s="180" t="s">
        <v>209</v>
      </c>
      <c r="F158" s="181" t="s">
        <v>210</v>
      </c>
      <c r="G158" s="182" t="s">
        <v>187</v>
      </c>
      <c r="H158" s="183">
        <v>47.654000000000003</v>
      </c>
      <c r="I158" s="184"/>
      <c r="J158" s="185">
        <f>ROUND(I158*H158,2)</f>
        <v>0</v>
      </c>
      <c r="K158" s="181" t="s">
        <v>146</v>
      </c>
      <c r="L158" s="38"/>
      <c r="M158" s="186" t="s">
        <v>1</v>
      </c>
      <c r="N158" s="187" t="s">
        <v>41</v>
      </c>
      <c r="O158" s="76"/>
      <c r="P158" s="188">
        <f>O158*H158</f>
        <v>0</v>
      </c>
      <c r="Q158" s="188">
        <v>0</v>
      </c>
      <c r="R158" s="188">
        <f>Q158*H158</f>
        <v>0</v>
      </c>
      <c r="S158" s="188">
        <v>0</v>
      </c>
      <c r="T158" s="189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90" t="s">
        <v>137</v>
      </c>
      <c r="AT158" s="190" t="s">
        <v>132</v>
      </c>
      <c r="AU158" s="190" t="s">
        <v>85</v>
      </c>
      <c r="AY158" s="18" t="s">
        <v>130</v>
      </c>
      <c r="BE158" s="191">
        <f>IF(N158="základní",J158,0)</f>
        <v>0</v>
      </c>
      <c r="BF158" s="191">
        <f>IF(N158="snížená",J158,0)</f>
        <v>0</v>
      </c>
      <c r="BG158" s="191">
        <f>IF(N158="zákl. přenesená",J158,0)</f>
        <v>0</v>
      </c>
      <c r="BH158" s="191">
        <f>IF(N158="sníž. přenesená",J158,0)</f>
        <v>0</v>
      </c>
      <c r="BI158" s="191">
        <f>IF(N158="nulová",J158,0)</f>
        <v>0</v>
      </c>
      <c r="BJ158" s="18" t="s">
        <v>83</v>
      </c>
      <c r="BK158" s="191">
        <f>ROUND(I158*H158,2)</f>
        <v>0</v>
      </c>
      <c r="BL158" s="18" t="s">
        <v>137</v>
      </c>
      <c r="BM158" s="190" t="s">
        <v>211</v>
      </c>
    </row>
    <row r="159" s="2" customFormat="1" ht="37.8" customHeight="1">
      <c r="A159" s="37"/>
      <c r="B159" s="178"/>
      <c r="C159" s="179" t="s">
        <v>212</v>
      </c>
      <c r="D159" s="179" t="s">
        <v>132</v>
      </c>
      <c r="E159" s="180" t="s">
        <v>213</v>
      </c>
      <c r="F159" s="181" t="s">
        <v>214</v>
      </c>
      <c r="G159" s="182" t="s">
        <v>187</v>
      </c>
      <c r="H159" s="183">
        <v>38.049999999999997</v>
      </c>
      <c r="I159" s="184"/>
      <c r="J159" s="185">
        <f>ROUND(I159*H159,2)</f>
        <v>0</v>
      </c>
      <c r="K159" s="181" t="s">
        <v>146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</v>
      </c>
      <c r="R159" s="188">
        <f>Q159*H159</f>
        <v>0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137</v>
      </c>
      <c r="AT159" s="190" t="s">
        <v>132</v>
      </c>
      <c r="AU159" s="190" t="s">
        <v>85</v>
      </c>
      <c r="AY159" s="18" t="s">
        <v>130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137</v>
      </c>
      <c r="BM159" s="190" t="s">
        <v>215</v>
      </c>
    </row>
    <row r="160" s="13" customFormat="1">
      <c r="A160" s="13"/>
      <c r="B160" s="192"/>
      <c r="C160" s="13"/>
      <c r="D160" s="193" t="s">
        <v>148</v>
      </c>
      <c r="E160" s="194" t="s">
        <v>1</v>
      </c>
      <c r="F160" s="195" t="s">
        <v>216</v>
      </c>
      <c r="G160" s="13"/>
      <c r="H160" s="196">
        <v>38.049999999999997</v>
      </c>
      <c r="I160" s="197"/>
      <c r="J160" s="13"/>
      <c r="K160" s="13"/>
      <c r="L160" s="192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148</v>
      </c>
      <c r="AU160" s="194" t="s">
        <v>85</v>
      </c>
      <c r="AV160" s="13" t="s">
        <v>85</v>
      </c>
      <c r="AW160" s="13" t="s">
        <v>32</v>
      </c>
      <c r="AX160" s="13" t="s">
        <v>83</v>
      </c>
      <c r="AY160" s="194" t="s">
        <v>130</v>
      </c>
    </row>
    <row r="161" s="2" customFormat="1" ht="44.25" customHeight="1">
      <c r="A161" s="37"/>
      <c r="B161" s="178"/>
      <c r="C161" s="179" t="s">
        <v>217</v>
      </c>
      <c r="D161" s="179" t="s">
        <v>132</v>
      </c>
      <c r="E161" s="180" t="s">
        <v>218</v>
      </c>
      <c r="F161" s="181" t="s">
        <v>219</v>
      </c>
      <c r="G161" s="182" t="s">
        <v>187</v>
      </c>
      <c r="H161" s="183">
        <v>9.6039999999999992</v>
      </c>
      <c r="I161" s="184"/>
      <c r="J161" s="185">
        <f>ROUND(I161*H161,2)</f>
        <v>0</v>
      </c>
      <c r="K161" s="181" t="s">
        <v>146</v>
      </c>
      <c r="L161" s="38"/>
      <c r="M161" s="209" t="s">
        <v>1</v>
      </c>
      <c r="N161" s="210" t="s">
        <v>41</v>
      </c>
      <c r="O161" s="211"/>
      <c r="P161" s="212">
        <f>O161*H161</f>
        <v>0</v>
      </c>
      <c r="Q161" s="212">
        <v>0</v>
      </c>
      <c r="R161" s="212">
        <f>Q161*H161</f>
        <v>0</v>
      </c>
      <c r="S161" s="212">
        <v>0</v>
      </c>
      <c r="T161" s="213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137</v>
      </c>
      <c r="AT161" s="190" t="s">
        <v>132</v>
      </c>
      <c r="AU161" s="190" t="s">
        <v>85</v>
      </c>
      <c r="AY161" s="18" t="s">
        <v>130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137</v>
      </c>
      <c r="BM161" s="190" t="s">
        <v>220</v>
      </c>
    </row>
    <row r="162" s="2" customFormat="1" ht="6.96" customHeight="1">
      <c r="A162" s="37"/>
      <c r="B162" s="59"/>
      <c r="C162" s="60"/>
      <c r="D162" s="60"/>
      <c r="E162" s="60"/>
      <c r="F162" s="60"/>
      <c r="G162" s="60"/>
      <c r="H162" s="60"/>
      <c r="I162" s="60"/>
      <c r="J162" s="60"/>
      <c r="K162" s="60"/>
      <c r="L162" s="38"/>
      <c r="M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</row>
  </sheetData>
  <autoFilter ref="C122:K16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1:H111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ul.Nezvalova - propojení,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221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ROUND(J128,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ROUND((SUM(BE128:BE194)),  2)</f>
        <v>0</v>
      </c>
      <c r="G35" s="37"/>
      <c r="H35" s="37"/>
      <c r="I35" s="135">
        <v>0.20999999999999999</v>
      </c>
      <c r="J35" s="134">
        <f>ROUND(((SUM(BE128:BE194))*I35),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ROUND((SUM(BF128:BF194)),  2)</f>
        <v>0</v>
      </c>
      <c r="G36" s="37"/>
      <c r="H36" s="37"/>
      <c r="I36" s="135">
        <v>0.12</v>
      </c>
      <c r="J36" s="134">
        <f>ROUND(((SUM(BF128:BF194))*I36),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ROUND((SUM(BG128:BG194)),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ROUND((SUM(BH128:BH194)),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ROUND((SUM(BI128:BI194)),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ul.Nezvalova - propojení,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101 - Chodník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J128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J129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113</v>
      </c>
      <c r="E100" s="153"/>
      <c r="F100" s="153"/>
      <c r="G100" s="153"/>
      <c r="H100" s="153"/>
      <c r="I100" s="153"/>
      <c r="J100" s="154">
        <f>J130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1"/>
      <c r="C101" s="10"/>
      <c r="D101" s="152" t="s">
        <v>222</v>
      </c>
      <c r="E101" s="153"/>
      <c r="F101" s="153"/>
      <c r="G101" s="153"/>
      <c r="H101" s="153"/>
      <c r="I101" s="153"/>
      <c r="J101" s="154">
        <f>J155</f>
        <v>0</v>
      </c>
      <c r="K101" s="10"/>
      <c r="L101" s="15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1"/>
      <c r="C102" s="10"/>
      <c r="D102" s="152" t="s">
        <v>223</v>
      </c>
      <c r="E102" s="153"/>
      <c r="F102" s="153"/>
      <c r="G102" s="153"/>
      <c r="H102" s="153"/>
      <c r="I102" s="153"/>
      <c r="J102" s="154">
        <f>J158</f>
        <v>0</v>
      </c>
      <c r="K102" s="10"/>
      <c r="L102" s="15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1"/>
      <c r="C103" s="10"/>
      <c r="D103" s="152" t="s">
        <v>224</v>
      </c>
      <c r="E103" s="153"/>
      <c r="F103" s="153"/>
      <c r="G103" s="153"/>
      <c r="H103" s="153"/>
      <c r="I103" s="153"/>
      <c r="J103" s="154">
        <f>J169</f>
        <v>0</v>
      </c>
      <c r="K103" s="10"/>
      <c r="L103" s="15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1"/>
      <c r="C104" s="10"/>
      <c r="D104" s="152" t="s">
        <v>225</v>
      </c>
      <c r="E104" s="153"/>
      <c r="F104" s="153"/>
      <c r="G104" s="153"/>
      <c r="H104" s="153"/>
      <c r="I104" s="153"/>
      <c r="J104" s="154">
        <f>J177</f>
        <v>0</v>
      </c>
      <c r="K104" s="10"/>
      <c r="L104" s="15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1"/>
      <c r="C105" s="10"/>
      <c r="D105" s="152" t="s">
        <v>114</v>
      </c>
      <c r="E105" s="153"/>
      <c r="F105" s="153"/>
      <c r="G105" s="153"/>
      <c r="H105" s="153"/>
      <c r="I105" s="153"/>
      <c r="J105" s="154">
        <f>J186</f>
        <v>0</v>
      </c>
      <c r="K105" s="10"/>
      <c r="L105" s="15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1"/>
      <c r="C106" s="10"/>
      <c r="D106" s="152" t="s">
        <v>226</v>
      </c>
      <c r="E106" s="153"/>
      <c r="F106" s="153"/>
      <c r="G106" s="153"/>
      <c r="H106" s="153"/>
      <c r="I106" s="153"/>
      <c r="J106" s="154">
        <f>J193</f>
        <v>0</v>
      </c>
      <c r="K106" s="10"/>
      <c r="L106" s="15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7"/>
      <c r="B107" s="38"/>
      <c r="C107" s="37"/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59"/>
      <c r="C108" s="60"/>
      <c r="D108" s="60"/>
      <c r="E108" s="60"/>
      <c r="F108" s="60"/>
      <c r="G108" s="60"/>
      <c r="H108" s="60"/>
      <c r="I108" s="60"/>
      <c r="J108" s="60"/>
      <c r="K108" s="60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12" s="2" customFormat="1" ht="6.96" customHeight="1">
      <c r="A112" s="37"/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4.96" customHeight="1">
      <c r="A113" s="37"/>
      <c r="B113" s="38"/>
      <c r="C113" s="22" t="s">
        <v>115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7"/>
      <c r="D114" s="37"/>
      <c r="E114" s="37"/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16</v>
      </c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7"/>
      <c r="D116" s="37"/>
      <c r="E116" s="128" t="str">
        <f>E7</f>
        <v>Oprava chodníku na ul.Nezvalova - propojení, Šumperk</v>
      </c>
      <c r="F116" s="31"/>
      <c r="G116" s="31"/>
      <c r="H116" s="31"/>
      <c r="I116" s="37"/>
      <c r="J116" s="37"/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" customFormat="1" ht="12" customHeight="1">
      <c r="B117" s="21"/>
      <c r="C117" s="31" t="s">
        <v>103</v>
      </c>
      <c r="L117" s="21"/>
    </row>
    <row r="118" s="2" customFormat="1" ht="16.5" customHeight="1">
      <c r="A118" s="37"/>
      <c r="B118" s="38"/>
      <c r="C118" s="37"/>
      <c r="D118" s="37"/>
      <c r="E118" s="128" t="s">
        <v>104</v>
      </c>
      <c r="F118" s="37"/>
      <c r="G118" s="37"/>
      <c r="H118" s="37"/>
      <c r="I118" s="37"/>
      <c r="J118" s="37"/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105</v>
      </c>
      <c r="D119" s="37"/>
      <c r="E119" s="37"/>
      <c r="F119" s="37"/>
      <c r="G119" s="37"/>
      <c r="H119" s="37"/>
      <c r="I119" s="37"/>
      <c r="J119" s="37"/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7"/>
      <c r="D120" s="37"/>
      <c r="E120" s="66" t="str">
        <f>E11</f>
        <v>SO 101 - Chodník</v>
      </c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7"/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1" t="s">
        <v>20</v>
      </c>
      <c r="D122" s="37"/>
      <c r="E122" s="37"/>
      <c r="F122" s="26" t="str">
        <f>F14</f>
        <v>Šumperk</v>
      </c>
      <c r="G122" s="37"/>
      <c r="H122" s="37"/>
      <c r="I122" s="31" t="s">
        <v>22</v>
      </c>
      <c r="J122" s="68" t="str">
        <f>IF(J14="","",J14)</f>
        <v>9. 11. 2025</v>
      </c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7"/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24</v>
      </c>
      <c r="D124" s="37"/>
      <c r="E124" s="37"/>
      <c r="F124" s="26" t="str">
        <f>E17</f>
        <v>Město Šumperk</v>
      </c>
      <c r="G124" s="37"/>
      <c r="H124" s="37"/>
      <c r="I124" s="31" t="s">
        <v>30</v>
      </c>
      <c r="J124" s="35" t="str">
        <f>E23</f>
        <v>Ing.Zdeněk Vitásek</v>
      </c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1" t="s">
        <v>28</v>
      </c>
      <c r="D125" s="37"/>
      <c r="E125" s="37"/>
      <c r="F125" s="26" t="str">
        <f>IF(E20="","",E20)</f>
        <v>Vyplň údaj</v>
      </c>
      <c r="G125" s="37"/>
      <c r="H125" s="37"/>
      <c r="I125" s="31" t="s">
        <v>33</v>
      </c>
      <c r="J125" s="35" t="str">
        <f>E26</f>
        <v>Martin Pniok</v>
      </c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7"/>
      <c r="D126" s="37"/>
      <c r="E126" s="37"/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55"/>
      <c r="B127" s="156"/>
      <c r="C127" s="157" t="s">
        <v>116</v>
      </c>
      <c r="D127" s="158" t="s">
        <v>61</v>
      </c>
      <c r="E127" s="158" t="s">
        <v>57</v>
      </c>
      <c r="F127" s="158" t="s">
        <v>58</v>
      </c>
      <c r="G127" s="158" t="s">
        <v>117</v>
      </c>
      <c r="H127" s="158" t="s">
        <v>118</v>
      </c>
      <c r="I127" s="158" t="s">
        <v>119</v>
      </c>
      <c r="J127" s="158" t="s">
        <v>109</v>
      </c>
      <c r="K127" s="159" t="s">
        <v>120</v>
      </c>
      <c r="L127" s="160"/>
      <c r="M127" s="85" t="s">
        <v>1</v>
      </c>
      <c r="N127" s="86" t="s">
        <v>40</v>
      </c>
      <c r="O127" s="86" t="s">
        <v>121</v>
      </c>
      <c r="P127" s="86" t="s">
        <v>122</v>
      </c>
      <c r="Q127" s="86" t="s">
        <v>123</v>
      </c>
      <c r="R127" s="86" t="s">
        <v>124</v>
      </c>
      <c r="S127" s="86" t="s">
        <v>125</v>
      </c>
      <c r="T127" s="87" t="s">
        <v>126</v>
      </c>
      <c r="U127" s="155"/>
      <c r="V127" s="155"/>
      <c r="W127" s="155"/>
      <c r="X127" s="155"/>
      <c r="Y127" s="155"/>
      <c r="Z127" s="155"/>
      <c r="AA127" s="155"/>
      <c r="AB127" s="155"/>
      <c r="AC127" s="155"/>
      <c r="AD127" s="155"/>
      <c r="AE127" s="155"/>
    </row>
    <row r="128" s="2" customFormat="1" ht="22.8" customHeight="1">
      <c r="A128" s="37"/>
      <c r="B128" s="38"/>
      <c r="C128" s="92" t="s">
        <v>127</v>
      </c>
      <c r="D128" s="37"/>
      <c r="E128" s="37"/>
      <c r="F128" s="37"/>
      <c r="G128" s="37"/>
      <c r="H128" s="37"/>
      <c r="I128" s="37"/>
      <c r="J128" s="161">
        <f>BK128</f>
        <v>0</v>
      </c>
      <c r="K128" s="37"/>
      <c r="L128" s="38"/>
      <c r="M128" s="88"/>
      <c r="N128" s="72"/>
      <c r="O128" s="89"/>
      <c r="P128" s="162">
        <f>P129</f>
        <v>0</v>
      </c>
      <c r="Q128" s="89"/>
      <c r="R128" s="162">
        <f>R129</f>
        <v>137.87949430000003</v>
      </c>
      <c r="S128" s="89"/>
      <c r="T128" s="163">
        <f>T129</f>
        <v>2.2847999999999997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8" t="s">
        <v>75</v>
      </c>
      <c r="AU128" s="18" t="s">
        <v>111</v>
      </c>
      <c r="BK128" s="164">
        <f>BK129</f>
        <v>0</v>
      </c>
    </row>
    <row r="129" s="12" customFormat="1" ht="25.92" customHeight="1">
      <c r="A129" s="12"/>
      <c r="B129" s="165"/>
      <c r="C129" s="12"/>
      <c r="D129" s="166" t="s">
        <v>75</v>
      </c>
      <c r="E129" s="167" t="s">
        <v>128</v>
      </c>
      <c r="F129" s="167" t="s">
        <v>129</v>
      </c>
      <c r="G129" s="12"/>
      <c r="H129" s="12"/>
      <c r="I129" s="168"/>
      <c r="J129" s="169">
        <f>BK129</f>
        <v>0</v>
      </c>
      <c r="K129" s="12"/>
      <c r="L129" s="165"/>
      <c r="M129" s="170"/>
      <c r="N129" s="171"/>
      <c r="O129" s="171"/>
      <c r="P129" s="172">
        <f>P130+P155+P158+P169+P177+P186+P193</f>
        <v>0</v>
      </c>
      <c r="Q129" s="171"/>
      <c r="R129" s="172">
        <f>R130+R155+R158+R169+R177+R186+R193</f>
        <v>137.87949430000003</v>
      </c>
      <c r="S129" s="171"/>
      <c r="T129" s="173">
        <f>T130+T155+T158+T169+T177+T186+T193</f>
        <v>2.2847999999999997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166" t="s">
        <v>83</v>
      </c>
      <c r="AT129" s="174" t="s">
        <v>75</v>
      </c>
      <c r="AU129" s="174" t="s">
        <v>76</v>
      </c>
      <c r="AY129" s="166" t="s">
        <v>130</v>
      </c>
      <c r="BK129" s="175">
        <f>BK130+BK155+BK158+BK169+BK177+BK186+BK193</f>
        <v>0</v>
      </c>
    </row>
    <row r="130" s="12" customFormat="1" ht="22.8" customHeight="1">
      <c r="A130" s="12"/>
      <c r="B130" s="165"/>
      <c r="C130" s="12"/>
      <c r="D130" s="166" t="s">
        <v>75</v>
      </c>
      <c r="E130" s="176" t="s">
        <v>83</v>
      </c>
      <c r="F130" s="176" t="s">
        <v>131</v>
      </c>
      <c r="G130" s="12"/>
      <c r="H130" s="12"/>
      <c r="I130" s="168"/>
      <c r="J130" s="177">
        <f>BK130</f>
        <v>0</v>
      </c>
      <c r="K130" s="12"/>
      <c r="L130" s="165"/>
      <c r="M130" s="170"/>
      <c r="N130" s="171"/>
      <c r="O130" s="171"/>
      <c r="P130" s="172">
        <f>SUM(P131:P154)</f>
        <v>0</v>
      </c>
      <c r="Q130" s="171"/>
      <c r="R130" s="172">
        <f>SUM(R131:R154)</f>
        <v>4.3239999999999998</v>
      </c>
      <c r="S130" s="171"/>
      <c r="T130" s="173">
        <f>SUM(T131:T154)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66" t="s">
        <v>83</v>
      </c>
      <c r="AT130" s="174" t="s">
        <v>75</v>
      </c>
      <c r="AU130" s="174" t="s">
        <v>83</v>
      </c>
      <c r="AY130" s="166" t="s">
        <v>130</v>
      </c>
      <c r="BK130" s="175">
        <f>SUM(BK131:BK154)</f>
        <v>0</v>
      </c>
    </row>
    <row r="131" s="2" customFormat="1" ht="33" customHeight="1">
      <c r="A131" s="37"/>
      <c r="B131" s="178"/>
      <c r="C131" s="179" t="s">
        <v>83</v>
      </c>
      <c r="D131" s="179" t="s">
        <v>132</v>
      </c>
      <c r="E131" s="180" t="s">
        <v>227</v>
      </c>
      <c r="F131" s="181" t="s">
        <v>228</v>
      </c>
      <c r="G131" s="182" t="s">
        <v>159</v>
      </c>
      <c r="H131" s="183">
        <v>2.3999999999999999</v>
      </c>
      <c r="I131" s="184"/>
      <c r="J131" s="185">
        <f>ROUND(I131*H131,2)</f>
        <v>0</v>
      </c>
      <c r="K131" s="181" t="s">
        <v>136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137</v>
      </c>
      <c r="AT131" s="190" t="s">
        <v>132</v>
      </c>
      <c r="AU131" s="190" t="s">
        <v>85</v>
      </c>
      <c r="AY131" s="18" t="s">
        <v>130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137</v>
      </c>
      <c r="BM131" s="190" t="s">
        <v>229</v>
      </c>
    </row>
    <row r="132" s="13" customFormat="1">
      <c r="A132" s="13"/>
      <c r="B132" s="192"/>
      <c r="C132" s="13"/>
      <c r="D132" s="193" t="s">
        <v>148</v>
      </c>
      <c r="E132" s="194" t="s">
        <v>1</v>
      </c>
      <c r="F132" s="195" t="s">
        <v>230</v>
      </c>
      <c r="G132" s="13"/>
      <c r="H132" s="196">
        <v>2.3999999999999999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148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130</v>
      </c>
    </row>
    <row r="133" s="2" customFormat="1" ht="37.8" customHeight="1">
      <c r="A133" s="37"/>
      <c r="B133" s="178"/>
      <c r="C133" s="179" t="s">
        <v>85</v>
      </c>
      <c r="D133" s="179" t="s">
        <v>132</v>
      </c>
      <c r="E133" s="180" t="s">
        <v>173</v>
      </c>
      <c r="F133" s="181" t="s">
        <v>174</v>
      </c>
      <c r="G133" s="182" t="s">
        <v>159</v>
      </c>
      <c r="H133" s="183">
        <v>2.3999999999999999</v>
      </c>
      <c r="I133" s="184"/>
      <c r="J133" s="185">
        <f>ROUND(I133*H133,2)</f>
        <v>0</v>
      </c>
      <c r="K133" s="181" t="s">
        <v>136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137</v>
      </c>
      <c r="AT133" s="190" t="s">
        <v>132</v>
      </c>
      <c r="AU133" s="190" t="s">
        <v>85</v>
      </c>
      <c r="AY133" s="18" t="s">
        <v>130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137</v>
      </c>
      <c r="BM133" s="190" t="s">
        <v>231</v>
      </c>
    </row>
    <row r="134" s="2" customFormat="1" ht="33" customHeight="1">
      <c r="A134" s="37"/>
      <c r="B134" s="178"/>
      <c r="C134" s="179" t="s">
        <v>142</v>
      </c>
      <c r="D134" s="179" t="s">
        <v>132</v>
      </c>
      <c r="E134" s="180" t="s">
        <v>185</v>
      </c>
      <c r="F134" s="181" t="s">
        <v>186</v>
      </c>
      <c r="G134" s="182" t="s">
        <v>187</v>
      </c>
      <c r="H134" s="183">
        <v>4.3200000000000003</v>
      </c>
      <c r="I134" s="184"/>
      <c r="J134" s="185">
        <f>ROUND(I134*H134,2)</f>
        <v>0</v>
      </c>
      <c r="K134" s="181" t="s">
        <v>146</v>
      </c>
      <c r="L134" s="38"/>
      <c r="M134" s="186" t="s">
        <v>1</v>
      </c>
      <c r="N134" s="187" t="s">
        <v>41</v>
      </c>
      <c r="O134" s="76"/>
      <c r="P134" s="188">
        <f>O134*H134</f>
        <v>0</v>
      </c>
      <c r="Q134" s="188">
        <v>0</v>
      </c>
      <c r="R134" s="188">
        <f>Q134*H134</f>
        <v>0</v>
      </c>
      <c r="S134" s="188">
        <v>0</v>
      </c>
      <c r="T134" s="189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190" t="s">
        <v>137</v>
      </c>
      <c r="AT134" s="190" t="s">
        <v>132</v>
      </c>
      <c r="AU134" s="190" t="s">
        <v>85</v>
      </c>
      <c r="AY134" s="18" t="s">
        <v>130</v>
      </c>
      <c r="BE134" s="191">
        <f>IF(N134="základní",J134,0)</f>
        <v>0</v>
      </c>
      <c r="BF134" s="191">
        <f>IF(N134="snížená",J134,0)</f>
        <v>0</v>
      </c>
      <c r="BG134" s="191">
        <f>IF(N134="zákl. přenesená",J134,0)</f>
        <v>0</v>
      </c>
      <c r="BH134" s="191">
        <f>IF(N134="sníž. přenesená",J134,0)</f>
        <v>0</v>
      </c>
      <c r="BI134" s="191">
        <f>IF(N134="nulová",J134,0)</f>
        <v>0</v>
      </c>
      <c r="BJ134" s="18" t="s">
        <v>83</v>
      </c>
      <c r="BK134" s="191">
        <f>ROUND(I134*H134,2)</f>
        <v>0</v>
      </c>
      <c r="BL134" s="18" t="s">
        <v>137</v>
      </c>
      <c r="BM134" s="190" t="s">
        <v>232</v>
      </c>
    </row>
    <row r="135" s="13" customFormat="1">
      <c r="A135" s="13"/>
      <c r="B135" s="192"/>
      <c r="C135" s="13"/>
      <c r="D135" s="193" t="s">
        <v>148</v>
      </c>
      <c r="E135" s="194" t="s">
        <v>1</v>
      </c>
      <c r="F135" s="195" t="s">
        <v>233</v>
      </c>
      <c r="G135" s="13"/>
      <c r="H135" s="196">
        <v>4.3200000000000003</v>
      </c>
      <c r="I135" s="197"/>
      <c r="J135" s="13"/>
      <c r="K135" s="13"/>
      <c r="L135" s="192"/>
      <c r="M135" s="198"/>
      <c r="N135" s="199"/>
      <c r="O135" s="199"/>
      <c r="P135" s="199"/>
      <c r="Q135" s="199"/>
      <c r="R135" s="199"/>
      <c r="S135" s="199"/>
      <c r="T135" s="20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194" t="s">
        <v>148</v>
      </c>
      <c r="AU135" s="194" t="s">
        <v>85</v>
      </c>
      <c r="AV135" s="13" t="s">
        <v>85</v>
      </c>
      <c r="AW135" s="13" t="s">
        <v>32</v>
      </c>
      <c r="AX135" s="13" t="s">
        <v>83</v>
      </c>
      <c r="AY135" s="194" t="s">
        <v>130</v>
      </c>
    </row>
    <row r="136" s="2" customFormat="1" ht="16.5" customHeight="1">
      <c r="A136" s="37"/>
      <c r="B136" s="178"/>
      <c r="C136" s="179" t="s">
        <v>137</v>
      </c>
      <c r="D136" s="179" t="s">
        <v>132</v>
      </c>
      <c r="E136" s="180" t="s">
        <v>190</v>
      </c>
      <c r="F136" s="181" t="s">
        <v>191</v>
      </c>
      <c r="G136" s="182" t="s">
        <v>159</v>
      </c>
      <c r="H136" s="183">
        <v>2.3999999999999999</v>
      </c>
      <c r="I136" s="184"/>
      <c r="J136" s="185">
        <f>ROUND(I136*H136,2)</f>
        <v>0</v>
      </c>
      <c r="K136" s="181" t="s">
        <v>146</v>
      </c>
      <c r="L136" s="38"/>
      <c r="M136" s="186" t="s">
        <v>1</v>
      </c>
      <c r="N136" s="187" t="s">
        <v>41</v>
      </c>
      <c r="O136" s="76"/>
      <c r="P136" s="188">
        <f>O136*H136</f>
        <v>0</v>
      </c>
      <c r="Q136" s="188">
        <v>0</v>
      </c>
      <c r="R136" s="188">
        <f>Q136*H136</f>
        <v>0</v>
      </c>
      <c r="S136" s="188">
        <v>0</v>
      </c>
      <c r="T136" s="189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190" t="s">
        <v>137</v>
      </c>
      <c r="AT136" s="190" t="s">
        <v>132</v>
      </c>
      <c r="AU136" s="190" t="s">
        <v>85</v>
      </c>
      <c r="AY136" s="18" t="s">
        <v>130</v>
      </c>
      <c r="BE136" s="191">
        <f>IF(N136="základní",J136,0)</f>
        <v>0</v>
      </c>
      <c r="BF136" s="191">
        <f>IF(N136="snížená",J136,0)</f>
        <v>0</v>
      </c>
      <c r="BG136" s="191">
        <f>IF(N136="zákl. přenesená",J136,0)</f>
        <v>0</v>
      </c>
      <c r="BH136" s="191">
        <f>IF(N136="sníž. přenesená",J136,0)</f>
        <v>0</v>
      </c>
      <c r="BI136" s="191">
        <f>IF(N136="nulová",J136,0)</f>
        <v>0</v>
      </c>
      <c r="BJ136" s="18" t="s">
        <v>83</v>
      </c>
      <c r="BK136" s="191">
        <f>ROUND(I136*H136,2)</f>
        <v>0</v>
      </c>
      <c r="BL136" s="18" t="s">
        <v>137</v>
      </c>
      <c r="BM136" s="190" t="s">
        <v>234</v>
      </c>
    </row>
    <row r="137" s="2" customFormat="1" ht="24.15" customHeight="1">
      <c r="A137" s="37"/>
      <c r="B137" s="178"/>
      <c r="C137" s="179" t="s">
        <v>156</v>
      </c>
      <c r="D137" s="179" t="s">
        <v>132</v>
      </c>
      <c r="E137" s="180" t="s">
        <v>235</v>
      </c>
      <c r="F137" s="181" t="s">
        <v>236</v>
      </c>
      <c r="G137" s="182" t="s">
        <v>159</v>
      </c>
      <c r="H137" s="183">
        <v>2.1600000000000001</v>
      </c>
      <c r="I137" s="184"/>
      <c r="J137" s="185">
        <f>ROUND(I137*H137,2)</f>
        <v>0</v>
      </c>
      <c r="K137" s="181" t="s">
        <v>136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137</v>
      </c>
      <c r="AT137" s="190" t="s">
        <v>132</v>
      </c>
      <c r="AU137" s="190" t="s">
        <v>85</v>
      </c>
      <c r="AY137" s="18" t="s">
        <v>130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137</v>
      </c>
      <c r="BM137" s="190" t="s">
        <v>237</v>
      </c>
    </row>
    <row r="138" s="13" customFormat="1">
      <c r="A138" s="13"/>
      <c r="B138" s="192"/>
      <c r="C138" s="13"/>
      <c r="D138" s="193" t="s">
        <v>148</v>
      </c>
      <c r="E138" s="194" t="s">
        <v>1</v>
      </c>
      <c r="F138" s="195" t="s">
        <v>238</v>
      </c>
      <c r="G138" s="13"/>
      <c r="H138" s="196">
        <v>2.1600000000000001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148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130</v>
      </c>
    </row>
    <row r="139" s="2" customFormat="1" ht="16.5" customHeight="1">
      <c r="A139" s="37"/>
      <c r="B139" s="178"/>
      <c r="C139" s="214" t="s">
        <v>163</v>
      </c>
      <c r="D139" s="214" t="s">
        <v>239</v>
      </c>
      <c r="E139" s="215" t="s">
        <v>240</v>
      </c>
      <c r="F139" s="216" t="s">
        <v>241</v>
      </c>
      <c r="G139" s="217" t="s">
        <v>187</v>
      </c>
      <c r="H139" s="218">
        <v>4.3200000000000003</v>
      </c>
      <c r="I139" s="219"/>
      <c r="J139" s="220">
        <f>ROUND(I139*H139,2)</f>
        <v>0</v>
      </c>
      <c r="K139" s="216" t="s">
        <v>146</v>
      </c>
      <c r="L139" s="221"/>
      <c r="M139" s="222" t="s">
        <v>1</v>
      </c>
      <c r="N139" s="223" t="s">
        <v>41</v>
      </c>
      <c r="O139" s="76"/>
      <c r="P139" s="188">
        <f>O139*H139</f>
        <v>0</v>
      </c>
      <c r="Q139" s="188">
        <v>1</v>
      </c>
      <c r="R139" s="188">
        <f>Q139*H139</f>
        <v>4.3200000000000003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172</v>
      </c>
      <c r="AT139" s="190" t="s">
        <v>239</v>
      </c>
      <c r="AU139" s="190" t="s">
        <v>85</v>
      </c>
      <c r="AY139" s="18" t="s">
        <v>130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137</v>
      </c>
      <c r="BM139" s="190" t="s">
        <v>242</v>
      </c>
    </row>
    <row r="140" s="13" customFormat="1">
      <c r="A140" s="13"/>
      <c r="B140" s="192"/>
      <c r="C140" s="13"/>
      <c r="D140" s="193" t="s">
        <v>148</v>
      </c>
      <c r="E140" s="13"/>
      <c r="F140" s="195" t="s">
        <v>243</v>
      </c>
      <c r="G140" s="13"/>
      <c r="H140" s="196">
        <v>4.3200000000000003</v>
      </c>
      <c r="I140" s="197"/>
      <c r="J140" s="13"/>
      <c r="K140" s="13"/>
      <c r="L140" s="192"/>
      <c r="M140" s="198"/>
      <c r="N140" s="199"/>
      <c r="O140" s="199"/>
      <c r="P140" s="199"/>
      <c r="Q140" s="199"/>
      <c r="R140" s="199"/>
      <c r="S140" s="199"/>
      <c r="T140" s="20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148</v>
      </c>
      <c r="AU140" s="194" t="s">
        <v>85</v>
      </c>
      <c r="AV140" s="13" t="s">
        <v>85</v>
      </c>
      <c r="AW140" s="13" t="s">
        <v>3</v>
      </c>
      <c r="AX140" s="13" t="s">
        <v>83</v>
      </c>
      <c r="AY140" s="194" t="s">
        <v>130</v>
      </c>
    </row>
    <row r="141" s="2" customFormat="1" ht="24.15" customHeight="1">
      <c r="A141" s="37"/>
      <c r="B141" s="178"/>
      <c r="C141" s="179" t="s">
        <v>167</v>
      </c>
      <c r="D141" s="179" t="s">
        <v>132</v>
      </c>
      <c r="E141" s="180" t="s">
        <v>244</v>
      </c>
      <c r="F141" s="181" t="s">
        <v>245</v>
      </c>
      <c r="G141" s="182" t="s">
        <v>135</v>
      </c>
      <c r="H141" s="183">
        <v>200</v>
      </c>
      <c r="I141" s="184"/>
      <c r="J141" s="185">
        <f>ROUND(I141*H141,2)</f>
        <v>0</v>
      </c>
      <c r="K141" s="181" t="s">
        <v>136</v>
      </c>
      <c r="L141" s="38"/>
      <c r="M141" s="186" t="s">
        <v>1</v>
      </c>
      <c r="N141" s="187" t="s">
        <v>41</v>
      </c>
      <c r="O141" s="76"/>
      <c r="P141" s="188">
        <f>O141*H141</f>
        <v>0</v>
      </c>
      <c r="Q141" s="188">
        <v>0</v>
      </c>
      <c r="R141" s="188">
        <f>Q141*H141</f>
        <v>0</v>
      </c>
      <c r="S141" s="188">
        <v>0</v>
      </c>
      <c r="T141" s="189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190" t="s">
        <v>137</v>
      </c>
      <c r="AT141" s="190" t="s">
        <v>132</v>
      </c>
      <c r="AU141" s="190" t="s">
        <v>85</v>
      </c>
      <c r="AY141" s="18" t="s">
        <v>130</v>
      </c>
      <c r="BE141" s="191">
        <f>IF(N141="základní",J141,0)</f>
        <v>0</v>
      </c>
      <c r="BF141" s="191">
        <f>IF(N141="snížená",J141,0)</f>
        <v>0</v>
      </c>
      <c r="BG141" s="191">
        <f>IF(N141="zákl. přenesená",J141,0)</f>
        <v>0</v>
      </c>
      <c r="BH141" s="191">
        <f>IF(N141="sníž. přenesená",J141,0)</f>
        <v>0</v>
      </c>
      <c r="BI141" s="191">
        <f>IF(N141="nulová",J141,0)</f>
        <v>0</v>
      </c>
      <c r="BJ141" s="18" t="s">
        <v>83</v>
      </c>
      <c r="BK141" s="191">
        <f>ROUND(I141*H141,2)</f>
        <v>0</v>
      </c>
      <c r="BL141" s="18" t="s">
        <v>137</v>
      </c>
      <c r="BM141" s="190" t="s">
        <v>246</v>
      </c>
    </row>
    <row r="142" s="13" customFormat="1">
      <c r="A142" s="13"/>
      <c r="B142" s="192"/>
      <c r="C142" s="13"/>
      <c r="D142" s="193" t="s">
        <v>148</v>
      </c>
      <c r="E142" s="194" t="s">
        <v>1</v>
      </c>
      <c r="F142" s="195" t="s">
        <v>247</v>
      </c>
      <c r="G142" s="13"/>
      <c r="H142" s="196">
        <v>200</v>
      </c>
      <c r="I142" s="197"/>
      <c r="J142" s="13"/>
      <c r="K142" s="13"/>
      <c r="L142" s="192"/>
      <c r="M142" s="198"/>
      <c r="N142" s="199"/>
      <c r="O142" s="199"/>
      <c r="P142" s="199"/>
      <c r="Q142" s="199"/>
      <c r="R142" s="199"/>
      <c r="S142" s="199"/>
      <c r="T142" s="20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94" t="s">
        <v>148</v>
      </c>
      <c r="AU142" s="194" t="s">
        <v>85</v>
      </c>
      <c r="AV142" s="13" t="s">
        <v>85</v>
      </c>
      <c r="AW142" s="13" t="s">
        <v>32</v>
      </c>
      <c r="AX142" s="13" t="s">
        <v>83</v>
      </c>
      <c r="AY142" s="194" t="s">
        <v>130</v>
      </c>
    </row>
    <row r="143" s="2" customFormat="1" ht="24.15" customHeight="1">
      <c r="A143" s="37"/>
      <c r="B143" s="178"/>
      <c r="C143" s="179" t="s">
        <v>172</v>
      </c>
      <c r="D143" s="179" t="s">
        <v>132</v>
      </c>
      <c r="E143" s="180" t="s">
        <v>248</v>
      </c>
      <c r="F143" s="181" t="s">
        <v>249</v>
      </c>
      <c r="G143" s="182" t="s">
        <v>135</v>
      </c>
      <c r="H143" s="183">
        <v>200</v>
      </c>
      <c r="I143" s="184"/>
      <c r="J143" s="185">
        <f>ROUND(I143*H143,2)</f>
        <v>0</v>
      </c>
      <c r="K143" s="181" t="s">
        <v>146</v>
      </c>
      <c r="L143" s="38"/>
      <c r="M143" s="186" t="s">
        <v>1</v>
      </c>
      <c r="N143" s="187" t="s">
        <v>41</v>
      </c>
      <c r="O143" s="76"/>
      <c r="P143" s="188">
        <f>O143*H143</f>
        <v>0</v>
      </c>
      <c r="Q143" s="188">
        <v>0</v>
      </c>
      <c r="R143" s="188">
        <f>Q143*H143</f>
        <v>0</v>
      </c>
      <c r="S143" s="188">
        <v>0</v>
      </c>
      <c r="T143" s="189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190" t="s">
        <v>137</v>
      </c>
      <c r="AT143" s="190" t="s">
        <v>132</v>
      </c>
      <c r="AU143" s="190" t="s">
        <v>85</v>
      </c>
      <c r="AY143" s="18" t="s">
        <v>130</v>
      </c>
      <c r="BE143" s="191">
        <f>IF(N143="základní",J143,0)</f>
        <v>0</v>
      </c>
      <c r="BF143" s="191">
        <f>IF(N143="snížená",J143,0)</f>
        <v>0</v>
      </c>
      <c r="BG143" s="191">
        <f>IF(N143="zákl. přenesená",J143,0)</f>
        <v>0</v>
      </c>
      <c r="BH143" s="191">
        <f>IF(N143="sníž. přenesená",J143,0)</f>
        <v>0</v>
      </c>
      <c r="BI143" s="191">
        <f>IF(N143="nulová",J143,0)</f>
        <v>0</v>
      </c>
      <c r="BJ143" s="18" t="s">
        <v>83</v>
      </c>
      <c r="BK143" s="191">
        <f>ROUND(I143*H143,2)</f>
        <v>0</v>
      </c>
      <c r="BL143" s="18" t="s">
        <v>137</v>
      </c>
      <c r="BM143" s="190" t="s">
        <v>250</v>
      </c>
    </row>
    <row r="144" s="13" customFormat="1">
      <c r="A144" s="13"/>
      <c r="B144" s="192"/>
      <c r="C144" s="13"/>
      <c r="D144" s="193" t="s">
        <v>148</v>
      </c>
      <c r="E144" s="194" t="s">
        <v>1</v>
      </c>
      <c r="F144" s="195" t="s">
        <v>247</v>
      </c>
      <c r="G144" s="13"/>
      <c r="H144" s="196">
        <v>200</v>
      </c>
      <c r="I144" s="197"/>
      <c r="J144" s="13"/>
      <c r="K144" s="13"/>
      <c r="L144" s="192"/>
      <c r="M144" s="198"/>
      <c r="N144" s="199"/>
      <c r="O144" s="199"/>
      <c r="P144" s="199"/>
      <c r="Q144" s="199"/>
      <c r="R144" s="199"/>
      <c r="S144" s="199"/>
      <c r="T144" s="20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194" t="s">
        <v>148</v>
      </c>
      <c r="AU144" s="194" t="s">
        <v>85</v>
      </c>
      <c r="AV144" s="13" t="s">
        <v>85</v>
      </c>
      <c r="AW144" s="13" t="s">
        <v>32</v>
      </c>
      <c r="AX144" s="13" t="s">
        <v>83</v>
      </c>
      <c r="AY144" s="194" t="s">
        <v>130</v>
      </c>
    </row>
    <row r="145" s="2" customFormat="1" ht="16.5" customHeight="1">
      <c r="A145" s="37"/>
      <c r="B145" s="178"/>
      <c r="C145" s="214" t="s">
        <v>176</v>
      </c>
      <c r="D145" s="214" t="s">
        <v>239</v>
      </c>
      <c r="E145" s="215" t="s">
        <v>251</v>
      </c>
      <c r="F145" s="216" t="s">
        <v>252</v>
      </c>
      <c r="G145" s="217" t="s">
        <v>253</v>
      </c>
      <c r="H145" s="218">
        <v>4</v>
      </c>
      <c r="I145" s="219"/>
      <c r="J145" s="220">
        <f>ROUND(I145*H145,2)</f>
        <v>0</v>
      </c>
      <c r="K145" s="216" t="s">
        <v>146</v>
      </c>
      <c r="L145" s="221"/>
      <c r="M145" s="222" t="s">
        <v>1</v>
      </c>
      <c r="N145" s="223" t="s">
        <v>41</v>
      </c>
      <c r="O145" s="76"/>
      <c r="P145" s="188">
        <f>O145*H145</f>
        <v>0</v>
      </c>
      <c r="Q145" s="188">
        <v>0.001</v>
      </c>
      <c r="R145" s="188">
        <f>Q145*H145</f>
        <v>0.0040000000000000001</v>
      </c>
      <c r="S145" s="188">
        <v>0</v>
      </c>
      <c r="T145" s="189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190" t="s">
        <v>172</v>
      </c>
      <c r="AT145" s="190" t="s">
        <v>239</v>
      </c>
      <c r="AU145" s="190" t="s">
        <v>85</v>
      </c>
      <c r="AY145" s="18" t="s">
        <v>130</v>
      </c>
      <c r="BE145" s="191">
        <f>IF(N145="základní",J145,0)</f>
        <v>0</v>
      </c>
      <c r="BF145" s="191">
        <f>IF(N145="snížená",J145,0)</f>
        <v>0</v>
      </c>
      <c r="BG145" s="191">
        <f>IF(N145="zákl. přenesená",J145,0)</f>
        <v>0</v>
      </c>
      <c r="BH145" s="191">
        <f>IF(N145="sníž. přenesená",J145,0)</f>
        <v>0</v>
      </c>
      <c r="BI145" s="191">
        <f>IF(N145="nulová",J145,0)</f>
        <v>0</v>
      </c>
      <c r="BJ145" s="18" t="s">
        <v>83</v>
      </c>
      <c r="BK145" s="191">
        <f>ROUND(I145*H145,2)</f>
        <v>0</v>
      </c>
      <c r="BL145" s="18" t="s">
        <v>137</v>
      </c>
      <c r="BM145" s="190" t="s">
        <v>254</v>
      </c>
    </row>
    <row r="146" s="13" customFormat="1">
      <c r="A146" s="13"/>
      <c r="B146" s="192"/>
      <c r="C146" s="13"/>
      <c r="D146" s="193" t="s">
        <v>148</v>
      </c>
      <c r="E146" s="13"/>
      <c r="F146" s="195" t="s">
        <v>255</v>
      </c>
      <c r="G146" s="13"/>
      <c r="H146" s="196">
        <v>4</v>
      </c>
      <c r="I146" s="197"/>
      <c r="J146" s="13"/>
      <c r="K146" s="13"/>
      <c r="L146" s="192"/>
      <c r="M146" s="198"/>
      <c r="N146" s="199"/>
      <c r="O146" s="199"/>
      <c r="P146" s="199"/>
      <c r="Q146" s="199"/>
      <c r="R146" s="199"/>
      <c r="S146" s="199"/>
      <c r="T146" s="20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94" t="s">
        <v>148</v>
      </c>
      <c r="AU146" s="194" t="s">
        <v>85</v>
      </c>
      <c r="AV146" s="13" t="s">
        <v>85</v>
      </c>
      <c r="AW146" s="13" t="s">
        <v>3</v>
      </c>
      <c r="AX146" s="13" t="s">
        <v>83</v>
      </c>
      <c r="AY146" s="194" t="s">
        <v>130</v>
      </c>
    </row>
    <row r="147" s="2" customFormat="1" ht="24.15" customHeight="1">
      <c r="A147" s="37"/>
      <c r="B147" s="178"/>
      <c r="C147" s="179" t="s">
        <v>180</v>
      </c>
      <c r="D147" s="179" t="s">
        <v>132</v>
      </c>
      <c r="E147" s="180" t="s">
        <v>256</v>
      </c>
      <c r="F147" s="181" t="s">
        <v>257</v>
      </c>
      <c r="G147" s="182" t="s">
        <v>135</v>
      </c>
      <c r="H147" s="183">
        <v>104</v>
      </c>
      <c r="I147" s="184"/>
      <c r="J147" s="185">
        <f>ROUND(I147*H147,2)</f>
        <v>0</v>
      </c>
      <c r="K147" s="181" t="s">
        <v>146</v>
      </c>
      <c r="L147" s="38"/>
      <c r="M147" s="186" t="s">
        <v>1</v>
      </c>
      <c r="N147" s="187" t="s">
        <v>41</v>
      </c>
      <c r="O147" s="76"/>
      <c r="P147" s="188">
        <f>O147*H147</f>
        <v>0</v>
      </c>
      <c r="Q147" s="188">
        <v>0</v>
      </c>
      <c r="R147" s="188">
        <f>Q147*H147</f>
        <v>0</v>
      </c>
      <c r="S147" s="188">
        <v>0</v>
      </c>
      <c r="T147" s="189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190" t="s">
        <v>137</v>
      </c>
      <c r="AT147" s="190" t="s">
        <v>132</v>
      </c>
      <c r="AU147" s="190" t="s">
        <v>85</v>
      </c>
      <c r="AY147" s="18" t="s">
        <v>130</v>
      </c>
      <c r="BE147" s="191">
        <f>IF(N147="základní",J147,0)</f>
        <v>0</v>
      </c>
      <c r="BF147" s="191">
        <f>IF(N147="snížená",J147,0)</f>
        <v>0</v>
      </c>
      <c r="BG147" s="191">
        <f>IF(N147="zákl. přenesená",J147,0)</f>
        <v>0</v>
      </c>
      <c r="BH147" s="191">
        <f>IF(N147="sníž. přenesená",J147,0)</f>
        <v>0</v>
      </c>
      <c r="BI147" s="191">
        <f>IF(N147="nulová",J147,0)</f>
        <v>0</v>
      </c>
      <c r="BJ147" s="18" t="s">
        <v>83</v>
      </c>
      <c r="BK147" s="191">
        <f>ROUND(I147*H147,2)</f>
        <v>0</v>
      </c>
      <c r="BL147" s="18" t="s">
        <v>137</v>
      </c>
      <c r="BM147" s="190" t="s">
        <v>258</v>
      </c>
    </row>
    <row r="148" s="13" customFormat="1">
      <c r="A148" s="13"/>
      <c r="B148" s="192"/>
      <c r="C148" s="13"/>
      <c r="D148" s="193" t="s">
        <v>148</v>
      </c>
      <c r="E148" s="194" t="s">
        <v>1</v>
      </c>
      <c r="F148" s="195" t="s">
        <v>259</v>
      </c>
      <c r="G148" s="13"/>
      <c r="H148" s="196">
        <v>104</v>
      </c>
      <c r="I148" s="197"/>
      <c r="J148" s="13"/>
      <c r="K148" s="13"/>
      <c r="L148" s="192"/>
      <c r="M148" s="198"/>
      <c r="N148" s="199"/>
      <c r="O148" s="199"/>
      <c r="P148" s="199"/>
      <c r="Q148" s="199"/>
      <c r="R148" s="199"/>
      <c r="S148" s="199"/>
      <c r="T148" s="20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194" t="s">
        <v>148</v>
      </c>
      <c r="AU148" s="194" t="s">
        <v>85</v>
      </c>
      <c r="AV148" s="13" t="s">
        <v>85</v>
      </c>
      <c r="AW148" s="13" t="s">
        <v>32</v>
      </c>
      <c r="AX148" s="13" t="s">
        <v>83</v>
      </c>
      <c r="AY148" s="194" t="s">
        <v>130</v>
      </c>
    </row>
    <row r="149" s="2" customFormat="1" ht="24.15" customHeight="1">
      <c r="A149" s="37"/>
      <c r="B149" s="178"/>
      <c r="C149" s="179" t="s">
        <v>184</v>
      </c>
      <c r="D149" s="179" t="s">
        <v>132</v>
      </c>
      <c r="E149" s="180" t="s">
        <v>260</v>
      </c>
      <c r="F149" s="181" t="s">
        <v>261</v>
      </c>
      <c r="G149" s="182" t="s">
        <v>135</v>
      </c>
      <c r="H149" s="183">
        <v>200</v>
      </c>
      <c r="I149" s="184"/>
      <c r="J149" s="185">
        <f>ROUND(I149*H149,2)</f>
        <v>0</v>
      </c>
      <c r="K149" s="181" t="s">
        <v>146</v>
      </c>
      <c r="L149" s="38"/>
      <c r="M149" s="186" t="s">
        <v>1</v>
      </c>
      <c r="N149" s="187" t="s">
        <v>41</v>
      </c>
      <c r="O149" s="76"/>
      <c r="P149" s="188">
        <f>O149*H149</f>
        <v>0</v>
      </c>
      <c r="Q149" s="188">
        <v>0</v>
      </c>
      <c r="R149" s="188">
        <f>Q149*H149</f>
        <v>0</v>
      </c>
      <c r="S149" s="188">
        <v>0</v>
      </c>
      <c r="T149" s="189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90" t="s">
        <v>137</v>
      </c>
      <c r="AT149" s="190" t="s">
        <v>132</v>
      </c>
      <c r="AU149" s="190" t="s">
        <v>85</v>
      </c>
      <c r="AY149" s="18" t="s">
        <v>130</v>
      </c>
      <c r="BE149" s="191">
        <f>IF(N149="základní",J149,0)</f>
        <v>0</v>
      </c>
      <c r="BF149" s="191">
        <f>IF(N149="snížená",J149,0)</f>
        <v>0</v>
      </c>
      <c r="BG149" s="191">
        <f>IF(N149="zákl. přenesená",J149,0)</f>
        <v>0</v>
      </c>
      <c r="BH149" s="191">
        <f>IF(N149="sníž. přenesená",J149,0)</f>
        <v>0</v>
      </c>
      <c r="BI149" s="191">
        <f>IF(N149="nulová",J149,0)</f>
        <v>0</v>
      </c>
      <c r="BJ149" s="18" t="s">
        <v>83</v>
      </c>
      <c r="BK149" s="191">
        <f>ROUND(I149*H149,2)</f>
        <v>0</v>
      </c>
      <c r="BL149" s="18" t="s">
        <v>137</v>
      </c>
      <c r="BM149" s="190" t="s">
        <v>262</v>
      </c>
    </row>
    <row r="150" s="13" customFormat="1">
      <c r="A150" s="13"/>
      <c r="B150" s="192"/>
      <c r="C150" s="13"/>
      <c r="D150" s="193" t="s">
        <v>148</v>
      </c>
      <c r="E150" s="194" t="s">
        <v>1</v>
      </c>
      <c r="F150" s="195" t="s">
        <v>247</v>
      </c>
      <c r="G150" s="13"/>
      <c r="H150" s="196">
        <v>200</v>
      </c>
      <c r="I150" s="197"/>
      <c r="J150" s="13"/>
      <c r="K150" s="13"/>
      <c r="L150" s="192"/>
      <c r="M150" s="198"/>
      <c r="N150" s="199"/>
      <c r="O150" s="199"/>
      <c r="P150" s="199"/>
      <c r="Q150" s="199"/>
      <c r="R150" s="199"/>
      <c r="S150" s="199"/>
      <c r="T150" s="20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94" t="s">
        <v>148</v>
      </c>
      <c r="AU150" s="194" t="s">
        <v>85</v>
      </c>
      <c r="AV150" s="13" t="s">
        <v>85</v>
      </c>
      <c r="AW150" s="13" t="s">
        <v>32</v>
      </c>
      <c r="AX150" s="13" t="s">
        <v>83</v>
      </c>
      <c r="AY150" s="194" t="s">
        <v>130</v>
      </c>
    </row>
    <row r="151" s="2" customFormat="1" ht="21.75" customHeight="1">
      <c r="A151" s="37"/>
      <c r="B151" s="178"/>
      <c r="C151" s="179" t="s">
        <v>8</v>
      </c>
      <c r="D151" s="179" t="s">
        <v>132</v>
      </c>
      <c r="E151" s="180" t="s">
        <v>263</v>
      </c>
      <c r="F151" s="181" t="s">
        <v>264</v>
      </c>
      <c r="G151" s="182" t="s">
        <v>135</v>
      </c>
      <c r="H151" s="183">
        <v>200</v>
      </c>
      <c r="I151" s="184"/>
      <c r="J151" s="185">
        <f>ROUND(I151*H151,2)</f>
        <v>0</v>
      </c>
      <c r="K151" s="181" t="s">
        <v>146</v>
      </c>
      <c r="L151" s="38"/>
      <c r="M151" s="186" t="s">
        <v>1</v>
      </c>
      <c r="N151" s="187" t="s">
        <v>41</v>
      </c>
      <c r="O151" s="76"/>
      <c r="P151" s="188">
        <f>O151*H151</f>
        <v>0</v>
      </c>
      <c r="Q151" s="188">
        <v>0</v>
      </c>
      <c r="R151" s="188">
        <f>Q151*H151</f>
        <v>0</v>
      </c>
      <c r="S151" s="188">
        <v>0</v>
      </c>
      <c r="T151" s="189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90" t="s">
        <v>137</v>
      </c>
      <c r="AT151" s="190" t="s">
        <v>132</v>
      </c>
      <c r="AU151" s="190" t="s">
        <v>85</v>
      </c>
      <c r="AY151" s="18" t="s">
        <v>130</v>
      </c>
      <c r="BE151" s="191">
        <f>IF(N151="základní",J151,0)</f>
        <v>0</v>
      </c>
      <c r="BF151" s="191">
        <f>IF(N151="snížená",J151,0)</f>
        <v>0</v>
      </c>
      <c r="BG151" s="191">
        <f>IF(N151="zákl. přenesená",J151,0)</f>
        <v>0</v>
      </c>
      <c r="BH151" s="191">
        <f>IF(N151="sníž. přenesená",J151,0)</f>
        <v>0</v>
      </c>
      <c r="BI151" s="191">
        <f>IF(N151="nulová",J151,0)</f>
        <v>0</v>
      </c>
      <c r="BJ151" s="18" t="s">
        <v>83</v>
      </c>
      <c r="BK151" s="191">
        <f>ROUND(I151*H151,2)</f>
        <v>0</v>
      </c>
      <c r="BL151" s="18" t="s">
        <v>137</v>
      </c>
      <c r="BM151" s="190" t="s">
        <v>265</v>
      </c>
    </row>
    <row r="152" s="13" customFormat="1">
      <c r="A152" s="13"/>
      <c r="B152" s="192"/>
      <c r="C152" s="13"/>
      <c r="D152" s="193" t="s">
        <v>148</v>
      </c>
      <c r="E152" s="194" t="s">
        <v>1</v>
      </c>
      <c r="F152" s="195" t="s">
        <v>247</v>
      </c>
      <c r="G152" s="13"/>
      <c r="H152" s="196">
        <v>200</v>
      </c>
      <c r="I152" s="197"/>
      <c r="J152" s="13"/>
      <c r="K152" s="13"/>
      <c r="L152" s="192"/>
      <c r="M152" s="198"/>
      <c r="N152" s="199"/>
      <c r="O152" s="199"/>
      <c r="P152" s="199"/>
      <c r="Q152" s="199"/>
      <c r="R152" s="199"/>
      <c r="S152" s="199"/>
      <c r="T152" s="20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194" t="s">
        <v>148</v>
      </c>
      <c r="AU152" s="194" t="s">
        <v>85</v>
      </c>
      <c r="AV152" s="13" t="s">
        <v>85</v>
      </c>
      <c r="AW152" s="13" t="s">
        <v>32</v>
      </c>
      <c r="AX152" s="13" t="s">
        <v>83</v>
      </c>
      <c r="AY152" s="194" t="s">
        <v>130</v>
      </c>
    </row>
    <row r="153" s="2" customFormat="1" ht="21.75" customHeight="1">
      <c r="A153" s="37"/>
      <c r="B153" s="178"/>
      <c r="C153" s="179" t="s">
        <v>195</v>
      </c>
      <c r="D153" s="179" t="s">
        <v>132</v>
      </c>
      <c r="E153" s="180" t="s">
        <v>266</v>
      </c>
      <c r="F153" s="181" t="s">
        <v>267</v>
      </c>
      <c r="G153" s="182" t="s">
        <v>159</v>
      </c>
      <c r="H153" s="183">
        <v>6</v>
      </c>
      <c r="I153" s="184"/>
      <c r="J153" s="185">
        <f>ROUND(I153*H153,2)</f>
        <v>0</v>
      </c>
      <c r="K153" s="181" t="s">
        <v>146</v>
      </c>
      <c r="L153" s="38"/>
      <c r="M153" s="186" t="s">
        <v>1</v>
      </c>
      <c r="N153" s="187" t="s">
        <v>41</v>
      </c>
      <c r="O153" s="76"/>
      <c r="P153" s="188">
        <f>O153*H153</f>
        <v>0</v>
      </c>
      <c r="Q153" s="188">
        <v>0</v>
      </c>
      <c r="R153" s="188">
        <f>Q153*H153</f>
        <v>0</v>
      </c>
      <c r="S153" s="188">
        <v>0</v>
      </c>
      <c r="T153" s="189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90" t="s">
        <v>137</v>
      </c>
      <c r="AT153" s="190" t="s">
        <v>132</v>
      </c>
      <c r="AU153" s="190" t="s">
        <v>85</v>
      </c>
      <c r="AY153" s="18" t="s">
        <v>130</v>
      </c>
      <c r="BE153" s="191">
        <f>IF(N153="základní",J153,0)</f>
        <v>0</v>
      </c>
      <c r="BF153" s="191">
        <f>IF(N153="snížená",J153,0)</f>
        <v>0</v>
      </c>
      <c r="BG153" s="191">
        <f>IF(N153="zákl. přenesená",J153,0)</f>
        <v>0</v>
      </c>
      <c r="BH153" s="191">
        <f>IF(N153="sníž. přenesená",J153,0)</f>
        <v>0</v>
      </c>
      <c r="BI153" s="191">
        <f>IF(N153="nulová",J153,0)</f>
        <v>0</v>
      </c>
      <c r="BJ153" s="18" t="s">
        <v>83</v>
      </c>
      <c r="BK153" s="191">
        <f>ROUND(I153*H153,2)</f>
        <v>0</v>
      </c>
      <c r="BL153" s="18" t="s">
        <v>137</v>
      </c>
      <c r="BM153" s="190" t="s">
        <v>268</v>
      </c>
    </row>
    <row r="154" s="13" customFormat="1">
      <c r="A154" s="13"/>
      <c r="B154" s="192"/>
      <c r="C154" s="13"/>
      <c r="D154" s="193" t="s">
        <v>148</v>
      </c>
      <c r="E154" s="194" t="s">
        <v>1</v>
      </c>
      <c r="F154" s="195" t="s">
        <v>269</v>
      </c>
      <c r="G154" s="13"/>
      <c r="H154" s="196">
        <v>6</v>
      </c>
      <c r="I154" s="197"/>
      <c r="J154" s="13"/>
      <c r="K154" s="13"/>
      <c r="L154" s="192"/>
      <c r="M154" s="198"/>
      <c r="N154" s="199"/>
      <c r="O154" s="199"/>
      <c r="P154" s="199"/>
      <c r="Q154" s="199"/>
      <c r="R154" s="199"/>
      <c r="S154" s="199"/>
      <c r="T154" s="200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94" t="s">
        <v>148</v>
      </c>
      <c r="AU154" s="194" t="s">
        <v>85</v>
      </c>
      <c r="AV154" s="13" t="s">
        <v>85</v>
      </c>
      <c r="AW154" s="13" t="s">
        <v>32</v>
      </c>
      <c r="AX154" s="13" t="s">
        <v>83</v>
      </c>
      <c r="AY154" s="194" t="s">
        <v>130</v>
      </c>
    </row>
    <row r="155" s="12" customFormat="1" ht="22.8" customHeight="1">
      <c r="A155" s="12"/>
      <c r="B155" s="165"/>
      <c r="C155" s="12"/>
      <c r="D155" s="166" t="s">
        <v>75</v>
      </c>
      <c r="E155" s="176" t="s">
        <v>137</v>
      </c>
      <c r="F155" s="176" t="s">
        <v>270</v>
      </c>
      <c r="G155" s="12"/>
      <c r="H155" s="12"/>
      <c r="I155" s="168"/>
      <c r="J155" s="177">
        <f>BK155</f>
        <v>0</v>
      </c>
      <c r="K155" s="12"/>
      <c r="L155" s="165"/>
      <c r="M155" s="170"/>
      <c r="N155" s="171"/>
      <c r="O155" s="171"/>
      <c r="P155" s="172">
        <f>SUM(P156:P157)</f>
        <v>0</v>
      </c>
      <c r="Q155" s="171"/>
      <c r="R155" s="172">
        <f>SUM(R156:R157)</f>
        <v>0.45378479999999999</v>
      </c>
      <c r="S155" s="171"/>
      <c r="T155" s="173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66" t="s">
        <v>83</v>
      </c>
      <c r="AT155" s="174" t="s">
        <v>75</v>
      </c>
      <c r="AU155" s="174" t="s">
        <v>83</v>
      </c>
      <c r="AY155" s="166" t="s">
        <v>130</v>
      </c>
      <c r="BK155" s="175">
        <f>SUM(BK156:BK157)</f>
        <v>0</v>
      </c>
    </row>
    <row r="156" s="2" customFormat="1" ht="24.15" customHeight="1">
      <c r="A156" s="37"/>
      <c r="B156" s="178"/>
      <c r="C156" s="179" t="s">
        <v>199</v>
      </c>
      <c r="D156" s="179" t="s">
        <v>132</v>
      </c>
      <c r="E156" s="180" t="s">
        <v>271</v>
      </c>
      <c r="F156" s="181" t="s">
        <v>272</v>
      </c>
      <c r="G156" s="182" t="s">
        <v>159</v>
      </c>
      <c r="H156" s="183">
        <v>0.23999999999999999</v>
      </c>
      <c r="I156" s="184"/>
      <c r="J156" s="185">
        <f>ROUND(I156*H156,2)</f>
        <v>0</v>
      </c>
      <c r="K156" s="181" t="s">
        <v>136</v>
      </c>
      <c r="L156" s="38"/>
      <c r="M156" s="186" t="s">
        <v>1</v>
      </c>
      <c r="N156" s="187" t="s">
        <v>41</v>
      </c>
      <c r="O156" s="76"/>
      <c r="P156" s="188">
        <f>O156*H156</f>
        <v>0</v>
      </c>
      <c r="Q156" s="188">
        <v>1.8907700000000001</v>
      </c>
      <c r="R156" s="188">
        <f>Q156*H156</f>
        <v>0.45378479999999999</v>
      </c>
      <c r="S156" s="188">
        <v>0</v>
      </c>
      <c r="T156" s="189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190" t="s">
        <v>137</v>
      </c>
      <c r="AT156" s="190" t="s">
        <v>132</v>
      </c>
      <c r="AU156" s="190" t="s">
        <v>85</v>
      </c>
      <c r="AY156" s="18" t="s">
        <v>130</v>
      </c>
      <c r="BE156" s="191">
        <f>IF(N156="základní",J156,0)</f>
        <v>0</v>
      </c>
      <c r="BF156" s="191">
        <f>IF(N156="snížená",J156,0)</f>
        <v>0</v>
      </c>
      <c r="BG156" s="191">
        <f>IF(N156="zákl. přenesená",J156,0)</f>
        <v>0</v>
      </c>
      <c r="BH156" s="191">
        <f>IF(N156="sníž. přenesená",J156,0)</f>
        <v>0</v>
      </c>
      <c r="BI156" s="191">
        <f>IF(N156="nulová",J156,0)</f>
        <v>0</v>
      </c>
      <c r="BJ156" s="18" t="s">
        <v>83</v>
      </c>
      <c r="BK156" s="191">
        <f>ROUND(I156*H156,2)</f>
        <v>0</v>
      </c>
      <c r="BL156" s="18" t="s">
        <v>137</v>
      </c>
      <c r="BM156" s="190" t="s">
        <v>273</v>
      </c>
    </row>
    <row r="157" s="13" customFormat="1">
      <c r="A157" s="13"/>
      <c r="B157" s="192"/>
      <c r="C157" s="13"/>
      <c r="D157" s="193" t="s">
        <v>148</v>
      </c>
      <c r="E157" s="194" t="s">
        <v>1</v>
      </c>
      <c r="F157" s="195" t="s">
        <v>274</v>
      </c>
      <c r="G157" s="13"/>
      <c r="H157" s="196">
        <v>0.23999999999999999</v>
      </c>
      <c r="I157" s="197"/>
      <c r="J157" s="13"/>
      <c r="K157" s="13"/>
      <c r="L157" s="192"/>
      <c r="M157" s="198"/>
      <c r="N157" s="199"/>
      <c r="O157" s="199"/>
      <c r="P157" s="199"/>
      <c r="Q157" s="199"/>
      <c r="R157" s="199"/>
      <c r="S157" s="199"/>
      <c r="T157" s="20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94" t="s">
        <v>148</v>
      </c>
      <c r="AU157" s="194" t="s">
        <v>85</v>
      </c>
      <c r="AV157" s="13" t="s">
        <v>85</v>
      </c>
      <c r="AW157" s="13" t="s">
        <v>32</v>
      </c>
      <c r="AX157" s="13" t="s">
        <v>83</v>
      </c>
      <c r="AY157" s="194" t="s">
        <v>130</v>
      </c>
    </row>
    <row r="158" s="12" customFormat="1" ht="22.8" customHeight="1">
      <c r="A158" s="12"/>
      <c r="B158" s="165"/>
      <c r="C158" s="12"/>
      <c r="D158" s="166" t="s">
        <v>75</v>
      </c>
      <c r="E158" s="176" t="s">
        <v>156</v>
      </c>
      <c r="F158" s="176" t="s">
        <v>275</v>
      </c>
      <c r="G158" s="12"/>
      <c r="H158" s="12"/>
      <c r="I158" s="168"/>
      <c r="J158" s="177">
        <f>BK158</f>
        <v>0</v>
      </c>
      <c r="K158" s="12"/>
      <c r="L158" s="165"/>
      <c r="M158" s="170"/>
      <c r="N158" s="171"/>
      <c r="O158" s="171"/>
      <c r="P158" s="172">
        <f>SUM(P159:P168)</f>
        <v>0</v>
      </c>
      <c r="Q158" s="171"/>
      <c r="R158" s="172">
        <f>SUM(R159:R168)</f>
        <v>83.08466</v>
      </c>
      <c r="S158" s="171"/>
      <c r="T158" s="173">
        <f>SUM(T159:T168)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166" t="s">
        <v>83</v>
      </c>
      <c r="AT158" s="174" t="s">
        <v>75</v>
      </c>
      <c r="AU158" s="174" t="s">
        <v>83</v>
      </c>
      <c r="AY158" s="166" t="s">
        <v>130</v>
      </c>
      <c r="BK158" s="175">
        <f>SUM(BK159:BK168)</f>
        <v>0</v>
      </c>
    </row>
    <row r="159" s="2" customFormat="1" ht="24.15" customHeight="1">
      <c r="A159" s="37"/>
      <c r="B159" s="178"/>
      <c r="C159" s="179" t="s">
        <v>203</v>
      </c>
      <c r="D159" s="179" t="s">
        <v>132</v>
      </c>
      <c r="E159" s="180" t="s">
        <v>276</v>
      </c>
      <c r="F159" s="181" t="s">
        <v>277</v>
      </c>
      <c r="G159" s="182" t="s">
        <v>135</v>
      </c>
      <c r="H159" s="183">
        <v>104</v>
      </c>
      <c r="I159" s="184"/>
      <c r="J159" s="185">
        <f>ROUND(I159*H159,2)</f>
        <v>0</v>
      </c>
      <c r="K159" s="181" t="s">
        <v>146</v>
      </c>
      <c r="L159" s="38"/>
      <c r="M159" s="186" t="s">
        <v>1</v>
      </c>
      <c r="N159" s="187" t="s">
        <v>41</v>
      </c>
      <c r="O159" s="76"/>
      <c r="P159" s="188">
        <f>O159*H159</f>
        <v>0</v>
      </c>
      <c r="Q159" s="188">
        <v>0.57499999999999996</v>
      </c>
      <c r="R159" s="188">
        <f>Q159*H159</f>
        <v>59.799999999999997</v>
      </c>
      <c r="S159" s="188">
        <v>0</v>
      </c>
      <c r="T159" s="189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190" t="s">
        <v>137</v>
      </c>
      <c r="AT159" s="190" t="s">
        <v>132</v>
      </c>
      <c r="AU159" s="190" t="s">
        <v>85</v>
      </c>
      <c r="AY159" s="18" t="s">
        <v>130</v>
      </c>
      <c r="BE159" s="191">
        <f>IF(N159="základní",J159,0)</f>
        <v>0</v>
      </c>
      <c r="BF159" s="191">
        <f>IF(N159="snížená",J159,0)</f>
        <v>0</v>
      </c>
      <c r="BG159" s="191">
        <f>IF(N159="zákl. přenesená",J159,0)</f>
        <v>0</v>
      </c>
      <c r="BH159" s="191">
        <f>IF(N159="sníž. přenesená",J159,0)</f>
        <v>0</v>
      </c>
      <c r="BI159" s="191">
        <f>IF(N159="nulová",J159,0)</f>
        <v>0</v>
      </c>
      <c r="BJ159" s="18" t="s">
        <v>83</v>
      </c>
      <c r="BK159" s="191">
        <f>ROUND(I159*H159,2)</f>
        <v>0</v>
      </c>
      <c r="BL159" s="18" t="s">
        <v>137</v>
      </c>
      <c r="BM159" s="190" t="s">
        <v>278</v>
      </c>
    </row>
    <row r="160" s="13" customFormat="1">
      <c r="A160" s="13"/>
      <c r="B160" s="192"/>
      <c r="C160" s="13"/>
      <c r="D160" s="193" t="s">
        <v>148</v>
      </c>
      <c r="E160" s="194" t="s">
        <v>1</v>
      </c>
      <c r="F160" s="195" t="s">
        <v>259</v>
      </c>
      <c r="G160" s="13"/>
      <c r="H160" s="196">
        <v>104</v>
      </c>
      <c r="I160" s="197"/>
      <c r="J160" s="13"/>
      <c r="K160" s="13"/>
      <c r="L160" s="192"/>
      <c r="M160" s="198"/>
      <c r="N160" s="199"/>
      <c r="O160" s="199"/>
      <c r="P160" s="199"/>
      <c r="Q160" s="199"/>
      <c r="R160" s="199"/>
      <c r="S160" s="199"/>
      <c r="T160" s="20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94" t="s">
        <v>148</v>
      </c>
      <c r="AU160" s="194" t="s">
        <v>85</v>
      </c>
      <c r="AV160" s="13" t="s">
        <v>85</v>
      </c>
      <c r="AW160" s="13" t="s">
        <v>32</v>
      </c>
      <c r="AX160" s="13" t="s">
        <v>83</v>
      </c>
      <c r="AY160" s="194" t="s">
        <v>130</v>
      </c>
    </row>
    <row r="161" s="2" customFormat="1" ht="24.15" customHeight="1">
      <c r="A161" s="37"/>
      <c r="B161" s="178"/>
      <c r="C161" s="179" t="s">
        <v>208</v>
      </c>
      <c r="D161" s="179" t="s">
        <v>132</v>
      </c>
      <c r="E161" s="180" t="s">
        <v>279</v>
      </c>
      <c r="F161" s="181" t="s">
        <v>280</v>
      </c>
      <c r="G161" s="182" t="s">
        <v>135</v>
      </c>
      <c r="H161" s="183">
        <v>2</v>
      </c>
      <c r="I161" s="184"/>
      <c r="J161" s="185">
        <f>ROUND(I161*H161,2)</f>
        <v>0</v>
      </c>
      <c r="K161" s="181" t="s">
        <v>146</v>
      </c>
      <c r="L161" s="38"/>
      <c r="M161" s="186" t="s">
        <v>1</v>
      </c>
      <c r="N161" s="187" t="s">
        <v>41</v>
      </c>
      <c r="O161" s="76"/>
      <c r="P161" s="188">
        <f>O161*H161</f>
        <v>0</v>
      </c>
      <c r="Q161" s="188">
        <v>0.089219999999999994</v>
      </c>
      <c r="R161" s="188">
        <f>Q161*H161</f>
        <v>0.17843999999999999</v>
      </c>
      <c r="S161" s="188">
        <v>0</v>
      </c>
      <c r="T161" s="189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90" t="s">
        <v>137</v>
      </c>
      <c r="AT161" s="190" t="s">
        <v>132</v>
      </c>
      <c r="AU161" s="190" t="s">
        <v>85</v>
      </c>
      <c r="AY161" s="18" t="s">
        <v>130</v>
      </c>
      <c r="BE161" s="191">
        <f>IF(N161="základní",J161,0)</f>
        <v>0</v>
      </c>
      <c r="BF161" s="191">
        <f>IF(N161="snížená",J161,0)</f>
        <v>0</v>
      </c>
      <c r="BG161" s="191">
        <f>IF(N161="zákl. přenesená",J161,0)</f>
        <v>0</v>
      </c>
      <c r="BH161" s="191">
        <f>IF(N161="sníž. přenesená",J161,0)</f>
        <v>0</v>
      </c>
      <c r="BI161" s="191">
        <f>IF(N161="nulová",J161,0)</f>
        <v>0</v>
      </c>
      <c r="BJ161" s="18" t="s">
        <v>83</v>
      </c>
      <c r="BK161" s="191">
        <f>ROUND(I161*H161,2)</f>
        <v>0</v>
      </c>
      <c r="BL161" s="18" t="s">
        <v>137</v>
      </c>
      <c r="BM161" s="190" t="s">
        <v>281</v>
      </c>
    </row>
    <row r="162" s="2" customFormat="1" ht="24.15" customHeight="1">
      <c r="A162" s="37"/>
      <c r="B162" s="178"/>
      <c r="C162" s="214" t="s">
        <v>212</v>
      </c>
      <c r="D162" s="214" t="s">
        <v>239</v>
      </c>
      <c r="E162" s="215" t="s">
        <v>282</v>
      </c>
      <c r="F162" s="216" t="s">
        <v>283</v>
      </c>
      <c r="G162" s="217" t="s">
        <v>135</v>
      </c>
      <c r="H162" s="218">
        <v>2.0600000000000001</v>
      </c>
      <c r="I162" s="219"/>
      <c r="J162" s="220">
        <f>ROUND(I162*H162,2)</f>
        <v>0</v>
      </c>
      <c r="K162" s="216" t="s">
        <v>136</v>
      </c>
      <c r="L162" s="221"/>
      <c r="M162" s="222" t="s">
        <v>1</v>
      </c>
      <c r="N162" s="223" t="s">
        <v>41</v>
      </c>
      <c r="O162" s="76"/>
      <c r="P162" s="188">
        <f>O162*H162</f>
        <v>0</v>
      </c>
      <c r="Q162" s="188">
        <v>0.13100000000000001</v>
      </c>
      <c r="R162" s="188">
        <f>Q162*H162</f>
        <v>0.26986000000000004</v>
      </c>
      <c r="S162" s="188">
        <v>0</v>
      </c>
      <c r="T162" s="189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190" t="s">
        <v>172</v>
      </c>
      <c r="AT162" s="190" t="s">
        <v>239</v>
      </c>
      <c r="AU162" s="190" t="s">
        <v>85</v>
      </c>
      <c r="AY162" s="18" t="s">
        <v>130</v>
      </c>
      <c r="BE162" s="191">
        <f>IF(N162="základní",J162,0)</f>
        <v>0</v>
      </c>
      <c r="BF162" s="191">
        <f>IF(N162="snížená",J162,0)</f>
        <v>0</v>
      </c>
      <c r="BG162" s="191">
        <f>IF(N162="zákl. přenesená",J162,0)</f>
        <v>0</v>
      </c>
      <c r="BH162" s="191">
        <f>IF(N162="sníž. přenesená",J162,0)</f>
        <v>0</v>
      </c>
      <c r="BI162" s="191">
        <f>IF(N162="nulová",J162,0)</f>
        <v>0</v>
      </c>
      <c r="BJ162" s="18" t="s">
        <v>83</v>
      </c>
      <c r="BK162" s="191">
        <f>ROUND(I162*H162,2)</f>
        <v>0</v>
      </c>
      <c r="BL162" s="18" t="s">
        <v>137</v>
      </c>
      <c r="BM162" s="190" t="s">
        <v>284</v>
      </c>
    </row>
    <row r="163" s="2" customFormat="1" ht="24.15" customHeight="1">
      <c r="A163" s="37"/>
      <c r="B163" s="178"/>
      <c r="C163" s="179" t="s">
        <v>217</v>
      </c>
      <c r="D163" s="179" t="s">
        <v>132</v>
      </c>
      <c r="E163" s="180" t="s">
        <v>279</v>
      </c>
      <c r="F163" s="181" t="s">
        <v>280</v>
      </c>
      <c r="G163" s="182" t="s">
        <v>135</v>
      </c>
      <c r="H163" s="183">
        <v>2</v>
      </c>
      <c r="I163" s="184"/>
      <c r="J163" s="185">
        <f>ROUND(I163*H163,2)</f>
        <v>0</v>
      </c>
      <c r="K163" s="181" t="s">
        <v>146</v>
      </c>
      <c r="L163" s="38"/>
      <c r="M163" s="186" t="s">
        <v>1</v>
      </c>
      <c r="N163" s="187" t="s">
        <v>41</v>
      </c>
      <c r="O163" s="76"/>
      <c r="P163" s="188">
        <f>O163*H163</f>
        <v>0</v>
      </c>
      <c r="Q163" s="188">
        <v>0.089219999999999994</v>
      </c>
      <c r="R163" s="188">
        <f>Q163*H163</f>
        <v>0.17843999999999999</v>
      </c>
      <c r="S163" s="188">
        <v>0</v>
      </c>
      <c r="T163" s="189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190" t="s">
        <v>137</v>
      </c>
      <c r="AT163" s="190" t="s">
        <v>132</v>
      </c>
      <c r="AU163" s="190" t="s">
        <v>85</v>
      </c>
      <c r="AY163" s="18" t="s">
        <v>130</v>
      </c>
      <c r="BE163" s="191">
        <f>IF(N163="základní",J163,0)</f>
        <v>0</v>
      </c>
      <c r="BF163" s="191">
        <f>IF(N163="snížená",J163,0)</f>
        <v>0</v>
      </c>
      <c r="BG163" s="191">
        <f>IF(N163="zákl. přenesená",J163,0)</f>
        <v>0</v>
      </c>
      <c r="BH163" s="191">
        <f>IF(N163="sníž. přenesená",J163,0)</f>
        <v>0</v>
      </c>
      <c r="BI163" s="191">
        <f>IF(N163="nulová",J163,0)</f>
        <v>0</v>
      </c>
      <c r="BJ163" s="18" t="s">
        <v>83</v>
      </c>
      <c r="BK163" s="191">
        <f>ROUND(I163*H163,2)</f>
        <v>0</v>
      </c>
      <c r="BL163" s="18" t="s">
        <v>137</v>
      </c>
      <c r="BM163" s="190" t="s">
        <v>285</v>
      </c>
    </row>
    <row r="164" s="2" customFormat="1" ht="24.15" customHeight="1">
      <c r="A164" s="37"/>
      <c r="B164" s="178"/>
      <c r="C164" s="214" t="s">
        <v>286</v>
      </c>
      <c r="D164" s="214" t="s">
        <v>239</v>
      </c>
      <c r="E164" s="215" t="s">
        <v>287</v>
      </c>
      <c r="F164" s="216" t="s">
        <v>288</v>
      </c>
      <c r="G164" s="217" t="s">
        <v>135</v>
      </c>
      <c r="H164" s="218">
        <v>2.0600000000000001</v>
      </c>
      <c r="I164" s="219"/>
      <c r="J164" s="220">
        <f>ROUND(I164*H164,2)</f>
        <v>0</v>
      </c>
      <c r="K164" s="216" t="s">
        <v>136</v>
      </c>
      <c r="L164" s="221"/>
      <c r="M164" s="222" t="s">
        <v>1</v>
      </c>
      <c r="N164" s="223" t="s">
        <v>41</v>
      </c>
      <c r="O164" s="76"/>
      <c r="P164" s="188">
        <f>O164*H164</f>
        <v>0</v>
      </c>
      <c r="Q164" s="188">
        <v>0.13200000000000001</v>
      </c>
      <c r="R164" s="188">
        <f>Q164*H164</f>
        <v>0.27192</v>
      </c>
      <c r="S164" s="188">
        <v>0</v>
      </c>
      <c r="T164" s="189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190" t="s">
        <v>172</v>
      </c>
      <c r="AT164" s="190" t="s">
        <v>239</v>
      </c>
      <c r="AU164" s="190" t="s">
        <v>85</v>
      </c>
      <c r="AY164" s="18" t="s">
        <v>130</v>
      </c>
      <c r="BE164" s="191">
        <f>IF(N164="základní",J164,0)</f>
        <v>0</v>
      </c>
      <c r="BF164" s="191">
        <f>IF(N164="snížená",J164,0)</f>
        <v>0</v>
      </c>
      <c r="BG164" s="191">
        <f>IF(N164="zákl. přenesená",J164,0)</f>
        <v>0</v>
      </c>
      <c r="BH164" s="191">
        <f>IF(N164="sníž. přenesená",J164,0)</f>
        <v>0</v>
      </c>
      <c r="BI164" s="191">
        <f>IF(N164="nulová",J164,0)</f>
        <v>0</v>
      </c>
      <c r="BJ164" s="18" t="s">
        <v>83</v>
      </c>
      <c r="BK164" s="191">
        <f>ROUND(I164*H164,2)</f>
        <v>0</v>
      </c>
      <c r="BL164" s="18" t="s">
        <v>137</v>
      </c>
      <c r="BM164" s="190" t="s">
        <v>289</v>
      </c>
    </row>
    <row r="165" s="13" customFormat="1">
      <c r="A165" s="13"/>
      <c r="B165" s="192"/>
      <c r="C165" s="13"/>
      <c r="D165" s="193" t="s">
        <v>148</v>
      </c>
      <c r="E165" s="13"/>
      <c r="F165" s="195" t="s">
        <v>290</v>
      </c>
      <c r="G165" s="13"/>
      <c r="H165" s="196">
        <v>2.0600000000000001</v>
      </c>
      <c r="I165" s="197"/>
      <c r="J165" s="13"/>
      <c r="K165" s="13"/>
      <c r="L165" s="192"/>
      <c r="M165" s="198"/>
      <c r="N165" s="199"/>
      <c r="O165" s="199"/>
      <c r="P165" s="199"/>
      <c r="Q165" s="199"/>
      <c r="R165" s="199"/>
      <c r="S165" s="199"/>
      <c r="T165" s="20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194" t="s">
        <v>148</v>
      </c>
      <c r="AU165" s="194" t="s">
        <v>85</v>
      </c>
      <c r="AV165" s="13" t="s">
        <v>85</v>
      </c>
      <c r="AW165" s="13" t="s">
        <v>3</v>
      </c>
      <c r="AX165" s="13" t="s">
        <v>83</v>
      </c>
      <c r="AY165" s="194" t="s">
        <v>130</v>
      </c>
    </row>
    <row r="166" s="2" customFormat="1" ht="33" customHeight="1">
      <c r="A166" s="37"/>
      <c r="B166" s="178"/>
      <c r="C166" s="179" t="s">
        <v>291</v>
      </c>
      <c r="D166" s="179" t="s">
        <v>132</v>
      </c>
      <c r="E166" s="180" t="s">
        <v>292</v>
      </c>
      <c r="F166" s="181" t="s">
        <v>293</v>
      </c>
      <c r="G166" s="182" t="s">
        <v>135</v>
      </c>
      <c r="H166" s="183">
        <v>100</v>
      </c>
      <c r="I166" s="184"/>
      <c r="J166" s="185">
        <f>ROUND(I166*H166,2)</f>
        <v>0</v>
      </c>
      <c r="K166" s="181" t="s">
        <v>136</v>
      </c>
      <c r="L166" s="38"/>
      <c r="M166" s="186" t="s">
        <v>1</v>
      </c>
      <c r="N166" s="187" t="s">
        <v>41</v>
      </c>
      <c r="O166" s="76"/>
      <c r="P166" s="188">
        <f>O166*H166</f>
        <v>0</v>
      </c>
      <c r="Q166" s="188">
        <v>0.089219999999999994</v>
      </c>
      <c r="R166" s="188">
        <f>Q166*H166</f>
        <v>8.9219999999999988</v>
      </c>
      <c r="S166" s="188">
        <v>0</v>
      </c>
      <c r="T166" s="189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190" t="s">
        <v>137</v>
      </c>
      <c r="AT166" s="190" t="s">
        <v>132</v>
      </c>
      <c r="AU166" s="190" t="s">
        <v>85</v>
      </c>
      <c r="AY166" s="18" t="s">
        <v>130</v>
      </c>
      <c r="BE166" s="191">
        <f>IF(N166="základní",J166,0)</f>
        <v>0</v>
      </c>
      <c r="BF166" s="191">
        <f>IF(N166="snížená",J166,0)</f>
        <v>0</v>
      </c>
      <c r="BG166" s="191">
        <f>IF(N166="zákl. přenesená",J166,0)</f>
        <v>0</v>
      </c>
      <c r="BH166" s="191">
        <f>IF(N166="sníž. přenesená",J166,0)</f>
        <v>0</v>
      </c>
      <c r="BI166" s="191">
        <f>IF(N166="nulová",J166,0)</f>
        <v>0</v>
      </c>
      <c r="BJ166" s="18" t="s">
        <v>83</v>
      </c>
      <c r="BK166" s="191">
        <f>ROUND(I166*H166,2)</f>
        <v>0</v>
      </c>
      <c r="BL166" s="18" t="s">
        <v>137</v>
      </c>
      <c r="BM166" s="190" t="s">
        <v>294</v>
      </c>
    </row>
    <row r="167" s="2" customFormat="1" ht="24.15" customHeight="1">
      <c r="A167" s="37"/>
      <c r="B167" s="178"/>
      <c r="C167" s="214" t="s">
        <v>7</v>
      </c>
      <c r="D167" s="214" t="s">
        <v>239</v>
      </c>
      <c r="E167" s="215" t="s">
        <v>295</v>
      </c>
      <c r="F167" s="216" t="s">
        <v>296</v>
      </c>
      <c r="G167" s="217" t="s">
        <v>135</v>
      </c>
      <c r="H167" s="218">
        <v>102</v>
      </c>
      <c r="I167" s="219"/>
      <c r="J167" s="220">
        <f>ROUND(I167*H167,2)</f>
        <v>0</v>
      </c>
      <c r="K167" s="216" t="s">
        <v>146</v>
      </c>
      <c r="L167" s="221"/>
      <c r="M167" s="222" t="s">
        <v>1</v>
      </c>
      <c r="N167" s="223" t="s">
        <v>41</v>
      </c>
      <c r="O167" s="76"/>
      <c r="P167" s="188">
        <f>O167*H167</f>
        <v>0</v>
      </c>
      <c r="Q167" s="188">
        <v>0.13200000000000001</v>
      </c>
      <c r="R167" s="188">
        <f>Q167*H167</f>
        <v>13.464</v>
      </c>
      <c r="S167" s="188">
        <v>0</v>
      </c>
      <c r="T167" s="189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190" t="s">
        <v>172</v>
      </c>
      <c r="AT167" s="190" t="s">
        <v>239</v>
      </c>
      <c r="AU167" s="190" t="s">
        <v>85</v>
      </c>
      <c r="AY167" s="18" t="s">
        <v>130</v>
      </c>
      <c r="BE167" s="191">
        <f>IF(N167="základní",J167,0)</f>
        <v>0</v>
      </c>
      <c r="BF167" s="191">
        <f>IF(N167="snížená",J167,0)</f>
        <v>0</v>
      </c>
      <c r="BG167" s="191">
        <f>IF(N167="zákl. přenesená",J167,0)</f>
        <v>0</v>
      </c>
      <c r="BH167" s="191">
        <f>IF(N167="sníž. přenesená",J167,0)</f>
        <v>0</v>
      </c>
      <c r="BI167" s="191">
        <f>IF(N167="nulová",J167,0)</f>
        <v>0</v>
      </c>
      <c r="BJ167" s="18" t="s">
        <v>83</v>
      </c>
      <c r="BK167" s="191">
        <f>ROUND(I167*H167,2)</f>
        <v>0</v>
      </c>
      <c r="BL167" s="18" t="s">
        <v>137</v>
      </c>
      <c r="BM167" s="190" t="s">
        <v>297</v>
      </c>
    </row>
    <row r="168" s="13" customFormat="1">
      <c r="A168" s="13"/>
      <c r="B168" s="192"/>
      <c r="C168" s="13"/>
      <c r="D168" s="193" t="s">
        <v>148</v>
      </c>
      <c r="E168" s="194" t="s">
        <v>1</v>
      </c>
      <c r="F168" s="195" t="s">
        <v>298</v>
      </c>
      <c r="G168" s="13"/>
      <c r="H168" s="196">
        <v>102</v>
      </c>
      <c r="I168" s="197"/>
      <c r="J168" s="13"/>
      <c r="K168" s="13"/>
      <c r="L168" s="192"/>
      <c r="M168" s="198"/>
      <c r="N168" s="199"/>
      <c r="O168" s="199"/>
      <c r="P168" s="199"/>
      <c r="Q168" s="199"/>
      <c r="R168" s="199"/>
      <c r="S168" s="199"/>
      <c r="T168" s="20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94" t="s">
        <v>148</v>
      </c>
      <c r="AU168" s="194" t="s">
        <v>85</v>
      </c>
      <c r="AV168" s="13" t="s">
        <v>85</v>
      </c>
      <c r="AW168" s="13" t="s">
        <v>32</v>
      </c>
      <c r="AX168" s="13" t="s">
        <v>83</v>
      </c>
      <c r="AY168" s="194" t="s">
        <v>130</v>
      </c>
    </row>
    <row r="169" s="12" customFormat="1" ht="22.8" customHeight="1">
      <c r="A169" s="12"/>
      <c r="B169" s="165"/>
      <c r="C169" s="12"/>
      <c r="D169" s="166" t="s">
        <v>75</v>
      </c>
      <c r="E169" s="176" t="s">
        <v>172</v>
      </c>
      <c r="F169" s="176" t="s">
        <v>299</v>
      </c>
      <c r="G169" s="12"/>
      <c r="H169" s="12"/>
      <c r="I169" s="168"/>
      <c r="J169" s="177">
        <f>BK169</f>
        <v>0</v>
      </c>
      <c r="K169" s="12"/>
      <c r="L169" s="165"/>
      <c r="M169" s="170"/>
      <c r="N169" s="171"/>
      <c r="O169" s="171"/>
      <c r="P169" s="172">
        <f>SUM(P170:P176)</f>
        <v>0</v>
      </c>
      <c r="Q169" s="171"/>
      <c r="R169" s="172">
        <f>SUM(R170:R176)</f>
        <v>0.81618999999999997</v>
      </c>
      <c r="S169" s="171"/>
      <c r="T169" s="173">
        <f>SUM(T170:T176)</f>
        <v>2.2847999999999997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66" t="s">
        <v>83</v>
      </c>
      <c r="AT169" s="174" t="s">
        <v>75</v>
      </c>
      <c r="AU169" s="174" t="s">
        <v>83</v>
      </c>
      <c r="AY169" s="166" t="s">
        <v>130</v>
      </c>
      <c r="BK169" s="175">
        <f>SUM(BK170:BK176)</f>
        <v>0</v>
      </c>
    </row>
    <row r="170" s="2" customFormat="1" ht="24.15" customHeight="1">
      <c r="A170" s="37"/>
      <c r="B170" s="178"/>
      <c r="C170" s="179" t="s">
        <v>300</v>
      </c>
      <c r="D170" s="179" t="s">
        <v>132</v>
      </c>
      <c r="E170" s="180" t="s">
        <v>301</v>
      </c>
      <c r="F170" s="181" t="s">
        <v>302</v>
      </c>
      <c r="G170" s="182" t="s">
        <v>145</v>
      </c>
      <c r="H170" s="183">
        <v>3</v>
      </c>
      <c r="I170" s="184"/>
      <c r="J170" s="185">
        <f>ROUND(I170*H170,2)</f>
        <v>0</v>
      </c>
      <c r="K170" s="181" t="s">
        <v>136</v>
      </c>
      <c r="L170" s="38"/>
      <c r="M170" s="186" t="s">
        <v>1</v>
      </c>
      <c r="N170" s="187" t="s">
        <v>41</v>
      </c>
      <c r="O170" s="76"/>
      <c r="P170" s="188">
        <f>O170*H170</f>
        <v>0</v>
      </c>
      <c r="Q170" s="188">
        <v>1.0000000000000001E-05</v>
      </c>
      <c r="R170" s="188">
        <f>Q170*H170</f>
        <v>3.0000000000000004E-05</v>
      </c>
      <c r="S170" s="188">
        <v>0</v>
      </c>
      <c r="T170" s="189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190" t="s">
        <v>137</v>
      </c>
      <c r="AT170" s="190" t="s">
        <v>132</v>
      </c>
      <c r="AU170" s="190" t="s">
        <v>85</v>
      </c>
      <c r="AY170" s="18" t="s">
        <v>130</v>
      </c>
      <c r="BE170" s="191">
        <f>IF(N170="základní",J170,0)</f>
        <v>0</v>
      </c>
      <c r="BF170" s="191">
        <f>IF(N170="snížená",J170,0)</f>
        <v>0</v>
      </c>
      <c r="BG170" s="191">
        <f>IF(N170="zákl. přenesená",J170,0)</f>
        <v>0</v>
      </c>
      <c r="BH170" s="191">
        <f>IF(N170="sníž. přenesená",J170,0)</f>
        <v>0</v>
      </c>
      <c r="BI170" s="191">
        <f>IF(N170="nulová",J170,0)</f>
        <v>0</v>
      </c>
      <c r="BJ170" s="18" t="s">
        <v>83</v>
      </c>
      <c r="BK170" s="191">
        <f>ROUND(I170*H170,2)</f>
        <v>0</v>
      </c>
      <c r="BL170" s="18" t="s">
        <v>137</v>
      </c>
      <c r="BM170" s="190" t="s">
        <v>303</v>
      </c>
    </row>
    <row r="171" s="2" customFormat="1" ht="24.15" customHeight="1">
      <c r="A171" s="37"/>
      <c r="B171" s="178"/>
      <c r="C171" s="214" t="s">
        <v>304</v>
      </c>
      <c r="D171" s="214" t="s">
        <v>239</v>
      </c>
      <c r="E171" s="215" t="s">
        <v>305</v>
      </c>
      <c r="F171" s="216" t="s">
        <v>306</v>
      </c>
      <c r="G171" s="217" t="s">
        <v>145</v>
      </c>
      <c r="H171" s="218">
        <v>3</v>
      </c>
      <c r="I171" s="219"/>
      <c r="J171" s="220">
        <f>ROUND(I171*H171,2)</f>
        <v>0</v>
      </c>
      <c r="K171" s="216" t="s">
        <v>136</v>
      </c>
      <c r="L171" s="221"/>
      <c r="M171" s="222" t="s">
        <v>1</v>
      </c>
      <c r="N171" s="223" t="s">
        <v>41</v>
      </c>
      <c r="O171" s="76"/>
      <c r="P171" s="188">
        <f>O171*H171</f>
        <v>0</v>
      </c>
      <c r="Q171" s="188">
        <v>0.0043099999999999996</v>
      </c>
      <c r="R171" s="188">
        <f>Q171*H171</f>
        <v>0.012929999999999999</v>
      </c>
      <c r="S171" s="188">
        <v>0</v>
      </c>
      <c r="T171" s="189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190" t="s">
        <v>172</v>
      </c>
      <c r="AT171" s="190" t="s">
        <v>239</v>
      </c>
      <c r="AU171" s="190" t="s">
        <v>85</v>
      </c>
      <c r="AY171" s="18" t="s">
        <v>130</v>
      </c>
      <c r="BE171" s="191">
        <f>IF(N171="základní",J171,0)</f>
        <v>0</v>
      </c>
      <c r="BF171" s="191">
        <f>IF(N171="snížená",J171,0)</f>
        <v>0</v>
      </c>
      <c r="BG171" s="191">
        <f>IF(N171="zákl. přenesená",J171,0)</f>
        <v>0</v>
      </c>
      <c r="BH171" s="191">
        <f>IF(N171="sníž. přenesená",J171,0)</f>
        <v>0</v>
      </c>
      <c r="BI171" s="191">
        <f>IF(N171="nulová",J171,0)</f>
        <v>0</v>
      </c>
      <c r="BJ171" s="18" t="s">
        <v>83</v>
      </c>
      <c r="BK171" s="191">
        <f>ROUND(I171*H171,2)</f>
        <v>0</v>
      </c>
      <c r="BL171" s="18" t="s">
        <v>137</v>
      </c>
      <c r="BM171" s="190" t="s">
        <v>307</v>
      </c>
    </row>
    <row r="172" s="2" customFormat="1" ht="24.15" customHeight="1">
      <c r="A172" s="37"/>
      <c r="B172" s="178"/>
      <c r="C172" s="179" t="s">
        <v>308</v>
      </c>
      <c r="D172" s="179" t="s">
        <v>132</v>
      </c>
      <c r="E172" s="180" t="s">
        <v>309</v>
      </c>
      <c r="F172" s="181" t="s">
        <v>310</v>
      </c>
      <c r="G172" s="182" t="s">
        <v>159</v>
      </c>
      <c r="H172" s="183">
        <v>0.56499999999999995</v>
      </c>
      <c r="I172" s="184"/>
      <c r="J172" s="185">
        <f>ROUND(I172*H172,2)</f>
        <v>0</v>
      </c>
      <c r="K172" s="181" t="s">
        <v>136</v>
      </c>
      <c r="L172" s="38"/>
      <c r="M172" s="186" t="s">
        <v>1</v>
      </c>
      <c r="N172" s="187" t="s">
        <v>41</v>
      </c>
      <c r="O172" s="76"/>
      <c r="P172" s="188">
        <f>O172*H172</f>
        <v>0</v>
      </c>
      <c r="Q172" s="188">
        <v>0</v>
      </c>
      <c r="R172" s="188">
        <f>Q172*H172</f>
        <v>0</v>
      </c>
      <c r="S172" s="188">
        <v>1.9199999999999999</v>
      </c>
      <c r="T172" s="189">
        <f>S172*H172</f>
        <v>1.0847999999999998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90" t="s">
        <v>137</v>
      </c>
      <c r="AT172" s="190" t="s">
        <v>132</v>
      </c>
      <c r="AU172" s="190" t="s">
        <v>85</v>
      </c>
      <c r="AY172" s="18" t="s">
        <v>130</v>
      </c>
      <c r="BE172" s="191">
        <f>IF(N172="základní",J172,0)</f>
        <v>0</v>
      </c>
      <c r="BF172" s="191">
        <f>IF(N172="snížená",J172,0)</f>
        <v>0</v>
      </c>
      <c r="BG172" s="191">
        <f>IF(N172="zákl. přenesená",J172,0)</f>
        <v>0</v>
      </c>
      <c r="BH172" s="191">
        <f>IF(N172="sníž. přenesená",J172,0)</f>
        <v>0</v>
      </c>
      <c r="BI172" s="191">
        <f>IF(N172="nulová",J172,0)</f>
        <v>0</v>
      </c>
      <c r="BJ172" s="18" t="s">
        <v>83</v>
      </c>
      <c r="BK172" s="191">
        <f>ROUND(I172*H172,2)</f>
        <v>0</v>
      </c>
      <c r="BL172" s="18" t="s">
        <v>137</v>
      </c>
      <c r="BM172" s="190" t="s">
        <v>311</v>
      </c>
    </row>
    <row r="173" s="13" customFormat="1">
      <c r="A173" s="13"/>
      <c r="B173" s="192"/>
      <c r="C173" s="13"/>
      <c r="D173" s="193" t="s">
        <v>148</v>
      </c>
      <c r="E173" s="194" t="s">
        <v>1</v>
      </c>
      <c r="F173" s="195" t="s">
        <v>312</v>
      </c>
      <c r="G173" s="13"/>
      <c r="H173" s="196">
        <v>0.56499999999999995</v>
      </c>
      <c r="I173" s="197"/>
      <c r="J173" s="13"/>
      <c r="K173" s="13"/>
      <c r="L173" s="192"/>
      <c r="M173" s="198"/>
      <c r="N173" s="199"/>
      <c r="O173" s="199"/>
      <c r="P173" s="199"/>
      <c r="Q173" s="199"/>
      <c r="R173" s="199"/>
      <c r="S173" s="199"/>
      <c r="T173" s="20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94" t="s">
        <v>148</v>
      </c>
      <c r="AU173" s="194" t="s">
        <v>85</v>
      </c>
      <c r="AV173" s="13" t="s">
        <v>85</v>
      </c>
      <c r="AW173" s="13" t="s">
        <v>32</v>
      </c>
      <c r="AX173" s="13" t="s">
        <v>83</v>
      </c>
      <c r="AY173" s="194" t="s">
        <v>130</v>
      </c>
    </row>
    <row r="174" s="2" customFormat="1" ht="24.15" customHeight="1">
      <c r="A174" s="37"/>
      <c r="B174" s="178"/>
      <c r="C174" s="179" t="s">
        <v>313</v>
      </c>
      <c r="D174" s="179" t="s">
        <v>132</v>
      </c>
      <c r="E174" s="180" t="s">
        <v>314</v>
      </c>
      <c r="F174" s="181" t="s">
        <v>315</v>
      </c>
      <c r="G174" s="182" t="s">
        <v>316</v>
      </c>
      <c r="H174" s="183">
        <v>8</v>
      </c>
      <c r="I174" s="184"/>
      <c r="J174" s="185">
        <f>ROUND(I174*H174,2)</f>
        <v>0</v>
      </c>
      <c r="K174" s="181" t="s">
        <v>146</v>
      </c>
      <c r="L174" s="38"/>
      <c r="M174" s="186" t="s">
        <v>1</v>
      </c>
      <c r="N174" s="187" t="s">
        <v>41</v>
      </c>
      <c r="O174" s="76"/>
      <c r="P174" s="188">
        <f>O174*H174</f>
        <v>0</v>
      </c>
      <c r="Q174" s="188">
        <v>0.10037</v>
      </c>
      <c r="R174" s="188">
        <f>Q174*H174</f>
        <v>0.80296000000000001</v>
      </c>
      <c r="S174" s="188">
        <v>0.10000000000000001</v>
      </c>
      <c r="T174" s="189">
        <f>S174*H174</f>
        <v>0.80000000000000004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190" t="s">
        <v>137</v>
      </c>
      <c r="AT174" s="190" t="s">
        <v>132</v>
      </c>
      <c r="AU174" s="190" t="s">
        <v>85</v>
      </c>
      <c r="AY174" s="18" t="s">
        <v>130</v>
      </c>
      <c r="BE174" s="191">
        <f>IF(N174="základní",J174,0)</f>
        <v>0</v>
      </c>
      <c r="BF174" s="191">
        <f>IF(N174="snížená",J174,0)</f>
        <v>0</v>
      </c>
      <c r="BG174" s="191">
        <f>IF(N174="zákl. přenesená",J174,0)</f>
        <v>0</v>
      </c>
      <c r="BH174" s="191">
        <f>IF(N174="sníž. přenesená",J174,0)</f>
        <v>0</v>
      </c>
      <c r="BI174" s="191">
        <f>IF(N174="nulová",J174,0)</f>
        <v>0</v>
      </c>
      <c r="BJ174" s="18" t="s">
        <v>83</v>
      </c>
      <c r="BK174" s="191">
        <f>ROUND(I174*H174,2)</f>
        <v>0</v>
      </c>
      <c r="BL174" s="18" t="s">
        <v>137</v>
      </c>
      <c r="BM174" s="190" t="s">
        <v>317</v>
      </c>
    </row>
    <row r="175" s="2" customFormat="1" ht="24.15" customHeight="1">
      <c r="A175" s="37"/>
      <c r="B175" s="178"/>
      <c r="C175" s="179" t="s">
        <v>318</v>
      </c>
      <c r="D175" s="179" t="s">
        <v>132</v>
      </c>
      <c r="E175" s="180" t="s">
        <v>319</v>
      </c>
      <c r="F175" s="181" t="s">
        <v>320</v>
      </c>
      <c r="G175" s="182" t="s">
        <v>316</v>
      </c>
      <c r="H175" s="183">
        <v>2</v>
      </c>
      <c r="I175" s="184"/>
      <c r="J175" s="185">
        <f>ROUND(I175*H175,2)</f>
        <v>0</v>
      </c>
      <c r="K175" s="181" t="s">
        <v>136</v>
      </c>
      <c r="L175" s="38"/>
      <c r="M175" s="186" t="s">
        <v>1</v>
      </c>
      <c r="N175" s="187" t="s">
        <v>41</v>
      </c>
      <c r="O175" s="76"/>
      <c r="P175" s="188">
        <f>O175*H175</f>
        <v>0</v>
      </c>
      <c r="Q175" s="188">
        <v>0</v>
      </c>
      <c r="R175" s="188">
        <f>Q175*H175</f>
        <v>0</v>
      </c>
      <c r="S175" s="188">
        <v>0.20000000000000001</v>
      </c>
      <c r="T175" s="189">
        <f>S175*H175</f>
        <v>0.40000000000000002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190" t="s">
        <v>137</v>
      </c>
      <c r="AT175" s="190" t="s">
        <v>132</v>
      </c>
      <c r="AU175" s="190" t="s">
        <v>85</v>
      </c>
      <c r="AY175" s="18" t="s">
        <v>130</v>
      </c>
      <c r="BE175" s="191">
        <f>IF(N175="základní",J175,0)</f>
        <v>0</v>
      </c>
      <c r="BF175" s="191">
        <f>IF(N175="snížená",J175,0)</f>
        <v>0</v>
      </c>
      <c r="BG175" s="191">
        <f>IF(N175="zákl. přenesená",J175,0)</f>
        <v>0</v>
      </c>
      <c r="BH175" s="191">
        <f>IF(N175="sníž. přenesená",J175,0)</f>
        <v>0</v>
      </c>
      <c r="BI175" s="191">
        <f>IF(N175="nulová",J175,0)</f>
        <v>0</v>
      </c>
      <c r="BJ175" s="18" t="s">
        <v>83</v>
      </c>
      <c r="BK175" s="191">
        <f>ROUND(I175*H175,2)</f>
        <v>0</v>
      </c>
      <c r="BL175" s="18" t="s">
        <v>137</v>
      </c>
      <c r="BM175" s="190" t="s">
        <v>321</v>
      </c>
    </row>
    <row r="176" s="2" customFormat="1" ht="24.15" customHeight="1">
      <c r="A176" s="37"/>
      <c r="B176" s="178"/>
      <c r="C176" s="179" t="s">
        <v>322</v>
      </c>
      <c r="D176" s="179" t="s">
        <v>132</v>
      </c>
      <c r="E176" s="180" t="s">
        <v>323</v>
      </c>
      <c r="F176" s="181" t="s">
        <v>324</v>
      </c>
      <c r="G176" s="182" t="s">
        <v>145</v>
      </c>
      <c r="H176" s="183">
        <v>3</v>
      </c>
      <c r="I176" s="184"/>
      <c r="J176" s="185">
        <f>ROUND(I176*H176,2)</f>
        <v>0</v>
      </c>
      <c r="K176" s="181" t="s">
        <v>136</v>
      </c>
      <c r="L176" s="38"/>
      <c r="M176" s="186" t="s">
        <v>1</v>
      </c>
      <c r="N176" s="187" t="s">
        <v>41</v>
      </c>
      <c r="O176" s="76"/>
      <c r="P176" s="188">
        <f>O176*H176</f>
        <v>0</v>
      </c>
      <c r="Q176" s="188">
        <v>9.0000000000000006E-05</v>
      </c>
      <c r="R176" s="188">
        <f>Q176*H176</f>
        <v>0.00027</v>
      </c>
      <c r="S176" s="188">
        <v>0</v>
      </c>
      <c r="T176" s="189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190" t="s">
        <v>137</v>
      </c>
      <c r="AT176" s="190" t="s">
        <v>132</v>
      </c>
      <c r="AU176" s="190" t="s">
        <v>85</v>
      </c>
      <c r="AY176" s="18" t="s">
        <v>130</v>
      </c>
      <c r="BE176" s="191">
        <f>IF(N176="základní",J176,0)</f>
        <v>0</v>
      </c>
      <c r="BF176" s="191">
        <f>IF(N176="snížená",J176,0)</f>
        <v>0</v>
      </c>
      <c r="BG176" s="191">
        <f>IF(N176="zákl. přenesená",J176,0)</f>
        <v>0</v>
      </c>
      <c r="BH176" s="191">
        <f>IF(N176="sníž. přenesená",J176,0)</f>
        <v>0</v>
      </c>
      <c r="BI176" s="191">
        <f>IF(N176="nulová",J176,0)</f>
        <v>0</v>
      </c>
      <c r="BJ176" s="18" t="s">
        <v>83</v>
      </c>
      <c r="BK176" s="191">
        <f>ROUND(I176*H176,2)</f>
        <v>0</v>
      </c>
      <c r="BL176" s="18" t="s">
        <v>137</v>
      </c>
      <c r="BM176" s="190" t="s">
        <v>325</v>
      </c>
    </row>
    <row r="177" s="12" customFormat="1" ht="22.8" customHeight="1">
      <c r="A177" s="12"/>
      <c r="B177" s="165"/>
      <c r="C177" s="12"/>
      <c r="D177" s="166" t="s">
        <v>75</v>
      </c>
      <c r="E177" s="176" t="s">
        <v>176</v>
      </c>
      <c r="F177" s="176" t="s">
        <v>326</v>
      </c>
      <c r="G177" s="12"/>
      <c r="H177" s="12"/>
      <c r="I177" s="168"/>
      <c r="J177" s="177">
        <f>BK177</f>
        <v>0</v>
      </c>
      <c r="K177" s="12"/>
      <c r="L177" s="165"/>
      <c r="M177" s="170"/>
      <c r="N177" s="171"/>
      <c r="O177" s="171"/>
      <c r="P177" s="172">
        <f>SUM(P178:P185)</f>
        <v>0</v>
      </c>
      <c r="Q177" s="171"/>
      <c r="R177" s="172">
        <f>SUM(R178:R185)</f>
        <v>49.200859500000007</v>
      </c>
      <c r="S177" s="171"/>
      <c r="T177" s="173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166" t="s">
        <v>83</v>
      </c>
      <c r="AT177" s="174" t="s">
        <v>75</v>
      </c>
      <c r="AU177" s="174" t="s">
        <v>83</v>
      </c>
      <c r="AY177" s="166" t="s">
        <v>130</v>
      </c>
      <c r="BK177" s="175">
        <f>SUM(BK178:BK185)</f>
        <v>0</v>
      </c>
    </row>
    <row r="178" s="2" customFormat="1" ht="33" customHeight="1">
      <c r="A178" s="37"/>
      <c r="B178" s="178"/>
      <c r="C178" s="179" t="s">
        <v>327</v>
      </c>
      <c r="D178" s="179" t="s">
        <v>132</v>
      </c>
      <c r="E178" s="180" t="s">
        <v>328</v>
      </c>
      <c r="F178" s="181" t="s">
        <v>329</v>
      </c>
      <c r="G178" s="182" t="s">
        <v>145</v>
      </c>
      <c r="H178" s="183">
        <v>178</v>
      </c>
      <c r="I178" s="184"/>
      <c r="J178" s="185">
        <f>ROUND(I178*H178,2)</f>
        <v>0</v>
      </c>
      <c r="K178" s="181" t="s">
        <v>146</v>
      </c>
      <c r="L178" s="38"/>
      <c r="M178" s="186" t="s">
        <v>1</v>
      </c>
      <c r="N178" s="187" t="s">
        <v>41</v>
      </c>
      <c r="O178" s="76"/>
      <c r="P178" s="188">
        <f>O178*H178</f>
        <v>0</v>
      </c>
      <c r="Q178" s="188">
        <v>0.14041999999999999</v>
      </c>
      <c r="R178" s="188">
        <f>Q178*H178</f>
        <v>24.994759999999999</v>
      </c>
      <c r="S178" s="188">
        <v>0</v>
      </c>
      <c r="T178" s="189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190" t="s">
        <v>137</v>
      </c>
      <c r="AT178" s="190" t="s">
        <v>132</v>
      </c>
      <c r="AU178" s="190" t="s">
        <v>85</v>
      </c>
      <c r="AY178" s="18" t="s">
        <v>130</v>
      </c>
      <c r="BE178" s="191">
        <f>IF(N178="základní",J178,0)</f>
        <v>0</v>
      </c>
      <c r="BF178" s="191">
        <f>IF(N178="snížená",J178,0)</f>
        <v>0</v>
      </c>
      <c r="BG178" s="191">
        <f>IF(N178="zákl. přenesená",J178,0)</f>
        <v>0</v>
      </c>
      <c r="BH178" s="191">
        <f>IF(N178="sníž. přenesená",J178,0)</f>
        <v>0</v>
      </c>
      <c r="BI178" s="191">
        <f>IF(N178="nulová",J178,0)</f>
        <v>0</v>
      </c>
      <c r="BJ178" s="18" t="s">
        <v>83</v>
      </c>
      <c r="BK178" s="191">
        <f>ROUND(I178*H178,2)</f>
        <v>0</v>
      </c>
      <c r="BL178" s="18" t="s">
        <v>137</v>
      </c>
      <c r="BM178" s="190" t="s">
        <v>330</v>
      </c>
    </row>
    <row r="179" s="2" customFormat="1" ht="16.5" customHeight="1">
      <c r="A179" s="37"/>
      <c r="B179" s="178"/>
      <c r="C179" s="214" t="s">
        <v>331</v>
      </c>
      <c r="D179" s="214" t="s">
        <v>239</v>
      </c>
      <c r="E179" s="215" t="s">
        <v>332</v>
      </c>
      <c r="F179" s="216" t="s">
        <v>333</v>
      </c>
      <c r="G179" s="217" t="s">
        <v>145</v>
      </c>
      <c r="H179" s="218">
        <v>178</v>
      </c>
      <c r="I179" s="219"/>
      <c r="J179" s="220">
        <f>ROUND(I179*H179,2)</f>
        <v>0</v>
      </c>
      <c r="K179" s="216" t="s">
        <v>136</v>
      </c>
      <c r="L179" s="221"/>
      <c r="M179" s="222" t="s">
        <v>1</v>
      </c>
      <c r="N179" s="223" t="s">
        <v>41</v>
      </c>
      <c r="O179" s="76"/>
      <c r="P179" s="188">
        <f>O179*H179</f>
        <v>0</v>
      </c>
      <c r="Q179" s="188">
        <v>0.045999999999999999</v>
      </c>
      <c r="R179" s="188">
        <f>Q179*H179</f>
        <v>8.1880000000000006</v>
      </c>
      <c r="S179" s="188">
        <v>0</v>
      </c>
      <c r="T179" s="189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90" t="s">
        <v>172</v>
      </c>
      <c r="AT179" s="190" t="s">
        <v>239</v>
      </c>
      <c r="AU179" s="190" t="s">
        <v>85</v>
      </c>
      <c r="AY179" s="18" t="s">
        <v>130</v>
      </c>
      <c r="BE179" s="191">
        <f>IF(N179="základní",J179,0)</f>
        <v>0</v>
      </c>
      <c r="BF179" s="191">
        <f>IF(N179="snížená",J179,0)</f>
        <v>0</v>
      </c>
      <c r="BG179" s="191">
        <f>IF(N179="zákl. přenesená",J179,0)</f>
        <v>0</v>
      </c>
      <c r="BH179" s="191">
        <f>IF(N179="sníž. přenesená",J179,0)</f>
        <v>0</v>
      </c>
      <c r="BI179" s="191">
        <f>IF(N179="nulová",J179,0)</f>
        <v>0</v>
      </c>
      <c r="BJ179" s="18" t="s">
        <v>83</v>
      </c>
      <c r="BK179" s="191">
        <f>ROUND(I179*H179,2)</f>
        <v>0</v>
      </c>
      <c r="BL179" s="18" t="s">
        <v>137</v>
      </c>
      <c r="BM179" s="190" t="s">
        <v>334</v>
      </c>
    </row>
    <row r="180" s="2" customFormat="1" ht="24.15" customHeight="1">
      <c r="A180" s="37"/>
      <c r="B180" s="178"/>
      <c r="C180" s="179" t="s">
        <v>335</v>
      </c>
      <c r="D180" s="179" t="s">
        <v>132</v>
      </c>
      <c r="E180" s="180" t="s">
        <v>336</v>
      </c>
      <c r="F180" s="181" t="s">
        <v>337</v>
      </c>
      <c r="G180" s="182" t="s">
        <v>159</v>
      </c>
      <c r="H180" s="183">
        <v>6.6749999999999998</v>
      </c>
      <c r="I180" s="184"/>
      <c r="J180" s="185">
        <f>ROUND(I180*H180,2)</f>
        <v>0</v>
      </c>
      <c r="K180" s="181" t="s">
        <v>146</v>
      </c>
      <c r="L180" s="38"/>
      <c r="M180" s="186" t="s">
        <v>1</v>
      </c>
      <c r="N180" s="187" t="s">
        <v>41</v>
      </c>
      <c r="O180" s="76"/>
      <c r="P180" s="188">
        <f>O180*H180</f>
        <v>0</v>
      </c>
      <c r="Q180" s="188">
        <v>2.2563399999999998</v>
      </c>
      <c r="R180" s="188">
        <f>Q180*H180</f>
        <v>15.061069499999999</v>
      </c>
      <c r="S180" s="188">
        <v>0</v>
      </c>
      <c r="T180" s="189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90" t="s">
        <v>137</v>
      </c>
      <c r="AT180" s="190" t="s">
        <v>132</v>
      </c>
      <c r="AU180" s="190" t="s">
        <v>85</v>
      </c>
      <c r="AY180" s="18" t="s">
        <v>130</v>
      </c>
      <c r="BE180" s="191">
        <f>IF(N180="základní",J180,0)</f>
        <v>0</v>
      </c>
      <c r="BF180" s="191">
        <f>IF(N180="snížená",J180,0)</f>
        <v>0</v>
      </c>
      <c r="BG180" s="191">
        <f>IF(N180="zákl. přenesená",J180,0)</f>
        <v>0</v>
      </c>
      <c r="BH180" s="191">
        <f>IF(N180="sníž. přenesená",J180,0)</f>
        <v>0</v>
      </c>
      <c r="BI180" s="191">
        <f>IF(N180="nulová",J180,0)</f>
        <v>0</v>
      </c>
      <c r="BJ180" s="18" t="s">
        <v>83</v>
      </c>
      <c r="BK180" s="191">
        <f>ROUND(I180*H180,2)</f>
        <v>0</v>
      </c>
      <c r="BL180" s="18" t="s">
        <v>137</v>
      </c>
      <c r="BM180" s="190" t="s">
        <v>338</v>
      </c>
    </row>
    <row r="181" s="13" customFormat="1">
      <c r="A181" s="13"/>
      <c r="B181" s="192"/>
      <c r="C181" s="13"/>
      <c r="D181" s="193" t="s">
        <v>148</v>
      </c>
      <c r="E181" s="194" t="s">
        <v>1</v>
      </c>
      <c r="F181" s="195" t="s">
        <v>339</v>
      </c>
      <c r="G181" s="13"/>
      <c r="H181" s="196">
        <v>6.6749999999999998</v>
      </c>
      <c r="I181" s="197"/>
      <c r="J181" s="13"/>
      <c r="K181" s="13"/>
      <c r="L181" s="192"/>
      <c r="M181" s="198"/>
      <c r="N181" s="199"/>
      <c r="O181" s="199"/>
      <c r="P181" s="199"/>
      <c r="Q181" s="199"/>
      <c r="R181" s="199"/>
      <c r="S181" s="199"/>
      <c r="T181" s="200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94" t="s">
        <v>148</v>
      </c>
      <c r="AU181" s="194" t="s">
        <v>85</v>
      </c>
      <c r="AV181" s="13" t="s">
        <v>85</v>
      </c>
      <c r="AW181" s="13" t="s">
        <v>32</v>
      </c>
      <c r="AX181" s="13" t="s">
        <v>76</v>
      </c>
      <c r="AY181" s="194" t="s">
        <v>130</v>
      </c>
    </row>
    <row r="182" s="14" customFormat="1">
      <c r="A182" s="14"/>
      <c r="B182" s="201"/>
      <c r="C182" s="14"/>
      <c r="D182" s="193" t="s">
        <v>148</v>
      </c>
      <c r="E182" s="202" t="s">
        <v>1</v>
      </c>
      <c r="F182" s="203" t="s">
        <v>151</v>
      </c>
      <c r="G182" s="14"/>
      <c r="H182" s="204">
        <v>6.6749999999999998</v>
      </c>
      <c r="I182" s="205"/>
      <c r="J182" s="14"/>
      <c r="K182" s="14"/>
      <c r="L182" s="201"/>
      <c r="M182" s="206"/>
      <c r="N182" s="207"/>
      <c r="O182" s="207"/>
      <c r="P182" s="207"/>
      <c r="Q182" s="207"/>
      <c r="R182" s="207"/>
      <c r="S182" s="207"/>
      <c r="T182" s="20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02" t="s">
        <v>148</v>
      </c>
      <c r="AU182" s="202" t="s">
        <v>85</v>
      </c>
      <c r="AV182" s="14" t="s">
        <v>137</v>
      </c>
      <c r="AW182" s="14" t="s">
        <v>32</v>
      </c>
      <c r="AX182" s="14" t="s">
        <v>83</v>
      </c>
      <c r="AY182" s="202" t="s">
        <v>130</v>
      </c>
    </row>
    <row r="183" s="2" customFormat="1" ht="24.15" customHeight="1">
      <c r="A183" s="37"/>
      <c r="B183" s="178"/>
      <c r="C183" s="179" t="s">
        <v>340</v>
      </c>
      <c r="D183" s="179" t="s">
        <v>132</v>
      </c>
      <c r="E183" s="180" t="s">
        <v>341</v>
      </c>
      <c r="F183" s="181" t="s">
        <v>342</v>
      </c>
      <c r="G183" s="182" t="s">
        <v>145</v>
      </c>
      <c r="H183" s="183">
        <v>3</v>
      </c>
      <c r="I183" s="184"/>
      <c r="J183" s="185">
        <f>ROUND(I183*H183,2)</f>
        <v>0</v>
      </c>
      <c r="K183" s="181" t="s">
        <v>136</v>
      </c>
      <c r="L183" s="38"/>
      <c r="M183" s="186" t="s">
        <v>1</v>
      </c>
      <c r="N183" s="187" t="s">
        <v>41</v>
      </c>
      <c r="O183" s="76"/>
      <c r="P183" s="188">
        <f>O183*H183</f>
        <v>0</v>
      </c>
      <c r="Q183" s="188">
        <v>0.29221000000000003</v>
      </c>
      <c r="R183" s="188">
        <f>Q183*H183</f>
        <v>0.87663000000000002</v>
      </c>
      <c r="S183" s="188">
        <v>0</v>
      </c>
      <c r="T183" s="189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90" t="s">
        <v>137</v>
      </c>
      <c r="AT183" s="190" t="s">
        <v>132</v>
      </c>
      <c r="AU183" s="190" t="s">
        <v>85</v>
      </c>
      <c r="AY183" s="18" t="s">
        <v>130</v>
      </c>
      <c r="BE183" s="191">
        <f>IF(N183="základní",J183,0)</f>
        <v>0</v>
      </c>
      <c r="BF183" s="191">
        <f>IF(N183="snížená",J183,0)</f>
        <v>0</v>
      </c>
      <c r="BG183" s="191">
        <f>IF(N183="zákl. přenesená",J183,0)</f>
        <v>0</v>
      </c>
      <c r="BH183" s="191">
        <f>IF(N183="sníž. přenesená",J183,0)</f>
        <v>0</v>
      </c>
      <c r="BI183" s="191">
        <f>IF(N183="nulová",J183,0)</f>
        <v>0</v>
      </c>
      <c r="BJ183" s="18" t="s">
        <v>83</v>
      </c>
      <c r="BK183" s="191">
        <f>ROUND(I183*H183,2)</f>
        <v>0</v>
      </c>
      <c r="BL183" s="18" t="s">
        <v>137</v>
      </c>
      <c r="BM183" s="190" t="s">
        <v>343</v>
      </c>
    </row>
    <row r="184" s="2" customFormat="1" ht="24.15" customHeight="1">
      <c r="A184" s="37"/>
      <c r="B184" s="178"/>
      <c r="C184" s="214" t="s">
        <v>344</v>
      </c>
      <c r="D184" s="214" t="s">
        <v>239</v>
      </c>
      <c r="E184" s="215" t="s">
        <v>345</v>
      </c>
      <c r="F184" s="216" t="s">
        <v>346</v>
      </c>
      <c r="G184" s="217" t="s">
        <v>145</v>
      </c>
      <c r="H184" s="218">
        <v>3</v>
      </c>
      <c r="I184" s="219"/>
      <c r="J184" s="220">
        <f>ROUND(I184*H184,2)</f>
        <v>0</v>
      </c>
      <c r="K184" s="216" t="s">
        <v>136</v>
      </c>
      <c r="L184" s="221"/>
      <c r="M184" s="222" t="s">
        <v>1</v>
      </c>
      <c r="N184" s="223" t="s">
        <v>41</v>
      </c>
      <c r="O184" s="76"/>
      <c r="P184" s="188">
        <f>O184*H184</f>
        <v>0</v>
      </c>
      <c r="Q184" s="188">
        <v>0.021000000000000001</v>
      </c>
      <c r="R184" s="188">
        <f>Q184*H184</f>
        <v>0.063</v>
      </c>
      <c r="S184" s="188">
        <v>0</v>
      </c>
      <c r="T184" s="189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190" t="s">
        <v>172</v>
      </c>
      <c r="AT184" s="190" t="s">
        <v>239</v>
      </c>
      <c r="AU184" s="190" t="s">
        <v>85</v>
      </c>
      <c r="AY184" s="18" t="s">
        <v>130</v>
      </c>
      <c r="BE184" s="191">
        <f>IF(N184="základní",J184,0)</f>
        <v>0</v>
      </c>
      <c r="BF184" s="191">
        <f>IF(N184="snížená",J184,0)</f>
        <v>0</v>
      </c>
      <c r="BG184" s="191">
        <f>IF(N184="zákl. přenesená",J184,0)</f>
        <v>0</v>
      </c>
      <c r="BH184" s="191">
        <f>IF(N184="sníž. přenesená",J184,0)</f>
        <v>0</v>
      </c>
      <c r="BI184" s="191">
        <f>IF(N184="nulová",J184,0)</f>
        <v>0</v>
      </c>
      <c r="BJ184" s="18" t="s">
        <v>83</v>
      </c>
      <c r="BK184" s="191">
        <f>ROUND(I184*H184,2)</f>
        <v>0</v>
      </c>
      <c r="BL184" s="18" t="s">
        <v>137</v>
      </c>
      <c r="BM184" s="190" t="s">
        <v>347</v>
      </c>
    </row>
    <row r="185" s="2" customFormat="1" ht="16.5" customHeight="1">
      <c r="A185" s="37"/>
      <c r="B185" s="178"/>
      <c r="C185" s="214" t="s">
        <v>348</v>
      </c>
      <c r="D185" s="214" t="s">
        <v>239</v>
      </c>
      <c r="E185" s="215" t="s">
        <v>349</v>
      </c>
      <c r="F185" s="216" t="s">
        <v>350</v>
      </c>
      <c r="G185" s="217" t="s">
        <v>145</v>
      </c>
      <c r="H185" s="218">
        <v>3</v>
      </c>
      <c r="I185" s="219"/>
      <c r="J185" s="220">
        <f>ROUND(I185*H185,2)</f>
        <v>0</v>
      </c>
      <c r="K185" s="216" t="s">
        <v>136</v>
      </c>
      <c r="L185" s="221"/>
      <c r="M185" s="222" t="s">
        <v>1</v>
      </c>
      <c r="N185" s="223" t="s">
        <v>41</v>
      </c>
      <c r="O185" s="76"/>
      <c r="P185" s="188">
        <f>O185*H185</f>
        <v>0</v>
      </c>
      <c r="Q185" s="188">
        <v>0.0057999999999999996</v>
      </c>
      <c r="R185" s="188">
        <f>Q185*H185</f>
        <v>0.017399999999999999</v>
      </c>
      <c r="S185" s="188">
        <v>0</v>
      </c>
      <c r="T185" s="189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190" t="s">
        <v>172</v>
      </c>
      <c r="AT185" s="190" t="s">
        <v>239</v>
      </c>
      <c r="AU185" s="190" t="s">
        <v>85</v>
      </c>
      <c r="AY185" s="18" t="s">
        <v>130</v>
      </c>
      <c r="BE185" s="191">
        <f>IF(N185="základní",J185,0)</f>
        <v>0</v>
      </c>
      <c r="BF185" s="191">
        <f>IF(N185="snížená",J185,0)</f>
        <v>0</v>
      </c>
      <c r="BG185" s="191">
        <f>IF(N185="zákl. přenesená",J185,0)</f>
        <v>0</v>
      </c>
      <c r="BH185" s="191">
        <f>IF(N185="sníž. přenesená",J185,0)</f>
        <v>0</v>
      </c>
      <c r="BI185" s="191">
        <f>IF(N185="nulová",J185,0)</f>
        <v>0</v>
      </c>
      <c r="BJ185" s="18" t="s">
        <v>83</v>
      </c>
      <c r="BK185" s="191">
        <f>ROUND(I185*H185,2)</f>
        <v>0</v>
      </c>
      <c r="BL185" s="18" t="s">
        <v>137</v>
      </c>
      <c r="BM185" s="190" t="s">
        <v>351</v>
      </c>
    </row>
    <row r="186" s="12" customFormat="1" ht="22.8" customHeight="1">
      <c r="A186" s="12"/>
      <c r="B186" s="165"/>
      <c r="C186" s="12"/>
      <c r="D186" s="166" t="s">
        <v>75</v>
      </c>
      <c r="E186" s="176" t="s">
        <v>193</v>
      </c>
      <c r="F186" s="176" t="s">
        <v>194</v>
      </c>
      <c r="G186" s="12"/>
      <c r="H186" s="12"/>
      <c r="I186" s="168"/>
      <c r="J186" s="177">
        <f>BK186</f>
        <v>0</v>
      </c>
      <c r="K186" s="12"/>
      <c r="L186" s="165"/>
      <c r="M186" s="170"/>
      <c r="N186" s="171"/>
      <c r="O186" s="171"/>
      <c r="P186" s="172">
        <f>SUM(P187:P192)</f>
        <v>0</v>
      </c>
      <c r="Q186" s="171"/>
      <c r="R186" s="172">
        <f>SUM(R187:R192)</f>
        <v>0</v>
      </c>
      <c r="S186" s="171"/>
      <c r="T186" s="173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66" t="s">
        <v>83</v>
      </c>
      <c r="AT186" s="174" t="s">
        <v>75</v>
      </c>
      <c r="AU186" s="174" t="s">
        <v>83</v>
      </c>
      <c r="AY186" s="166" t="s">
        <v>130</v>
      </c>
      <c r="BK186" s="175">
        <f>SUM(BK187:BK192)</f>
        <v>0</v>
      </c>
    </row>
    <row r="187" s="2" customFormat="1" ht="24.15" customHeight="1">
      <c r="A187" s="37"/>
      <c r="B187" s="178"/>
      <c r="C187" s="179" t="s">
        <v>352</v>
      </c>
      <c r="D187" s="179" t="s">
        <v>132</v>
      </c>
      <c r="E187" s="180" t="s">
        <v>196</v>
      </c>
      <c r="F187" s="181" t="s">
        <v>197</v>
      </c>
      <c r="G187" s="182" t="s">
        <v>187</v>
      </c>
      <c r="H187" s="183">
        <v>2.2850000000000001</v>
      </c>
      <c r="I187" s="184"/>
      <c r="J187" s="185">
        <f>ROUND(I187*H187,2)</f>
        <v>0</v>
      </c>
      <c r="K187" s="181" t="s">
        <v>136</v>
      </c>
      <c r="L187" s="38"/>
      <c r="M187" s="186" t="s">
        <v>1</v>
      </c>
      <c r="N187" s="187" t="s">
        <v>41</v>
      </c>
      <c r="O187" s="76"/>
      <c r="P187" s="188">
        <f>O187*H187</f>
        <v>0</v>
      </c>
      <c r="Q187" s="188">
        <v>0</v>
      </c>
      <c r="R187" s="188">
        <f>Q187*H187</f>
        <v>0</v>
      </c>
      <c r="S187" s="188">
        <v>0</v>
      </c>
      <c r="T187" s="189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190" t="s">
        <v>137</v>
      </c>
      <c r="AT187" s="190" t="s">
        <v>132</v>
      </c>
      <c r="AU187" s="190" t="s">
        <v>85</v>
      </c>
      <c r="AY187" s="18" t="s">
        <v>130</v>
      </c>
      <c r="BE187" s="191">
        <f>IF(N187="základní",J187,0)</f>
        <v>0</v>
      </c>
      <c r="BF187" s="191">
        <f>IF(N187="snížená",J187,0)</f>
        <v>0</v>
      </c>
      <c r="BG187" s="191">
        <f>IF(N187="zákl. přenesená",J187,0)</f>
        <v>0</v>
      </c>
      <c r="BH187" s="191">
        <f>IF(N187="sníž. přenesená",J187,0)</f>
        <v>0</v>
      </c>
      <c r="BI187" s="191">
        <f>IF(N187="nulová",J187,0)</f>
        <v>0</v>
      </c>
      <c r="BJ187" s="18" t="s">
        <v>83</v>
      </c>
      <c r="BK187" s="191">
        <f>ROUND(I187*H187,2)</f>
        <v>0</v>
      </c>
      <c r="BL187" s="18" t="s">
        <v>137</v>
      </c>
      <c r="BM187" s="190" t="s">
        <v>353</v>
      </c>
    </row>
    <row r="188" s="2" customFormat="1" ht="21.75" customHeight="1">
      <c r="A188" s="37"/>
      <c r="B188" s="178"/>
      <c r="C188" s="179" t="s">
        <v>354</v>
      </c>
      <c r="D188" s="179" t="s">
        <v>132</v>
      </c>
      <c r="E188" s="180" t="s">
        <v>200</v>
      </c>
      <c r="F188" s="181" t="s">
        <v>201</v>
      </c>
      <c r="G188" s="182" t="s">
        <v>187</v>
      </c>
      <c r="H188" s="183">
        <v>2.2850000000000001</v>
      </c>
      <c r="I188" s="184"/>
      <c r="J188" s="185">
        <f>ROUND(I188*H188,2)</f>
        <v>0</v>
      </c>
      <c r="K188" s="181" t="s">
        <v>146</v>
      </c>
      <c r="L188" s="38"/>
      <c r="M188" s="186" t="s">
        <v>1</v>
      </c>
      <c r="N188" s="187" t="s">
        <v>41</v>
      </c>
      <c r="O188" s="76"/>
      <c r="P188" s="188">
        <f>O188*H188</f>
        <v>0</v>
      </c>
      <c r="Q188" s="188">
        <v>0</v>
      </c>
      <c r="R188" s="188">
        <f>Q188*H188</f>
        <v>0</v>
      </c>
      <c r="S188" s="188">
        <v>0</v>
      </c>
      <c r="T188" s="189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190" t="s">
        <v>137</v>
      </c>
      <c r="AT188" s="190" t="s">
        <v>132</v>
      </c>
      <c r="AU188" s="190" t="s">
        <v>85</v>
      </c>
      <c r="AY188" s="18" t="s">
        <v>130</v>
      </c>
      <c r="BE188" s="191">
        <f>IF(N188="základní",J188,0)</f>
        <v>0</v>
      </c>
      <c r="BF188" s="191">
        <f>IF(N188="snížená",J188,0)</f>
        <v>0</v>
      </c>
      <c r="BG188" s="191">
        <f>IF(N188="zákl. přenesená",J188,0)</f>
        <v>0</v>
      </c>
      <c r="BH188" s="191">
        <f>IF(N188="sníž. přenesená",J188,0)</f>
        <v>0</v>
      </c>
      <c r="BI188" s="191">
        <f>IF(N188="nulová",J188,0)</f>
        <v>0</v>
      </c>
      <c r="BJ188" s="18" t="s">
        <v>83</v>
      </c>
      <c r="BK188" s="191">
        <f>ROUND(I188*H188,2)</f>
        <v>0</v>
      </c>
      <c r="BL188" s="18" t="s">
        <v>137</v>
      </c>
      <c r="BM188" s="190" t="s">
        <v>355</v>
      </c>
    </row>
    <row r="189" s="2" customFormat="1" ht="24.15" customHeight="1">
      <c r="A189" s="37"/>
      <c r="B189" s="178"/>
      <c r="C189" s="179" t="s">
        <v>356</v>
      </c>
      <c r="D189" s="179" t="s">
        <v>132</v>
      </c>
      <c r="E189" s="180" t="s">
        <v>204</v>
      </c>
      <c r="F189" s="181" t="s">
        <v>205</v>
      </c>
      <c r="G189" s="182" t="s">
        <v>187</v>
      </c>
      <c r="H189" s="183">
        <v>6.8550000000000004</v>
      </c>
      <c r="I189" s="184"/>
      <c r="J189" s="185">
        <f>ROUND(I189*H189,2)</f>
        <v>0</v>
      </c>
      <c r="K189" s="181" t="s">
        <v>146</v>
      </c>
      <c r="L189" s="38"/>
      <c r="M189" s="186" t="s">
        <v>1</v>
      </c>
      <c r="N189" s="187" t="s">
        <v>41</v>
      </c>
      <c r="O189" s="76"/>
      <c r="P189" s="188">
        <f>O189*H189</f>
        <v>0</v>
      </c>
      <c r="Q189" s="188">
        <v>0</v>
      </c>
      <c r="R189" s="188">
        <f>Q189*H189</f>
        <v>0</v>
      </c>
      <c r="S189" s="188">
        <v>0</v>
      </c>
      <c r="T189" s="189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190" t="s">
        <v>137</v>
      </c>
      <c r="AT189" s="190" t="s">
        <v>132</v>
      </c>
      <c r="AU189" s="190" t="s">
        <v>85</v>
      </c>
      <c r="AY189" s="18" t="s">
        <v>130</v>
      </c>
      <c r="BE189" s="191">
        <f>IF(N189="základní",J189,0)</f>
        <v>0</v>
      </c>
      <c r="BF189" s="191">
        <f>IF(N189="snížená",J189,0)</f>
        <v>0</v>
      </c>
      <c r="BG189" s="191">
        <f>IF(N189="zákl. přenesená",J189,0)</f>
        <v>0</v>
      </c>
      <c r="BH189" s="191">
        <f>IF(N189="sníž. přenesená",J189,0)</f>
        <v>0</v>
      </c>
      <c r="BI189" s="191">
        <f>IF(N189="nulová",J189,0)</f>
        <v>0</v>
      </c>
      <c r="BJ189" s="18" t="s">
        <v>83</v>
      </c>
      <c r="BK189" s="191">
        <f>ROUND(I189*H189,2)</f>
        <v>0</v>
      </c>
      <c r="BL189" s="18" t="s">
        <v>137</v>
      </c>
      <c r="BM189" s="190" t="s">
        <v>357</v>
      </c>
    </row>
    <row r="190" s="13" customFormat="1">
      <c r="A190" s="13"/>
      <c r="B190" s="192"/>
      <c r="C190" s="13"/>
      <c r="D190" s="193" t="s">
        <v>148</v>
      </c>
      <c r="E190" s="13"/>
      <c r="F190" s="195" t="s">
        <v>358</v>
      </c>
      <c r="G190" s="13"/>
      <c r="H190" s="196">
        <v>6.8550000000000004</v>
      </c>
      <c r="I190" s="197"/>
      <c r="J190" s="13"/>
      <c r="K190" s="13"/>
      <c r="L190" s="192"/>
      <c r="M190" s="198"/>
      <c r="N190" s="199"/>
      <c r="O190" s="199"/>
      <c r="P190" s="199"/>
      <c r="Q190" s="199"/>
      <c r="R190" s="199"/>
      <c r="S190" s="199"/>
      <c r="T190" s="200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94" t="s">
        <v>148</v>
      </c>
      <c r="AU190" s="194" t="s">
        <v>85</v>
      </c>
      <c r="AV190" s="13" t="s">
        <v>85</v>
      </c>
      <c r="AW190" s="13" t="s">
        <v>3</v>
      </c>
      <c r="AX190" s="13" t="s">
        <v>83</v>
      </c>
      <c r="AY190" s="194" t="s">
        <v>130</v>
      </c>
    </row>
    <row r="191" s="2" customFormat="1" ht="24.15" customHeight="1">
      <c r="A191" s="37"/>
      <c r="B191" s="178"/>
      <c r="C191" s="179" t="s">
        <v>359</v>
      </c>
      <c r="D191" s="179" t="s">
        <v>132</v>
      </c>
      <c r="E191" s="180" t="s">
        <v>209</v>
      </c>
      <c r="F191" s="181" t="s">
        <v>210</v>
      </c>
      <c r="G191" s="182" t="s">
        <v>187</v>
      </c>
      <c r="H191" s="183">
        <v>2.2850000000000001</v>
      </c>
      <c r="I191" s="184"/>
      <c r="J191" s="185">
        <f>ROUND(I191*H191,2)</f>
        <v>0</v>
      </c>
      <c r="K191" s="181" t="s">
        <v>146</v>
      </c>
      <c r="L191" s="38"/>
      <c r="M191" s="186" t="s">
        <v>1</v>
      </c>
      <c r="N191" s="187" t="s">
        <v>41</v>
      </c>
      <c r="O191" s="76"/>
      <c r="P191" s="188">
        <f>O191*H191</f>
        <v>0</v>
      </c>
      <c r="Q191" s="188">
        <v>0</v>
      </c>
      <c r="R191" s="188">
        <f>Q191*H191</f>
        <v>0</v>
      </c>
      <c r="S191" s="188">
        <v>0</v>
      </c>
      <c r="T191" s="189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190" t="s">
        <v>137</v>
      </c>
      <c r="AT191" s="190" t="s">
        <v>132</v>
      </c>
      <c r="AU191" s="190" t="s">
        <v>85</v>
      </c>
      <c r="AY191" s="18" t="s">
        <v>130</v>
      </c>
      <c r="BE191" s="191">
        <f>IF(N191="základní",J191,0)</f>
        <v>0</v>
      </c>
      <c r="BF191" s="191">
        <f>IF(N191="snížená",J191,0)</f>
        <v>0</v>
      </c>
      <c r="BG191" s="191">
        <f>IF(N191="zákl. přenesená",J191,0)</f>
        <v>0</v>
      </c>
      <c r="BH191" s="191">
        <f>IF(N191="sníž. přenesená",J191,0)</f>
        <v>0</v>
      </c>
      <c r="BI191" s="191">
        <f>IF(N191="nulová",J191,0)</f>
        <v>0</v>
      </c>
      <c r="BJ191" s="18" t="s">
        <v>83</v>
      </c>
      <c r="BK191" s="191">
        <f>ROUND(I191*H191,2)</f>
        <v>0</v>
      </c>
      <c r="BL191" s="18" t="s">
        <v>137</v>
      </c>
      <c r="BM191" s="190" t="s">
        <v>360</v>
      </c>
    </row>
    <row r="192" s="2" customFormat="1" ht="37.8" customHeight="1">
      <c r="A192" s="37"/>
      <c r="B192" s="178"/>
      <c r="C192" s="179" t="s">
        <v>361</v>
      </c>
      <c r="D192" s="179" t="s">
        <v>132</v>
      </c>
      <c r="E192" s="180" t="s">
        <v>213</v>
      </c>
      <c r="F192" s="181" t="s">
        <v>214</v>
      </c>
      <c r="G192" s="182" t="s">
        <v>187</v>
      </c>
      <c r="H192" s="183">
        <v>2.2850000000000001</v>
      </c>
      <c r="I192" s="184"/>
      <c r="J192" s="185">
        <f>ROUND(I192*H192,2)</f>
        <v>0</v>
      </c>
      <c r="K192" s="181" t="s">
        <v>146</v>
      </c>
      <c r="L192" s="38"/>
      <c r="M192" s="186" t="s">
        <v>1</v>
      </c>
      <c r="N192" s="187" t="s">
        <v>41</v>
      </c>
      <c r="O192" s="76"/>
      <c r="P192" s="188">
        <f>O192*H192</f>
        <v>0</v>
      </c>
      <c r="Q192" s="188">
        <v>0</v>
      </c>
      <c r="R192" s="188">
        <f>Q192*H192</f>
        <v>0</v>
      </c>
      <c r="S192" s="188">
        <v>0</v>
      </c>
      <c r="T192" s="189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190" t="s">
        <v>137</v>
      </c>
      <c r="AT192" s="190" t="s">
        <v>132</v>
      </c>
      <c r="AU192" s="190" t="s">
        <v>85</v>
      </c>
      <c r="AY192" s="18" t="s">
        <v>130</v>
      </c>
      <c r="BE192" s="191">
        <f>IF(N192="základní",J192,0)</f>
        <v>0</v>
      </c>
      <c r="BF192" s="191">
        <f>IF(N192="snížená",J192,0)</f>
        <v>0</v>
      </c>
      <c r="BG192" s="191">
        <f>IF(N192="zákl. přenesená",J192,0)</f>
        <v>0</v>
      </c>
      <c r="BH192" s="191">
        <f>IF(N192="sníž. přenesená",J192,0)</f>
        <v>0</v>
      </c>
      <c r="BI192" s="191">
        <f>IF(N192="nulová",J192,0)</f>
        <v>0</v>
      </c>
      <c r="BJ192" s="18" t="s">
        <v>83</v>
      </c>
      <c r="BK192" s="191">
        <f>ROUND(I192*H192,2)</f>
        <v>0</v>
      </c>
      <c r="BL192" s="18" t="s">
        <v>137</v>
      </c>
      <c r="BM192" s="190" t="s">
        <v>362</v>
      </c>
    </row>
    <row r="193" s="12" customFormat="1" ht="22.8" customHeight="1">
      <c r="A193" s="12"/>
      <c r="B193" s="165"/>
      <c r="C193" s="12"/>
      <c r="D193" s="166" t="s">
        <v>75</v>
      </c>
      <c r="E193" s="176" t="s">
        <v>363</v>
      </c>
      <c r="F193" s="176" t="s">
        <v>364</v>
      </c>
      <c r="G193" s="12"/>
      <c r="H193" s="12"/>
      <c r="I193" s="168"/>
      <c r="J193" s="177">
        <f>BK193</f>
        <v>0</v>
      </c>
      <c r="K193" s="12"/>
      <c r="L193" s="165"/>
      <c r="M193" s="170"/>
      <c r="N193" s="171"/>
      <c r="O193" s="171"/>
      <c r="P193" s="172">
        <f>P194</f>
        <v>0</v>
      </c>
      <c r="Q193" s="171"/>
      <c r="R193" s="172">
        <f>R194</f>
        <v>0</v>
      </c>
      <c r="S193" s="171"/>
      <c r="T193" s="173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166" t="s">
        <v>83</v>
      </c>
      <c r="AT193" s="174" t="s">
        <v>75</v>
      </c>
      <c r="AU193" s="174" t="s">
        <v>83</v>
      </c>
      <c r="AY193" s="166" t="s">
        <v>130</v>
      </c>
      <c r="BK193" s="175">
        <f>BK194</f>
        <v>0</v>
      </c>
    </row>
    <row r="194" s="2" customFormat="1" ht="24.15" customHeight="1">
      <c r="A194" s="37"/>
      <c r="B194" s="178"/>
      <c r="C194" s="179" t="s">
        <v>365</v>
      </c>
      <c r="D194" s="179" t="s">
        <v>132</v>
      </c>
      <c r="E194" s="180" t="s">
        <v>366</v>
      </c>
      <c r="F194" s="181" t="s">
        <v>367</v>
      </c>
      <c r="G194" s="182" t="s">
        <v>187</v>
      </c>
      <c r="H194" s="183">
        <v>137.87899999999999</v>
      </c>
      <c r="I194" s="184"/>
      <c r="J194" s="185">
        <f>ROUND(I194*H194,2)</f>
        <v>0</v>
      </c>
      <c r="K194" s="181" t="s">
        <v>136</v>
      </c>
      <c r="L194" s="38"/>
      <c r="M194" s="209" t="s">
        <v>1</v>
      </c>
      <c r="N194" s="210" t="s">
        <v>41</v>
      </c>
      <c r="O194" s="211"/>
      <c r="P194" s="212">
        <f>O194*H194</f>
        <v>0</v>
      </c>
      <c r="Q194" s="212">
        <v>0</v>
      </c>
      <c r="R194" s="212">
        <f>Q194*H194</f>
        <v>0</v>
      </c>
      <c r="S194" s="212">
        <v>0</v>
      </c>
      <c r="T194" s="213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90" t="s">
        <v>137</v>
      </c>
      <c r="AT194" s="190" t="s">
        <v>132</v>
      </c>
      <c r="AU194" s="190" t="s">
        <v>85</v>
      </c>
      <c r="AY194" s="18" t="s">
        <v>130</v>
      </c>
      <c r="BE194" s="191">
        <f>IF(N194="základní",J194,0)</f>
        <v>0</v>
      </c>
      <c r="BF194" s="191">
        <f>IF(N194="snížená",J194,0)</f>
        <v>0</v>
      </c>
      <c r="BG194" s="191">
        <f>IF(N194="zákl. přenesená",J194,0)</f>
        <v>0</v>
      </c>
      <c r="BH194" s="191">
        <f>IF(N194="sníž. přenesená",J194,0)</f>
        <v>0</v>
      </c>
      <c r="BI194" s="191">
        <f>IF(N194="nulová",J194,0)</f>
        <v>0</v>
      </c>
      <c r="BJ194" s="18" t="s">
        <v>83</v>
      </c>
      <c r="BK194" s="191">
        <f>ROUND(I194*H194,2)</f>
        <v>0</v>
      </c>
      <c r="BL194" s="18" t="s">
        <v>137</v>
      </c>
      <c r="BM194" s="190" t="s">
        <v>368</v>
      </c>
    </row>
    <row r="195" s="2" customFormat="1" ht="6.96" customHeight="1">
      <c r="A195" s="37"/>
      <c r="B195" s="59"/>
      <c r="C195" s="60"/>
      <c r="D195" s="60"/>
      <c r="E195" s="60"/>
      <c r="F195" s="60"/>
      <c r="G195" s="60"/>
      <c r="H195" s="60"/>
      <c r="I195" s="60"/>
      <c r="J195" s="60"/>
      <c r="K195" s="60"/>
      <c r="L195" s="38"/>
      <c r="M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</row>
  </sheetData>
  <autoFilter ref="C127:K19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ul.Nezvalova - propojení,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369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ROUND((SUM(BE122:BE140)),  2)</f>
        <v>0</v>
      </c>
      <c r="G35" s="37"/>
      <c r="H35" s="37"/>
      <c r="I35" s="135">
        <v>0.20999999999999999</v>
      </c>
      <c r="J35" s="134">
        <f>ROUND(((SUM(BE122:BE140))*I35),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ROUND((SUM(BF122:BF140)),  2)</f>
        <v>0</v>
      </c>
      <c r="G36" s="37"/>
      <c r="H36" s="37"/>
      <c r="I36" s="135">
        <v>0.12</v>
      </c>
      <c r="J36" s="134">
        <f>ROUND(((SUM(BF122:BF140))*I36),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ROUND((SUM(BG122:BG140)),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ROUND((SUM(BH122:BH140)),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ROUND((SUM(BI122:BI140)),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ul.Nezvalova - propojení,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192 - Dopravní značení provizorní - DIO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112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225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ul.Nezvalova - propojení,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192 - Dopravní značení provizorní - DIO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9. 11. 2025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128</v>
      </c>
      <c r="F123" s="167" t="s">
        <v>129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83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176</v>
      </c>
      <c r="F124" s="176" t="s">
        <v>326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SUM(P125:P140)</f>
        <v>0</v>
      </c>
      <c r="Q124" s="171"/>
      <c r="R124" s="172">
        <f>SUM(R125:R140)</f>
        <v>0</v>
      </c>
      <c r="S124" s="171"/>
      <c r="T124" s="173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83</v>
      </c>
      <c r="AT124" s="174" t="s">
        <v>75</v>
      </c>
      <c r="AU124" s="174" t="s">
        <v>83</v>
      </c>
      <c r="AY124" s="166" t="s">
        <v>130</v>
      </c>
      <c r="BK124" s="175">
        <f>SUM(BK125:BK140)</f>
        <v>0</v>
      </c>
    </row>
    <row r="125" s="2" customFormat="1" ht="24.15" customHeight="1">
      <c r="A125" s="37"/>
      <c r="B125" s="178"/>
      <c r="C125" s="179" t="s">
        <v>83</v>
      </c>
      <c r="D125" s="179" t="s">
        <v>132</v>
      </c>
      <c r="E125" s="180" t="s">
        <v>370</v>
      </c>
      <c r="F125" s="181" t="s">
        <v>371</v>
      </c>
      <c r="G125" s="182" t="s">
        <v>316</v>
      </c>
      <c r="H125" s="183">
        <v>6</v>
      </c>
      <c r="I125" s="184"/>
      <c r="J125" s="185">
        <f>ROUND(I125*H125,2)</f>
        <v>0</v>
      </c>
      <c r="K125" s="181" t="s">
        <v>146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137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137</v>
      </c>
      <c r="BM125" s="190" t="s">
        <v>372</v>
      </c>
    </row>
    <row r="126" s="13" customFormat="1">
      <c r="A126" s="13"/>
      <c r="B126" s="192"/>
      <c r="C126" s="13"/>
      <c r="D126" s="193" t="s">
        <v>148</v>
      </c>
      <c r="E126" s="194" t="s">
        <v>1</v>
      </c>
      <c r="F126" s="195" t="s">
        <v>373</v>
      </c>
      <c r="G126" s="13"/>
      <c r="H126" s="196">
        <v>6</v>
      </c>
      <c r="I126" s="197"/>
      <c r="J126" s="13"/>
      <c r="K126" s="13"/>
      <c r="L126" s="192"/>
      <c r="M126" s="198"/>
      <c r="N126" s="199"/>
      <c r="O126" s="199"/>
      <c r="P126" s="199"/>
      <c r="Q126" s="199"/>
      <c r="R126" s="199"/>
      <c r="S126" s="199"/>
      <c r="T126" s="20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194" t="s">
        <v>148</v>
      </c>
      <c r="AU126" s="194" t="s">
        <v>85</v>
      </c>
      <c r="AV126" s="13" t="s">
        <v>85</v>
      </c>
      <c r="AW126" s="13" t="s">
        <v>32</v>
      </c>
      <c r="AX126" s="13" t="s">
        <v>83</v>
      </c>
      <c r="AY126" s="194" t="s">
        <v>130</v>
      </c>
    </row>
    <row r="127" s="2" customFormat="1" ht="24.15" customHeight="1">
      <c r="A127" s="37"/>
      <c r="B127" s="178"/>
      <c r="C127" s="179" t="s">
        <v>85</v>
      </c>
      <c r="D127" s="179" t="s">
        <v>132</v>
      </c>
      <c r="E127" s="180" t="s">
        <v>374</v>
      </c>
      <c r="F127" s="181" t="s">
        <v>375</v>
      </c>
      <c r="G127" s="182" t="s">
        <v>316</v>
      </c>
      <c r="H127" s="183">
        <v>2</v>
      </c>
      <c r="I127" s="184"/>
      <c r="J127" s="185">
        <f>ROUND(I127*H127,2)</f>
        <v>0</v>
      </c>
      <c r="K127" s="181" t="s">
        <v>146</v>
      </c>
      <c r="L127" s="38"/>
      <c r="M127" s="186" t="s">
        <v>1</v>
      </c>
      <c r="N127" s="187" t="s">
        <v>41</v>
      </c>
      <c r="O127" s="76"/>
      <c r="P127" s="188">
        <f>O127*H127</f>
        <v>0</v>
      </c>
      <c r="Q127" s="188">
        <v>0</v>
      </c>
      <c r="R127" s="188">
        <f>Q127*H127</f>
        <v>0</v>
      </c>
      <c r="S127" s="188">
        <v>0</v>
      </c>
      <c r="T127" s="189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90" t="s">
        <v>137</v>
      </c>
      <c r="AT127" s="190" t="s">
        <v>132</v>
      </c>
      <c r="AU127" s="190" t="s">
        <v>85</v>
      </c>
      <c r="AY127" s="18" t="s">
        <v>130</v>
      </c>
      <c r="BE127" s="191">
        <f>IF(N127="základní",J127,0)</f>
        <v>0</v>
      </c>
      <c r="BF127" s="191">
        <f>IF(N127="snížená",J127,0)</f>
        <v>0</v>
      </c>
      <c r="BG127" s="191">
        <f>IF(N127="zákl. přenesená",J127,0)</f>
        <v>0</v>
      </c>
      <c r="BH127" s="191">
        <f>IF(N127="sníž. přenesená",J127,0)</f>
        <v>0</v>
      </c>
      <c r="BI127" s="191">
        <f>IF(N127="nulová",J127,0)</f>
        <v>0</v>
      </c>
      <c r="BJ127" s="18" t="s">
        <v>83</v>
      </c>
      <c r="BK127" s="191">
        <f>ROUND(I127*H127,2)</f>
        <v>0</v>
      </c>
      <c r="BL127" s="18" t="s">
        <v>137</v>
      </c>
      <c r="BM127" s="190" t="s">
        <v>376</v>
      </c>
    </row>
    <row r="128" s="13" customFormat="1">
      <c r="A128" s="13"/>
      <c r="B128" s="192"/>
      <c r="C128" s="13"/>
      <c r="D128" s="193" t="s">
        <v>148</v>
      </c>
      <c r="E128" s="194" t="s">
        <v>1</v>
      </c>
      <c r="F128" s="195" t="s">
        <v>377</v>
      </c>
      <c r="G128" s="13"/>
      <c r="H128" s="196">
        <v>2</v>
      </c>
      <c r="I128" s="197"/>
      <c r="J128" s="13"/>
      <c r="K128" s="13"/>
      <c r="L128" s="192"/>
      <c r="M128" s="198"/>
      <c r="N128" s="199"/>
      <c r="O128" s="199"/>
      <c r="P128" s="199"/>
      <c r="Q128" s="199"/>
      <c r="R128" s="199"/>
      <c r="S128" s="199"/>
      <c r="T128" s="200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94" t="s">
        <v>148</v>
      </c>
      <c r="AU128" s="194" t="s">
        <v>85</v>
      </c>
      <c r="AV128" s="13" t="s">
        <v>85</v>
      </c>
      <c r="AW128" s="13" t="s">
        <v>32</v>
      </c>
      <c r="AX128" s="13" t="s">
        <v>83</v>
      </c>
      <c r="AY128" s="194" t="s">
        <v>130</v>
      </c>
    </row>
    <row r="129" s="2" customFormat="1" ht="24.15" customHeight="1">
      <c r="A129" s="37"/>
      <c r="B129" s="178"/>
      <c r="C129" s="179" t="s">
        <v>142</v>
      </c>
      <c r="D129" s="179" t="s">
        <v>132</v>
      </c>
      <c r="E129" s="180" t="s">
        <v>378</v>
      </c>
      <c r="F129" s="181" t="s">
        <v>379</v>
      </c>
      <c r="G129" s="182" t="s">
        <v>316</v>
      </c>
      <c r="H129" s="183">
        <v>168</v>
      </c>
      <c r="I129" s="184"/>
      <c r="J129" s="185">
        <f>ROUND(I129*H129,2)</f>
        <v>0</v>
      </c>
      <c r="K129" s="181" t="s">
        <v>146</v>
      </c>
      <c r="L129" s="38"/>
      <c r="M129" s="186" t="s">
        <v>1</v>
      </c>
      <c r="N129" s="187" t="s">
        <v>41</v>
      </c>
      <c r="O129" s="76"/>
      <c r="P129" s="188">
        <f>O129*H129</f>
        <v>0</v>
      </c>
      <c r="Q129" s="188">
        <v>0</v>
      </c>
      <c r="R129" s="188">
        <f>Q129*H129</f>
        <v>0</v>
      </c>
      <c r="S129" s="188">
        <v>0</v>
      </c>
      <c r="T129" s="189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137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137</v>
      </c>
      <c r="BM129" s="190" t="s">
        <v>380</v>
      </c>
    </row>
    <row r="130" s="13" customFormat="1">
      <c r="A130" s="13"/>
      <c r="B130" s="192"/>
      <c r="C130" s="13"/>
      <c r="D130" s="193" t="s">
        <v>148</v>
      </c>
      <c r="E130" s="194" t="s">
        <v>1</v>
      </c>
      <c r="F130" s="195" t="s">
        <v>381</v>
      </c>
      <c r="G130" s="13"/>
      <c r="H130" s="196">
        <v>168</v>
      </c>
      <c r="I130" s="197"/>
      <c r="J130" s="13"/>
      <c r="K130" s="13"/>
      <c r="L130" s="192"/>
      <c r="M130" s="198"/>
      <c r="N130" s="199"/>
      <c r="O130" s="199"/>
      <c r="P130" s="199"/>
      <c r="Q130" s="199"/>
      <c r="R130" s="199"/>
      <c r="S130" s="199"/>
      <c r="T130" s="200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94" t="s">
        <v>148</v>
      </c>
      <c r="AU130" s="194" t="s">
        <v>85</v>
      </c>
      <c r="AV130" s="13" t="s">
        <v>85</v>
      </c>
      <c r="AW130" s="13" t="s">
        <v>32</v>
      </c>
      <c r="AX130" s="13" t="s">
        <v>83</v>
      </c>
      <c r="AY130" s="194" t="s">
        <v>130</v>
      </c>
    </row>
    <row r="131" s="2" customFormat="1" ht="24.15" customHeight="1">
      <c r="A131" s="37"/>
      <c r="B131" s="178"/>
      <c r="C131" s="179" t="s">
        <v>137</v>
      </c>
      <c r="D131" s="179" t="s">
        <v>132</v>
      </c>
      <c r="E131" s="180" t="s">
        <v>382</v>
      </c>
      <c r="F131" s="181" t="s">
        <v>383</v>
      </c>
      <c r="G131" s="182" t="s">
        <v>316</v>
      </c>
      <c r="H131" s="183">
        <v>56</v>
      </c>
      <c r="I131" s="184"/>
      <c r="J131" s="185">
        <f>ROUND(I131*H131,2)</f>
        <v>0</v>
      </c>
      <c r="K131" s="181" t="s">
        <v>146</v>
      </c>
      <c r="L131" s="38"/>
      <c r="M131" s="186" t="s">
        <v>1</v>
      </c>
      <c r="N131" s="187" t="s">
        <v>41</v>
      </c>
      <c r="O131" s="76"/>
      <c r="P131" s="188">
        <f>O131*H131</f>
        <v>0</v>
      </c>
      <c r="Q131" s="188">
        <v>0</v>
      </c>
      <c r="R131" s="188">
        <f>Q131*H131</f>
        <v>0</v>
      </c>
      <c r="S131" s="188">
        <v>0</v>
      </c>
      <c r="T131" s="189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90" t="s">
        <v>137</v>
      </c>
      <c r="AT131" s="190" t="s">
        <v>132</v>
      </c>
      <c r="AU131" s="190" t="s">
        <v>85</v>
      </c>
      <c r="AY131" s="18" t="s">
        <v>130</v>
      </c>
      <c r="BE131" s="191">
        <f>IF(N131="základní",J131,0)</f>
        <v>0</v>
      </c>
      <c r="BF131" s="191">
        <f>IF(N131="snížená",J131,0)</f>
        <v>0</v>
      </c>
      <c r="BG131" s="191">
        <f>IF(N131="zákl. přenesená",J131,0)</f>
        <v>0</v>
      </c>
      <c r="BH131" s="191">
        <f>IF(N131="sníž. přenesená",J131,0)</f>
        <v>0</v>
      </c>
      <c r="BI131" s="191">
        <f>IF(N131="nulová",J131,0)</f>
        <v>0</v>
      </c>
      <c r="BJ131" s="18" t="s">
        <v>83</v>
      </c>
      <c r="BK131" s="191">
        <f>ROUND(I131*H131,2)</f>
        <v>0</v>
      </c>
      <c r="BL131" s="18" t="s">
        <v>137</v>
      </c>
      <c r="BM131" s="190" t="s">
        <v>384</v>
      </c>
    </row>
    <row r="132" s="13" customFormat="1">
      <c r="A132" s="13"/>
      <c r="B132" s="192"/>
      <c r="C132" s="13"/>
      <c r="D132" s="193" t="s">
        <v>148</v>
      </c>
      <c r="E132" s="194" t="s">
        <v>1</v>
      </c>
      <c r="F132" s="195" t="s">
        <v>385</v>
      </c>
      <c r="G132" s="13"/>
      <c r="H132" s="196">
        <v>56</v>
      </c>
      <c r="I132" s="197"/>
      <c r="J132" s="13"/>
      <c r="K132" s="13"/>
      <c r="L132" s="192"/>
      <c r="M132" s="198"/>
      <c r="N132" s="199"/>
      <c r="O132" s="199"/>
      <c r="P132" s="199"/>
      <c r="Q132" s="199"/>
      <c r="R132" s="199"/>
      <c r="S132" s="199"/>
      <c r="T132" s="20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194" t="s">
        <v>148</v>
      </c>
      <c r="AU132" s="194" t="s">
        <v>85</v>
      </c>
      <c r="AV132" s="13" t="s">
        <v>85</v>
      </c>
      <c r="AW132" s="13" t="s">
        <v>32</v>
      </c>
      <c r="AX132" s="13" t="s">
        <v>83</v>
      </c>
      <c r="AY132" s="194" t="s">
        <v>130</v>
      </c>
    </row>
    <row r="133" s="2" customFormat="1" ht="24.15" customHeight="1">
      <c r="A133" s="37"/>
      <c r="B133" s="178"/>
      <c r="C133" s="179" t="s">
        <v>156</v>
      </c>
      <c r="D133" s="179" t="s">
        <v>132</v>
      </c>
      <c r="E133" s="180" t="s">
        <v>386</v>
      </c>
      <c r="F133" s="181" t="s">
        <v>387</v>
      </c>
      <c r="G133" s="182" t="s">
        <v>316</v>
      </c>
      <c r="H133" s="183">
        <v>2</v>
      </c>
      <c r="I133" s="184"/>
      <c r="J133" s="185">
        <f>ROUND(I133*H133,2)</f>
        <v>0</v>
      </c>
      <c r="K133" s="181" t="s">
        <v>146</v>
      </c>
      <c r="L133" s="38"/>
      <c r="M133" s="186" t="s">
        <v>1</v>
      </c>
      <c r="N133" s="187" t="s">
        <v>41</v>
      </c>
      <c r="O133" s="76"/>
      <c r="P133" s="188">
        <f>O133*H133</f>
        <v>0</v>
      </c>
      <c r="Q133" s="188">
        <v>0</v>
      </c>
      <c r="R133" s="188">
        <f>Q133*H133</f>
        <v>0</v>
      </c>
      <c r="S133" s="188">
        <v>0</v>
      </c>
      <c r="T133" s="189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190" t="s">
        <v>137</v>
      </c>
      <c r="AT133" s="190" t="s">
        <v>132</v>
      </c>
      <c r="AU133" s="190" t="s">
        <v>85</v>
      </c>
      <c r="AY133" s="18" t="s">
        <v>130</v>
      </c>
      <c r="BE133" s="191">
        <f>IF(N133="základní",J133,0)</f>
        <v>0</v>
      </c>
      <c r="BF133" s="191">
        <f>IF(N133="snížená",J133,0)</f>
        <v>0</v>
      </c>
      <c r="BG133" s="191">
        <f>IF(N133="zákl. přenesená",J133,0)</f>
        <v>0</v>
      </c>
      <c r="BH133" s="191">
        <f>IF(N133="sníž. přenesená",J133,0)</f>
        <v>0</v>
      </c>
      <c r="BI133" s="191">
        <f>IF(N133="nulová",J133,0)</f>
        <v>0</v>
      </c>
      <c r="BJ133" s="18" t="s">
        <v>83</v>
      </c>
      <c r="BK133" s="191">
        <f>ROUND(I133*H133,2)</f>
        <v>0</v>
      </c>
      <c r="BL133" s="18" t="s">
        <v>137</v>
      </c>
      <c r="BM133" s="190" t="s">
        <v>388</v>
      </c>
    </row>
    <row r="134" s="13" customFormat="1">
      <c r="A134" s="13"/>
      <c r="B134" s="192"/>
      <c r="C134" s="13"/>
      <c r="D134" s="193" t="s">
        <v>148</v>
      </c>
      <c r="E134" s="194" t="s">
        <v>1</v>
      </c>
      <c r="F134" s="195" t="s">
        <v>389</v>
      </c>
      <c r="G134" s="13"/>
      <c r="H134" s="196">
        <v>2</v>
      </c>
      <c r="I134" s="197"/>
      <c r="J134" s="13"/>
      <c r="K134" s="13"/>
      <c r="L134" s="192"/>
      <c r="M134" s="198"/>
      <c r="N134" s="199"/>
      <c r="O134" s="199"/>
      <c r="P134" s="199"/>
      <c r="Q134" s="199"/>
      <c r="R134" s="199"/>
      <c r="S134" s="199"/>
      <c r="T134" s="20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194" t="s">
        <v>148</v>
      </c>
      <c r="AU134" s="194" t="s">
        <v>85</v>
      </c>
      <c r="AV134" s="13" t="s">
        <v>85</v>
      </c>
      <c r="AW134" s="13" t="s">
        <v>32</v>
      </c>
      <c r="AX134" s="13" t="s">
        <v>83</v>
      </c>
      <c r="AY134" s="194" t="s">
        <v>130</v>
      </c>
    </row>
    <row r="135" s="2" customFormat="1" ht="24.15" customHeight="1">
      <c r="A135" s="37"/>
      <c r="B135" s="178"/>
      <c r="C135" s="179" t="s">
        <v>163</v>
      </c>
      <c r="D135" s="179" t="s">
        <v>132</v>
      </c>
      <c r="E135" s="180" t="s">
        <v>390</v>
      </c>
      <c r="F135" s="181" t="s">
        <v>391</v>
      </c>
      <c r="G135" s="182" t="s">
        <v>316</v>
      </c>
      <c r="H135" s="183">
        <v>56</v>
      </c>
      <c r="I135" s="184"/>
      <c r="J135" s="185">
        <f>ROUND(I135*H135,2)</f>
        <v>0</v>
      </c>
      <c r="K135" s="181" t="s">
        <v>146</v>
      </c>
      <c r="L135" s="38"/>
      <c r="M135" s="186" t="s">
        <v>1</v>
      </c>
      <c r="N135" s="187" t="s">
        <v>41</v>
      </c>
      <c r="O135" s="76"/>
      <c r="P135" s="188">
        <f>O135*H135</f>
        <v>0</v>
      </c>
      <c r="Q135" s="188">
        <v>0</v>
      </c>
      <c r="R135" s="188">
        <f>Q135*H135</f>
        <v>0</v>
      </c>
      <c r="S135" s="188">
        <v>0</v>
      </c>
      <c r="T135" s="189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190" t="s">
        <v>137</v>
      </c>
      <c r="AT135" s="190" t="s">
        <v>132</v>
      </c>
      <c r="AU135" s="190" t="s">
        <v>85</v>
      </c>
      <c r="AY135" s="18" t="s">
        <v>130</v>
      </c>
      <c r="BE135" s="191">
        <f>IF(N135="základní",J135,0)</f>
        <v>0</v>
      </c>
      <c r="BF135" s="191">
        <f>IF(N135="snížená",J135,0)</f>
        <v>0</v>
      </c>
      <c r="BG135" s="191">
        <f>IF(N135="zákl. přenesená",J135,0)</f>
        <v>0</v>
      </c>
      <c r="BH135" s="191">
        <f>IF(N135="sníž. přenesená",J135,0)</f>
        <v>0</v>
      </c>
      <c r="BI135" s="191">
        <f>IF(N135="nulová",J135,0)</f>
        <v>0</v>
      </c>
      <c r="BJ135" s="18" t="s">
        <v>83</v>
      </c>
      <c r="BK135" s="191">
        <f>ROUND(I135*H135,2)</f>
        <v>0</v>
      </c>
      <c r="BL135" s="18" t="s">
        <v>137</v>
      </c>
      <c r="BM135" s="190" t="s">
        <v>392</v>
      </c>
    </row>
    <row r="136" s="13" customFormat="1">
      <c r="A136" s="13"/>
      <c r="B136" s="192"/>
      <c r="C136" s="13"/>
      <c r="D136" s="193" t="s">
        <v>148</v>
      </c>
      <c r="E136" s="194" t="s">
        <v>1</v>
      </c>
      <c r="F136" s="195" t="s">
        <v>393</v>
      </c>
      <c r="G136" s="13"/>
      <c r="H136" s="196">
        <v>56</v>
      </c>
      <c r="I136" s="197"/>
      <c r="J136" s="13"/>
      <c r="K136" s="13"/>
      <c r="L136" s="192"/>
      <c r="M136" s="198"/>
      <c r="N136" s="199"/>
      <c r="O136" s="199"/>
      <c r="P136" s="199"/>
      <c r="Q136" s="199"/>
      <c r="R136" s="199"/>
      <c r="S136" s="199"/>
      <c r="T136" s="20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194" t="s">
        <v>148</v>
      </c>
      <c r="AU136" s="194" t="s">
        <v>85</v>
      </c>
      <c r="AV136" s="13" t="s">
        <v>85</v>
      </c>
      <c r="AW136" s="13" t="s">
        <v>32</v>
      </c>
      <c r="AX136" s="13" t="s">
        <v>83</v>
      </c>
      <c r="AY136" s="194" t="s">
        <v>130</v>
      </c>
    </row>
    <row r="137" s="2" customFormat="1" ht="24.15" customHeight="1">
      <c r="A137" s="37"/>
      <c r="B137" s="178"/>
      <c r="C137" s="179" t="s">
        <v>167</v>
      </c>
      <c r="D137" s="179" t="s">
        <v>132</v>
      </c>
      <c r="E137" s="180" t="s">
        <v>394</v>
      </c>
      <c r="F137" s="181" t="s">
        <v>395</v>
      </c>
      <c r="G137" s="182" t="s">
        <v>316</v>
      </c>
      <c r="H137" s="183">
        <v>6</v>
      </c>
      <c r="I137" s="184"/>
      <c r="J137" s="185">
        <f>ROUND(I137*H137,2)</f>
        <v>0</v>
      </c>
      <c r="K137" s="181" t="s">
        <v>146</v>
      </c>
      <c r="L137" s="38"/>
      <c r="M137" s="186" t="s">
        <v>1</v>
      </c>
      <c r="N137" s="187" t="s">
        <v>41</v>
      </c>
      <c r="O137" s="76"/>
      <c r="P137" s="188">
        <f>O137*H137</f>
        <v>0</v>
      </c>
      <c r="Q137" s="188">
        <v>0</v>
      </c>
      <c r="R137" s="188">
        <f>Q137*H137</f>
        <v>0</v>
      </c>
      <c r="S137" s="188">
        <v>0</v>
      </c>
      <c r="T137" s="189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90" t="s">
        <v>137</v>
      </c>
      <c r="AT137" s="190" t="s">
        <v>132</v>
      </c>
      <c r="AU137" s="190" t="s">
        <v>85</v>
      </c>
      <c r="AY137" s="18" t="s">
        <v>130</v>
      </c>
      <c r="BE137" s="191">
        <f>IF(N137="základní",J137,0)</f>
        <v>0</v>
      </c>
      <c r="BF137" s="191">
        <f>IF(N137="snížená",J137,0)</f>
        <v>0</v>
      </c>
      <c r="BG137" s="191">
        <f>IF(N137="zákl. přenesená",J137,0)</f>
        <v>0</v>
      </c>
      <c r="BH137" s="191">
        <f>IF(N137="sníž. přenesená",J137,0)</f>
        <v>0</v>
      </c>
      <c r="BI137" s="191">
        <f>IF(N137="nulová",J137,0)</f>
        <v>0</v>
      </c>
      <c r="BJ137" s="18" t="s">
        <v>83</v>
      </c>
      <c r="BK137" s="191">
        <f>ROUND(I137*H137,2)</f>
        <v>0</v>
      </c>
      <c r="BL137" s="18" t="s">
        <v>137</v>
      </c>
      <c r="BM137" s="190" t="s">
        <v>396</v>
      </c>
    </row>
    <row r="138" s="13" customFormat="1">
      <c r="A138" s="13"/>
      <c r="B138" s="192"/>
      <c r="C138" s="13"/>
      <c r="D138" s="193" t="s">
        <v>148</v>
      </c>
      <c r="E138" s="194" t="s">
        <v>1</v>
      </c>
      <c r="F138" s="195" t="s">
        <v>373</v>
      </c>
      <c r="G138" s="13"/>
      <c r="H138" s="196">
        <v>6</v>
      </c>
      <c r="I138" s="197"/>
      <c r="J138" s="13"/>
      <c r="K138" s="13"/>
      <c r="L138" s="192"/>
      <c r="M138" s="198"/>
      <c r="N138" s="199"/>
      <c r="O138" s="199"/>
      <c r="P138" s="199"/>
      <c r="Q138" s="199"/>
      <c r="R138" s="199"/>
      <c r="S138" s="199"/>
      <c r="T138" s="20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94" t="s">
        <v>148</v>
      </c>
      <c r="AU138" s="194" t="s">
        <v>85</v>
      </c>
      <c r="AV138" s="13" t="s">
        <v>85</v>
      </c>
      <c r="AW138" s="13" t="s">
        <v>32</v>
      </c>
      <c r="AX138" s="13" t="s">
        <v>83</v>
      </c>
      <c r="AY138" s="194" t="s">
        <v>130</v>
      </c>
    </row>
    <row r="139" s="2" customFormat="1" ht="24.15" customHeight="1">
      <c r="A139" s="37"/>
      <c r="B139" s="178"/>
      <c r="C139" s="179" t="s">
        <v>172</v>
      </c>
      <c r="D139" s="179" t="s">
        <v>132</v>
      </c>
      <c r="E139" s="180" t="s">
        <v>397</v>
      </c>
      <c r="F139" s="181" t="s">
        <v>398</v>
      </c>
      <c r="G139" s="182" t="s">
        <v>316</v>
      </c>
      <c r="H139" s="183">
        <v>168</v>
      </c>
      <c r="I139" s="184"/>
      <c r="J139" s="185">
        <f>ROUND(I139*H139,2)</f>
        <v>0</v>
      </c>
      <c r="K139" s="181" t="s">
        <v>146</v>
      </c>
      <c r="L139" s="38"/>
      <c r="M139" s="186" t="s">
        <v>1</v>
      </c>
      <c r="N139" s="187" t="s">
        <v>41</v>
      </c>
      <c r="O139" s="76"/>
      <c r="P139" s="188">
        <f>O139*H139</f>
        <v>0</v>
      </c>
      <c r="Q139" s="188">
        <v>0</v>
      </c>
      <c r="R139" s="188">
        <f>Q139*H139</f>
        <v>0</v>
      </c>
      <c r="S139" s="188">
        <v>0</v>
      </c>
      <c r="T139" s="189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190" t="s">
        <v>137</v>
      </c>
      <c r="AT139" s="190" t="s">
        <v>132</v>
      </c>
      <c r="AU139" s="190" t="s">
        <v>85</v>
      </c>
      <c r="AY139" s="18" t="s">
        <v>130</v>
      </c>
      <c r="BE139" s="191">
        <f>IF(N139="základní",J139,0)</f>
        <v>0</v>
      </c>
      <c r="BF139" s="191">
        <f>IF(N139="snížená",J139,0)</f>
        <v>0</v>
      </c>
      <c r="BG139" s="191">
        <f>IF(N139="zákl. přenesená",J139,0)</f>
        <v>0</v>
      </c>
      <c r="BH139" s="191">
        <f>IF(N139="sníž. přenesená",J139,0)</f>
        <v>0</v>
      </c>
      <c r="BI139" s="191">
        <f>IF(N139="nulová",J139,0)</f>
        <v>0</v>
      </c>
      <c r="BJ139" s="18" t="s">
        <v>83</v>
      </c>
      <c r="BK139" s="191">
        <f>ROUND(I139*H139,2)</f>
        <v>0</v>
      </c>
      <c r="BL139" s="18" t="s">
        <v>137</v>
      </c>
      <c r="BM139" s="190" t="s">
        <v>399</v>
      </c>
    </row>
    <row r="140" s="13" customFormat="1">
      <c r="A140" s="13"/>
      <c r="B140" s="192"/>
      <c r="C140" s="13"/>
      <c r="D140" s="193" t="s">
        <v>148</v>
      </c>
      <c r="E140" s="194" t="s">
        <v>1</v>
      </c>
      <c r="F140" s="195" t="s">
        <v>381</v>
      </c>
      <c r="G140" s="13"/>
      <c r="H140" s="196">
        <v>168</v>
      </c>
      <c r="I140" s="197"/>
      <c r="J140" s="13"/>
      <c r="K140" s="13"/>
      <c r="L140" s="192"/>
      <c r="M140" s="224"/>
      <c r="N140" s="225"/>
      <c r="O140" s="225"/>
      <c r="P140" s="225"/>
      <c r="Q140" s="225"/>
      <c r="R140" s="225"/>
      <c r="S140" s="225"/>
      <c r="T140" s="22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194" t="s">
        <v>148</v>
      </c>
      <c r="AU140" s="194" t="s">
        <v>85</v>
      </c>
      <c r="AV140" s="13" t="s">
        <v>85</v>
      </c>
      <c r="AW140" s="13" t="s">
        <v>32</v>
      </c>
      <c r="AX140" s="13" t="s">
        <v>83</v>
      </c>
      <c r="AY140" s="194" t="s">
        <v>130</v>
      </c>
    </row>
    <row r="141" s="2" customFormat="1" ht="6.96" customHeight="1">
      <c r="A141" s="37"/>
      <c r="B141" s="59"/>
      <c r="C141" s="60"/>
      <c r="D141" s="60"/>
      <c r="E141" s="60"/>
      <c r="F141" s="60"/>
      <c r="G141" s="60"/>
      <c r="H141" s="60"/>
      <c r="I141" s="60"/>
      <c r="J141" s="60"/>
      <c r="K141" s="60"/>
      <c r="L141" s="38"/>
      <c r="M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</row>
  </sheetData>
  <autoFilter ref="C121:K140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ul.Nezvalova - propojení,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400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ROUND((SUM(BE122:BE129)),  2)</f>
        <v>0</v>
      </c>
      <c r="G35" s="37"/>
      <c r="H35" s="37"/>
      <c r="I35" s="135">
        <v>0.20999999999999999</v>
      </c>
      <c r="J35" s="134">
        <f>ROUND(((SUM(BE122:BE129))*I35),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ROUND((SUM(BF122:BF129)),  2)</f>
        <v>0</v>
      </c>
      <c r="G36" s="37"/>
      <c r="H36" s="37"/>
      <c r="I36" s="135">
        <v>0.12</v>
      </c>
      <c r="J36" s="134">
        <f>ROUND(((SUM(BF122:BF129))*I36),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ROUND((SUM(BG122:BG129)),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ROUND((SUM(BH122:BH129)),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ROUND((SUM(BI122:BI129)),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ul.Nezvalova - propojení,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 xml:space="preserve">SO 1000 - Ostaní  náklady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401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402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ul.Nezvalova - propojení,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 xml:space="preserve">SO 1000 - Ostaní  náklady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9. 11. 2025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403</v>
      </c>
      <c r="F123" s="167" t="s">
        <v>404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137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405</v>
      </c>
      <c r="F124" s="176" t="s">
        <v>404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SUM(P125:P129)</f>
        <v>0</v>
      </c>
      <c r="Q124" s="171"/>
      <c r="R124" s="172">
        <f>SUM(R125:R129)</f>
        <v>0</v>
      </c>
      <c r="S124" s="171"/>
      <c r="T124" s="173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137</v>
      </c>
      <c r="AT124" s="174" t="s">
        <v>75</v>
      </c>
      <c r="AU124" s="174" t="s">
        <v>83</v>
      </c>
      <c r="AY124" s="166" t="s">
        <v>130</v>
      </c>
      <c r="BK124" s="175">
        <f>SUM(BK125:BK129)</f>
        <v>0</v>
      </c>
    </row>
    <row r="125" s="2" customFormat="1" ht="16.5" customHeight="1">
      <c r="A125" s="37"/>
      <c r="B125" s="178"/>
      <c r="C125" s="179" t="s">
        <v>83</v>
      </c>
      <c r="D125" s="179" t="s">
        <v>132</v>
      </c>
      <c r="E125" s="180" t="s">
        <v>406</v>
      </c>
      <c r="F125" s="181" t="s">
        <v>407</v>
      </c>
      <c r="G125" s="182" t="s">
        <v>408</v>
      </c>
      <c r="H125" s="183">
        <v>1</v>
      </c>
      <c r="I125" s="184"/>
      <c r="J125" s="185">
        <f>ROUND(I125*H125,2)</f>
        <v>0</v>
      </c>
      <c r="K125" s="181" t="s">
        <v>1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409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409</v>
      </c>
      <c r="BM125" s="190" t="s">
        <v>410</v>
      </c>
    </row>
    <row r="126" s="15" customFormat="1">
      <c r="A126" s="15"/>
      <c r="B126" s="227"/>
      <c r="C126" s="15"/>
      <c r="D126" s="193" t="s">
        <v>148</v>
      </c>
      <c r="E126" s="228" t="s">
        <v>1</v>
      </c>
      <c r="F126" s="229" t="s">
        <v>411</v>
      </c>
      <c r="G126" s="15"/>
      <c r="H126" s="228" t="s">
        <v>1</v>
      </c>
      <c r="I126" s="230"/>
      <c r="J126" s="15"/>
      <c r="K126" s="15"/>
      <c r="L126" s="227"/>
      <c r="M126" s="231"/>
      <c r="N126" s="232"/>
      <c r="O126" s="232"/>
      <c r="P126" s="232"/>
      <c r="Q126" s="232"/>
      <c r="R126" s="232"/>
      <c r="S126" s="232"/>
      <c r="T126" s="233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28" t="s">
        <v>148</v>
      </c>
      <c r="AU126" s="228" t="s">
        <v>85</v>
      </c>
      <c r="AV126" s="15" t="s">
        <v>83</v>
      </c>
      <c r="AW126" s="15" t="s">
        <v>32</v>
      </c>
      <c r="AX126" s="15" t="s">
        <v>76</v>
      </c>
      <c r="AY126" s="228" t="s">
        <v>130</v>
      </c>
    </row>
    <row r="127" s="13" customFormat="1">
      <c r="A127" s="13"/>
      <c r="B127" s="192"/>
      <c r="C127" s="13"/>
      <c r="D127" s="193" t="s">
        <v>148</v>
      </c>
      <c r="E127" s="194" t="s">
        <v>1</v>
      </c>
      <c r="F127" s="195" t="s">
        <v>83</v>
      </c>
      <c r="G127" s="13"/>
      <c r="H127" s="196">
        <v>1</v>
      </c>
      <c r="I127" s="197"/>
      <c r="J127" s="13"/>
      <c r="K127" s="13"/>
      <c r="L127" s="192"/>
      <c r="M127" s="198"/>
      <c r="N127" s="199"/>
      <c r="O127" s="199"/>
      <c r="P127" s="199"/>
      <c r="Q127" s="199"/>
      <c r="R127" s="199"/>
      <c r="S127" s="199"/>
      <c r="T127" s="200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194" t="s">
        <v>148</v>
      </c>
      <c r="AU127" s="194" t="s">
        <v>85</v>
      </c>
      <c r="AV127" s="13" t="s">
        <v>85</v>
      </c>
      <c r="AW127" s="13" t="s">
        <v>32</v>
      </c>
      <c r="AX127" s="13" t="s">
        <v>83</v>
      </c>
      <c r="AY127" s="194" t="s">
        <v>130</v>
      </c>
    </row>
    <row r="128" s="2" customFormat="1" ht="16.5" customHeight="1">
      <c r="A128" s="37"/>
      <c r="B128" s="178"/>
      <c r="C128" s="179" t="s">
        <v>85</v>
      </c>
      <c r="D128" s="179" t="s">
        <v>132</v>
      </c>
      <c r="E128" s="180" t="s">
        <v>412</v>
      </c>
      <c r="F128" s="181" t="s">
        <v>413</v>
      </c>
      <c r="G128" s="182" t="s">
        <v>408</v>
      </c>
      <c r="H128" s="183">
        <v>1</v>
      </c>
      <c r="I128" s="184"/>
      <c r="J128" s="185">
        <f>ROUND(I128*H128,2)</f>
        <v>0</v>
      </c>
      <c r="K128" s="181" t="s">
        <v>1</v>
      </c>
      <c r="L128" s="38"/>
      <c r="M128" s="186" t="s">
        <v>1</v>
      </c>
      <c r="N128" s="187" t="s">
        <v>41</v>
      </c>
      <c r="O128" s="76"/>
      <c r="P128" s="188">
        <f>O128*H128</f>
        <v>0</v>
      </c>
      <c r="Q128" s="188">
        <v>0</v>
      </c>
      <c r="R128" s="188">
        <f>Q128*H128</f>
        <v>0</v>
      </c>
      <c r="S128" s="188">
        <v>0</v>
      </c>
      <c r="T128" s="189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90" t="s">
        <v>409</v>
      </c>
      <c r="AT128" s="190" t="s">
        <v>132</v>
      </c>
      <c r="AU128" s="190" t="s">
        <v>85</v>
      </c>
      <c r="AY128" s="18" t="s">
        <v>130</v>
      </c>
      <c r="BE128" s="191">
        <f>IF(N128="základní",J128,0)</f>
        <v>0</v>
      </c>
      <c r="BF128" s="191">
        <f>IF(N128="snížená",J128,0)</f>
        <v>0</v>
      </c>
      <c r="BG128" s="191">
        <f>IF(N128="zákl. přenesená",J128,0)</f>
        <v>0</v>
      </c>
      <c r="BH128" s="191">
        <f>IF(N128="sníž. přenesená",J128,0)</f>
        <v>0</v>
      </c>
      <c r="BI128" s="191">
        <f>IF(N128="nulová",J128,0)</f>
        <v>0</v>
      </c>
      <c r="BJ128" s="18" t="s">
        <v>83</v>
      </c>
      <c r="BK128" s="191">
        <f>ROUND(I128*H128,2)</f>
        <v>0</v>
      </c>
      <c r="BL128" s="18" t="s">
        <v>409</v>
      </c>
      <c r="BM128" s="190" t="s">
        <v>414</v>
      </c>
    </row>
    <row r="129" s="2" customFormat="1" ht="24.15" customHeight="1">
      <c r="A129" s="37"/>
      <c r="B129" s="178"/>
      <c r="C129" s="179" t="s">
        <v>142</v>
      </c>
      <c r="D129" s="179" t="s">
        <v>132</v>
      </c>
      <c r="E129" s="180" t="s">
        <v>415</v>
      </c>
      <c r="F129" s="181" t="s">
        <v>416</v>
      </c>
      <c r="G129" s="182" t="s">
        <v>408</v>
      </c>
      <c r="H129" s="183">
        <v>1</v>
      </c>
      <c r="I129" s="184"/>
      <c r="J129" s="185">
        <f>ROUND(I129*H129,2)</f>
        <v>0</v>
      </c>
      <c r="K129" s="181" t="s">
        <v>1</v>
      </c>
      <c r="L129" s="38"/>
      <c r="M129" s="209" t="s">
        <v>1</v>
      </c>
      <c r="N129" s="210" t="s">
        <v>41</v>
      </c>
      <c r="O129" s="211"/>
      <c r="P129" s="212">
        <f>O129*H129</f>
        <v>0</v>
      </c>
      <c r="Q129" s="212">
        <v>0</v>
      </c>
      <c r="R129" s="212">
        <f>Q129*H129</f>
        <v>0</v>
      </c>
      <c r="S129" s="212">
        <v>0</v>
      </c>
      <c r="T129" s="213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90" t="s">
        <v>409</v>
      </c>
      <c r="AT129" s="190" t="s">
        <v>132</v>
      </c>
      <c r="AU129" s="190" t="s">
        <v>85</v>
      </c>
      <c r="AY129" s="18" t="s">
        <v>130</v>
      </c>
      <c r="BE129" s="191">
        <f>IF(N129="základní",J129,0)</f>
        <v>0</v>
      </c>
      <c r="BF129" s="191">
        <f>IF(N129="snížená",J129,0)</f>
        <v>0</v>
      </c>
      <c r="BG129" s="191">
        <f>IF(N129="zákl. přenesená",J129,0)</f>
        <v>0</v>
      </c>
      <c r="BH129" s="191">
        <f>IF(N129="sníž. přenesená",J129,0)</f>
        <v>0</v>
      </c>
      <c r="BI129" s="191">
        <f>IF(N129="nulová",J129,0)</f>
        <v>0</v>
      </c>
      <c r="BJ129" s="18" t="s">
        <v>83</v>
      </c>
      <c r="BK129" s="191">
        <f>ROUND(I129*H129,2)</f>
        <v>0</v>
      </c>
      <c r="BL129" s="18" t="s">
        <v>409</v>
      </c>
      <c r="BM129" s="190" t="s">
        <v>417</v>
      </c>
    </row>
    <row r="130" s="2" customFormat="1" ht="6.96" customHeight="1">
      <c r="A130" s="37"/>
      <c r="B130" s="59"/>
      <c r="C130" s="60"/>
      <c r="D130" s="60"/>
      <c r="E130" s="60"/>
      <c r="F130" s="60"/>
      <c r="G130" s="60"/>
      <c r="H130" s="60"/>
      <c r="I130" s="60"/>
      <c r="J130" s="60"/>
      <c r="K130" s="60"/>
      <c r="L130" s="38"/>
      <c r="M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</sheetData>
  <autoFilter ref="C121:K12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85</v>
      </c>
    </row>
    <row r="4" s="1" customFormat="1" ht="24.96" customHeight="1">
      <c r="B4" s="21"/>
      <c r="D4" s="22" t="s">
        <v>102</v>
      </c>
      <c r="L4" s="21"/>
      <c r="M4" s="127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8" t="str">
        <f>'Rekapitulace stavby'!K6</f>
        <v>Oprava chodníku na ul.Nezvalova - propojení, Šumperk</v>
      </c>
      <c r="F7" s="31"/>
      <c r="G7" s="31"/>
      <c r="H7" s="31"/>
      <c r="L7" s="21"/>
    </row>
    <row r="8" s="1" customFormat="1" ht="12" customHeight="1">
      <c r="B8" s="21"/>
      <c r="D8" s="31" t="s">
        <v>103</v>
      </c>
      <c r="L8" s="21"/>
    </row>
    <row r="9" s="2" customFormat="1" ht="16.5" customHeight="1">
      <c r="A9" s="37"/>
      <c r="B9" s="38"/>
      <c r="C9" s="37"/>
      <c r="D9" s="37"/>
      <c r="E9" s="128" t="s">
        <v>104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38"/>
      <c r="C10" s="37"/>
      <c r="D10" s="31" t="s">
        <v>105</v>
      </c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6.5" customHeight="1">
      <c r="A11" s="37"/>
      <c r="B11" s="38"/>
      <c r="C11" s="37"/>
      <c r="D11" s="37"/>
      <c r="E11" s="66" t="s">
        <v>418</v>
      </c>
      <c r="F11" s="37"/>
      <c r="G11" s="37"/>
      <c r="H11" s="37"/>
      <c r="I11" s="37"/>
      <c r="J11" s="37"/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>
      <c r="A12" s="37"/>
      <c r="B12" s="38"/>
      <c r="C12" s="37"/>
      <c r="D12" s="37"/>
      <c r="E12" s="37"/>
      <c r="F12" s="37"/>
      <c r="G12" s="37"/>
      <c r="H12" s="37"/>
      <c r="I12" s="37"/>
      <c r="J12" s="37"/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2" customHeight="1">
      <c r="A13" s="37"/>
      <c r="B13" s="38"/>
      <c r="C13" s="37"/>
      <c r="D13" s="31" t="s">
        <v>18</v>
      </c>
      <c r="E13" s="37"/>
      <c r="F13" s="26" t="s">
        <v>1</v>
      </c>
      <c r="G13" s="37"/>
      <c r="H13" s="37"/>
      <c r="I13" s="31" t="s">
        <v>19</v>
      </c>
      <c r="J13" s="26" t="s">
        <v>1</v>
      </c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20</v>
      </c>
      <c r="E14" s="37"/>
      <c r="F14" s="26" t="s">
        <v>21</v>
      </c>
      <c r="G14" s="37"/>
      <c r="H14" s="37"/>
      <c r="I14" s="31" t="s">
        <v>22</v>
      </c>
      <c r="J14" s="68" t="str">
        <f>'Rekapitulace stavby'!AN8</f>
        <v>9. 11. 2025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0.8" customHeight="1">
      <c r="A15" s="37"/>
      <c r="B15" s="38"/>
      <c r="C15" s="37"/>
      <c r="D15" s="37"/>
      <c r="E15" s="37"/>
      <c r="F15" s="37"/>
      <c r="G15" s="37"/>
      <c r="H15" s="37"/>
      <c r="I15" s="37"/>
      <c r="J15" s="37"/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2" customHeight="1">
      <c r="A16" s="37"/>
      <c r="B16" s="38"/>
      <c r="C16" s="37"/>
      <c r="D16" s="31" t="s">
        <v>24</v>
      </c>
      <c r="E16" s="37"/>
      <c r="F16" s="37"/>
      <c r="G16" s="37"/>
      <c r="H16" s="37"/>
      <c r="I16" s="31" t="s">
        <v>25</v>
      </c>
      <c r="J16" s="26" t="s">
        <v>1</v>
      </c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8" customHeight="1">
      <c r="A17" s="37"/>
      <c r="B17" s="38"/>
      <c r="C17" s="37"/>
      <c r="D17" s="37"/>
      <c r="E17" s="26" t="s">
        <v>26</v>
      </c>
      <c r="F17" s="37"/>
      <c r="G17" s="37"/>
      <c r="H17" s="37"/>
      <c r="I17" s="31" t="s">
        <v>27</v>
      </c>
      <c r="J17" s="26" t="s">
        <v>1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6.96" customHeight="1">
      <c r="A18" s="37"/>
      <c r="B18" s="38"/>
      <c r="C18" s="37"/>
      <c r="D18" s="37"/>
      <c r="E18" s="37"/>
      <c r="F18" s="37"/>
      <c r="G18" s="37"/>
      <c r="H18" s="37"/>
      <c r="I18" s="37"/>
      <c r="J18" s="37"/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2" customHeight="1">
      <c r="A19" s="37"/>
      <c r="B19" s="38"/>
      <c r="C19" s="37"/>
      <c r="D19" s="31" t="s">
        <v>28</v>
      </c>
      <c r="E19" s="37"/>
      <c r="F19" s="37"/>
      <c r="G19" s="37"/>
      <c r="H19" s="37"/>
      <c r="I19" s="31" t="s">
        <v>25</v>
      </c>
      <c r="J19" s="32" t="str">
        <f>'Rekapitulace stavby'!AN13</f>
        <v>Vyplň údaj</v>
      </c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8" customHeight="1">
      <c r="A20" s="37"/>
      <c r="B20" s="38"/>
      <c r="C20" s="37"/>
      <c r="D20" s="37"/>
      <c r="E20" s="32" t="str">
        <f>'Rekapitulace stavby'!E14</f>
        <v>Vyplň údaj</v>
      </c>
      <c r="F20" s="26"/>
      <c r="G20" s="26"/>
      <c r="H20" s="26"/>
      <c r="I20" s="31" t="s">
        <v>27</v>
      </c>
      <c r="J20" s="32" t="str">
        <f>'Rekapitulace stavby'!AN14</f>
        <v>Vyplň údaj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6.96" customHeight="1">
      <c r="A21" s="37"/>
      <c r="B21" s="38"/>
      <c r="C21" s="37"/>
      <c r="D21" s="37"/>
      <c r="E21" s="37"/>
      <c r="F21" s="37"/>
      <c r="G21" s="37"/>
      <c r="H21" s="37"/>
      <c r="I21" s="37"/>
      <c r="J21" s="37"/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2" customHeight="1">
      <c r="A22" s="37"/>
      <c r="B22" s="38"/>
      <c r="C22" s="37"/>
      <c r="D22" s="31" t="s">
        <v>30</v>
      </c>
      <c r="E22" s="37"/>
      <c r="F22" s="37"/>
      <c r="G22" s="37"/>
      <c r="H22" s="37"/>
      <c r="I22" s="31" t="s">
        <v>25</v>
      </c>
      <c r="J22" s="26" t="s">
        <v>1</v>
      </c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8" customHeight="1">
      <c r="A23" s="37"/>
      <c r="B23" s="38"/>
      <c r="C23" s="37"/>
      <c r="D23" s="37"/>
      <c r="E23" s="26" t="s">
        <v>31</v>
      </c>
      <c r="F23" s="37"/>
      <c r="G23" s="37"/>
      <c r="H23" s="37"/>
      <c r="I23" s="31" t="s">
        <v>27</v>
      </c>
      <c r="J23" s="26" t="s">
        <v>1</v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6.96" customHeight="1">
      <c r="A24" s="37"/>
      <c r="B24" s="38"/>
      <c r="C24" s="37"/>
      <c r="D24" s="37"/>
      <c r="E24" s="37"/>
      <c r="F24" s="37"/>
      <c r="G24" s="37"/>
      <c r="H24" s="37"/>
      <c r="I24" s="37"/>
      <c r="J24" s="37"/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12" customHeight="1">
      <c r="A25" s="37"/>
      <c r="B25" s="38"/>
      <c r="C25" s="37"/>
      <c r="D25" s="31" t="s">
        <v>33</v>
      </c>
      <c r="E25" s="37"/>
      <c r="F25" s="37"/>
      <c r="G25" s="37"/>
      <c r="H25" s="37"/>
      <c r="I25" s="31" t="s">
        <v>25</v>
      </c>
      <c r="J25" s="26" t="s">
        <v>1</v>
      </c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8" customHeight="1">
      <c r="A26" s="37"/>
      <c r="B26" s="38"/>
      <c r="C26" s="37"/>
      <c r="D26" s="37"/>
      <c r="E26" s="26" t="s">
        <v>34</v>
      </c>
      <c r="F26" s="37"/>
      <c r="G26" s="37"/>
      <c r="H26" s="37"/>
      <c r="I26" s="31" t="s">
        <v>27</v>
      </c>
      <c r="J26" s="26" t="s">
        <v>1</v>
      </c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5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12" customHeight="1">
      <c r="A28" s="37"/>
      <c r="B28" s="38"/>
      <c r="C28" s="37"/>
      <c r="D28" s="31" t="s">
        <v>35</v>
      </c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8" customFormat="1" ht="16.5" customHeight="1">
      <c r="A29" s="129"/>
      <c r="B29" s="130"/>
      <c r="C29" s="129"/>
      <c r="D29" s="129"/>
      <c r="E29" s="35" t="s">
        <v>1</v>
      </c>
      <c r="F29" s="35"/>
      <c r="G29" s="35"/>
      <c r="H29" s="35"/>
      <c r="I29" s="129"/>
      <c r="J29" s="129"/>
      <c r="K29" s="129"/>
      <c r="L29" s="131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="2" customFormat="1" ht="6.96" customHeight="1">
      <c r="A30" s="37"/>
      <c r="B30" s="38"/>
      <c r="C30" s="37"/>
      <c r="D30" s="37"/>
      <c r="E30" s="37"/>
      <c r="F30" s="37"/>
      <c r="G30" s="37"/>
      <c r="H30" s="37"/>
      <c r="I30" s="37"/>
      <c r="J30" s="37"/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25.44" customHeight="1">
      <c r="A32" s="37"/>
      <c r="B32" s="38"/>
      <c r="C32" s="37"/>
      <c r="D32" s="132" t="s">
        <v>36</v>
      </c>
      <c r="E32" s="37"/>
      <c r="F32" s="37"/>
      <c r="G32" s="37"/>
      <c r="H32" s="37"/>
      <c r="I32" s="37"/>
      <c r="J32" s="95">
        <f>ROUND(J122, 2)</f>
        <v>0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6.96" customHeight="1">
      <c r="A33" s="37"/>
      <c r="B33" s="38"/>
      <c r="C33" s="37"/>
      <c r="D33" s="89"/>
      <c r="E33" s="89"/>
      <c r="F33" s="89"/>
      <c r="G33" s="89"/>
      <c r="H33" s="89"/>
      <c r="I33" s="89"/>
      <c r="J33" s="89"/>
      <c r="K33" s="89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7"/>
      <c r="F34" s="42" t="s">
        <v>38</v>
      </c>
      <c r="G34" s="37"/>
      <c r="H34" s="37"/>
      <c r="I34" s="42" t="s">
        <v>37</v>
      </c>
      <c r="J34" s="42" t="s">
        <v>39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="2" customFormat="1" ht="14.4" customHeight="1">
      <c r="A35" s="37"/>
      <c r="B35" s="38"/>
      <c r="C35" s="37"/>
      <c r="D35" s="133" t="s">
        <v>40</v>
      </c>
      <c r="E35" s="31" t="s">
        <v>41</v>
      </c>
      <c r="F35" s="134">
        <f>ROUND((SUM(BE122:BE126)),  2)</f>
        <v>0</v>
      </c>
      <c r="G35" s="37"/>
      <c r="H35" s="37"/>
      <c r="I35" s="135">
        <v>0.20999999999999999</v>
      </c>
      <c r="J35" s="134">
        <f>ROUND(((SUM(BE122:BE126))*I35),  2)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14.4" customHeight="1">
      <c r="A36" s="37"/>
      <c r="B36" s="38"/>
      <c r="C36" s="37"/>
      <c r="D36" s="37"/>
      <c r="E36" s="31" t="s">
        <v>42</v>
      </c>
      <c r="F36" s="134">
        <f>ROUND((SUM(BF122:BF126)),  2)</f>
        <v>0</v>
      </c>
      <c r="G36" s="37"/>
      <c r="H36" s="37"/>
      <c r="I36" s="135">
        <v>0.12</v>
      </c>
      <c r="J36" s="134">
        <f>ROUND(((SUM(BF122:BF126))*I36),  2)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43</v>
      </c>
      <c r="F37" s="134">
        <f>ROUND((SUM(BG122:BG126)),  2)</f>
        <v>0</v>
      </c>
      <c r="G37" s="37"/>
      <c r="H37" s="37"/>
      <c r="I37" s="135">
        <v>0.20999999999999999</v>
      </c>
      <c r="J37" s="134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38"/>
      <c r="C38" s="37"/>
      <c r="D38" s="37"/>
      <c r="E38" s="31" t="s">
        <v>44</v>
      </c>
      <c r="F38" s="134">
        <f>ROUND((SUM(BH122:BH126)),  2)</f>
        <v>0</v>
      </c>
      <c r="G38" s="37"/>
      <c r="H38" s="37"/>
      <c r="I38" s="135">
        <v>0.12</v>
      </c>
      <c r="J38" s="134">
        <f>0</f>
        <v>0</v>
      </c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14.4" customHeight="1">
      <c r="A39" s="37"/>
      <c r="B39" s="38"/>
      <c r="C39" s="37"/>
      <c r="D39" s="37"/>
      <c r="E39" s="31" t="s">
        <v>45</v>
      </c>
      <c r="F39" s="134">
        <f>ROUND((SUM(BI122:BI126)),  2)</f>
        <v>0</v>
      </c>
      <c r="G39" s="37"/>
      <c r="H39" s="37"/>
      <c r="I39" s="135">
        <v>0</v>
      </c>
      <c r="J39" s="134">
        <f>0</f>
        <v>0</v>
      </c>
      <c r="K39" s="37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6.96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2" customFormat="1" ht="25.44" customHeight="1">
      <c r="A41" s="37"/>
      <c r="B41" s="38"/>
      <c r="C41" s="136"/>
      <c r="D41" s="137" t="s">
        <v>46</v>
      </c>
      <c r="E41" s="80"/>
      <c r="F41" s="80"/>
      <c r="G41" s="138" t="s">
        <v>47</v>
      </c>
      <c r="H41" s="139" t="s">
        <v>48</v>
      </c>
      <c r="I41" s="80"/>
      <c r="J41" s="140">
        <f>SUM(J32:J39)</f>
        <v>0</v>
      </c>
      <c r="K41" s="141"/>
      <c r="L41" s="54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</row>
    <row r="42" s="2" customFormat="1" ht="14.4" customHeight="1">
      <c r="A42" s="37"/>
      <c r="B42" s="38"/>
      <c r="C42" s="37"/>
      <c r="D42" s="37"/>
      <c r="E42" s="37"/>
      <c r="F42" s="37"/>
      <c r="G42" s="37"/>
      <c r="H42" s="37"/>
      <c r="I42" s="37"/>
      <c r="J42" s="37"/>
      <c r="K42" s="37"/>
      <c r="L42" s="5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42" t="s">
        <v>52</v>
      </c>
      <c r="G61" s="57" t="s">
        <v>51</v>
      </c>
      <c r="H61" s="40"/>
      <c r="I61" s="40"/>
      <c r="J61" s="143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42" t="s">
        <v>52</v>
      </c>
      <c r="G76" s="57" t="s">
        <v>51</v>
      </c>
      <c r="H76" s="40"/>
      <c r="I76" s="40"/>
      <c r="J76" s="143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107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8" t="str">
        <f>E7</f>
        <v>Oprava chodníku na ul.Nezvalova - propojení, Šumperk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1" customFormat="1" ht="12" customHeight="1">
      <c r="B86" s="21"/>
      <c r="C86" s="31" t="s">
        <v>103</v>
      </c>
      <c r="L86" s="21"/>
    </row>
    <row r="87" s="2" customFormat="1" ht="16.5" customHeight="1">
      <c r="A87" s="37"/>
      <c r="B87" s="38"/>
      <c r="C87" s="37"/>
      <c r="D87" s="37"/>
      <c r="E87" s="128" t="s">
        <v>104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1" t="s">
        <v>105</v>
      </c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6.5" customHeight="1">
      <c r="A89" s="37"/>
      <c r="B89" s="38"/>
      <c r="C89" s="37"/>
      <c r="D89" s="37"/>
      <c r="E89" s="66" t="str">
        <f>E11</f>
        <v>SO 1020 - VRN</v>
      </c>
      <c r="F89" s="37"/>
      <c r="G89" s="37"/>
      <c r="H89" s="37"/>
      <c r="I89" s="37"/>
      <c r="J89" s="37"/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2" customHeight="1">
      <c r="A91" s="37"/>
      <c r="B91" s="38"/>
      <c r="C91" s="31" t="s">
        <v>20</v>
      </c>
      <c r="D91" s="37"/>
      <c r="E91" s="37"/>
      <c r="F91" s="26" t="str">
        <f>F14</f>
        <v>Šumperk</v>
      </c>
      <c r="G91" s="37"/>
      <c r="H91" s="37"/>
      <c r="I91" s="31" t="s">
        <v>22</v>
      </c>
      <c r="J91" s="68" t="str">
        <f>IF(J14="","",J14)</f>
        <v>9. 11. 2025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6.96" customHeight="1">
      <c r="A92" s="37"/>
      <c r="B92" s="38"/>
      <c r="C92" s="37"/>
      <c r="D92" s="37"/>
      <c r="E92" s="37"/>
      <c r="F92" s="37"/>
      <c r="G92" s="37"/>
      <c r="H92" s="37"/>
      <c r="I92" s="37"/>
      <c r="J92" s="37"/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5.15" customHeight="1">
      <c r="A93" s="37"/>
      <c r="B93" s="38"/>
      <c r="C93" s="31" t="s">
        <v>24</v>
      </c>
      <c r="D93" s="37"/>
      <c r="E93" s="37"/>
      <c r="F93" s="26" t="str">
        <f>E17</f>
        <v>Město Šumperk</v>
      </c>
      <c r="G93" s="37"/>
      <c r="H93" s="37"/>
      <c r="I93" s="31" t="s">
        <v>30</v>
      </c>
      <c r="J93" s="35" t="str">
        <f>E23</f>
        <v>Ing.Zdeněk Vitásek</v>
      </c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5.15" customHeight="1">
      <c r="A94" s="37"/>
      <c r="B94" s="38"/>
      <c r="C94" s="31" t="s">
        <v>28</v>
      </c>
      <c r="D94" s="37"/>
      <c r="E94" s="37"/>
      <c r="F94" s="26" t="str">
        <f>IF(E20="","",E20)</f>
        <v>Vyplň údaj</v>
      </c>
      <c r="G94" s="37"/>
      <c r="H94" s="37"/>
      <c r="I94" s="31" t="s">
        <v>33</v>
      </c>
      <c r="J94" s="35" t="str">
        <f>E26</f>
        <v>Martin Pniok</v>
      </c>
      <c r="K94" s="37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9.28" customHeight="1">
      <c r="A96" s="37"/>
      <c r="B96" s="38"/>
      <c r="C96" s="144" t="s">
        <v>108</v>
      </c>
      <c r="D96" s="136"/>
      <c r="E96" s="136"/>
      <c r="F96" s="136"/>
      <c r="G96" s="136"/>
      <c r="H96" s="136"/>
      <c r="I96" s="136"/>
      <c r="J96" s="145" t="s">
        <v>109</v>
      </c>
      <c r="K96" s="136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</row>
    <row r="97" s="2" customFormat="1" ht="10.32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54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</row>
    <row r="98" s="2" customFormat="1" ht="22.8" customHeight="1">
      <c r="A98" s="37"/>
      <c r="B98" s="38"/>
      <c r="C98" s="146" t="s">
        <v>110</v>
      </c>
      <c r="D98" s="37"/>
      <c r="E98" s="37"/>
      <c r="F98" s="37"/>
      <c r="G98" s="37"/>
      <c r="H98" s="37"/>
      <c r="I98" s="37"/>
      <c r="J98" s="95">
        <f>J122</f>
        <v>0</v>
      </c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U98" s="18" t="s">
        <v>111</v>
      </c>
    </row>
    <row r="99" s="9" customFormat="1" ht="24.96" customHeight="1">
      <c r="A99" s="9"/>
      <c r="B99" s="147"/>
      <c r="C99" s="9"/>
      <c r="D99" s="148" t="s">
        <v>419</v>
      </c>
      <c r="E99" s="149"/>
      <c r="F99" s="149"/>
      <c r="G99" s="149"/>
      <c r="H99" s="149"/>
      <c r="I99" s="149"/>
      <c r="J99" s="150">
        <f>J123</f>
        <v>0</v>
      </c>
      <c r="K99" s="9"/>
      <c r="L99" s="14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51"/>
      <c r="C100" s="10"/>
      <c r="D100" s="152" t="s">
        <v>420</v>
      </c>
      <c r="E100" s="153"/>
      <c r="F100" s="153"/>
      <c r="G100" s="153"/>
      <c r="H100" s="153"/>
      <c r="I100" s="153"/>
      <c r="J100" s="154">
        <f>J124</f>
        <v>0</v>
      </c>
      <c r="K100" s="10"/>
      <c r="L100" s="15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7"/>
      <c r="B101" s="38"/>
      <c r="C101" s="37"/>
      <c r="D101" s="37"/>
      <c r="E101" s="37"/>
      <c r="F101" s="37"/>
      <c r="G101" s="37"/>
      <c r="H101" s="37"/>
      <c r="I101" s="37"/>
      <c r="J101" s="37"/>
      <c r="K101" s="37"/>
      <c r="L101" s="54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2" s="2" customFormat="1" ht="6.96" customHeight="1">
      <c r="A102" s="37"/>
      <c r="B102" s="59"/>
      <c r="C102" s="60"/>
      <c r="D102" s="60"/>
      <c r="E102" s="60"/>
      <c r="F102" s="60"/>
      <c r="G102" s="60"/>
      <c r="H102" s="60"/>
      <c r="I102" s="60"/>
      <c r="J102" s="60"/>
      <c r="K102" s="60"/>
      <c r="L102" s="54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6" s="2" customFormat="1" ht="6.96" customHeight="1">
      <c r="A106" s="37"/>
      <c r="B106" s="61"/>
      <c r="C106" s="62"/>
      <c r="D106" s="62"/>
      <c r="E106" s="62"/>
      <c r="F106" s="62"/>
      <c r="G106" s="62"/>
      <c r="H106" s="62"/>
      <c r="I106" s="62"/>
      <c r="J106" s="62"/>
      <c r="K106" s="62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24.96" customHeight="1">
      <c r="A107" s="37"/>
      <c r="B107" s="38"/>
      <c r="C107" s="22" t="s">
        <v>115</v>
      </c>
      <c r="D107" s="37"/>
      <c r="E107" s="37"/>
      <c r="F107" s="37"/>
      <c r="G107" s="37"/>
      <c r="H107" s="37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6.96" customHeight="1">
      <c r="A108" s="37"/>
      <c r="B108" s="38"/>
      <c r="C108" s="37"/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16</v>
      </c>
      <c r="D109" s="37"/>
      <c r="E109" s="37"/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7"/>
      <c r="D110" s="37"/>
      <c r="E110" s="128" t="str">
        <f>E7</f>
        <v>Oprava chodníku na ul.Nezvalova - propojení, Šumperk</v>
      </c>
      <c r="F110" s="31"/>
      <c r="G110" s="31"/>
      <c r="H110" s="31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1" customFormat="1" ht="12" customHeight="1">
      <c r="B111" s="21"/>
      <c r="C111" s="31" t="s">
        <v>103</v>
      </c>
      <c r="L111" s="21"/>
    </row>
    <row r="112" s="2" customFormat="1" ht="16.5" customHeight="1">
      <c r="A112" s="37"/>
      <c r="B112" s="38"/>
      <c r="C112" s="37"/>
      <c r="D112" s="37"/>
      <c r="E112" s="128" t="s">
        <v>104</v>
      </c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1" t="s">
        <v>105</v>
      </c>
      <c r="D113" s="37"/>
      <c r="E113" s="37"/>
      <c r="F113" s="37"/>
      <c r="G113" s="37"/>
      <c r="H113" s="37"/>
      <c r="I113" s="37"/>
      <c r="J113" s="37"/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7"/>
      <c r="D114" s="37"/>
      <c r="E114" s="66" t="str">
        <f>E11</f>
        <v>SO 1020 - VRN</v>
      </c>
      <c r="F114" s="37"/>
      <c r="G114" s="37"/>
      <c r="H114" s="37"/>
      <c r="I114" s="37"/>
      <c r="J114" s="37"/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20</v>
      </c>
      <c r="D116" s="37"/>
      <c r="E116" s="37"/>
      <c r="F116" s="26" t="str">
        <f>F14</f>
        <v>Šumperk</v>
      </c>
      <c r="G116" s="37"/>
      <c r="H116" s="37"/>
      <c r="I116" s="31" t="s">
        <v>22</v>
      </c>
      <c r="J116" s="68" t="str">
        <f>IF(J14="","",J14)</f>
        <v>9. 11. 2025</v>
      </c>
      <c r="K116" s="37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7"/>
      <c r="D117" s="37"/>
      <c r="E117" s="37"/>
      <c r="F117" s="37"/>
      <c r="G117" s="37"/>
      <c r="H117" s="37"/>
      <c r="I117" s="37"/>
      <c r="J117" s="37"/>
      <c r="K117" s="37"/>
      <c r="L117" s="54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24</v>
      </c>
      <c r="D118" s="37"/>
      <c r="E118" s="37"/>
      <c r="F118" s="26" t="str">
        <f>E17</f>
        <v>Město Šumperk</v>
      </c>
      <c r="G118" s="37"/>
      <c r="H118" s="37"/>
      <c r="I118" s="31" t="s">
        <v>30</v>
      </c>
      <c r="J118" s="35" t="str">
        <f>E23</f>
        <v>Ing.Zdeněk Vitásek</v>
      </c>
      <c r="K118" s="37"/>
      <c r="L118" s="54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5.15" customHeight="1">
      <c r="A119" s="37"/>
      <c r="B119" s="38"/>
      <c r="C119" s="31" t="s">
        <v>28</v>
      </c>
      <c r="D119" s="37"/>
      <c r="E119" s="37"/>
      <c r="F119" s="26" t="str">
        <f>IF(E20="","",E20)</f>
        <v>Vyplň údaj</v>
      </c>
      <c r="G119" s="37"/>
      <c r="H119" s="37"/>
      <c r="I119" s="31" t="s">
        <v>33</v>
      </c>
      <c r="J119" s="35" t="str">
        <f>E26</f>
        <v>Martin Pniok</v>
      </c>
      <c r="K119" s="37"/>
      <c r="L119" s="54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0.32" customHeight="1">
      <c r="A120" s="37"/>
      <c r="B120" s="38"/>
      <c r="C120" s="37"/>
      <c r="D120" s="37"/>
      <c r="E120" s="37"/>
      <c r="F120" s="37"/>
      <c r="G120" s="37"/>
      <c r="H120" s="37"/>
      <c r="I120" s="37"/>
      <c r="J120" s="37"/>
      <c r="K120" s="37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11" customFormat="1" ht="29.28" customHeight="1">
      <c r="A121" s="155"/>
      <c r="B121" s="156"/>
      <c r="C121" s="157" t="s">
        <v>116</v>
      </c>
      <c r="D121" s="158" t="s">
        <v>61</v>
      </c>
      <c r="E121" s="158" t="s">
        <v>57</v>
      </c>
      <c r="F121" s="158" t="s">
        <v>58</v>
      </c>
      <c r="G121" s="158" t="s">
        <v>117</v>
      </c>
      <c r="H121" s="158" t="s">
        <v>118</v>
      </c>
      <c r="I121" s="158" t="s">
        <v>119</v>
      </c>
      <c r="J121" s="158" t="s">
        <v>109</v>
      </c>
      <c r="K121" s="159" t="s">
        <v>120</v>
      </c>
      <c r="L121" s="160"/>
      <c r="M121" s="85" t="s">
        <v>1</v>
      </c>
      <c r="N121" s="86" t="s">
        <v>40</v>
      </c>
      <c r="O121" s="86" t="s">
        <v>121</v>
      </c>
      <c r="P121" s="86" t="s">
        <v>122</v>
      </c>
      <c r="Q121" s="86" t="s">
        <v>123</v>
      </c>
      <c r="R121" s="86" t="s">
        <v>124</v>
      </c>
      <c r="S121" s="86" t="s">
        <v>125</v>
      </c>
      <c r="T121" s="87" t="s">
        <v>126</v>
      </c>
      <c r="U121" s="155"/>
      <c r="V121" s="155"/>
      <c r="W121" s="155"/>
      <c r="X121" s="155"/>
      <c r="Y121" s="155"/>
      <c r="Z121" s="155"/>
      <c r="AA121" s="155"/>
      <c r="AB121" s="155"/>
      <c r="AC121" s="155"/>
      <c r="AD121" s="155"/>
      <c r="AE121" s="155"/>
    </row>
    <row r="122" s="2" customFormat="1" ht="22.8" customHeight="1">
      <c r="A122" s="37"/>
      <c r="B122" s="38"/>
      <c r="C122" s="92" t="s">
        <v>127</v>
      </c>
      <c r="D122" s="37"/>
      <c r="E122" s="37"/>
      <c r="F122" s="37"/>
      <c r="G122" s="37"/>
      <c r="H122" s="37"/>
      <c r="I122" s="37"/>
      <c r="J122" s="161">
        <f>BK122</f>
        <v>0</v>
      </c>
      <c r="K122" s="37"/>
      <c r="L122" s="38"/>
      <c r="M122" s="88"/>
      <c r="N122" s="72"/>
      <c r="O122" s="89"/>
      <c r="P122" s="162">
        <f>P123</f>
        <v>0</v>
      </c>
      <c r="Q122" s="89"/>
      <c r="R122" s="162">
        <f>R123</f>
        <v>0</v>
      </c>
      <c r="S122" s="89"/>
      <c r="T122" s="163">
        <f>T123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75</v>
      </c>
      <c r="AU122" s="18" t="s">
        <v>111</v>
      </c>
      <c r="BK122" s="164">
        <f>BK123</f>
        <v>0</v>
      </c>
    </row>
    <row r="123" s="12" customFormat="1" ht="25.92" customHeight="1">
      <c r="A123" s="12"/>
      <c r="B123" s="165"/>
      <c r="C123" s="12"/>
      <c r="D123" s="166" t="s">
        <v>75</v>
      </c>
      <c r="E123" s="167" t="s">
        <v>100</v>
      </c>
      <c r="F123" s="167" t="s">
        <v>421</v>
      </c>
      <c r="G123" s="12"/>
      <c r="H123" s="12"/>
      <c r="I123" s="168"/>
      <c r="J123" s="169">
        <f>BK123</f>
        <v>0</v>
      </c>
      <c r="K123" s="12"/>
      <c r="L123" s="165"/>
      <c r="M123" s="170"/>
      <c r="N123" s="171"/>
      <c r="O123" s="171"/>
      <c r="P123" s="172">
        <f>P124</f>
        <v>0</v>
      </c>
      <c r="Q123" s="171"/>
      <c r="R123" s="172">
        <f>R124</f>
        <v>0</v>
      </c>
      <c r="S123" s="171"/>
      <c r="T123" s="173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166" t="s">
        <v>156</v>
      </c>
      <c r="AT123" s="174" t="s">
        <v>75</v>
      </c>
      <c r="AU123" s="174" t="s">
        <v>76</v>
      </c>
      <c r="AY123" s="166" t="s">
        <v>130</v>
      </c>
      <c r="BK123" s="175">
        <f>BK124</f>
        <v>0</v>
      </c>
    </row>
    <row r="124" s="12" customFormat="1" ht="22.8" customHeight="1">
      <c r="A124" s="12"/>
      <c r="B124" s="165"/>
      <c r="C124" s="12"/>
      <c r="D124" s="166" t="s">
        <v>75</v>
      </c>
      <c r="E124" s="176" t="s">
        <v>422</v>
      </c>
      <c r="F124" s="176" t="s">
        <v>423</v>
      </c>
      <c r="G124" s="12"/>
      <c r="H124" s="12"/>
      <c r="I124" s="168"/>
      <c r="J124" s="177">
        <f>BK124</f>
        <v>0</v>
      </c>
      <c r="K124" s="12"/>
      <c r="L124" s="165"/>
      <c r="M124" s="170"/>
      <c r="N124" s="171"/>
      <c r="O124" s="171"/>
      <c r="P124" s="172">
        <f>SUM(P125:P126)</f>
        <v>0</v>
      </c>
      <c r="Q124" s="171"/>
      <c r="R124" s="172">
        <f>SUM(R125:R126)</f>
        <v>0</v>
      </c>
      <c r="S124" s="171"/>
      <c r="T124" s="173">
        <f>SUM(T125:T126)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66" t="s">
        <v>156</v>
      </c>
      <c r="AT124" s="174" t="s">
        <v>75</v>
      </c>
      <c r="AU124" s="174" t="s">
        <v>83</v>
      </c>
      <c r="AY124" s="166" t="s">
        <v>130</v>
      </c>
      <c r="BK124" s="175">
        <f>SUM(BK125:BK126)</f>
        <v>0</v>
      </c>
    </row>
    <row r="125" s="2" customFormat="1" ht="16.5" customHeight="1">
      <c r="A125" s="37"/>
      <c r="B125" s="178"/>
      <c r="C125" s="179" t="s">
        <v>83</v>
      </c>
      <c r="D125" s="179" t="s">
        <v>132</v>
      </c>
      <c r="E125" s="180" t="s">
        <v>424</v>
      </c>
      <c r="F125" s="181" t="s">
        <v>423</v>
      </c>
      <c r="G125" s="182" t="s">
        <v>408</v>
      </c>
      <c r="H125" s="183">
        <v>1</v>
      </c>
      <c r="I125" s="184"/>
      <c r="J125" s="185">
        <f>ROUND(I125*H125,2)</f>
        <v>0</v>
      </c>
      <c r="K125" s="181" t="s">
        <v>425</v>
      </c>
      <c r="L125" s="38"/>
      <c r="M125" s="186" t="s">
        <v>1</v>
      </c>
      <c r="N125" s="187" t="s">
        <v>41</v>
      </c>
      <c r="O125" s="76"/>
      <c r="P125" s="188">
        <f>O125*H125</f>
        <v>0</v>
      </c>
      <c r="Q125" s="188">
        <v>0</v>
      </c>
      <c r="R125" s="188">
        <f>Q125*H125</f>
        <v>0</v>
      </c>
      <c r="S125" s="188">
        <v>0</v>
      </c>
      <c r="T125" s="189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190" t="s">
        <v>426</v>
      </c>
      <c r="AT125" s="190" t="s">
        <v>132</v>
      </c>
      <c r="AU125" s="190" t="s">
        <v>85</v>
      </c>
      <c r="AY125" s="18" t="s">
        <v>130</v>
      </c>
      <c r="BE125" s="191">
        <f>IF(N125="základní",J125,0)</f>
        <v>0</v>
      </c>
      <c r="BF125" s="191">
        <f>IF(N125="snížená",J125,0)</f>
        <v>0</v>
      </c>
      <c r="BG125" s="191">
        <f>IF(N125="zákl. přenesená",J125,0)</f>
        <v>0</v>
      </c>
      <c r="BH125" s="191">
        <f>IF(N125="sníž. přenesená",J125,0)</f>
        <v>0</v>
      </c>
      <c r="BI125" s="191">
        <f>IF(N125="nulová",J125,0)</f>
        <v>0</v>
      </c>
      <c r="BJ125" s="18" t="s">
        <v>83</v>
      </c>
      <c r="BK125" s="191">
        <f>ROUND(I125*H125,2)</f>
        <v>0</v>
      </c>
      <c r="BL125" s="18" t="s">
        <v>426</v>
      </c>
      <c r="BM125" s="190" t="s">
        <v>427</v>
      </c>
    </row>
    <row r="126" s="2" customFormat="1" ht="16.5" customHeight="1">
      <c r="A126" s="37"/>
      <c r="B126" s="178"/>
      <c r="C126" s="179" t="s">
        <v>85</v>
      </c>
      <c r="D126" s="179" t="s">
        <v>132</v>
      </c>
      <c r="E126" s="180" t="s">
        <v>428</v>
      </c>
      <c r="F126" s="181" t="s">
        <v>429</v>
      </c>
      <c r="G126" s="182" t="s">
        <v>408</v>
      </c>
      <c r="H126" s="183">
        <v>1</v>
      </c>
      <c r="I126" s="184"/>
      <c r="J126" s="185">
        <f>ROUND(I126*H126,2)</f>
        <v>0</v>
      </c>
      <c r="K126" s="181" t="s">
        <v>425</v>
      </c>
      <c r="L126" s="38"/>
      <c r="M126" s="209" t="s">
        <v>1</v>
      </c>
      <c r="N126" s="210" t="s">
        <v>41</v>
      </c>
      <c r="O126" s="211"/>
      <c r="P126" s="212">
        <f>O126*H126</f>
        <v>0</v>
      </c>
      <c r="Q126" s="212">
        <v>0</v>
      </c>
      <c r="R126" s="212">
        <f>Q126*H126</f>
        <v>0</v>
      </c>
      <c r="S126" s="212">
        <v>0</v>
      </c>
      <c r="T126" s="213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90" t="s">
        <v>426</v>
      </c>
      <c r="AT126" s="190" t="s">
        <v>132</v>
      </c>
      <c r="AU126" s="190" t="s">
        <v>85</v>
      </c>
      <c r="AY126" s="18" t="s">
        <v>130</v>
      </c>
      <c r="BE126" s="191">
        <f>IF(N126="základní",J126,0)</f>
        <v>0</v>
      </c>
      <c r="BF126" s="191">
        <f>IF(N126="snížená",J126,0)</f>
        <v>0</v>
      </c>
      <c r="BG126" s="191">
        <f>IF(N126="zákl. přenesená",J126,0)</f>
        <v>0</v>
      </c>
      <c r="BH126" s="191">
        <f>IF(N126="sníž. přenesená",J126,0)</f>
        <v>0</v>
      </c>
      <c r="BI126" s="191">
        <f>IF(N126="nulová",J126,0)</f>
        <v>0</v>
      </c>
      <c r="BJ126" s="18" t="s">
        <v>83</v>
      </c>
      <c r="BK126" s="191">
        <f>ROUND(I126*H126,2)</f>
        <v>0</v>
      </c>
      <c r="BL126" s="18" t="s">
        <v>426</v>
      </c>
      <c r="BM126" s="190" t="s">
        <v>430</v>
      </c>
    </row>
    <row r="127" s="2" customFormat="1" ht="6.96" customHeight="1">
      <c r="A127" s="37"/>
      <c r="B127" s="59"/>
      <c r="C127" s="60"/>
      <c r="D127" s="60"/>
      <c r="E127" s="60"/>
      <c r="F127" s="60"/>
      <c r="G127" s="60"/>
      <c r="H127" s="60"/>
      <c r="I127" s="60"/>
      <c r="J127" s="60"/>
      <c r="K127" s="60"/>
      <c r="L127" s="38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autoFilter ref="C121:K1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Gaming\Lenovo</dc:creator>
  <cp:lastModifiedBy>Gaming\Lenovo</cp:lastModifiedBy>
  <dcterms:created xsi:type="dcterms:W3CDTF">2025-11-10T16:03:47Z</dcterms:created>
  <dcterms:modified xsi:type="dcterms:W3CDTF">2025-11-10T16:03:50Z</dcterms:modified>
</cp:coreProperties>
</file>