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878" firstSheet="9" activeTab="14"/>
  </bookViews>
  <sheets>
    <sheet name="taxony" sheetId="2" r:id="rId1"/>
    <sheet name="ods" sheetId="3" r:id="rId2"/>
    <sheet name="Materiál" sheetId="4" r:id="rId3"/>
    <sheet name="PRÁCE" sheetId="5" r:id="rId4"/>
    <sheet name="stavební úpravy" sheetId="12" r:id="rId5"/>
    <sheet name="Pěst.Op." sheetId="6" r:id="rId6"/>
    <sheet name="NÁSLEDNÁ PÉČE" sheetId="14" r:id="rId7"/>
    <sheet name="VRN" sheetId="15" r:id="rId8"/>
    <sheet name="STAVEBNÍ ÚPRAVY NEZPŮSOBILÉ" sheetId="16" r:id="rId9"/>
    <sheet name="TRVALKY taxony" sheetId="21" r:id="rId10"/>
    <sheet name="TRVALKY Materiál" sheetId="22" r:id="rId11"/>
    <sheet name="TRVALKY PRÁCE" sheetId="23" r:id="rId12"/>
    <sheet name="TRVALKY Celkem" sheetId="24" r:id="rId13"/>
    <sheet name="výkaz výměr" sheetId="10" r:id="rId14"/>
    <sheet name="Celkem" sheetId="8" r:id="rId15"/>
  </sheets>
  <externalReferences>
    <externalReference r:id="rId18"/>
    <externalReference r:id="rId19"/>
    <externalReference r:id="rId20"/>
  </externalReferences>
  <definedNames>
    <definedName name="cisloobjektu">'[1]Krycí list'!$A$5</definedName>
    <definedName name="cislostavby" localSheetId="12">'[1]Krycí list'!$A$7</definedName>
    <definedName name="cislostavby" localSheetId="10">'[1]Krycí list'!$A$7</definedName>
    <definedName name="cislostavby" localSheetId="11">'[1]Krycí list'!$A$7</definedName>
    <definedName name="cislostavby" localSheetId="9">'[1]Krycí list'!$A$7</definedName>
    <definedName name="cislostavby">'[2]Krycí list'!$A$7</definedName>
    <definedName name="Dodavka" localSheetId="12">'[1]Rekapitulace'!$G$14</definedName>
    <definedName name="Dodavka" localSheetId="10">'[1]Rekapitulace'!$G$14</definedName>
    <definedName name="Dodavka" localSheetId="11">'[1]Rekapitulace'!$G$14</definedName>
    <definedName name="Dodavka" localSheetId="9">'[1]Rekapitulace'!$G$14</definedName>
    <definedName name="Dodavka">'[2]Rekapitulace'!$G$14</definedName>
    <definedName name="HSV" localSheetId="12">'[1]Rekapitulace'!$E$14</definedName>
    <definedName name="HSV" localSheetId="10">'[1]Rekapitulace'!$E$14</definedName>
    <definedName name="HSV" localSheetId="11">'[1]Rekapitulace'!$E$14</definedName>
    <definedName name="HSV" localSheetId="9">'[1]Rekapitulace'!$E$14</definedName>
    <definedName name="HSV">'[2]Rekapitulace'!$E$14</definedName>
    <definedName name="HZS" localSheetId="12">'[1]Rekapitulace'!$I$14</definedName>
    <definedName name="HZS" localSheetId="10">'[1]Rekapitulace'!$I$14</definedName>
    <definedName name="HZS" localSheetId="11">'[1]Rekapitulace'!$I$14</definedName>
    <definedName name="HZS" localSheetId="9">'[1]Rekapitulace'!$I$14</definedName>
    <definedName name="HZS">'[2]Rekapitulace'!$I$14</definedName>
    <definedName name="Mont" localSheetId="12">'[1]Rekapitulace'!$H$14</definedName>
    <definedName name="Mont" localSheetId="10">'[1]Rekapitulace'!$H$14</definedName>
    <definedName name="Mont" localSheetId="11">'[1]Rekapitulace'!$H$14</definedName>
    <definedName name="Mont" localSheetId="9">'[1]Rekapitulace'!$H$14</definedName>
    <definedName name="Mont">'[2]Rekapitulace'!$H$14</definedName>
    <definedName name="nazevobjektu" localSheetId="12">'[1]Krycí list'!$C$5</definedName>
    <definedName name="nazevobjektu" localSheetId="10">'[1]Krycí list'!$C$5</definedName>
    <definedName name="nazevobjektu" localSheetId="11">'[1]Krycí list'!$C$5</definedName>
    <definedName name="nazevobjektu" localSheetId="9">'[1]Krycí list'!$C$5</definedName>
    <definedName name="nazevobjektu">'[2]Krycí list'!$C$5</definedName>
    <definedName name="nazevstavby" localSheetId="12">'[1]Krycí list'!$C$7</definedName>
    <definedName name="nazevstavby" localSheetId="10">'[1]Krycí list'!$C$7</definedName>
    <definedName name="nazevstavby" localSheetId="11">'[1]Krycí list'!$C$7</definedName>
    <definedName name="nazevstavby" localSheetId="9">'[1]Krycí list'!$C$7</definedName>
    <definedName name="nazevstavby">'[2]Krycí list'!$C$7</definedName>
    <definedName name="_xlnm.Print_Area" localSheetId="2">'Materiál'!$A$1:$F$34</definedName>
    <definedName name="_xlnm.Print_Area" localSheetId="4">'stavební úpravy'!$A$1:$G$23</definedName>
    <definedName name="_xlnm.Print_Area" localSheetId="0">'taxony'!$A$1:$I$148</definedName>
    <definedName name="_xlnm.Print_Area" localSheetId="10">'TRVALKY Materiál'!$A$1:$F$10</definedName>
    <definedName name="_xlnm.Print_Area" localSheetId="9">'TRVALKY taxony'!$A$1:$H$15</definedName>
    <definedName name="_xlnm.Print_Area" localSheetId="13">'výkaz výměr'!$A$1:$C$28</definedName>
    <definedName name="PocetMJ">#REF!</definedName>
    <definedName name="pozn1" localSheetId="0">'taxony'!#REF!</definedName>
    <definedName name="Projektant" localSheetId="12">#REF!</definedName>
    <definedName name="Projektant" localSheetId="10">#REF!</definedName>
    <definedName name="Projektant" localSheetId="11">#REF!</definedName>
    <definedName name="Projektant" localSheetId="9">#REF!</definedName>
    <definedName name="Projektant">#REF!</definedName>
    <definedName name="PSV" localSheetId="12">'[1]Rekapitulace'!$F$14</definedName>
    <definedName name="PSV" localSheetId="10">'[1]Rekapitulace'!$F$14</definedName>
    <definedName name="PSV" localSheetId="11">'[1]Rekapitulace'!$F$14</definedName>
    <definedName name="PSV" localSheetId="9">'[1]Rekapitulace'!$F$14</definedName>
    <definedName name="PSV">'[2]Rekapitulace'!$F$14</definedName>
    <definedName name="SazbaDPH1" localSheetId="12">#REF!</definedName>
    <definedName name="SazbaDPH1" localSheetId="10">#REF!</definedName>
    <definedName name="SazbaDPH1" localSheetId="11">#REF!</definedName>
    <definedName name="SazbaDPH1" localSheetId="9">#REF!</definedName>
    <definedName name="SazbaDPH1">#REF!</definedName>
    <definedName name="SazbaDPH2" localSheetId="12">#REF!</definedName>
    <definedName name="SazbaDPH2" localSheetId="10">#REF!</definedName>
    <definedName name="SazbaDPH2" localSheetId="11">#REF!</definedName>
    <definedName name="SazbaDPH2" localSheetId="9">#REF!</definedName>
    <definedName name="SazbaDPH2">#REF!</definedName>
    <definedName name="VRN" localSheetId="12">'[1]Rekapitulace'!$H$27</definedName>
    <definedName name="VRN" localSheetId="10">'[1]Rekapitulace'!$H$27</definedName>
    <definedName name="VRN" localSheetId="11">'[1]Rekapitulace'!$H$27</definedName>
    <definedName name="VRN" localSheetId="9">'[1]Rekapitulace'!$H$27</definedName>
    <definedName name="VRN">'[2]Rekapitulace'!$H$27</definedName>
  </definedNames>
  <calcPr calcId="124519"/>
</workbook>
</file>

<file path=xl/sharedStrings.xml><?xml version="1.0" encoding="utf-8"?>
<sst xmlns="http://schemas.openxmlformats.org/spreadsheetml/2006/main" count="1599" uniqueCount="682">
  <si>
    <t>jednotka</t>
  </si>
  <si>
    <t>počet jedn.</t>
  </si>
  <si>
    <t>cena celkem</t>
  </si>
  <si>
    <t>Odstranění nevhodných dřevin</t>
  </si>
  <si>
    <t>ks</t>
  </si>
  <si>
    <t>m2</t>
  </si>
  <si>
    <t>m3</t>
  </si>
  <si>
    <t>Rostlinný materiál</t>
  </si>
  <si>
    <t>cena/jedn.</t>
  </si>
  <si>
    <t>Práce</t>
  </si>
  <si>
    <t>Pěstební opatření</t>
  </si>
  <si>
    <t xml:space="preserve">Pomocný materiál </t>
  </si>
  <si>
    <t>CELKEM :</t>
  </si>
  <si>
    <t>CELKEM bez DPH :</t>
  </si>
  <si>
    <t>SEZNAM POUŽITÝCH DRUHŮ :</t>
  </si>
  <si>
    <t>P.č.</t>
  </si>
  <si>
    <t>taxon</t>
  </si>
  <si>
    <t>česky</t>
  </si>
  <si>
    <t>efekt</t>
  </si>
  <si>
    <t>poč. ks</t>
  </si>
  <si>
    <t>výšk. kat.</t>
  </si>
  <si>
    <t>cena/ks*</t>
  </si>
  <si>
    <t>celkem*</t>
  </si>
  <si>
    <t>poznámka</t>
  </si>
  <si>
    <t>CELKEM STROMY :</t>
  </si>
  <si>
    <t>-</t>
  </si>
  <si>
    <t>ODSTRANĚNÍ NEVHODNÝCH DŘEVIN :</t>
  </si>
  <si>
    <t>ODSTRANĚNÍ STROMŮ :</t>
  </si>
  <si>
    <t>číslo</t>
  </si>
  <si>
    <t>položka</t>
  </si>
  <si>
    <t>měr.jednotka</t>
  </si>
  <si>
    <t>cena/m.j.</t>
  </si>
  <si>
    <t>celkem</t>
  </si>
  <si>
    <t>pokácení stromu listnatého v rovině o prům. kmene do 0,2 m</t>
  </si>
  <si>
    <t>ODSTRANĚNÍ PAŘEZU :</t>
  </si>
  <si>
    <t>odstranění pařezu o prům. do 0,2 m, rovina</t>
  </si>
  <si>
    <t>odstranění pařezu o prům. 0,2-0,3 m, rovina</t>
  </si>
  <si>
    <t>LIKVIDACE DŘEVNÍ HMOTY :</t>
  </si>
  <si>
    <t>uložení dřevní hmoty s odvozem do 5 km</t>
  </si>
  <si>
    <t>POMOCNÝ MATERIÁL :</t>
  </si>
  <si>
    <t>název</t>
  </si>
  <si>
    <t>m</t>
  </si>
  <si>
    <t>PRÁCE  :</t>
  </si>
  <si>
    <t>VÝSADBA STROMŮ S BALEM :</t>
  </si>
  <si>
    <t>poř.č.</t>
  </si>
  <si>
    <t>práce</t>
  </si>
  <si>
    <t>hloubení jam pro stromy bez výměny půdy do 0,4m3</t>
  </si>
  <si>
    <t>výsadba dřevin s balem v rovině d 0,3 - 0,4 m</t>
  </si>
  <si>
    <t>hnojení tabletovým hnojivem Sylvamix (1 rostlina - 3 ks)</t>
  </si>
  <si>
    <t>zhotovení obalu juta 1 vrstva rovina (2 m2/ 1strom)</t>
  </si>
  <si>
    <t xml:space="preserve">kotvení dřevin 3 a více kůly  do 3m </t>
  </si>
  <si>
    <t>mulčování rostlin</t>
  </si>
  <si>
    <t>přesun hmot pro sadovnické úpravy do 5000 m vodorovně (0,15t/ks)</t>
  </si>
  <si>
    <t>t</t>
  </si>
  <si>
    <t>Tilia cordata</t>
  </si>
  <si>
    <t>listnatý strom</t>
  </si>
  <si>
    <t>pokácení stromu listnatého v rovině o prům. kmene 0,3-0,4 m</t>
  </si>
  <si>
    <t>pokácení stromu listnatého v rovině o prům. kmene 0,4-0,5 m</t>
  </si>
  <si>
    <t>pokácení stromu listnatého v rovině o prům. kmene 0,5-0,6 m</t>
  </si>
  <si>
    <t>pokácení stromu listnatého v rovině o prům. kmene 0,6-0,7 m</t>
  </si>
  <si>
    <t>odstranění pařezu o prům. 0,3-0,4 m, rovina</t>
  </si>
  <si>
    <t>odstranění pařezu o prům. 0,4-0,5 m, rovina</t>
  </si>
  <si>
    <t>odstranění pařezu o prům. 0,5-0,6 m, rovina</t>
  </si>
  <si>
    <t>poč.měr.j.</t>
  </si>
  <si>
    <t>odstranění pařezu o prům. 0,6-0,7 m, rovina</t>
  </si>
  <si>
    <t>BEZPEČNOSTNÍ VAZBY STROMŮ :</t>
  </si>
  <si>
    <t>Malus floribunda</t>
  </si>
  <si>
    <t>jabloň mnohokvětá</t>
  </si>
  <si>
    <t>lípa malolistá</t>
  </si>
  <si>
    <t>l</t>
  </si>
  <si>
    <t>bílorůžové květy, žluté plody</t>
  </si>
  <si>
    <t>ok 12-14</t>
  </si>
  <si>
    <t>podzimní barvení</t>
  </si>
  <si>
    <t>ok 14-16</t>
  </si>
  <si>
    <t>Quercus petraea</t>
  </si>
  <si>
    <t>dub zimní</t>
  </si>
  <si>
    <t>vzrůstný strom</t>
  </si>
  <si>
    <t>Fagus sylvatica</t>
  </si>
  <si>
    <t>vzrůstný strom, podzimní barvení</t>
  </si>
  <si>
    <t>buk lesní</t>
  </si>
  <si>
    <t>javor mléč</t>
  </si>
  <si>
    <t>smuteční tvar</t>
  </si>
  <si>
    <t>Acer saccharinum</t>
  </si>
  <si>
    <t>javor stříbrný</t>
  </si>
  <si>
    <t xml:space="preserve">Acer platanoides </t>
  </si>
  <si>
    <t xml:space="preserve"> barví na podzim</t>
  </si>
  <si>
    <t>jehličnatý strom</t>
  </si>
  <si>
    <t>Pinus sylvestris</t>
  </si>
  <si>
    <t>borovice lesní</t>
  </si>
  <si>
    <t>Platanus x acerifolia</t>
  </si>
  <si>
    <t xml:space="preserve">Salix alba 'Tristis' </t>
  </si>
  <si>
    <t>vrba bílá</t>
  </si>
  <si>
    <t xml:space="preserve">Carpinus betulus </t>
  </si>
  <si>
    <t>habr</t>
  </si>
  <si>
    <t>Aesculus hippocastanum</t>
  </si>
  <si>
    <t>jírovec maďal</t>
  </si>
  <si>
    <t>bílý květ</t>
  </si>
  <si>
    <t>Viburnum plicatum 'Mariesii'</t>
  </si>
  <si>
    <t>Hydrangea paniculata</t>
  </si>
  <si>
    <t>Corylus avellana</t>
  </si>
  <si>
    <t>Ribez alpinum</t>
  </si>
  <si>
    <t>Rhododendron 'Catawbiense Boursault'</t>
  </si>
  <si>
    <t>Rhododendron 'Cunningham´s White'</t>
  </si>
  <si>
    <t>Prunus laurocerasus 'Otto Luyken'</t>
  </si>
  <si>
    <t>Cornus alba</t>
  </si>
  <si>
    <t>Vinca minor</t>
  </si>
  <si>
    <t>Hydrangea macrophylla 'Blaumeise'</t>
  </si>
  <si>
    <t>hortenzie</t>
  </si>
  <si>
    <t>modrý plochý květ</t>
  </si>
  <si>
    <t>Hydrangea macrophylla 'Blue Ball'</t>
  </si>
  <si>
    <t>modrý kulovitý květ</t>
  </si>
  <si>
    <t>Hydrangea macrophylla 'Rosita'</t>
  </si>
  <si>
    <t>růžový květ</t>
  </si>
  <si>
    <t>svída</t>
  </si>
  <si>
    <t>červené větve</t>
  </si>
  <si>
    <t>v = 30 - 40</t>
  </si>
  <si>
    <t>v = 40 - 60</t>
  </si>
  <si>
    <t>líska</t>
  </si>
  <si>
    <t>jedlé plody</t>
  </si>
  <si>
    <t>bobkovišeň</t>
  </si>
  <si>
    <t>stálezelený</t>
  </si>
  <si>
    <t>v = 60 - 80</t>
  </si>
  <si>
    <t>vzrůstný listnatý strom zavětvený od země</t>
  </si>
  <si>
    <t>platan</t>
  </si>
  <si>
    <t>velmi vzrůstný strom, okrasná borka</t>
  </si>
  <si>
    <t>v = 200-225, zb</t>
  </si>
  <si>
    <t>v = 300-350, zb</t>
  </si>
  <si>
    <t>K9</t>
  </si>
  <si>
    <t>pěnišník</t>
  </si>
  <si>
    <t>meruzalka</t>
  </si>
  <si>
    <t>kalina</t>
  </si>
  <si>
    <t>fialový květ</t>
  </si>
  <si>
    <t>husté větvení</t>
  </si>
  <si>
    <t>v = 25 - 30</t>
  </si>
  <si>
    <t>K1</t>
  </si>
  <si>
    <t>K2</t>
  </si>
  <si>
    <t>K3</t>
  </si>
  <si>
    <t>K4</t>
  </si>
  <si>
    <t>K5</t>
  </si>
  <si>
    <t>K6</t>
  </si>
  <si>
    <t>K7</t>
  </si>
  <si>
    <t>K8</t>
  </si>
  <si>
    <t>K10</t>
  </si>
  <si>
    <t>K11</t>
  </si>
  <si>
    <t>K12</t>
  </si>
  <si>
    <t>K13</t>
  </si>
  <si>
    <t>K14</t>
  </si>
  <si>
    <t>K15</t>
  </si>
  <si>
    <t>Sophora japonica</t>
  </si>
  <si>
    <t>jerlín</t>
  </si>
  <si>
    <t>rozložitý listnatý strom</t>
  </si>
  <si>
    <t>jasan</t>
  </si>
  <si>
    <t>částečná výměna půdy (rašelina)</t>
  </si>
  <si>
    <t>CELKEM POMOCNÝ MATERIÁL :</t>
  </si>
  <si>
    <t>rašelina (bal. 250 l/8 ks), acidofilní taxony</t>
  </si>
  <si>
    <t>obdělání půdy rytím hl.  do 20 cm, rovina</t>
  </si>
  <si>
    <t>plošná úprava terénu při nerovnostech 5 až 10 cm, rovina</t>
  </si>
  <si>
    <t>chem. odplevel. půdy postř. naširoko,rovina (2x)</t>
  </si>
  <si>
    <t>hloubení jam s výměnou půdy na 50 % do 0,05m3, acidofilní keře</t>
  </si>
  <si>
    <t>výsadba dřevin s balem v rovině bal  0,1-0,2 m, acidofilní keře</t>
  </si>
  <si>
    <t>hnojení tabletovým hnojivem (1 rostlina - 2 ks)</t>
  </si>
  <si>
    <t xml:space="preserve">VÝSADBA KEŘŮ V ROVINĚ : </t>
  </si>
  <si>
    <t>přesun hmot pro sadovnické úpravy do 5000 m vodorovně (0,01t/m2)</t>
  </si>
  <si>
    <t>pokácení stromu jehličnatého v rovině o prům. kmene do 0,2 m</t>
  </si>
  <si>
    <t>pokácení stromu jehličnatého v rovině o prům. kmene 0,2-0,3 m</t>
  </si>
  <si>
    <t>pokácení stromu jehličnatého v rovině o prům. kmene 0,3-0,4 m</t>
  </si>
  <si>
    <t>pokácení stromu jehličnatého v rovině o prům. kmene 0,4-0,5 m</t>
  </si>
  <si>
    <t>pokácení stromu jehličnatého v rovině o prům. kmene 0,5-0,6 m</t>
  </si>
  <si>
    <t>pokácení stromu jehličnatého v rovině o prům. kmene 0,6-0,7 m</t>
  </si>
  <si>
    <t>p.č.</t>
  </si>
  <si>
    <t>počet ks.</t>
  </si>
  <si>
    <t>Vel. Kat.</t>
  </si>
  <si>
    <t>cena/ks</t>
  </si>
  <si>
    <t>Hedera helix</t>
  </si>
  <si>
    <t>břečťan</t>
  </si>
  <si>
    <t>totální herbicid (0,05l/100m2), keře</t>
  </si>
  <si>
    <t>CELKEM PĚSTEBNÍ OPATŘENÍ :</t>
  </si>
  <si>
    <t>ZALOŽENÍ TRÁVNÍKU :</t>
  </si>
  <si>
    <t>založení trávníku parkového výsevem, rovina</t>
  </si>
  <si>
    <t>ošetření trávníku, pokosení se shrabáním a odvozem shrabků</t>
  </si>
  <si>
    <t>kg</t>
  </si>
  <si>
    <t>travní semeno (40 g/m2)</t>
  </si>
  <si>
    <t>Lavandula angustifolia</t>
  </si>
  <si>
    <t>levandule</t>
  </si>
  <si>
    <t>Rosa ´Fairy Dance´</t>
  </si>
  <si>
    <t>růže</t>
  </si>
  <si>
    <t>výška 40(50)cm; šířka 80cm; spon výsadby 70 cm</t>
  </si>
  <si>
    <t>Rosa ´Crystal Fairy´</t>
  </si>
  <si>
    <t>výška 0,3-0,6 m</t>
  </si>
  <si>
    <t>Rosa ´Fairy White´</t>
  </si>
  <si>
    <t>výška do 1 m</t>
  </si>
  <si>
    <t>Azalea ´Florida´</t>
  </si>
  <si>
    <t>japonská azalka</t>
  </si>
  <si>
    <t>lososově-červená</t>
  </si>
  <si>
    <t>20-25</t>
  </si>
  <si>
    <t>50 cm</t>
  </si>
  <si>
    <t>Rhododendron impeditum</t>
  </si>
  <si>
    <t>levandulová</t>
  </si>
  <si>
    <t>15-40 cm</t>
  </si>
  <si>
    <t>Rhododendron impeditum ´Azurika´</t>
  </si>
  <si>
    <t>tmavě modrá</t>
  </si>
  <si>
    <t>Rhododendron impeditum ´Album´</t>
  </si>
  <si>
    <t>Rhododendron racemosum ´Fittianum´</t>
  </si>
  <si>
    <t>růžová</t>
  </si>
  <si>
    <t>opadavá velkokvětá azalka</t>
  </si>
  <si>
    <t>lososová</t>
  </si>
  <si>
    <t>Azalea ´Tan Glow´</t>
  </si>
  <si>
    <t>ostře oranžová</t>
  </si>
  <si>
    <t>Azalea ´Pink Mimosa´</t>
  </si>
  <si>
    <t>světle růžová</t>
  </si>
  <si>
    <t>Azalea ´Toucan´</t>
  </si>
  <si>
    <t>světle žlutá</t>
  </si>
  <si>
    <t>OVOCNÉ STROMY :</t>
  </si>
  <si>
    <t>Prunus ´Čačanská lepotica´</t>
  </si>
  <si>
    <t>slivoň</t>
  </si>
  <si>
    <t>Prunus ´Hamanova švestka´</t>
  </si>
  <si>
    <t>Cydonia oblonga ´Vranja´</t>
  </si>
  <si>
    <t>kdouloň</t>
  </si>
  <si>
    <t>výsadba s balem</t>
  </si>
  <si>
    <t>Mespilus germanica ´Westerveld´</t>
  </si>
  <si>
    <t>mišpule</t>
  </si>
  <si>
    <t>CELKEM OVOCNÉ STROMY :</t>
  </si>
  <si>
    <t>Artemisia absinthium</t>
  </si>
  <si>
    <t>pelyněk</t>
  </si>
  <si>
    <t>stříbrný list</t>
  </si>
  <si>
    <t>Hyssopus officinalis ´Albus´</t>
  </si>
  <si>
    <t>yzop</t>
  </si>
  <si>
    <t>Hyssopus officinalis ´Roseus´</t>
  </si>
  <si>
    <t>Origanum vulgare</t>
  </si>
  <si>
    <t>dobromysl</t>
  </si>
  <si>
    <t>Salvia officinalis</t>
  </si>
  <si>
    <t>šalvěj</t>
  </si>
  <si>
    <t>stříbřitý list</t>
  </si>
  <si>
    <t>Satureja montana</t>
  </si>
  <si>
    <t>saturejka</t>
  </si>
  <si>
    <t>Thymus vulgaris</t>
  </si>
  <si>
    <t>mateřídouška</t>
  </si>
  <si>
    <t>P1</t>
  </si>
  <si>
    <t>Cytisus decumbens</t>
  </si>
  <si>
    <t>Vaccinium myrtillus</t>
  </si>
  <si>
    <t>Genista pilosa 'Vancouver Gold'</t>
  </si>
  <si>
    <t>Genista tinctoria 'Royal Gold'</t>
  </si>
  <si>
    <t>Hypericum 'Hidcote'</t>
  </si>
  <si>
    <t>Hypericum kalmianum</t>
  </si>
  <si>
    <t>Lonicera kamtschatica 'Altaj'</t>
  </si>
  <si>
    <t>Perovskia atriplicif. 'Little Spire'</t>
  </si>
  <si>
    <t>Potentilla fruticosa 'Lovely Pink'</t>
  </si>
  <si>
    <t>Artemisia ludoviciana 'Silver Queen'</t>
  </si>
  <si>
    <t>Yucca fillamentosa</t>
  </si>
  <si>
    <t>Thymus doerfleri</t>
  </si>
  <si>
    <t>Thymus serphyllum</t>
  </si>
  <si>
    <t>Thymus serphyllum Purple Beauty</t>
  </si>
  <si>
    <t xml:space="preserve">Erica carnea 'Challenger' </t>
  </si>
  <si>
    <t xml:space="preserve">Erica carnea  'Isabell' </t>
  </si>
  <si>
    <t>Erica carnea 'Praecox Rubra'</t>
  </si>
  <si>
    <t xml:space="preserve">Erica carnea 'Winterfreude' </t>
  </si>
  <si>
    <t>květ karmín, XII-IV, zelený list</t>
  </si>
  <si>
    <t>květ purp., XII-IV, zel. List</t>
  </si>
  <si>
    <t>květ tm. červený, I-IV, bronz list</t>
  </si>
  <si>
    <t>květ bílý, II-IV, jasně zelený list</t>
  </si>
  <si>
    <t>Pinus jeffrey</t>
  </si>
  <si>
    <t>Fraxinus excelsior</t>
  </si>
  <si>
    <t>Acer campestre</t>
  </si>
  <si>
    <t>javor babyka</t>
  </si>
  <si>
    <t>Sorbus torminalis</t>
  </si>
  <si>
    <t>jeřáb břek</t>
  </si>
  <si>
    <t>Ulmus glabra</t>
  </si>
  <si>
    <t>Acer tataricum</t>
  </si>
  <si>
    <t>Fraxinus ornus</t>
  </si>
  <si>
    <t>Juglans nigra</t>
  </si>
  <si>
    <t>Magnolia soulangeana</t>
  </si>
  <si>
    <t>Ginkgo biloba</t>
  </si>
  <si>
    <t>jinan dvoulaločný</t>
  </si>
  <si>
    <t>okrasný strom, dvoudomý</t>
  </si>
  <si>
    <t>Malus sp.</t>
  </si>
  <si>
    <t>jabloň ´Coxova Reneta´</t>
  </si>
  <si>
    <t>jablka</t>
  </si>
  <si>
    <t>jabloň ´Cronselské´</t>
  </si>
  <si>
    <t>jabloň ´Jadernička moravská´</t>
  </si>
  <si>
    <t>jabloň ´Kardinál žíhaný´</t>
  </si>
  <si>
    <t>jabloň ´Malinové Hornokrajské</t>
  </si>
  <si>
    <t>jabloň ´Míšeňské´</t>
  </si>
  <si>
    <t>jabloň ´Panenské české´</t>
  </si>
  <si>
    <t>jabloň ´Řehtáč soudkovitý´</t>
  </si>
  <si>
    <t>jabloň ´Smiřické vzácné´</t>
  </si>
  <si>
    <t>jabloň ´Watervlietské mramorované´</t>
  </si>
  <si>
    <t>Prunus sp.</t>
  </si>
  <si>
    <t>slivoň ´Gabrovská´</t>
  </si>
  <si>
    <t>švestky</t>
  </si>
  <si>
    <t>slivoň Durancie</t>
  </si>
  <si>
    <t>třešně</t>
  </si>
  <si>
    <t>třešeň ´Napoleonova´</t>
  </si>
  <si>
    <t>Pyrus sp.</t>
  </si>
  <si>
    <t>hrušeň ´Boscova lahvice´</t>
  </si>
  <si>
    <t>hrušky</t>
  </si>
  <si>
    <t>hrušeň ´Krvavka´</t>
  </si>
  <si>
    <t>hrušeň ´Praskule´</t>
  </si>
  <si>
    <t>hrušeň ´Solanka´</t>
  </si>
  <si>
    <t>kdoule</t>
  </si>
  <si>
    <t>Prunus serrulata 'Kanzan'</t>
  </si>
  <si>
    <t>Amelanchier arborea 'Robin Hill'</t>
  </si>
  <si>
    <t>muchovník</t>
  </si>
  <si>
    <t>malý strom, růžový květ, podzimní barvení</t>
  </si>
  <si>
    <t>sakura</t>
  </si>
  <si>
    <t>magnólie</t>
  </si>
  <si>
    <t>jasan zimnář</t>
  </si>
  <si>
    <t>menší listanatý strom</t>
  </si>
  <si>
    <t>ořešák černý</t>
  </si>
  <si>
    <t>vzrůstný listantý strom</t>
  </si>
  <si>
    <t>javor tatarský</t>
  </si>
  <si>
    <t>jilm horský</t>
  </si>
  <si>
    <t>Cornus cousa 'Satomi'</t>
  </si>
  <si>
    <t>Deutzia gracilis</t>
  </si>
  <si>
    <t>trojpuk</t>
  </si>
  <si>
    <t>pivoňka</t>
  </si>
  <si>
    <t>Cornus stolonifera 'Kelseyi'</t>
  </si>
  <si>
    <t>Amelanchier lamarckii</t>
  </si>
  <si>
    <t>Hypericum calycinum</t>
  </si>
  <si>
    <t>třezalka</t>
  </si>
  <si>
    <t>žlutý květ</t>
  </si>
  <si>
    <t>VELKÉ KEŘE :</t>
  </si>
  <si>
    <t>ACIDOFILNÍ KEŘE :</t>
  </si>
  <si>
    <t>PŮDOPOKRYVNÉ A MALÉ KEŘE :</t>
  </si>
  <si>
    <t>KEŘE DO BLUDIŠTĚ:</t>
  </si>
  <si>
    <t>Carpinus betulus</t>
  </si>
  <si>
    <t>drží lis přes zimu</t>
  </si>
  <si>
    <t>v = 40 - 50</t>
  </si>
  <si>
    <t>Rosa 'The Fairy'</t>
  </si>
  <si>
    <t>půdopokryvná růže</t>
  </si>
  <si>
    <t>Azalea ´Hochmanns´ Juanita´</t>
  </si>
  <si>
    <t>CELKEM VELKÉ KEŘE :</t>
  </si>
  <si>
    <t>CELKEM ACIDOFILNÍ KEŘE :</t>
  </si>
  <si>
    <t>Azalea ´Schneeganz´</t>
  </si>
  <si>
    <t>drobnokvětá azalka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</si>
  <si>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</si>
  <si>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</si>
  <si>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</si>
  <si>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</si>
  <si>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</si>
  <si>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</si>
  <si>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</si>
  <si>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</si>
  <si>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</si>
  <si>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</si>
  <si>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</si>
  <si>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</si>
  <si>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</si>
  <si>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</si>
  <si>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CELKEM MALÉ A PŮDOPOKRYVNÉ KEŘE :</t>
  </si>
  <si>
    <t xml:space="preserve">Prunus laurocerasus </t>
  </si>
  <si>
    <t>v = 20 - 25</t>
  </si>
  <si>
    <t>B1</t>
  </si>
  <si>
    <t>CELKEM KEŘE DO BLUDIŠTĚ :</t>
  </si>
  <si>
    <t xml:space="preserve">prost., v = 40-60 </t>
  </si>
  <si>
    <t>STROMY  S BALEM :</t>
  </si>
  <si>
    <t>zvětvený k zemi, kotvení 4 kůly, bez jutového obalu</t>
  </si>
  <si>
    <t>bez jutového obalu</t>
  </si>
  <si>
    <t>VYTYČENÍ OSAZOVACÍHO PLÁNU :</t>
  </si>
  <si>
    <t>vytyčení keřových skupin</t>
  </si>
  <si>
    <t>vytyčení bludiště</t>
  </si>
  <si>
    <t>vytyčení naučných záhonů</t>
  </si>
  <si>
    <t>hloubení jam pro stromy bez výměny půdy do 0,125 m3 v rovině</t>
  </si>
  <si>
    <t>přesun hmot pro sadovnické úpravy do 5000 m vodorovně (0,05t/ks)</t>
  </si>
  <si>
    <t>VÝSADBA STROMŮ OVOCNÝCH  PROSTOKOŘENNÝCH :</t>
  </si>
  <si>
    <t>výsadba dřevin prost., v rovině při výšce kmene do 1,8 m, kotvení 1 kůl</t>
  </si>
  <si>
    <t>listnaté stromy s balem (ks)</t>
  </si>
  <si>
    <t>jehličnaté stromy s balem (ks)</t>
  </si>
  <si>
    <t>keře s balem (ks)</t>
  </si>
  <si>
    <t>keře prostokořenné (ks)</t>
  </si>
  <si>
    <t>VÝKAZ VÝMĚR  :</t>
  </si>
  <si>
    <t>počet jednotek</t>
  </si>
  <si>
    <t>ovocné stromy prostokořenné (ks)</t>
  </si>
  <si>
    <t>mulč. plochy- keře - rovina (m2)</t>
  </si>
  <si>
    <t>mulč. plochy- keře - svah (m2)</t>
  </si>
  <si>
    <t>bludiště (m2)</t>
  </si>
  <si>
    <t>velké keře s balem v rovině (ks)</t>
  </si>
  <si>
    <t>acidofilní keře s balem v rovině (ks)</t>
  </si>
  <si>
    <t>velké keře s balem ve svahu (ks)</t>
  </si>
  <si>
    <t>acidofilní keře s balem ve svahu (ks)</t>
  </si>
  <si>
    <t>malé keře s balem ve svahu (ks)</t>
  </si>
  <si>
    <t>prostokořenné keře - bludiště</t>
  </si>
  <si>
    <t>hloubení jam bez výměny půdy do 0,05m3, velké keře</t>
  </si>
  <si>
    <t>výsadba dřevin s balem v rovině bal  0,1-0,2 m, velké keře</t>
  </si>
  <si>
    <t xml:space="preserve">VÝSADBA KEŘŮ VE SVAHU : </t>
  </si>
  <si>
    <t>obdělání půdy rytím hl.  do 20 cm, svah do 1:2</t>
  </si>
  <si>
    <t>chem. odplevel. půdy postř. naširoko, svah do 1:2 (2x)</t>
  </si>
  <si>
    <t>plošná úprava terénu při nerovnostech 5 až 10 cm, svah do 1:2</t>
  </si>
  <si>
    <t>výsadba dřevin s balem ve svahu do 1:2, bal  0,1-0,2 m, velké keře</t>
  </si>
  <si>
    <t>výsadba dřevin s balem ve svahu 1:2, bal  0,1-0,2 m, acidofilní keře</t>
  </si>
  <si>
    <t>výsadba dřevin s balem ve svahu do 1:2, bal do 0,1 m, malé keře</t>
  </si>
  <si>
    <t>hloubení jam bez výměny půdy do 0,02 m3, malé keře</t>
  </si>
  <si>
    <t>kůly (frézovaný, prům. 7 cm, 2,5m), stromy s balem</t>
  </si>
  <si>
    <t>příčky (prům. 8cm, délka 60cm), stromy s balem</t>
  </si>
  <si>
    <t>kůly (frézovaný, prům. 6 cm, 2 m), ovocné stromy</t>
  </si>
  <si>
    <t>úvazky (1m/strom), stromy s balem</t>
  </si>
  <si>
    <t>úvazky (0,5 m/strom), ovocné stromy</t>
  </si>
  <si>
    <t>juta (šíře 20cm, baleno po 50bm, 10stromů/bal), stromy s bal. (bez jehl. a k zemi zavětvených taxonů)</t>
  </si>
  <si>
    <t>tabletové hnojivo Sylvamix (3ks/strom), všechny stromy</t>
  </si>
  <si>
    <t>tabletové hnojivo Sylvamix (2 ks/keř), všechny keře</t>
  </si>
  <si>
    <t>mulčovací kůra (1m2/strom, 10 cm výška mulče), všechny stromy</t>
  </si>
  <si>
    <t>mulčovací kůra (10 cm výška mulče), všechny keře</t>
  </si>
  <si>
    <t>totální herbicid (0,05l/100m2), naučné záhony</t>
  </si>
  <si>
    <t>bm</t>
  </si>
  <si>
    <t>prkna na zpevňování svahů</t>
  </si>
  <si>
    <t xml:space="preserve">chem. odplevel. půdy postř. naširoko,rovina </t>
  </si>
  <si>
    <t>zapuštění nerezového obrubníku</t>
  </si>
  <si>
    <t>pokácení stromu listnatého v rovině o prům. kmene  0,2-0,3 m</t>
  </si>
  <si>
    <t>ODSTRANĚNÍ KEŘŮ :</t>
  </si>
  <si>
    <t>odstranění nevhodných dřevin nad 1m výšky s odstraněním pařezu</t>
  </si>
  <si>
    <t>KEŘE - NAUČNÝ ZÁHON:</t>
  </si>
  <si>
    <t>ZMLAZOVACÍ ŘEZ KEŘŮ :</t>
  </si>
  <si>
    <t>zmlazení keřů netrnitých o prům. koruny 1,5m -3 m</t>
  </si>
  <si>
    <t>řez a tvarování živých plotů výšky do 1,5 m, šířky do 1 m</t>
  </si>
  <si>
    <t>Ligustrum vulgare</t>
  </si>
  <si>
    <t>ptačí zob</t>
  </si>
  <si>
    <t>uložení kmenů - broukoviště</t>
  </si>
  <si>
    <t>ptačník (5x2,5 m)</t>
  </si>
  <si>
    <t>vřesovec</t>
  </si>
  <si>
    <t>P2</t>
  </si>
  <si>
    <t>P3</t>
  </si>
  <si>
    <t>P4</t>
  </si>
  <si>
    <t>P5</t>
  </si>
  <si>
    <t>Calluna vulgaris 'Boskoop'</t>
  </si>
  <si>
    <t xml:space="preserve">vřes </t>
  </si>
  <si>
    <t>květ F, VIII-X, Ž list</t>
  </si>
  <si>
    <t>P6</t>
  </si>
  <si>
    <t>Calluna vulgaris ´Alexandra´</t>
  </si>
  <si>
    <t>květ Č, IX-XII</t>
  </si>
  <si>
    <t>P7</t>
  </si>
  <si>
    <t>Calluna vulgaris ´County Wicklow´</t>
  </si>
  <si>
    <t>květ R, VIII-X</t>
  </si>
  <si>
    <t>P8</t>
  </si>
  <si>
    <t>P9</t>
  </si>
  <si>
    <t>P10</t>
  </si>
  <si>
    <t>kručinka</t>
  </si>
  <si>
    <t>P11</t>
  </si>
  <si>
    <t>brusnice borůvka</t>
  </si>
  <si>
    <t>P12</t>
  </si>
  <si>
    <t>Vaccinium vitis-idaea</t>
  </si>
  <si>
    <t>brusnice brusinka</t>
  </si>
  <si>
    <t>P13</t>
  </si>
  <si>
    <t>zimolez</t>
  </si>
  <si>
    <t>světle žlutý květ</t>
  </si>
  <si>
    <t>P14</t>
  </si>
  <si>
    <t>P15</t>
  </si>
  <si>
    <t>P16</t>
  </si>
  <si>
    <t>P17</t>
  </si>
  <si>
    <t>P18</t>
  </si>
  <si>
    <t>Iberis sempervirens</t>
  </si>
  <si>
    <t>iberka</t>
  </si>
  <si>
    <t>P19</t>
  </si>
  <si>
    <t>P20</t>
  </si>
  <si>
    <t>mochna</t>
  </si>
  <si>
    <t>P21</t>
  </si>
  <si>
    <t>P22</t>
  </si>
  <si>
    <t>Caryopteris x clandonensis</t>
  </si>
  <si>
    <t>ořechoplodec</t>
  </si>
  <si>
    <t>modrý květ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</si>
  <si>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</si>
  <si>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</si>
  <si>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</si>
  <si>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</si>
  <si>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</si>
  <si>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</si>
  <si>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</si>
  <si>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</si>
  <si>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</si>
  <si>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</si>
  <si>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</si>
  <si>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perovskie</t>
  </si>
  <si>
    <t>P34</t>
  </si>
  <si>
    <t>Helianthemum hybridum</t>
  </si>
  <si>
    <t>devaterník</t>
  </si>
  <si>
    <t>žlutooranžový květ</t>
  </si>
  <si>
    <t>P35</t>
  </si>
  <si>
    <t>P36</t>
  </si>
  <si>
    <t>P37</t>
  </si>
  <si>
    <t>P38</t>
  </si>
  <si>
    <t>P39</t>
  </si>
  <si>
    <t>barvínek</t>
  </si>
  <si>
    <t>P40</t>
  </si>
  <si>
    <t>P41</t>
  </si>
  <si>
    <t>čilimník</t>
  </si>
  <si>
    <t>P42</t>
  </si>
  <si>
    <t>juka</t>
  </si>
  <si>
    <t>CELKEM keře v naučných záhonech:</t>
  </si>
  <si>
    <t>hloubení jam bez výměny půdy do 0,05m3, keře</t>
  </si>
  <si>
    <t>výsadba dřevin s balem v rovině bal  0,1-0,2 m, keře</t>
  </si>
  <si>
    <t xml:space="preserve">VÝSADBA KEŘŮ - ZALOŽENÍ NAUČNÝCH ZÁHONŮ V ROVINĚ : </t>
  </si>
  <si>
    <t>rašelina (bal. 250 l/8 ks), acidofilní taxony - naučné záhony</t>
  </si>
  <si>
    <t>mulčovací kůra (10 cm, keře naučné záhony)</t>
  </si>
  <si>
    <t>zemina pro ohumusování a osetí okolních ploch naučných záhonů (tl.0,15m)</t>
  </si>
  <si>
    <t>zahradní substrát pro výsadbu naučných záhonů - tříděná zemina+kompost (1:1) (tl. 0,32m)</t>
  </si>
  <si>
    <t>nerezový obrubník k naučným záhonům (Plech nerez válcovaný za studena, EN ISO 9445, rozměr 1x1000x633, vč. řezání)</t>
  </si>
  <si>
    <t>CELKEM:</t>
  </si>
  <si>
    <t>CELKEM  ROSTLINNÝ MATERIÁL :</t>
  </si>
  <si>
    <t>vysokokmen</t>
  </si>
  <si>
    <t xml:space="preserve">Paeonia suffruticosa </t>
  </si>
  <si>
    <t>Stavební úpravy</t>
  </si>
  <si>
    <t>PĚSTEBNÍ OPATŘENÍ :</t>
  </si>
  <si>
    <t>č.taxonu</t>
  </si>
  <si>
    <t>COBRA Standard (vazby v koruně vč. instalace)</t>
  </si>
  <si>
    <t>COBRA Plus (vazby v koruně vč. instalace)</t>
  </si>
  <si>
    <t xml:space="preserve">VÝSADBA KEŘŮ - ZALOŽENÍ BLUDIŠTĚ V ROVINĚ : </t>
  </si>
  <si>
    <t>zbudování dočasného oplocení, kůl 1,5m napínací drát</t>
  </si>
  <si>
    <t>výsadba keře bez balu v rovině v do 1m</t>
  </si>
  <si>
    <t>mulčovací kůra (10 cm, keře bludiště)</t>
  </si>
  <si>
    <t>napínací drát do bludiště (t. 2,5 mm, poplast. Zn., bal. 78m)</t>
  </si>
  <si>
    <t>CELKEM  PRÁCE :</t>
  </si>
  <si>
    <t>1,4,6,12,13,14,15,17,20,21</t>
  </si>
  <si>
    <t>K10,K21</t>
  </si>
  <si>
    <t>BOURACÍ A STAVEBNÍ PRÁCE :</t>
  </si>
  <si>
    <t>REVITALIZACE ŠKOLNÍ ZAHRADY  -  ZŠ 8. KVĚTNA 63 - ŠUMPERK</t>
  </si>
  <si>
    <t>KONZERVACE DUTIN :</t>
  </si>
  <si>
    <t>vyčištění dutiny a zafrézování suchého dřeva</t>
  </si>
  <si>
    <t>zastřešení dutiny epoxidovou stříškou (instalace vč. materiálu)</t>
  </si>
  <si>
    <t>21</t>
  </si>
  <si>
    <t>keře - naučné záhony (ks)</t>
  </si>
  <si>
    <t>Číslo položky</t>
  </si>
  <si>
    <t>Název položky</t>
  </si>
  <si>
    <t>MJ</t>
  </si>
  <si>
    <t>množství</t>
  </si>
  <si>
    <t>cena / MJ</t>
  </si>
  <si>
    <t>celkem (Kč)</t>
  </si>
  <si>
    <t>Komunikace</t>
  </si>
  <si>
    <t>113107230</t>
  </si>
  <si>
    <t>Odstranění podkladu nad 200 m2, beton, tl. 8 cm</t>
  </si>
  <si>
    <t>113107241</t>
  </si>
  <si>
    <t>Odstranění podkladu nad 200 m2, živičného tl.5 cm</t>
  </si>
  <si>
    <t>113152112</t>
  </si>
  <si>
    <t>Odstranění podkladu z kameniva drceného</t>
  </si>
  <si>
    <t>tl.200 mm:376*0,2</t>
  </si>
  <si>
    <t>Celkem za</t>
  </si>
  <si>
    <t>Přesuny suti a vybouraných hmot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</si>
  <si>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</si>
  <si>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</si>
  <si>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</si>
  <si>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</si>
  <si>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979087212</t>
  </si>
  <si>
    <t xml:space="preserve">Nakládání suti na dopravní prostředky </t>
  </si>
  <si>
    <t>ostatní drobné stavby</t>
  </si>
  <si>
    <t>kůly do bludiště (smrk fréz. Ø 5 cm, d 1,5m)</t>
  </si>
  <si>
    <t>ODSTRANĚNÍ ASFALTOVÉHO HŘIŠTĚ :</t>
  </si>
  <si>
    <t>OSTATNÍ DROBNÉ STAVBY :</t>
  </si>
  <si>
    <t>OŘEZ STROMŮ - I. KATEGORIE :</t>
  </si>
  <si>
    <t>OŘEZ STROMŮ - II. KATEGORIE :</t>
  </si>
  <si>
    <t>OŘEZ STROMŮ - III. KATEGORIE :</t>
  </si>
  <si>
    <t>Náročné a složité zásahy v korunách přesílených a mohutných stromů  (vč.ošetření řezných ploch, odkliz dřevní hmoty ), středně náročný zásah</t>
  </si>
  <si>
    <t>Náročné a složité zásahy v korunách přesílených a mohutných stromů  (vč.ošetření řezných ploch, odkliz dřevní hmoty ), velmi náročný zásah</t>
  </si>
  <si>
    <t>40,41,136</t>
  </si>
  <si>
    <t>28,95,96,109,132,157,158,160,181,182,185,187</t>
  </si>
  <si>
    <t>25,97,110,111,115,118,123,129,176</t>
  </si>
  <si>
    <t>1,3,4, 12,13,14,19,20,22,73,74</t>
  </si>
  <si>
    <t>27,36,38,91,184,92</t>
  </si>
  <si>
    <t>6,15,16,17,21,23,33,172</t>
  </si>
  <si>
    <t>uložení dřevní hmoty s odvozem do 5 km (52*0,05)</t>
  </si>
  <si>
    <t>Méně až středně náročný strom,ořez lze provést stromolezeckou technikou uvnitř koruny,nízké až střední dimenze větví (vč. ošetření řezných ploch, odkliz dřevní hmoty ), velmi náročný zásah</t>
  </si>
  <si>
    <t>Méně až středně náročný strom,ořez lze provést stromolezeckou technikou uvnitř koruny,nízké až střední dimenze větví (vč. ošetření řezných ploch, odkliz dřevní hmoty ), středně náročný zásah</t>
  </si>
  <si>
    <t>Stromy nenáročné, nízké až střední dimenze větví nebo stromy mladé ( ošetření řezných ploch, odkliz dřevní hmoty vč. štěpkování), středně náročný zásah</t>
  </si>
  <si>
    <t>Stromy nenáročné, nízké až střední dimenze větví nebo stromy mladé ( ošetření řezných ploch, odkliz dřevní hmoty vč. štěpkování), velmi náročný zásah</t>
  </si>
  <si>
    <t>Méně až středně náročný strom,ořez lze provést stromolezeckou technikou uvnitř koruny,nízké až střední dimenze větví (vč. ošetření řezných ploch, odkliz dřevní hmoty ), málo náročný zásah</t>
  </si>
  <si>
    <t>Stromy nenáročné, nízké až střední dimenze větví nebo stromy mladé ( ošetření řezných ploch, odkliz dřevní hmoty vč. štěpkování), málo náročný zásah</t>
  </si>
  <si>
    <t>mulčování rostlin ve svahu 1:2</t>
  </si>
  <si>
    <t>Doprava</t>
  </si>
  <si>
    <t>borovice Jeffreyova</t>
  </si>
  <si>
    <t>vytyčení stromů</t>
  </si>
  <si>
    <t>mulč. plochy- stromy (m2)</t>
  </si>
  <si>
    <t>č. práce</t>
  </si>
  <si>
    <t>185 80-4311</t>
  </si>
  <si>
    <t>zalití rostlin vodou, plochy jednotlivě do 20 m2 (5 x opakovat, 0,02m3/ks)</t>
  </si>
  <si>
    <t>2</t>
  </si>
  <si>
    <t>185 85-1111</t>
  </si>
  <si>
    <t>dovoz vody pro zálivku do 6000 m</t>
  </si>
  <si>
    <t>3</t>
  </si>
  <si>
    <t>184 91-1111</t>
  </si>
  <si>
    <t>znovuuvázání dřeviny jedním úvazkem ke stávajícímu kůlu (10% jedinců)</t>
  </si>
  <si>
    <t>4</t>
  </si>
  <si>
    <t>184080-1121</t>
  </si>
  <si>
    <t>ošetření vysazených dřevin(vypletí, ods. pošk. částí, odvoz do 20 km)</t>
  </si>
  <si>
    <t>ošetření vysazených dřevin (vypletí, ods. pošk. částí, odvoz do 20 km)</t>
  </si>
  <si>
    <t>184 50-3111</t>
  </si>
  <si>
    <t>odstranění obalu kmene z juty v jedné vrstvě, rovina (2m2/1strom)</t>
  </si>
  <si>
    <t>NÁSLEDNÁ PÉČE O KEŘOVÉ VÝSADBY  (v 1. vegetačním období po výsadbě) :</t>
  </si>
  <si>
    <t>185 80-4312</t>
  </si>
  <si>
    <t>zalití rostlin vodou, plochy přes 20 m2 (5 x opakovat, 0,01m3/m2)</t>
  </si>
  <si>
    <t>184 80-1131</t>
  </si>
  <si>
    <t>ošetření vysazených dřevin ve skupinách (vypletí, ods. pošk. částí, odvoz do 20 km)</t>
  </si>
  <si>
    <t>NÁSLEDNÁ PÉČE O KEŘOVÉ VÝSADBY  (v 2. vegetačním období po výsadbě) :</t>
  </si>
  <si>
    <t>184 92-1093</t>
  </si>
  <si>
    <t>doplnění mulče 10%, plochy</t>
  </si>
  <si>
    <t>NÁSLEDNÁ PÉČE O KEŘOVÉ VÝSADBY  (v 3. vegetačním období po výsadbě) :</t>
  </si>
  <si>
    <t xml:space="preserve">VÝSADBA TRVALEK V ROVINĚ : </t>
  </si>
  <si>
    <t>183 40-3131</t>
  </si>
  <si>
    <t>182 00-1111</t>
  </si>
  <si>
    <t>184 80-2111</t>
  </si>
  <si>
    <t>183 10-1312</t>
  </si>
  <si>
    <t>hloubení jam s výměnou půdy na 100 % do 0,02 m3, trvalky</t>
  </si>
  <si>
    <t>183 20-4115</t>
  </si>
  <si>
    <t>výsadba květin do vel. K12 se zalitím, rovina, trvalky</t>
  </si>
  <si>
    <t>998 23-1311</t>
  </si>
  <si>
    <t>přesun hmot pro sadovnické úpravy do 5000 m vodorovně (0,005t/m2)</t>
  </si>
  <si>
    <t>NÁSLEDNÁ PÉČE O TRVALKOVÉ ZÁHONY  (v 1. vegetačním období po výsadbě) :</t>
  </si>
  <si>
    <t>zalití rostlin vodou, plochy přes 20 m2 (7 x opakovat, 0,01m3/m2)</t>
  </si>
  <si>
    <t>185 80-4111</t>
  </si>
  <si>
    <t>ošetření vysazených květin (vypletí, ostříhání, odvoz do 20km, 2x opak.)</t>
  </si>
  <si>
    <t>NÁSLEDNÁ PÉČE O TRVALKOVÉ ZÁHONY  (v 2. vegetačním období po výsadbě) :</t>
  </si>
  <si>
    <t>NÁSLEDNÁ PÉČE O TRVALKOVÉ ZÁHONY  (v 3. vegetačním období po výsadbě) :</t>
  </si>
  <si>
    <t>VEDLEJŠÍ NÁKLADY</t>
  </si>
  <si>
    <t>Vybudování, zřízení staveniště</t>
  </si>
  <si>
    <t xml:space="preserve">Provoz zařízení staveniště </t>
  </si>
  <si>
    <t xml:space="preserve">Odstranění zařízení staveniště </t>
  </si>
  <si>
    <t>OSTATNÍ NÁKLADY</t>
  </si>
  <si>
    <t>Dokumentace skutečného provedení stavby</t>
  </si>
  <si>
    <t xml:space="preserve">Dočasná dopravní opatření </t>
  </si>
  <si>
    <t>Vytyčení inženýrských sítí</t>
  </si>
  <si>
    <t>Ostatní náklady</t>
  </si>
  <si>
    <t>DPH (21%) :</t>
  </si>
  <si>
    <t>PĚŠINY MEZI NAUČNÝMI ZÁHONY :</t>
  </si>
  <si>
    <t>pískovaná plocha mezi naučnými záhony + okolní lem</t>
  </si>
  <si>
    <t>REVITALIZACE ŠKOLNÍ ZAHRADY  -  ZŠ 8. KVĚTNA - ŠUMPERK</t>
  </si>
  <si>
    <t>TRVALKY:</t>
  </si>
  <si>
    <t>T1</t>
  </si>
  <si>
    <t>Coreopsis verticillata Moonbeam</t>
  </si>
  <si>
    <t>krásnoočko</t>
  </si>
  <si>
    <t>citronově-žlutý květ</t>
  </si>
  <si>
    <t>T2</t>
  </si>
  <si>
    <t>Aster dumosus Kassel</t>
  </si>
  <si>
    <t>astra</t>
  </si>
  <si>
    <t>červený květ</t>
  </si>
  <si>
    <t>T3</t>
  </si>
  <si>
    <t>Aster dumosus Lady in Blue</t>
  </si>
  <si>
    <t>T4</t>
  </si>
  <si>
    <t>Euphorbia polychroma</t>
  </si>
  <si>
    <t>pryšec</t>
  </si>
  <si>
    <t>T5</t>
  </si>
  <si>
    <t>Sedum telephium Carl</t>
  </si>
  <si>
    <t>rozchodník</t>
  </si>
  <si>
    <t>T6</t>
  </si>
  <si>
    <t>Salvia nemorosa ´Blaukönigin´</t>
  </si>
  <si>
    <t>tmavě fialový květ</t>
  </si>
  <si>
    <t>T7</t>
  </si>
  <si>
    <t>Solidago sphacelata Golden Fleece</t>
  </si>
  <si>
    <t>zlatobýl</t>
  </si>
  <si>
    <t>T8</t>
  </si>
  <si>
    <t>Veronica spicata Ulster Dwarf Blue</t>
  </si>
  <si>
    <t>rozrazil</t>
  </si>
  <si>
    <t>T9</t>
  </si>
  <si>
    <t>Hemerocallis Stella d´Oro</t>
  </si>
  <si>
    <t>denivka</t>
  </si>
  <si>
    <t>T10</t>
  </si>
  <si>
    <t>Kniphophia uvaria Flamenco</t>
  </si>
  <si>
    <t>mnohokvět</t>
  </si>
  <si>
    <t>CELKEM TRVALKY :</t>
  </si>
  <si>
    <t>POMOCNÝ MATERIÁL trvalky :</t>
  </si>
  <si>
    <t>tabletové hnojivo Sylvamix (trvalky)</t>
  </si>
  <si>
    <t>mulčovací kůra (trvalky)</t>
  </si>
  <si>
    <t>zahradnický substrát pro trvalky a cibulnaté rostliny (bal. 250l/250ks)</t>
  </si>
  <si>
    <t>totální herbicid (0,05l/100m2), trvalky</t>
  </si>
  <si>
    <t>chem. odplevel. půdy postř. naširoko,rovina (4x)</t>
  </si>
  <si>
    <t>hnojení tabletovým hnojivem Sylvamix (1 rostlina - 1 ks)</t>
  </si>
  <si>
    <t>CELKEM PRÁCE :</t>
  </si>
  <si>
    <t>CELKOVÉ NÁKLADY TRVALKOVÉ ZÁHONY:</t>
  </si>
  <si>
    <t>CELKOVÉ ZPŮSOBILÉ NÁKLADY :</t>
  </si>
  <si>
    <t>CELKOVÉ NEZPŮSOBILÉ NÁKLADY :</t>
  </si>
  <si>
    <t>drcení ořezaných větví strojně s odvozem do 20 km</t>
  </si>
  <si>
    <t>NÁSLEDNÁ PÉČE O STROMY S BALEM (v 1. vegetačním období po výsadbě) :</t>
  </si>
  <si>
    <t>NÁSLEDNÁ PÉČE O STROMY S BALEM (v 2. vegetačním období po výsadbě) :</t>
  </si>
  <si>
    <t>NÁSLEDNÁ PÉČE O STROMY S BALEM (v 3. vegetačním období po výsadbě) :</t>
  </si>
  <si>
    <t>NÁSLEDNÁ PÉČE O PROSTOKOŘENNÉ OVOCNÉ STROMY (v 1. vegetačním období po výsadbě) :</t>
  </si>
  <si>
    <t>NÁSLEDNÁ PÉČE O PROSTOKOŘENNÉ OVOCNÉ STROMY (v 2. vegetačním období po výsadbě) :</t>
  </si>
  <si>
    <t>NÁSLEDNÁ PÉČE O PROSTOKOŘENNÉ OVOCNÉ STROMY (v 3. vegetačním období po výsadbě) :</t>
  </si>
  <si>
    <t>1</t>
  </si>
  <si>
    <t>5</t>
  </si>
  <si>
    <t>hnojení umělým hnojivem na široko (50g/m2), vč. hnojiva</t>
  </si>
  <si>
    <t>CELKEM NÁSLEDNÁ PÉČE :</t>
  </si>
  <si>
    <t>NÁSLEDNÁ PÉČE O VÝSADBY :</t>
  </si>
  <si>
    <t>Následná péče o výsadby</t>
  </si>
  <si>
    <t>Vedlejší náklady</t>
  </si>
  <si>
    <t>Trvalkové záhony</t>
  </si>
  <si>
    <t>CELKEM VRN :</t>
  </si>
  <si>
    <t>CELKEM OSTATNÍ NÁKLADY :</t>
  </si>
  <si>
    <t>Stavební úpravy ostatní</t>
  </si>
</sst>
</file>

<file path=xl/styles.xml><?xml version="1.0" encoding="utf-8"?>
<styleSheet xmlns="http://schemas.openxmlformats.org/spreadsheetml/2006/main">
  <numFmts count="3">
    <numFmt numFmtId="164" formatCode="#,##0.00&quot; Kč&quot;"/>
    <numFmt numFmtId="165" formatCode="0.0"/>
    <numFmt numFmtId="166" formatCode="#,##0.00\ &quot;Kč&quot;"/>
  </numFmts>
  <fonts count="33">
    <font>
      <sz val="10"/>
      <name val="Arial CE"/>
      <family val="2"/>
    </font>
    <font>
      <sz val="10"/>
      <name val="Arial"/>
      <family val="2"/>
    </font>
    <font>
      <b/>
      <sz val="12"/>
      <color indexed="5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17"/>
      <name val="Arial CE"/>
      <family val="2"/>
    </font>
    <font>
      <sz val="8"/>
      <name val="Tahoma"/>
      <family val="2"/>
    </font>
    <font>
      <b/>
      <sz val="12"/>
      <color indexed="55"/>
      <name val="Tahoma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4"/>
      <name val="Tahoma"/>
      <family val="2"/>
    </font>
    <font>
      <b/>
      <sz val="12"/>
      <color indexed="49"/>
      <name val="Tahoma"/>
      <family val="2"/>
    </font>
    <font>
      <b/>
      <sz val="12"/>
      <color indexed="8"/>
      <name val="Tahoma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7"/>
      <name val="Tahoma"/>
      <family val="2"/>
    </font>
    <font>
      <sz val="9"/>
      <name val="Tahoma"/>
      <family val="2"/>
    </font>
    <font>
      <sz val="10"/>
      <color indexed="10"/>
      <name val="Tahoma"/>
      <family val="2"/>
    </font>
    <font>
      <b/>
      <sz val="14"/>
      <name val="Arial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sz val="14"/>
      <name val="Tahoma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u val="single"/>
      <sz val="10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>
        <color indexed="8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3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Fill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5" fillId="0" borderId="0" xfId="0" applyFont="1" applyFill="1" applyBorder="1"/>
    <xf numFmtId="0" fontId="7" fillId="0" borderId="0" xfId="0" applyFont="1" applyFill="1"/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/>
    <xf numFmtId="0" fontId="8" fillId="0" borderId="9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164" fontId="5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6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4" fillId="0" borderId="15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12" fillId="0" borderId="0" xfId="0" applyFont="1"/>
    <xf numFmtId="49" fontId="4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164" fontId="4" fillId="0" borderId="21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164" fontId="4" fillId="0" borderId="25" xfId="0" applyNumberFormat="1" applyFont="1" applyFill="1" applyBorder="1"/>
    <xf numFmtId="0" fontId="4" fillId="0" borderId="26" xfId="0" applyFont="1" applyFill="1" applyBorder="1"/>
    <xf numFmtId="164" fontId="4" fillId="0" borderId="27" xfId="0" applyNumberFormat="1" applyFont="1" applyFill="1" applyBorder="1"/>
    <xf numFmtId="0" fontId="4" fillId="0" borderId="28" xfId="0" applyFont="1" applyFill="1" applyBorder="1"/>
    <xf numFmtId="164" fontId="4" fillId="0" borderId="29" xfId="0" applyNumberFormat="1" applyFont="1" applyFill="1" applyBorder="1"/>
    <xf numFmtId="164" fontId="5" fillId="0" borderId="14" xfId="0" applyNumberFormat="1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/>
    <xf numFmtId="0" fontId="5" fillId="0" borderId="31" xfId="0" applyFont="1" applyFill="1" applyBorder="1" applyAlignment="1">
      <alignment horizontal="center"/>
    </xf>
    <xf numFmtId="0" fontId="4" fillId="0" borderId="14" xfId="0" applyFont="1" applyFill="1" applyBorder="1"/>
    <xf numFmtId="166" fontId="4" fillId="0" borderId="3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65" fontId="4" fillId="0" borderId="3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1" fillId="0" borderId="0" xfId="0" applyFont="1" applyFill="1" applyAlignment="1">
      <alignment horizontal="center"/>
    </xf>
    <xf numFmtId="0" fontId="4" fillId="0" borderId="32" xfId="0" applyFont="1" applyFill="1" applyBorder="1"/>
    <xf numFmtId="166" fontId="5" fillId="0" borderId="1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2" borderId="34" xfId="0" applyFont="1" applyFill="1" applyBorder="1"/>
    <xf numFmtId="0" fontId="1" fillId="0" borderId="35" xfId="0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" xfId="0" applyBorder="1"/>
    <xf numFmtId="0" fontId="4" fillId="0" borderId="31" xfId="0" applyFont="1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4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5" fillId="0" borderId="3" xfId="0" applyFont="1" applyFill="1" applyBorder="1" applyAlignment="1">
      <alignment horizontal="center"/>
    </xf>
    <xf numFmtId="0" fontId="4" fillId="0" borderId="38" xfId="0" applyFont="1" applyFill="1" applyBorder="1"/>
    <xf numFmtId="0" fontId="4" fillId="0" borderId="38" xfId="0" applyFont="1" applyFill="1" applyBorder="1" applyAlignment="1">
      <alignment horizontal="center"/>
    </xf>
    <xf numFmtId="0" fontId="4" fillId="0" borderId="0" xfId="0" applyFont="1"/>
    <xf numFmtId="0" fontId="4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2" fillId="0" borderId="0" xfId="0" applyFont="1"/>
    <xf numFmtId="0" fontId="22" fillId="2" borderId="34" xfId="0" applyFont="1" applyFill="1" applyBorder="1"/>
    <xf numFmtId="0" fontId="4" fillId="2" borderId="34" xfId="0" applyFont="1" applyFill="1" applyBorder="1"/>
    <xf numFmtId="0" fontId="4" fillId="0" borderId="3" xfId="0" applyFont="1" applyFill="1" applyBorder="1" applyAlignment="1">
      <alignment/>
    </xf>
    <xf numFmtId="0" fontId="23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Font="1" applyBorder="1"/>
    <xf numFmtId="0" fontId="24" fillId="0" borderId="0" xfId="0" applyFont="1"/>
    <xf numFmtId="0" fontId="4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4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0" fillId="0" borderId="8" xfId="0" applyBorder="1"/>
    <xf numFmtId="0" fontId="5" fillId="0" borderId="45" xfId="0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6" xfId="0" applyFont="1" applyFill="1" applyBorder="1"/>
    <xf numFmtId="0" fontId="4" fillId="0" borderId="3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3" xfId="0" applyFont="1" applyBorder="1"/>
    <xf numFmtId="166" fontId="4" fillId="0" borderId="8" xfId="0" applyNumberFormat="1" applyFont="1" applyFill="1" applyBorder="1" applyAlignment="1">
      <alignment horizontal="center"/>
    </xf>
    <xf numFmtId="0" fontId="11" fillId="0" borderId="21" xfId="0" applyFont="1" applyBorder="1"/>
    <xf numFmtId="166" fontId="4" fillId="0" borderId="4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7" fillId="0" borderId="31" xfId="0" applyFont="1" applyFill="1" applyBorder="1"/>
    <xf numFmtId="0" fontId="7" fillId="0" borderId="31" xfId="0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 applyFill="1"/>
    <xf numFmtId="0" fontId="2" fillId="0" borderId="0" xfId="0" applyFont="1" applyFill="1" applyBorder="1"/>
    <xf numFmtId="0" fontId="6" fillId="0" borderId="4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4" fillId="0" borderId="50" xfId="0" applyFont="1" applyFill="1" applyBorder="1"/>
    <xf numFmtId="49" fontId="4" fillId="0" borderId="13" xfId="0" applyNumberFormat="1" applyFont="1" applyFill="1" applyBorder="1" applyAlignment="1">
      <alignment horizontal="center"/>
    </xf>
    <xf numFmtId="0" fontId="4" fillId="0" borderId="51" xfId="0" applyFont="1" applyFill="1" applyBorder="1"/>
    <xf numFmtId="165" fontId="4" fillId="0" borderId="8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6" fillId="2" borderId="34" xfId="0" applyFont="1" applyFill="1" applyBorder="1"/>
    <xf numFmtId="0" fontId="16" fillId="0" borderId="0" xfId="0" applyFont="1" applyFill="1" applyBorder="1"/>
    <xf numFmtId="0" fontId="25" fillId="2" borderId="34" xfId="0" applyFont="1" applyFill="1" applyBorder="1"/>
    <xf numFmtId="0" fontId="0" fillId="0" borderId="3" xfId="0" applyFont="1" applyBorder="1" applyAlignment="1">
      <alignment horizontal="center"/>
    </xf>
    <xf numFmtId="0" fontId="0" fillId="0" borderId="38" xfId="0" applyBorder="1" applyAlignment="1">
      <alignment horizontal="left"/>
    </xf>
    <xf numFmtId="49" fontId="0" fillId="0" borderId="3" xfId="0" applyNumberFormat="1" applyBorder="1"/>
    <xf numFmtId="0" fontId="4" fillId="3" borderId="52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/>
    <xf numFmtId="0" fontId="4" fillId="3" borderId="0" xfId="0" applyFont="1" applyFill="1" applyBorder="1"/>
    <xf numFmtId="164" fontId="3" fillId="4" borderId="5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center"/>
    </xf>
    <xf numFmtId="0" fontId="7" fillId="4" borderId="6" xfId="0" applyFont="1" applyFill="1" applyBorder="1"/>
    <xf numFmtId="164" fontId="3" fillId="4" borderId="14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4" fillId="3" borderId="0" xfId="0" applyFont="1" applyFill="1"/>
    <xf numFmtId="0" fontId="7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4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3" xfId="20" applyFont="1" applyBorder="1" applyAlignment="1">
      <alignment horizontal="center"/>
      <protection/>
    </xf>
    <xf numFmtId="49" fontId="5" fillId="0" borderId="3" xfId="20" applyNumberFormat="1" applyFont="1" applyBorder="1" applyAlignment="1">
      <alignment horizontal="left"/>
      <protection/>
    </xf>
    <xf numFmtId="0" fontId="5" fillId="0" borderId="3" xfId="20" applyFont="1" applyBorder="1">
      <alignment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NumberFormat="1" applyFont="1" applyBorder="1" applyAlignment="1">
      <alignment horizontal="right"/>
      <protection/>
    </xf>
    <xf numFmtId="0" fontId="4" fillId="0" borderId="3" xfId="20" applyNumberFormat="1" applyFont="1" applyBorder="1">
      <alignment/>
      <protection/>
    </xf>
    <xf numFmtId="0" fontId="11" fillId="0" borderId="3" xfId="20" applyFont="1" applyBorder="1" applyAlignment="1">
      <alignment horizontal="center" vertical="top"/>
      <protection/>
    </xf>
    <xf numFmtId="49" fontId="11" fillId="0" borderId="3" xfId="20" applyNumberFormat="1" applyFont="1" applyBorder="1" applyAlignment="1">
      <alignment horizontal="left" vertical="top"/>
      <protection/>
    </xf>
    <xf numFmtId="0" fontId="23" fillId="0" borderId="32" xfId="20" applyFont="1" applyBorder="1" applyAlignment="1">
      <alignment horizontal="center"/>
      <protection/>
    </xf>
    <xf numFmtId="49" fontId="23" fillId="0" borderId="32" xfId="20" applyNumberFormat="1" applyFont="1" applyBorder="1" applyAlignment="1">
      <alignment horizontal="left"/>
      <protection/>
    </xf>
    <xf numFmtId="0" fontId="5" fillId="0" borderId="8" xfId="20" applyFont="1" applyBorder="1" applyAlignment="1">
      <alignment horizontal="center"/>
      <protection/>
    </xf>
    <xf numFmtId="49" fontId="5" fillId="0" borderId="8" xfId="20" applyNumberFormat="1" applyFont="1" applyBorder="1" applyAlignment="1">
      <alignment horizontal="left"/>
      <protection/>
    </xf>
    <xf numFmtId="0" fontId="5" fillId="0" borderId="8" xfId="20" applyFont="1" applyBorder="1">
      <alignment/>
      <protection/>
    </xf>
    <xf numFmtId="0" fontId="4" fillId="0" borderId="8" xfId="20" applyFont="1" applyBorder="1" applyAlignment="1">
      <alignment horizontal="center"/>
      <protection/>
    </xf>
    <xf numFmtId="0" fontId="4" fillId="0" borderId="8" xfId="20" applyNumberFormat="1" applyFont="1" applyBorder="1" applyAlignment="1">
      <alignment horizontal="right"/>
      <protection/>
    </xf>
    <xf numFmtId="0" fontId="4" fillId="0" borderId="8" xfId="20" applyNumberFormat="1" applyFont="1" applyBorder="1">
      <alignment/>
      <protection/>
    </xf>
    <xf numFmtId="0" fontId="11" fillId="0" borderId="4" xfId="20" applyFont="1" applyBorder="1" applyAlignment="1">
      <alignment horizontal="center" vertical="top"/>
      <protection/>
    </xf>
    <xf numFmtId="49" fontId="11" fillId="0" borderId="4" xfId="20" applyNumberFormat="1" applyFont="1" applyBorder="1" applyAlignment="1">
      <alignment horizontal="left" vertical="top"/>
      <protection/>
    </xf>
    <xf numFmtId="0" fontId="4" fillId="0" borderId="3" xfId="20" applyFont="1" applyBorder="1" applyAlignment="1">
      <alignment vertical="top" wrapText="1"/>
      <protection/>
    </xf>
    <xf numFmtId="49" fontId="4" fillId="0" borderId="3" xfId="20" applyNumberFormat="1" applyFont="1" applyBorder="1" applyAlignment="1">
      <alignment horizontal="center" shrinkToFit="1"/>
      <protection/>
    </xf>
    <xf numFmtId="0" fontId="26" fillId="5" borderId="57" xfId="20" applyFont="1" applyFill="1" applyBorder="1" applyAlignment="1">
      <alignment horizontal="left" wrapText="1"/>
      <protection/>
    </xf>
    <xf numFmtId="0" fontId="26" fillId="0" borderId="0" xfId="0" applyFont="1" applyBorder="1" applyAlignment="1">
      <alignment horizontal="right"/>
    </xf>
    <xf numFmtId="0" fontId="4" fillId="0" borderId="4" xfId="20" applyFont="1" applyBorder="1" applyAlignment="1">
      <alignment vertical="top" wrapText="1"/>
      <protection/>
    </xf>
    <xf numFmtId="49" fontId="4" fillId="0" borderId="4" xfId="20" applyNumberFormat="1" applyFont="1" applyBorder="1" applyAlignment="1">
      <alignment horizontal="center" shrinkToFit="1"/>
      <protection/>
    </xf>
    <xf numFmtId="4" fontId="4" fillId="0" borderId="3" xfId="20" applyNumberFormat="1" applyFont="1" applyBorder="1" applyAlignment="1">
      <alignment horizontal="center"/>
      <protection/>
    </xf>
    <xf numFmtId="4" fontId="4" fillId="0" borderId="4" xfId="20" applyNumberFormat="1" applyFont="1" applyBorder="1" applyAlignment="1">
      <alignment horizontal="center"/>
      <protection/>
    </xf>
    <xf numFmtId="4" fontId="26" fillId="5" borderId="32" xfId="20" applyNumberFormat="1" applyFont="1" applyFill="1" applyBorder="1" applyAlignment="1">
      <alignment horizontal="center" wrapText="1"/>
      <protection/>
    </xf>
    <xf numFmtId="0" fontId="4" fillId="3" borderId="8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3" fillId="4" borderId="5" xfId="0" applyFont="1" applyFill="1" applyBorder="1" applyAlignment="1">
      <alignment/>
    </xf>
    <xf numFmtId="0" fontId="7" fillId="4" borderId="6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2" fillId="0" borderId="0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58" xfId="0" applyFont="1" applyFill="1" applyBorder="1"/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/>
    <xf numFmtId="164" fontId="5" fillId="0" borderId="59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11" fillId="3" borderId="14" xfId="0" applyFont="1" applyFill="1" applyBorder="1"/>
    <xf numFmtId="0" fontId="27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6" fontId="1" fillId="0" borderId="0" xfId="0" applyNumberFormat="1" applyFont="1"/>
    <xf numFmtId="0" fontId="0" fillId="0" borderId="0" xfId="0" applyFill="1" applyBorder="1"/>
    <xf numFmtId="0" fontId="5" fillId="0" borderId="0" xfId="0" applyFont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0" fontId="5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justify"/>
    </xf>
    <xf numFmtId="0" fontId="4" fillId="0" borderId="0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center"/>
    </xf>
    <xf numFmtId="0" fontId="4" fillId="0" borderId="52" xfId="0" applyFont="1" applyFill="1" applyBorder="1"/>
    <xf numFmtId="0" fontId="4" fillId="0" borderId="5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16" fillId="0" borderId="0" xfId="0" applyFont="1"/>
    <xf numFmtId="49" fontId="4" fillId="0" borderId="1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16" fillId="7" borderId="34" xfId="0" applyFont="1" applyFill="1" applyBorder="1"/>
    <xf numFmtId="0" fontId="4" fillId="7" borderId="34" xfId="0" applyFont="1" applyFill="1" applyBorder="1" applyAlignment="1">
      <alignment horizontal="center"/>
    </xf>
    <xf numFmtId="0" fontId="4" fillId="7" borderId="34" xfId="0" applyFont="1" applyFill="1" applyBorder="1"/>
    <xf numFmtId="0" fontId="5" fillId="7" borderId="34" xfId="0" applyFont="1" applyFill="1" applyBorder="1"/>
    <xf numFmtId="0" fontId="5" fillId="7" borderId="34" xfId="0" applyFont="1" applyFill="1" applyBorder="1" applyAlignment="1">
      <alignment horizontal="center"/>
    </xf>
    <xf numFmtId="164" fontId="16" fillId="3" borderId="14" xfId="0" applyNumberFormat="1" applyFont="1" applyFill="1" applyBorder="1"/>
    <xf numFmtId="0" fontId="29" fillId="0" borderId="0" xfId="0" applyFont="1" applyAlignment="1">
      <alignment horizontal="left"/>
    </xf>
    <xf numFmtId="0" fontId="30" fillId="0" borderId="0" xfId="0" applyFont="1"/>
    <xf numFmtId="1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/>
    <xf numFmtId="0" fontId="6" fillId="0" borderId="8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left"/>
    </xf>
    <xf numFmtId="0" fontId="7" fillId="8" borderId="5" xfId="0" applyFont="1" applyFill="1" applyBorder="1"/>
    <xf numFmtId="0" fontId="7" fillId="8" borderId="6" xfId="0" applyFont="1" applyFill="1" applyBorder="1"/>
    <xf numFmtId="0" fontId="7" fillId="8" borderId="6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49" fontId="7" fillId="8" borderId="5" xfId="0" applyNumberFormat="1" applyFont="1" applyFill="1" applyBorder="1" applyAlignment="1">
      <alignment horizontal="center"/>
    </xf>
    <xf numFmtId="164" fontId="5" fillId="8" borderId="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0" fillId="0" borderId="0" xfId="0" applyFont="1" applyFill="1"/>
    <xf numFmtId="0" fontId="2" fillId="0" borderId="34" xfId="0" applyFont="1" applyFill="1" applyBorder="1"/>
    <xf numFmtId="0" fontId="10" fillId="0" borderId="34" xfId="0" applyFont="1" applyFill="1" applyBorder="1"/>
    <xf numFmtId="0" fontId="1" fillId="0" borderId="34" xfId="0" applyFont="1" applyFill="1" applyBorder="1"/>
    <xf numFmtId="0" fontId="16" fillId="0" borderId="0" xfId="0" applyFont="1" applyFill="1"/>
    <xf numFmtId="0" fontId="17" fillId="0" borderId="0" xfId="0" applyFont="1" applyFill="1"/>
    <xf numFmtId="0" fontId="1" fillId="0" borderId="3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center"/>
    </xf>
    <xf numFmtId="164" fontId="3" fillId="9" borderId="16" xfId="0" applyNumberFormat="1" applyFont="1" applyFill="1" applyBorder="1" applyAlignment="1">
      <alignment horizontal="center"/>
    </xf>
    <xf numFmtId="0" fontId="2" fillId="9" borderId="34" xfId="0" applyFont="1" applyFill="1" applyBorder="1"/>
    <xf numFmtId="0" fontId="10" fillId="9" borderId="34" xfId="0" applyFont="1" applyFill="1" applyBorder="1"/>
    <xf numFmtId="0" fontId="1" fillId="9" borderId="34" xfId="0" applyFont="1" applyFill="1" applyBorder="1"/>
    <xf numFmtId="164" fontId="5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left"/>
    </xf>
    <xf numFmtId="164" fontId="3" fillId="10" borderId="5" xfId="0" applyNumberFormat="1" applyFont="1" applyFill="1" applyBorder="1" applyAlignment="1">
      <alignment horizontal="left"/>
    </xf>
    <xf numFmtId="164" fontId="3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/>
    <xf numFmtId="164" fontId="3" fillId="10" borderId="14" xfId="0" applyNumberFormat="1" applyFont="1" applyFill="1" applyBorder="1" applyAlignment="1">
      <alignment horizontal="center"/>
    </xf>
    <xf numFmtId="0" fontId="12" fillId="0" borderId="0" xfId="0" applyFont="1" applyFill="1"/>
    <xf numFmtId="0" fontId="16" fillId="8" borderId="60" xfId="0" applyFont="1" applyFill="1" applyBorder="1"/>
    <xf numFmtId="0" fontId="28" fillId="8" borderId="61" xfId="0" applyFont="1" applyFill="1" applyBorder="1"/>
    <xf numFmtId="164" fontId="16" fillId="8" borderId="62" xfId="0" applyNumberFormat="1" applyFont="1" applyFill="1" applyBorder="1"/>
    <xf numFmtId="49" fontId="3" fillId="11" borderId="5" xfId="0" applyNumberFormat="1" applyFont="1" applyFill="1" applyBorder="1" applyAlignment="1">
      <alignment horizontal="left"/>
    </xf>
    <xf numFmtId="0" fontId="4" fillId="11" borderId="6" xfId="0" applyFont="1" applyFill="1" applyBorder="1"/>
    <xf numFmtId="166" fontId="3" fillId="11" borderId="14" xfId="0" applyNumberFormat="1" applyFont="1" applyFill="1" applyBorder="1" applyAlignment="1">
      <alignment horizontal="center"/>
    </xf>
    <xf numFmtId="0" fontId="18" fillId="0" borderId="0" xfId="0" applyFont="1" applyFill="1"/>
    <xf numFmtId="0" fontId="32" fillId="7" borderId="34" xfId="0" applyFont="1" applyFill="1" applyBorder="1"/>
    <xf numFmtId="0" fontId="18" fillId="7" borderId="34" xfId="0" applyFont="1" applyFill="1" applyBorder="1"/>
    <xf numFmtId="0" fontId="4" fillId="0" borderId="63" xfId="0" applyFont="1" applyFill="1" applyBorder="1"/>
    <xf numFmtId="0" fontId="4" fillId="0" borderId="64" xfId="0" applyFont="1" applyFill="1" applyBorder="1"/>
    <xf numFmtId="164" fontId="4" fillId="0" borderId="65" xfId="0" applyNumberFormat="1" applyFont="1" applyFill="1" applyBorder="1"/>
    <xf numFmtId="0" fontId="6" fillId="0" borderId="66" xfId="0" applyFont="1" applyFill="1" applyBorder="1" applyAlignment="1">
      <alignment horizontal="center"/>
    </xf>
    <xf numFmtId="0" fontId="6" fillId="0" borderId="66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3" fillId="3" borderId="60" xfId="0" applyFont="1" applyFill="1" applyBorder="1"/>
    <xf numFmtId="0" fontId="28" fillId="3" borderId="61" xfId="0" applyFont="1" applyFill="1" applyBorder="1"/>
    <xf numFmtId="164" fontId="16" fillId="3" borderId="62" xfId="0" applyNumberFormat="1" applyFont="1" applyFill="1" applyBorder="1"/>
    <xf numFmtId="49" fontId="26" fillId="5" borderId="57" xfId="20" applyNumberFormat="1" applyFont="1" applyFill="1" applyBorder="1" applyAlignment="1">
      <alignment horizontal="left" wrapText="1"/>
      <protection/>
    </xf>
    <xf numFmtId="49" fontId="26" fillId="0" borderId="0" xfId="0" applyNumberFormat="1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nov&#253;%20C\Pr&#225;ce\2007\UB\&#352;aripova\N&#225;vrhy\N&#225;vrhy%20hot\SO02\SO_02%20tech%20prvky_pol.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Z&#225;loha%20pr&#225;ce%202000-2010\nov&#253;%20C\Pr&#225;ce\2007\UB\&#352;aripova\N&#225;vrhy\N&#225;vrhy%20hot\SO02\SO_02%20tech%20prvky_pol.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&#225;loha%20pr&#225;ce%202000-2010\2012\&#352;UMPERK%20&#352;KOLA\DVZ%2014_10_2013\&#352;&#352;_DPS_rozpo&#269;et_trval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mat"/>
      <sheetName val="Položky"/>
    </sheetNames>
    <sheetDataSet>
      <sheetData sheetId="0">
        <row r="5">
          <cell r="A5" t="str">
            <v>02</v>
          </cell>
          <cell r="C5" t="str">
            <v>Technické prvky</v>
          </cell>
        </row>
        <row r="7">
          <cell r="C7" t="str">
            <v>Regenerace veřejné zeleně a dětských hřišť, ulice Šaripova - Uherský Brod</v>
          </cell>
        </row>
      </sheetData>
      <sheetData sheetId="1">
        <row r="14">
          <cell r="E14">
            <v>87424.98</v>
          </cell>
          <cell r="F14">
            <v>102672.23999999999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9504.860999999997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mat"/>
      <sheetName val="Položky"/>
    </sheetNames>
    <sheetDataSet>
      <sheetData sheetId="0">
        <row r="5">
          <cell r="A5" t="str">
            <v>02</v>
          </cell>
          <cell r="C5" t="str">
            <v>Technické prvky</v>
          </cell>
        </row>
        <row r="7">
          <cell r="C7" t="str">
            <v>Regenerace veřejné zeleně a dětských hřišť, ulice Šaripova - Uherský Brod</v>
          </cell>
        </row>
      </sheetData>
      <sheetData sheetId="1">
        <row r="14">
          <cell r="E14">
            <v>87424.98</v>
          </cell>
          <cell r="F14">
            <v>102672.23999999999</v>
          </cell>
          <cell r="G14">
            <v>0</v>
          </cell>
          <cell r="H14">
            <v>0</v>
          </cell>
          <cell r="I14">
            <v>0</v>
          </cell>
        </row>
        <row r="27">
          <cell r="H27">
            <v>9504.860999999997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VALKY taxony"/>
      <sheetName val="TRVALKY Materiál"/>
      <sheetName val="TRVALKY PRÁCE"/>
      <sheetName val="TRVALKY Celkem"/>
    </sheetNames>
    <sheetDataSet>
      <sheetData sheetId="0">
        <row r="15">
          <cell r="E15">
            <v>93</v>
          </cell>
        </row>
      </sheetData>
      <sheetData sheetId="1">
        <row r="10">
          <cell r="F10">
            <v>15542.5</v>
          </cell>
        </row>
      </sheetData>
      <sheetData sheetId="2">
        <row r="6">
          <cell r="E6">
            <v>19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Z204"/>
  <sheetViews>
    <sheetView zoomScale="85" zoomScaleNormal="85" zoomScaleSheetLayoutView="85" workbookViewId="0" topLeftCell="A109">
      <selection activeCell="H140" sqref="H140"/>
    </sheetView>
  </sheetViews>
  <sheetFormatPr defaultColWidth="9.00390625" defaultRowHeight="12.75"/>
  <cols>
    <col min="1" max="1" width="6.375" style="5" customWidth="1"/>
    <col min="2" max="2" width="34.75390625" style="5" customWidth="1"/>
    <col min="3" max="3" width="36.875" style="5" customWidth="1"/>
    <col min="4" max="4" width="43.00390625" style="5" customWidth="1"/>
    <col min="5" max="5" width="11.25390625" style="5" customWidth="1"/>
    <col min="6" max="6" width="17.125" style="5" customWidth="1"/>
    <col min="7" max="7" width="10.125" style="5" customWidth="1"/>
    <col min="8" max="8" width="21.375" style="5" customWidth="1"/>
    <col min="9" max="9" width="48.875" style="5" customWidth="1"/>
    <col min="10" max="10" width="4.875" style="5" customWidth="1"/>
    <col min="11" max="11" width="5.125" style="5" customWidth="1"/>
    <col min="12" max="12" width="9.125" style="5" customWidth="1"/>
    <col min="13" max="13" width="12.125" style="5" bestFit="1" customWidth="1"/>
    <col min="14" max="16384" width="9.125" style="5" customWidth="1"/>
  </cols>
  <sheetData>
    <row r="1" spans="1:26" ht="15">
      <c r="A1" s="94" t="s">
        <v>512</v>
      </c>
      <c r="B1" s="132"/>
      <c r="C1" s="133"/>
      <c r="D1" s="134"/>
      <c r="E1" s="135"/>
      <c r="F1" s="135"/>
      <c r="G1" s="134"/>
      <c r="H1" s="134"/>
      <c r="I1" s="134"/>
      <c r="J1" s="134"/>
      <c r="K1" s="82"/>
      <c r="L1" s="82"/>
      <c r="M1" s="83"/>
      <c r="N1" s="84"/>
      <c r="O1" s="82"/>
      <c r="P1" s="85"/>
      <c r="Q1" s="82"/>
      <c r="R1" s="85"/>
      <c r="S1" s="85"/>
      <c r="T1" s="85"/>
      <c r="U1" s="86"/>
      <c r="Z1" s="81"/>
    </row>
    <row r="2" spans="1:10" ht="15">
      <c r="A2" s="57"/>
      <c r="B2" s="136"/>
      <c r="C2" s="124"/>
      <c r="D2" s="124"/>
      <c r="E2" s="124"/>
      <c r="F2" s="124"/>
      <c r="G2" s="124"/>
      <c r="H2" s="124"/>
      <c r="I2" s="124"/>
      <c r="J2" s="124"/>
    </row>
    <row r="3" spans="1:10" ht="18.75" thickBot="1">
      <c r="A3" s="184" t="s">
        <v>14</v>
      </c>
      <c r="B3" s="137"/>
      <c r="C3" s="138"/>
      <c r="D3" s="138"/>
      <c r="E3" s="138"/>
      <c r="F3" s="138"/>
      <c r="G3" s="138"/>
      <c r="H3" s="138"/>
      <c r="I3" s="138"/>
      <c r="J3" s="124"/>
    </row>
    <row r="4" spans="1:10" ht="18" customHeight="1">
      <c r="A4" s="93"/>
      <c r="B4" s="14"/>
      <c r="C4" s="1"/>
      <c r="D4" s="1"/>
      <c r="E4" s="1"/>
      <c r="F4" s="15"/>
      <c r="G4" s="16"/>
      <c r="H4" s="1"/>
      <c r="I4" s="6"/>
      <c r="J4" s="6"/>
    </row>
    <row r="5" spans="1:11" ht="15">
      <c r="A5" s="203" t="s">
        <v>354</v>
      </c>
      <c r="B5" s="202"/>
      <c r="C5" s="204"/>
      <c r="D5" s="205"/>
      <c r="E5" s="205"/>
      <c r="F5" s="206"/>
      <c r="G5" s="205"/>
      <c r="H5" s="205"/>
      <c r="I5" s="202"/>
      <c r="J5" s="6"/>
      <c r="K5" s="7"/>
    </row>
    <row r="6" spans="1:11" ht="12.75">
      <c r="A6" s="128" t="s">
        <v>15</v>
      </c>
      <c r="B6" s="129" t="s">
        <v>16</v>
      </c>
      <c r="C6" s="130" t="s">
        <v>17</v>
      </c>
      <c r="D6" s="128" t="s">
        <v>18</v>
      </c>
      <c r="E6" s="128" t="s">
        <v>19</v>
      </c>
      <c r="F6" s="131" t="s">
        <v>20</v>
      </c>
      <c r="G6" s="128" t="s">
        <v>21</v>
      </c>
      <c r="H6" s="128" t="s">
        <v>22</v>
      </c>
      <c r="I6" s="128" t="s">
        <v>23</v>
      </c>
      <c r="J6" s="6"/>
      <c r="K6" s="7"/>
    </row>
    <row r="7" spans="1:11" s="8" customFormat="1" ht="12.75">
      <c r="A7" s="121">
        <v>1</v>
      </c>
      <c r="B7" s="21" t="s">
        <v>74</v>
      </c>
      <c r="C7" s="21" t="s">
        <v>75</v>
      </c>
      <c r="D7" s="20" t="s">
        <v>76</v>
      </c>
      <c r="E7" s="20">
        <v>7</v>
      </c>
      <c r="F7" s="70" t="s">
        <v>73</v>
      </c>
      <c r="G7" s="20"/>
      <c r="H7" s="92">
        <f>E7*G7</f>
        <v>0</v>
      </c>
      <c r="I7" s="272"/>
      <c r="J7" s="6"/>
      <c r="K7" s="9"/>
    </row>
    <row r="8" spans="1:11" s="8" customFormat="1" ht="12.75">
      <c r="A8" s="121">
        <v>2</v>
      </c>
      <c r="B8" s="21" t="s">
        <v>92</v>
      </c>
      <c r="C8" s="21" t="s">
        <v>93</v>
      </c>
      <c r="D8" s="20" t="s">
        <v>122</v>
      </c>
      <c r="E8" s="20">
        <v>2</v>
      </c>
      <c r="F8" s="70" t="s">
        <v>126</v>
      </c>
      <c r="G8" s="20"/>
      <c r="H8" s="92">
        <f aca="true" t="shared" si="0" ref="H8:H29">E8*G8</f>
        <v>0</v>
      </c>
      <c r="I8" s="273" t="s">
        <v>355</v>
      </c>
      <c r="J8" s="6"/>
      <c r="K8" s="9"/>
    </row>
    <row r="9" spans="1:11" s="8" customFormat="1" ht="12.75">
      <c r="A9" s="121">
        <v>3</v>
      </c>
      <c r="B9" s="21" t="s">
        <v>87</v>
      </c>
      <c r="C9" s="21" t="s">
        <v>88</v>
      </c>
      <c r="D9" s="20" t="s">
        <v>86</v>
      </c>
      <c r="E9" s="20">
        <v>13</v>
      </c>
      <c r="F9" s="70" t="s">
        <v>125</v>
      </c>
      <c r="G9" s="20"/>
      <c r="H9" s="92">
        <f t="shared" si="0"/>
        <v>0</v>
      </c>
      <c r="I9" s="273" t="s">
        <v>356</v>
      </c>
      <c r="J9" s="6"/>
      <c r="K9" s="9"/>
    </row>
    <row r="10" spans="1:11" s="8" customFormat="1" ht="12.75">
      <c r="A10" s="121">
        <v>4</v>
      </c>
      <c r="B10" s="21" t="s">
        <v>300</v>
      </c>
      <c r="C10" s="21" t="s">
        <v>301</v>
      </c>
      <c r="D10" s="20" t="s">
        <v>302</v>
      </c>
      <c r="E10" s="20">
        <v>4</v>
      </c>
      <c r="F10" s="70" t="s">
        <v>71</v>
      </c>
      <c r="G10" s="20"/>
      <c r="H10" s="92">
        <f t="shared" si="0"/>
        <v>0</v>
      </c>
      <c r="I10" s="121"/>
      <c r="J10" s="6"/>
      <c r="K10" s="9"/>
    </row>
    <row r="11" spans="1:11" s="8" customFormat="1" ht="12.75">
      <c r="A11" s="121">
        <v>5</v>
      </c>
      <c r="B11" s="21" t="s">
        <v>89</v>
      </c>
      <c r="C11" s="21" t="s">
        <v>123</v>
      </c>
      <c r="D11" s="20" t="s">
        <v>124</v>
      </c>
      <c r="E11" s="20">
        <v>1</v>
      </c>
      <c r="F11" s="70" t="s">
        <v>73</v>
      </c>
      <c r="G11" s="20"/>
      <c r="H11" s="92">
        <f t="shared" si="0"/>
        <v>0</v>
      </c>
      <c r="I11" s="272"/>
      <c r="J11" s="6"/>
      <c r="K11" s="9"/>
    </row>
    <row r="12" spans="1:11" s="8" customFormat="1" ht="12.75">
      <c r="A12" s="121">
        <v>6</v>
      </c>
      <c r="B12" s="21" t="s">
        <v>260</v>
      </c>
      <c r="C12" s="21" t="s">
        <v>564</v>
      </c>
      <c r="D12" s="20" t="s">
        <v>86</v>
      </c>
      <c r="E12" s="20">
        <v>2</v>
      </c>
      <c r="F12" s="70" t="s">
        <v>125</v>
      </c>
      <c r="G12" s="20"/>
      <c r="H12" s="92">
        <f t="shared" si="0"/>
        <v>0</v>
      </c>
      <c r="I12" s="273" t="s">
        <v>356</v>
      </c>
      <c r="J12" s="6"/>
      <c r="K12" s="9"/>
    </row>
    <row r="13" spans="1:11" s="8" customFormat="1" ht="12.75">
      <c r="A13" s="121">
        <v>7</v>
      </c>
      <c r="B13" s="21" t="s">
        <v>77</v>
      </c>
      <c r="C13" s="21" t="s">
        <v>79</v>
      </c>
      <c r="D13" s="20" t="s">
        <v>78</v>
      </c>
      <c r="E13" s="20">
        <v>8</v>
      </c>
      <c r="F13" s="70" t="s">
        <v>71</v>
      </c>
      <c r="G13" s="20"/>
      <c r="H13" s="92">
        <f t="shared" si="0"/>
        <v>0</v>
      </c>
      <c r="I13" s="20"/>
      <c r="J13" s="6"/>
      <c r="K13" s="9"/>
    </row>
    <row r="14" spans="1:11" s="8" customFormat="1" ht="12.75">
      <c r="A14" s="121">
        <v>8</v>
      </c>
      <c r="B14" s="21" t="s">
        <v>262</v>
      </c>
      <c r="C14" s="21" t="s">
        <v>263</v>
      </c>
      <c r="D14" s="20" t="s">
        <v>72</v>
      </c>
      <c r="E14" s="20">
        <v>2</v>
      </c>
      <c r="F14" s="70" t="s">
        <v>73</v>
      </c>
      <c r="G14" s="20"/>
      <c r="H14" s="92">
        <f t="shared" si="0"/>
        <v>0</v>
      </c>
      <c r="I14" s="121"/>
      <c r="J14" s="6"/>
      <c r="K14" s="9"/>
    </row>
    <row r="15" spans="1:11" s="8" customFormat="1" ht="12.75">
      <c r="A15" s="121">
        <v>9</v>
      </c>
      <c r="B15" s="21" t="s">
        <v>261</v>
      </c>
      <c r="C15" s="21" t="s">
        <v>151</v>
      </c>
      <c r="D15" s="20" t="s">
        <v>76</v>
      </c>
      <c r="E15" s="20">
        <v>2</v>
      </c>
      <c r="F15" s="70" t="s">
        <v>71</v>
      </c>
      <c r="G15" s="20"/>
      <c r="H15" s="92">
        <f t="shared" si="0"/>
        <v>0</v>
      </c>
      <c r="I15" s="20"/>
      <c r="J15" s="6"/>
      <c r="K15" s="9"/>
    </row>
    <row r="16" spans="1:10" ht="12.75">
      <c r="A16" s="121">
        <v>10</v>
      </c>
      <c r="B16" s="21" t="s">
        <v>90</v>
      </c>
      <c r="C16" s="21" t="s">
        <v>91</v>
      </c>
      <c r="D16" s="20" t="s">
        <v>81</v>
      </c>
      <c r="E16" s="20">
        <v>1</v>
      </c>
      <c r="F16" s="70" t="s">
        <v>71</v>
      </c>
      <c r="G16" s="20"/>
      <c r="H16" s="92">
        <f t="shared" si="0"/>
        <v>0</v>
      </c>
      <c r="I16" s="121"/>
      <c r="J16" s="124"/>
    </row>
    <row r="17" spans="1:11" ht="12.75">
      <c r="A17" s="121">
        <v>11</v>
      </c>
      <c r="B17" s="22" t="s">
        <v>148</v>
      </c>
      <c r="C17" s="22" t="s">
        <v>149</v>
      </c>
      <c r="D17" s="20" t="s">
        <v>150</v>
      </c>
      <c r="E17" s="44">
        <v>1</v>
      </c>
      <c r="F17" s="58" t="s">
        <v>73</v>
      </c>
      <c r="G17" s="87"/>
      <c r="H17" s="92">
        <f>E17*G17</f>
        <v>0</v>
      </c>
      <c r="I17" s="121"/>
      <c r="J17" s="6"/>
      <c r="K17" s="7"/>
    </row>
    <row r="18" spans="1:11" s="8" customFormat="1" ht="12.75">
      <c r="A18" s="121">
        <v>12</v>
      </c>
      <c r="B18" s="21" t="s">
        <v>66</v>
      </c>
      <c r="C18" s="21" t="s">
        <v>67</v>
      </c>
      <c r="D18" s="20" t="s">
        <v>70</v>
      </c>
      <c r="E18" s="20">
        <v>2</v>
      </c>
      <c r="F18" s="70" t="s">
        <v>71</v>
      </c>
      <c r="G18" s="20"/>
      <c r="H18" s="92">
        <f t="shared" si="0"/>
        <v>0</v>
      </c>
      <c r="I18" s="121"/>
      <c r="J18" s="6"/>
      <c r="K18" s="9"/>
    </row>
    <row r="19" spans="1:11" s="8" customFormat="1" ht="12.75">
      <c r="A19" s="121">
        <v>13</v>
      </c>
      <c r="B19" s="21" t="s">
        <v>299</v>
      </c>
      <c r="C19" s="21" t="s">
        <v>303</v>
      </c>
      <c r="D19" s="20" t="s">
        <v>302</v>
      </c>
      <c r="E19" s="20">
        <v>6</v>
      </c>
      <c r="F19" s="70" t="s">
        <v>71</v>
      </c>
      <c r="G19" s="20"/>
      <c r="H19" s="92">
        <f t="shared" si="0"/>
        <v>0</v>
      </c>
      <c r="I19" s="121"/>
      <c r="J19" s="6"/>
      <c r="K19" s="9"/>
    </row>
    <row r="20" spans="1:11" s="8" customFormat="1" ht="12.75">
      <c r="A20" s="121">
        <v>14</v>
      </c>
      <c r="B20" s="21" t="s">
        <v>270</v>
      </c>
      <c r="C20" s="21" t="s">
        <v>304</v>
      </c>
      <c r="D20" s="20" t="s">
        <v>112</v>
      </c>
      <c r="E20" s="20">
        <v>1</v>
      </c>
      <c r="F20" s="70" t="s">
        <v>71</v>
      </c>
      <c r="G20" s="20"/>
      <c r="H20" s="92">
        <f t="shared" si="0"/>
        <v>0</v>
      </c>
      <c r="I20" s="273" t="s">
        <v>356</v>
      </c>
      <c r="J20" s="6"/>
      <c r="K20" s="9"/>
    </row>
    <row r="21" spans="1:11" s="8" customFormat="1" ht="12.75">
      <c r="A21" s="121">
        <v>15</v>
      </c>
      <c r="B21" s="21" t="s">
        <v>94</v>
      </c>
      <c r="C21" s="21" t="s">
        <v>95</v>
      </c>
      <c r="D21" s="20" t="s">
        <v>96</v>
      </c>
      <c r="E21" s="20">
        <v>2</v>
      </c>
      <c r="F21" s="70" t="s">
        <v>71</v>
      </c>
      <c r="G21" s="20"/>
      <c r="H21" s="92">
        <f t="shared" si="0"/>
        <v>0</v>
      </c>
      <c r="I21" s="121"/>
      <c r="J21" s="6"/>
      <c r="K21" s="9"/>
    </row>
    <row r="22" spans="1:10" s="109" customFormat="1" ht="12.75">
      <c r="A22" s="121">
        <v>16</v>
      </c>
      <c r="B22" s="21" t="s">
        <v>54</v>
      </c>
      <c r="C22" s="21" t="s">
        <v>68</v>
      </c>
      <c r="D22" s="20" t="s">
        <v>55</v>
      </c>
      <c r="E22" s="20">
        <v>3</v>
      </c>
      <c r="F22" s="70" t="s">
        <v>71</v>
      </c>
      <c r="G22" s="20"/>
      <c r="H22" s="92">
        <f t="shared" si="0"/>
        <v>0</v>
      </c>
      <c r="I22" s="121"/>
      <c r="J22" s="6"/>
    </row>
    <row r="23" spans="1:11" s="8" customFormat="1" ht="12.75">
      <c r="A23" s="121">
        <v>17</v>
      </c>
      <c r="B23" s="21" t="s">
        <v>82</v>
      </c>
      <c r="C23" s="21" t="s">
        <v>83</v>
      </c>
      <c r="D23" s="20" t="s">
        <v>72</v>
      </c>
      <c r="E23" s="20">
        <v>1</v>
      </c>
      <c r="F23" s="70" t="s">
        <v>73</v>
      </c>
      <c r="G23" s="20"/>
      <c r="H23" s="92">
        <f t="shared" si="0"/>
        <v>0</v>
      </c>
      <c r="I23" s="121"/>
      <c r="J23" s="6"/>
      <c r="K23" s="9"/>
    </row>
    <row r="24" spans="1:11" s="8" customFormat="1" ht="12.75">
      <c r="A24" s="121">
        <v>18</v>
      </c>
      <c r="B24" s="21" t="s">
        <v>264</v>
      </c>
      <c r="C24" s="21" t="s">
        <v>265</v>
      </c>
      <c r="D24" s="20" t="s">
        <v>96</v>
      </c>
      <c r="E24" s="20">
        <v>1</v>
      </c>
      <c r="F24" s="70" t="s">
        <v>71</v>
      </c>
      <c r="G24" s="20"/>
      <c r="H24" s="92">
        <f t="shared" si="0"/>
        <v>0</v>
      </c>
      <c r="I24" s="121"/>
      <c r="J24" s="6"/>
      <c r="K24" s="9"/>
    </row>
    <row r="25" spans="1:11" s="8" customFormat="1" ht="12.75">
      <c r="A25" s="121">
        <v>19</v>
      </c>
      <c r="B25" s="21" t="s">
        <v>269</v>
      </c>
      <c r="C25" s="21" t="s">
        <v>307</v>
      </c>
      <c r="D25" s="20" t="s">
        <v>308</v>
      </c>
      <c r="E25" s="20">
        <v>1</v>
      </c>
      <c r="F25" s="70" t="s">
        <v>71</v>
      </c>
      <c r="G25" s="20"/>
      <c r="H25" s="92">
        <f t="shared" si="0"/>
        <v>0</v>
      </c>
      <c r="I25" s="121"/>
      <c r="J25" s="6"/>
      <c r="K25" s="9"/>
    </row>
    <row r="26" spans="1:11" s="8" customFormat="1" ht="12.75">
      <c r="A26" s="121">
        <v>20</v>
      </c>
      <c r="B26" s="21" t="s">
        <v>268</v>
      </c>
      <c r="C26" s="21" t="s">
        <v>305</v>
      </c>
      <c r="D26" s="20" t="s">
        <v>306</v>
      </c>
      <c r="E26" s="20">
        <v>2</v>
      </c>
      <c r="F26" s="70" t="s">
        <v>71</v>
      </c>
      <c r="G26" s="20"/>
      <c r="H26" s="92">
        <f t="shared" si="0"/>
        <v>0</v>
      </c>
      <c r="I26" s="121"/>
      <c r="J26" s="6"/>
      <c r="K26" s="9"/>
    </row>
    <row r="27" spans="1:11" s="8" customFormat="1" ht="12.75">
      <c r="A27" s="121">
        <v>21</v>
      </c>
      <c r="B27" s="21" t="s">
        <v>84</v>
      </c>
      <c r="C27" s="21" t="s">
        <v>80</v>
      </c>
      <c r="D27" s="20" t="s">
        <v>85</v>
      </c>
      <c r="E27" s="20">
        <v>2</v>
      </c>
      <c r="F27" s="70" t="s">
        <v>71</v>
      </c>
      <c r="G27" s="20"/>
      <c r="H27" s="92">
        <f t="shared" si="0"/>
        <v>0</v>
      </c>
      <c r="I27" s="121"/>
      <c r="J27" s="6"/>
      <c r="K27" s="9"/>
    </row>
    <row r="28" spans="1:11" s="8" customFormat="1" ht="12.75">
      <c r="A28" s="121">
        <v>22</v>
      </c>
      <c r="B28" s="21" t="s">
        <v>266</v>
      </c>
      <c r="C28" s="21" t="s">
        <v>310</v>
      </c>
      <c r="D28" s="20" t="s">
        <v>308</v>
      </c>
      <c r="E28" s="20">
        <v>1</v>
      </c>
      <c r="F28" s="70" t="s">
        <v>71</v>
      </c>
      <c r="G28" s="20"/>
      <c r="H28" s="92">
        <f t="shared" si="0"/>
        <v>0</v>
      </c>
      <c r="I28" s="121"/>
      <c r="J28" s="6"/>
      <c r="K28" s="9"/>
    </row>
    <row r="29" spans="1:11" s="8" customFormat="1" ht="13.5" thickBot="1">
      <c r="A29" s="121">
        <v>23</v>
      </c>
      <c r="B29" s="21" t="s">
        <v>271</v>
      </c>
      <c r="C29" s="21" t="s">
        <v>272</v>
      </c>
      <c r="D29" s="20" t="s">
        <v>273</v>
      </c>
      <c r="E29" s="20">
        <v>2</v>
      </c>
      <c r="F29" s="70" t="s">
        <v>73</v>
      </c>
      <c r="G29" s="20"/>
      <c r="H29" s="92">
        <f t="shared" si="0"/>
        <v>0</v>
      </c>
      <c r="I29" s="121"/>
      <c r="J29" s="6"/>
      <c r="K29" s="9"/>
    </row>
    <row r="30" spans="1:10" s="109" customFormat="1" ht="13.5" thickBot="1">
      <c r="A30" s="23" t="s">
        <v>24</v>
      </c>
      <c r="B30" s="51"/>
      <c r="C30" s="51"/>
      <c r="D30" s="24"/>
      <c r="E30" s="59">
        <f>SUM(E7:E29)</f>
        <v>67</v>
      </c>
      <c r="F30" s="25"/>
      <c r="G30" s="24"/>
      <c r="H30" s="26">
        <f>SUM(H7:H29)</f>
        <v>0</v>
      </c>
      <c r="I30" s="91"/>
      <c r="J30" s="6"/>
    </row>
    <row r="31" spans="1:10" s="109" customFormat="1" ht="12.75">
      <c r="A31" s="27"/>
      <c r="B31" s="3"/>
      <c r="C31" s="3"/>
      <c r="D31" s="4"/>
      <c r="E31" s="4"/>
      <c r="F31" s="19"/>
      <c r="G31" s="4"/>
      <c r="H31" s="11"/>
      <c r="I31" s="3"/>
      <c r="J31" s="6"/>
    </row>
    <row r="32" spans="1:10" ht="15">
      <c r="A32" s="203" t="s">
        <v>212</v>
      </c>
      <c r="B32" s="195"/>
      <c r="C32" s="207"/>
      <c r="D32" s="191"/>
      <c r="E32" s="191"/>
      <c r="F32" s="208"/>
      <c r="G32" s="191"/>
      <c r="H32" s="191"/>
      <c r="I32" s="195"/>
      <c r="J32" s="124"/>
    </row>
    <row r="33" spans="1:11" s="8" customFormat="1" ht="12.75">
      <c r="A33" s="121">
        <v>25</v>
      </c>
      <c r="B33" s="139" t="s">
        <v>274</v>
      </c>
      <c r="C33" s="139" t="s">
        <v>275</v>
      </c>
      <c r="D33" s="140" t="s">
        <v>276</v>
      </c>
      <c r="E33" s="20">
        <v>1</v>
      </c>
      <c r="F33" s="70" t="s">
        <v>496</v>
      </c>
      <c r="G33" s="20"/>
      <c r="H33" s="141">
        <f aca="true" t="shared" si="1" ref="H33:H42">E33*G33</f>
        <v>0</v>
      </c>
      <c r="I33" s="139"/>
      <c r="J33" s="3"/>
      <c r="K33" s="9"/>
    </row>
    <row r="34" spans="1:10" s="8" customFormat="1" ht="12.75">
      <c r="A34" s="121">
        <v>26</v>
      </c>
      <c r="B34" s="139" t="s">
        <v>274</v>
      </c>
      <c r="C34" s="139" t="s">
        <v>277</v>
      </c>
      <c r="D34" s="140" t="s">
        <v>276</v>
      </c>
      <c r="E34" s="20">
        <v>1</v>
      </c>
      <c r="F34" s="70" t="s">
        <v>496</v>
      </c>
      <c r="G34" s="20"/>
      <c r="H34" s="141">
        <f t="shared" si="1"/>
        <v>0</v>
      </c>
      <c r="I34" s="139"/>
      <c r="J34" s="6"/>
    </row>
    <row r="35" spans="1:10" s="8" customFormat="1" ht="12.75">
      <c r="A35" s="121">
        <v>27</v>
      </c>
      <c r="B35" s="139" t="s">
        <v>274</v>
      </c>
      <c r="C35" s="139" t="s">
        <v>278</v>
      </c>
      <c r="D35" s="140" t="s">
        <v>276</v>
      </c>
      <c r="E35" s="20">
        <v>1</v>
      </c>
      <c r="F35" s="70" t="s">
        <v>496</v>
      </c>
      <c r="G35" s="20"/>
      <c r="H35" s="141">
        <f t="shared" si="1"/>
        <v>0</v>
      </c>
      <c r="I35" s="139"/>
      <c r="J35" s="6"/>
    </row>
    <row r="36" spans="1:10" s="8" customFormat="1" ht="12.75">
      <c r="A36" s="121">
        <v>28</v>
      </c>
      <c r="B36" s="139" t="s">
        <v>274</v>
      </c>
      <c r="C36" s="139" t="s">
        <v>279</v>
      </c>
      <c r="D36" s="140" t="s">
        <v>276</v>
      </c>
      <c r="E36" s="20">
        <v>1</v>
      </c>
      <c r="F36" s="70" t="s">
        <v>496</v>
      </c>
      <c r="G36" s="20"/>
      <c r="H36" s="141">
        <f t="shared" si="1"/>
        <v>0</v>
      </c>
      <c r="I36" s="139"/>
      <c r="J36" s="6"/>
    </row>
    <row r="37" spans="1:10" s="8" customFormat="1" ht="12.75">
      <c r="A37" s="121">
        <v>29</v>
      </c>
      <c r="B37" s="139" t="s">
        <v>274</v>
      </c>
      <c r="C37" s="139" t="s">
        <v>280</v>
      </c>
      <c r="D37" s="140" t="s">
        <v>276</v>
      </c>
      <c r="E37" s="20">
        <v>1</v>
      </c>
      <c r="F37" s="70" t="s">
        <v>496</v>
      </c>
      <c r="G37" s="20"/>
      <c r="H37" s="141">
        <f t="shared" si="1"/>
        <v>0</v>
      </c>
      <c r="I37" s="139"/>
      <c r="J37" s="6"/>
    </row>
    <row r="38" spans="1:10" s="8" customFormat="1" ht="12.75">
      <c r="A38" s="121">
        <v>30</v>
      </c>
      <c r="B38" s="139" t="s">
        <v>274</v>
      </c>
      <c r="C38" s="139" t="s">
        <v>281</v>
      </c>
      <c r="D38" s="140" t="s">
        <v>276</v>
      </c>
      <c r="E38" s="20">
        <v>1</v>
      </c>
      <c r="F38" s="70" t="s">
        <v>496</v>
      </c>
      <c r="G38" s="20"/>
      <c r="H38" s="141">
        <f t="shared" si="1"/>
        <v>0</v>
      </c>
      <c r="I38" s="139"/>
      <c r="J38" s="6"/>
    </row>
    <row r="39" spans="1:10" s="8" customFormat="1" ht="12.75">
      <c r="A39" s="121">
        <v>31</v>
      </c>
      <c r="B39" s="139" t="s">
        <v>274</v>
      </c>
      <c r="C39" s="139" t="s">
        <v>282</v>
      </c>
      <c r="D39" s="140" t="s">
        <v>276</v>
      </c>
      <c r="E39" s="20">
        <v>1</v>
      </c>
      <c r="F39" s="70" t="s">
        <v>496</v>
      </c>
      <c r="G39" s="20"/>
      <c r="H39" s="141">
        <f t="shared" si="1"/>
        <v>0</v>
      </c>
      <c r="I39" s="139"/>
      <c r="J39" s="6"/>
    </row>
    <row r="40" spans="1:10" s="8" customFormat="1" ht="12.75">
      <c r="A40" s="121">
        <v>32</v>
      </c>
      <c r="B40" s="139" t="s">
        <v>274</v>
      </c>
      <c r="C40" s="139" t="s">
        <v>283</v>
      </c>
      <c r="D40" s="140" t="s">
        <v>276</v>
      </c>
      <c r="E40" s="20">
        <v>1</v>
      </c>
      <c r="F40" s="70" t="s">
        <v>496</v>
      </c>
      <c r="G40" s="20"/>
      <c r="H40" s="141">
        <f t="shared" si="1"/>
        <v>0</v>
      </c>
      <c r="I40" s="139"/>
      <c r="J40" s="6"/>
    </row>
    <row r="41" spans="1:10" s="8" customFormat="1" ht="12.75">
      <c r="A41" s="121">
        <v>33</v>
      </c>
      <c r="B41" s="139" t="s">
        <v>274</v>
      </c>
      <c r="C41" s="139" t="s">
        <v>284</v>
      </c>
      <c r="D41" s="140" t="s">
        <v>276</v>
      </c>
      <c r="E41" s="20">
        <v>1</v>
      </c>
      <c r="F41" s="70" t="s">
        <v>496</v>
      </c>
      <c r="G41" s="20"/>
      <c r="H41" s="141">
        <f t="shared" si="1"/>
        <v>0</v>
      </c>
      <c r="I41" s="139"/>
      <c r="J41" s="6"/>
    </row>
    <row r="42" spans="1:10" s="8" customFormat="1" ht="12.75">
      <c r="A42" s="121">
        <v>34</v>
      </c>
      <c r="B42" s="139" t="s">
        <v>274</v>
      </c>
      <c r="C42" s="139" t="s">
        <v>285</v>
      </c>
      <c r="D42" s="140" t="s">
        <v>276</v>
      </c>
      <c r="E42" s="20">
        <v>1</v>
      </c>
      <c r="F42" s="70" t="s">
        <v>496</v>
      </c>
      <c r="G42" s="20"/>
      <c r="H42" s="141">
        <f t="shared" si="1"/>
        <v>0</v>
      </c>
      <c r="I42" s="139"/>
      <c r="J42" s="6"/>
    </row>
    <row r="43" spans="1:10" s="8" customFormat="1" ht="12.75">
      <c r="A43" s="121">
        <v>35</v>
      </c>
      <c r="B43" s="139" t="s">
        <v>286</v>
      </c>
      <c r="C43" s="139" t="s">
        <v>291</v>
      </c>
      <c r="D43" s="140" t="s">
        <v>290</v>
      </c>
      <c r="E43" s="20">
        <v>1</v>
      </c>
      <c r="F43" s="70" t="s">
        <v>496</v>
      </c>
      <c r="G43" s="20"/>
      <c r="H43" s="141">
        <f aca="true" t="shared" si="2" ref="H43:H53">E43*G43</f>
        <v>0</v>
      </c>
      <c r="I43" s="21"/>
      <c r="J43" s="6"/>
    </row>
    <row r="44" spans="1:10" s="8" customFormat="1" ht="12.75">
      <c r="A44" s="121">
        <v>36</v>
      </c>
      <c r="B44" s="139" t="s">
        <v>292</v>
      </c>
      <c r="C44" s="139" t="s">
        <v>293</v>
      </c>
      <c r="D44" s="140" t="s">
        <v>294</v>
      </c>
      <c r="E44" s="20">
        <v>1</v>
      </c>
      <c r="F44" s="70" t="s">
        <v>496</v>
      </c>
      <c r="G44" s="20"/>
      <c r="H44" s="141">
        <f t="shared" si="2"/>
        <v>0</v>
      </c>
      <c r="I44" s="21"/>
      <c r="J44" s="6"/>
    </row>
    <row r="45" spans="1:10" s="8" customFormat="1" ht="12.75">
      <c r="A45" s="121">
        <v>37</v>
      </c>
      <c r="B45" s="139" t="s">
        <v>292</v>
      </c>
      <c r="C45" s="139" t="s">
        <v>295</v>
      </c>
      <c r="D45" s="140" t="s">
        <v>294</v>
      </c>
      <c r="E45" s="20">
        <v>1</v>
      </c>
      <c r="F45" s="70" t="s">
        <v>496</v>
      </c>
      <c r="G45" s="20"/>
      <c r="H45" s="141">
        <f t="shared" si="2"/>
        <v>0</v>
      </c>
      <c r="I45" s="21"/>
      <c r="J45" s="6"/>
    </row>
    <row r="46" spans="1:10" s="8" customFormat="1" ht="12.75">
      <c r="A46" s="121">
        <v>38</v>
      </c>
      <c r="B46" s="139" t="s">
        <v>292</v>
      </c>
      <c r="C46" s="139" t="s">
        <v>296</v>
      </c>
      <c r="D46" s="140" t="s">
        <v>294</v>
      </c>
      <c r="E46" s="20">
        <v>1</v>
      </c>
      <c r="F46" s="70" t="s">
        <v>496</v>
      </c>
      <c r="G46" s="20"/>
      <c r="H46" s="141">
        <f t="shared" si="2"/>
        <v>0</v>
      </c>
      <c r="I46" s="21"/>
      <c r="J46" s="6"/>
    </row>
    <row r="47" spans="1:10" s="8" customFormat="1" ht="12.75">
      <c r="A47" s="121">
        <v>39</v>
      </c>
      <c r="B47" s="139" t="s">
        <v>292</v>
      </c>
      <c r="C47" s="139" t="s">
        <v>297</v>
      </c>
      <c r="D47" s="140" t="s">
        <v>294</v>
      </c>
      <c r="E47" s="20">
        <v>1</v>
      </c>
      <c r="F47" s="70" t="s">
        <v>496</v>
      </c>
      <c r="G47" s="20"/>
      <c r="H47" s="141">
        <f t="shared" si="2"/>
        <v>0</v>
      </c>
      <c r="I47" s="21"/>
      <c r="J47" s="6"/>
    </row>
    <row r="48" spans="1:10" s="8" customFormat="1" ht="12.75">
      <c r="A48" s="121">
        <v>40</v>
      </c>
      <c r="B48" s="21" t="s">
        <v>213</v>
      </c>
      <c r="C48" s="21" t="s">
        <v>214</v>
      </c>
      <c r="D48" s="140" t="s">
        <v>288</v>
      </c>
      <c r="E48" s="20">
        <v>1</v>
      </c>
      <c r="F48" s="70" t="s">
        <v>496</v>
      </c>
      <c r="G48" s="20"/>
      <c r="H48" s="141">
        <v>0</v>
      </c>
      <c r="I48" s="21"/>
      <c r="J48" s="6"/>
    </row>
    <row r="49" spans="1:10" s="8" customFormat="1" ht="12.75">
      <c r="A49" s="121">
        <v>41</v>
      </c>
      <c r="B49" s="21" t="s">
        <v>215</v>
      </c>
      <c r="C49" s="21" t="s">
        <v>214</v>
      </c>
      <c r="D49" s="140" t="s">
        <v>288</v>
      </c>
      <c r="E49" s="20">
        <v>1</v>
      </c>
      <c r="F49" s="70" t="s">
        <v>496</v>
      </c>
      <c r="G49" s="20"/>
      <c r="H49" s="141">
        <f t="shared" si="2"/>
        <v>0</v>
      </c>
      <c r="I49" s="21"/>
      <c r="J49" s="6"/>
    </row>
    <row r="50" spans="1:10" s="109" customFormat="1" ht="12.75">
      <c r="A50" s="121">
        <v>42</v>
      </c>
      <c r="B50" s="139" t="s">
        <v>286</v>
      </c>
      <c r="C50" s="139" t="s">
        <v>287</v>
      </c>
      <c r="D50" s="140" t="s">
        <v>288</v>
      </c>
      <c r="E50" s="20">
        <v>1</v>
      </c>
      <c r="F50" s="70" t="s">
        <v>496</v>
      </c>
      <c r="G50" s="20"/>
      <c r="H50" s="141">
        <f t="shared" si="2"/>
        <v>0</v>
      </c>
      <c r="I50" s="21"/>
      <c r="J50" s="6"/>
    </row>
    <row r="51" spans="1:11" s="8" customFormat="1" ht="12.75">
      <c r="A51" s="121">
        <v>43</v>
      </c>
      <c r="B51" s="139" t="s">
        <v>286</v>
      </c>
      <c r="C51" s="139" t="s">
        <v>289</v>
      </c>
      <c r="D51" s="140" t="s">
        <v>288</v>
      </c>
      <c r="E51" s="20">
        <v>1</v>
      </c>
      <c r="F51" s="70" t="s">
        <v>496</v>
      </c>
      <c r="G51" s="20"/>
      <c r="H51" s="141">
        <f t="shared" si="2"/>
        <v>0</v>
      </c>
      <c r="I51" s="21"/>
      <c r="J51" s="6"/>
      <c r="K51" s="9"/>
    </row>
    <row r="52" spans="1:11" s="8" customFormat="1" ht="12.75">
      <c r="A52" s="121">
        <v>44</v>
      </c>
      <c r="B52" s="21" t="s">
        <v>216</v>
      </c>
      <c r="C52" s="21" t="s">
        <v>217</v>
      </c>
      <c r="D52" s="20" t="s">
        <v>298</v>
      </c>
      <c r="E52" s="20">
        <v>1</v>
      </c>
      <c r="F52" s="70" t="s">
        <v>496</v>
      </c>
      <c r="G52" s="20"/>
      <c r="H52" s="141">
        <f t="shared" si="2"/>
        <v>0</v>
      </c>
      <c r="I52" s="21" t="s">
        <v>218</v>
      </c>
      <c r="J52" s="6"/>
      <c r="K52" s="9"/>
    </row>
    <row r="53" spans="1:11" s="8" customFormat="1" ht="13.5" thickBot="1">
      <c r="A53" s="121">
        <v>45</v>
      </c>
      <c r="B53" s="21" t="s">
        <v>219</v>
      </c>
      <c r="C53" s="21" t="s">
        <v>220</v>
      </c>
      <c r="D53" s="20" t="s">
        <v>220</v>
      </c>
      <c r="E53" s="20">
        <v>1</v>
      </c>
      <c r="F53" s="70" t="s">
        <v>496</v>
      </c>
      <c r="G53" s="20"/>
      <c r="H53" s="141">
        <f t="shared" si="2"/>
        <v>0</v>
      </c>
      <c r="I53" s="21" t="s">
        <v>218</v>
      </c>
      <c r="J53" s="6"/>
      <c r="K53" s="9"/>
    </row>
    <row r="54" spans="1:10" s="109" customFormat="1" ht="13.5" thickBot="1">
      <c r="A54" s="23" t="s">
        <v>221</v>
      </c>
      <c r="B54" s="51"/>
      <c r="C54" s="51"/>
      <c r="D54" s="24"/>
      <c r="E54" s="59">
        <f>SUM(E33:E53)</f>
        <v>21</v>
      </c>
      <c r="F54" s="25"/>
      <c r="G54" s="24"/>
      <c r="H54" s="26">
        <f>SUM(H33:H53)</f>
        <v>0</v>
      </c>
      <c r="I54" s="91"/>
      <c r="J54" s="6"/>
    </row>
    <row r="55" spans="1:16" s="109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N55" s="4"/>
      <c r="O55" s="3"/>
      <c r="P55" s="3"/>
    </row>
    <row r="56" spans="1:16" ht="15">
      <c r="A56" s="203" t="s">
        <v>320</v>
      </c>
      <c r="B56" s="202"/>
      <c r="C56" s="204"/>
      <c r="D56" s="205"/>
      <c r="E56" s="205"/>
      <c r="F56" s="206"/>
      <c r="G56" s="205"/>
      <c r="H56" s="205"/>
      <c r="I56" s="202"/>
      <c r="J56" s="124"/>
      <c r="K56" s="124"/>
      <c r="N56" s="4"/>
      <c r="O56" s="3"/>
      <c r="P56" s="3"/>
    </row>
    <row r="57" spans="1:16" ht="13.5" thickBot="1">
      <c r="A57" s="32" t="s">
        <v>15</v>
      </c>
      <c r="B57" s="33" t="s">
        <v>16</v>
      </c>
      <c r="C57" s="34" t="s">
        <v>17</v>
      </c>
      <c r="D57" s="32" t="s">
        <v>18</v>
      </c>
      <c r="E57" s="32" t="s">
        <v>19</v>
      </c>
      <c r="F57" s="35" t="s">
        <v>20</v>
      </c>
      <c r="G57" s="32" t="s">
        <v>21</v>
      </c>
      <c r="H57" s="32" t="s">
        <v>22</v>
      </c>
      <c r="I57" s="274" t="s">
        <v>23</v>
      </c>
      <c r="J57" s="124"/>
      <c r="K57" s="124"/>
      <c r="N57" s="4"/>
      <c r="O57" s="3"/>
      <c r="P57" s="3"/>
    </row>
    <row r="58" spans="1:10" ht="12.75">
      <c r="A58" s="121" t="s">
        <v>134</v>
      </c>
      <c r="B58" s="21" t="s">
        <v>267</v>
      </c>
      <c r="C58" s="21" t="s">
        <v>309</v>
      </c>
      <c r="D58" s="20" t="s">
        <v>72</v>
      </c>
      <c r="E58" s="20">
        <v>3</v>
      </c>
      <c r="F58" s="70" t="s">
        <v>116</v>
      </c>
      <c r="G58" s="20"/>
      <c r="H58" s="92">
        <f>E58*G58</f>
        <v>0</v>
      </c>
      <c r="I58" s="121"/>
      <c r="J58" s="124"/>
    </row>
    <row r="59" spans="1:10" ht="12.75">
      <c r="A59" s="121" t="s">
        <v>135</v>
      </c>
      <c r="B59" s="21" t="s">
        <v>99</v>
      </c>
      <c r="C59" s="21" t="s">
        <v>117</v>
      </c>
      <c r="D59" s="20" t="s">
        <v>118</v>
      </c>
      <c r="E59" s="20">
        <v>4</v>
      </c>
      <c r="F59" s="70" t="s">
        <v>116</v>
      </c>
      <c r="G59" s="20"/>
      <c r="H59" s="92">
        <f aca="true" t="shared" si="3" ref="H59:H68">E59*G59</f>
        <v>0</v>
      </c>
      <c r="I59" s="121"/>
      <c r="J59" s="124"/>
    </row>
    <row r="60" spans="1:10" ht="12.75">
      <c r="A60" s="121" t="s">
        <v>136</v>
      </c>
      <c r="B60" s="21" t="s">
        <v>316</v>
      </c>
      <c r="C60" s="21" t="s">
        <v>301</v>
      </c>
      <c r="D60" s="20" t="s">
        <v>96</v>
      </c>
      <c r="E60" s="20">
        <v>4</v>
      </c>
      <c r="F60" s="70" t="s">
        <v>116</v>
      </c>
      <c r="G60" s="20"/>
      <c r="H60" s="92">
        <f t="shared" si="3"/>
        <v>0</v>
      </c>
      <c r="I60" s="121"/>
      <c r="J60" s="124"/>
    </row>
    <row r="61" spans="1:10" ht="12.75">
      <c r="A61" s="121" t="s">
        <v>137</v>
      </c>
      <c r="B61" s="21" t="s">
        <v>104</v>
      </c>
      <c r="C61" s="21" t="s">
        <v>113</v>
      </c>
      <c r="D61" s="20" t="s">
        <v>114</v>
      </c>
      <c r="E61" s="20">
        <v>9</v>
      </c>
      <c r="F61" s="70" t="s">
        <v>116</v>
      </c>
      <c r="G61" s="20"/>
      <c r="H61" s="92">
        <f t="shared" si="3"/>
        <v>0</v>
      </c>
      <c r="I61" s="121"/>
      <c r="J61" s="124"/>
    </row>
    <row r="62" spans="1:10" ht="12.75">
      <c r="A62" s="121" t="s">
        <v>138</v>
      </c>
      <c r="B62" s="21" t="s">
        <v>311</v>
      </c>
      <c r="C62" s="21" t="s">
        <v>113</v>
      </c>
      <c r="D62" s="20" t="s">
        <v>112</v>
      </c>
      <c r="E62" s="110">
        <v>5</v>
      </c>
      <c r="F62" s="70" t="s">
        <v>121</v>
      </c>
      <c r="G62" s="20"/>
      <c r="H62" s="92">
        <f t="shared" si="3"/>
        <v>0</v>
      </c>
      <c r="I62" s="142"/>
      <c r="J62" s="124"/>
    </row>
    <row r="63" spans="1:10" ht="12.75">
      <c r="A63" s="121" t="s">
        <v>139</v>
      </c>
      <c r="B63" s="21" t="s">
        <v>497</v>
      </c>
      <c r="C63" s="21" t="s">
        <v>314</v>
      </c>
      <c r="D63" s="20" t="s">
        <v>112</v>
      </c>
      <c r="E63" s="20">
        <v>6</v>
      </c>
      <c r="F63" s="70" t="s">
        <v>116</v>
      </c>
      <c r="G63" s="20"/>
      <c r="H63" s="92">
        <f t="shared" si="3"/>
        <v>0</v>
      </c>
      <c r="I63" s="121"/>
      <c r="J63" s="124"/>
    </row>
    <row r="64" spans="1:10" ht="12.75">
      <c r="A64" s="121" t="s">
        <v>140</v>
      </c>
      <c r="B64" s="21" t="s">
        <v>349</v>
      </c>
      <c r="C64" s="21" t="s">
        <v>119</v>
      </c>
      <c r="D64" s="20" t="s">
        <v>120</v>
      </c>
      <c r="E64" s="20">
        <v>3</v>
      </c>
      <c r="F64" s="70" t="s">
        <v>116</v>
      </c>
      <c r="G64" s="20"/>
      <c r="H64" s="92">
        <f t="shared" si="3"/>
        <v>0</v>
      </c>
      <c r="I64" s="121"/>
      <c r="J64" s="124"/>
    </row>
    <row r="65" spans="1:10" ht="12.75">
      <c r="A65" s="121" t="s">
        <v>141</v>
      </c>
      <c r="B65" s="21" t="s">
        <v>103</v>
      </c>
      <c r="C65" s="21" t="s">
        <v>119</v>
      </c>
      <c r="D65" s="20" t="s">
        <v>120</v>
      </c>
      <c r="E65" s="20">
        <v>27</v>
      </c>
      <c r="F65" s="70" t="s">
        <v>116</v>
      </c>
      <c r="G65" s="20"/>
      <c r="H65" s="92">
        <f t="shared" si="3"/>
        <v>0</v>
      </c>
      <c r="I65" s="121"/>
      <c r="J65" s="124"/>
    </row>
    <row r="66" spans="1:16" ht="12.75">
      <c r="A66" s="121" t="s">
        <v>127</v>
      </c>
      <c r="B66" s="21" t="s">
        <v>100</v>
      </c>
      <c r="C66" s="21" t="s">
        <v>129</v>
      </c>
      <c r="D66" s="20" t="s">
        <v>132</v>
      </c>
      <c r="E66" s="20">
        <v>11</v>
      </c>
      <c r="F66" s="70" t="s">
        <v>115</v>
      </c>
      <c r="G66" s="20"/>
      <c r="H66" s="92">
        <f t="shared" si="3"/>
        <v>0</v>
      </c>
      <c r="I66" s="121"/>
      <c r="J66" s="124"/>
      <c r="K66" s="124"/>
      <c r="N66" s="4"/>
      <c r="O66" s="3"/>
      <c r="P66" s="3"/>
    </row>
    <row r="67" spans="1:16" ht="12.75">
      <c r="A67" s="121" t="s">
        <v>142</v>
      </c>
      <c r="B67" s="21" t="s">
        <v>413</v>
      </c>
      <c r="C67" s="21" t="s">
        <v>414</v>
      </c>
      <c r="D67" s="20" t="s">
        <v>96</v>
      </c>
      <c r="E67" s="20">
        <v>21</v>
      </c>
      <c r="F67" s="70" t="s">
        <v>116</v>
      </c>
      <c r="G67" s="20"/>
      <c r="H67" s="92">
        <f t="shared" si="3"/>
        <v>0</v>
      </c>
      <c r="I67" s="121"/>
      <c r="J67" s="124"/>
      <c r="K67" s="124"/>
      <c r="N67" s="4"/>
      <c r="O67" s="3"/>
      <c r="P67" s="3"/>
    </row>
    <row r="68" spans="1:16" ht="13.5" thickBot="1">
      <c r="A68" s="121" t="s">
        <v>143</v>
      </c>
      <c r="B68" s="21" t="s">
        <v>97</v>
      </c>
      <c r="C68" s="21" t="s">
        <v>130</v>
      </c>
      <c r="D68" s="20" t="s">
        <v>96</v>
      </c>
      <c r="E68" s="20">
        <v>10</v>
      </c>
      <c r="F68" s="70" t="s">
        <v>115</v>
      </c>
      <c r="G68" s="20"/>
      <c r="H68" s="92">
        <f t="shared" si="3"/>
        <v>0</v>
      </c>
      <c r="I68" s="121"/>
      <c r="J68" s="124"/>
      <c r="K68" s="124"/>
      <c r="N68" s="4"/>
      <c r="O68" s="3"/>
      <c r="P68" s="3"/>
    </row>
    <row r="69" spans="1:17" ht="13.5" thickBot="1">
      <c r="A69" s="23" t="s">
        <v>330</v>
      </c>
      <c r="B69" s="51"/>
      <c r="C69" s="51"/>
      <c r="D69" s="24"/>
      <c r="E69" s="59">
        <f>SUM(E58:E68)</f>
        <v>103</v>
      </c>
      <c r="F69" s="25"/>
      <c r="G69" s="24"/>
      <c r="H69" s="26">
        <f>SUM(H58:H68)</f>
        <v>0</v>
      </c>
      <c r="I69" s="91"/>
      <c r="J69" s="124"/>
      <c r="K69" s="124"/>
      <c r="L69" s="124"/>
      <c r="O69" s="4"/>
      <c r="P69" s="3"/>
      <c r="Q69" s="3"/>
    </row>
    <row r="70" spans="1:17" ht="12.7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O70" s="4"/>
      <c r="P70" s="3"/>
      <c r="Q70" s="3"/>
    </row>
    <row r="71" spans="1:17" ht="15">
      <c r="A71" s="203" t="s">
        <v>321</v>
      </c>
      <c r="B71" s="202"/>
      <c r="C71" s="204"/>
      <c r="D71" s="205"/>
      <c r="E71" s="205"/>
      <c r="F71" s="206"/>
      <c r="G71" s="205"/>
      <c r="H71" s="205"/>
      <c r="I71" s="202"/>
      <c r="J71" s="124"/>
      <c r="K71" s="124"/>
      <c r="L71" s="124"/>
      <c r="O71" s="4"/>
      <c r="P71" s="3"/>
      <c r="Q71" s="3"/>
    </row>
    <row r="72" spans="1:17" ht="13.5" thickBot="1">
      <c r="A72" s="32" t="s">
        <v>15</v>
      </c>
      <c r="B72" s="33" t="s">
        <v>16</v>
      </c>
      <c r="C72" s="34" t="s">
        <v>17</v>
      </c>
      <c r="D72" s="32" t="s">
        <v>18</v>
      </c>
      <c r="E72" s="32" t="s">
        <v>19</v>
      </c>
      <c r="F72" s="35" t="s">
        <v>20</v>
      </c>
      <c r="G72" s="32" t="s">
        <v>21</v>
      </c>
      <c r="H72" s="32" t="s">
        <v>22</v>
      </c>
      <c r="I72" s="274" t="s">
        <v>23</v>
      </c>
      <c r="J72" s="124"/>
      <c r="K72" s="124"/>
      <c r="L72" s="124"/>
      <c r="O72" s="4"/>
      <c r="P72" s="3"/>
      <c r="Q72" s="3"/>
    </row>
    <row r="73" spans="1:17" ht="12.75">
      <c r="A73" s="121" t="s">
        <v>144</v>
      </c>
      <c r="B73" s="122" t="s">
        <v>329</v>
      </c>
      <c r="C73" s="122" t="s">
        <v>204</v>
      </c>
      <c r="D73" s="123" t="s">
        <v>205</v>
      </c>
      <c r="E73" s="123">
        <v>6</v>
      </c>
      <c r="F73" s="70" t="s">
        <v>115</v>
      </c>
      <c r="G73" s="144"/>
      <c r="H73" s="92">
        <f aca="true" t="shared" si="4" ref="H73:H85">E73*G73</f>
        <v>0</v>
      </c>
      <c r="I73" s="273" t="s">
        <v>152</v>
      </c>
      <c r="J73" s="124"/>
      <c r="K73" s="124"/>
      <c r="L73" s="124"/>
      <c r="O73" s="4"/>
      <c r="P73" s="3"/>
      <c r="Q73" s="3"/>
    </row>
    <row r="74" spans="1:17" ht="12.75">
      <c r="A74" s="121" t="s">
        <v>145</v>
      </c>
      <c r="B74" s="21" t="s">
        <v>206</v>
      </c>
      <c r="C74" s="21" t="s">
        <v>204</v>
      </c>
      <c r="D74" s="20" t="s">
        <v>207</v>
      </c>
      <c r="E74" s="20">
        <v>6</v>
      </c>
      <c r="F74" s="70" t="s">
        <v>115</v>
      </c>
      <c r="G74" s="20"/>
      <c r="H74" s="92">
        <f t="shared" si="4"/>
        <v>0</v>
      </c>
      <c r="I74" s="273" t="s">
        <v>152</v>
      </c>
      <c r="J74" s="124"/>
      <c r="K74" s="124"/>
      <c r="L74" s="124"/>
      <c r="O74" s="4"/>
      <c r="P74" s="3"/>
      <c r="Q74" s="3"/>
    </row>
    <row r="75" spans="1:17" ht="12.75">
      <c r="A75" s="121" t="s">
        <v>146</v>
      </c>
      <c r="B75" s="21" t="s">
        <v>208</v>
      </c>
      <c r="C75" s="21" t="s">
        <v>204</v>
      </c>
      <c r="D75" s="20" t="s">
        <v>209</v>
      </c>
      <c r="E75" s="20">
        <v>6</v>
      </c>
      <c r="F75" s="70" t="s">
        <v>115</v>
      </c>
      <c r="G75" s="20"/>
      <c r="H75" s="92">
        <f t="shared" si="4"/>
        <v>0</v>
      </c>
      <c r="I75" s="273" t="s">
        <v>152</v>
      </c>
      <c r="J75" s="124"/>
      <c r="K75" s="124"/>
      <c r="L75" s="124"/>
      <c r="O75" s="4"/>
      <c r="P75" s="3"/>
      <c r="Q75" s="3"/>
    </row>
    <row r="76" spans="1:17" ht="12.75">
      <c r="A76" s="121" t="s">
        <v>147</v>
      </c>
      <c r="B76" s="21" t="s">
        <v>210</v>
      </c>
      <c r="C76" s="21" t="s">
        <v>204</v>
      </c>
      <c r="D76" s="20" t="s">
        <v>211</v>
      </c>
      <c r="E76" s="20">
        <v>6</v>
      </c>
      <c r="F76" s="70" t="s">
        <v>115</v>
      </c>
      <c r="G76" s="20"/>
      <c r="H76" s="92">
        <f t="shared" si="4"/>
        <v>0</v>
      </c>
      <c r="I76" s="273" t="s">
        <v>152</v>
      </c>
      <c r="J76" s="124"/>
      <c r="K76" s="124"/>
      <c r="L76" s="124"/>
      <c r="O76" s="4"/>
      <c r="P76" s="3"/>
      <c r="Q76" s="3"/>
    </row>
    <row r="77" spans="1:17" ht="12.75">
      <c r="A77" s="121" t="s">
        <v>334</v>
      </c>
      <c r="B77" s="21" t="s">
        <v>332</v>
      </c>
      <c r="C77" s="21" t="s">
        <v>333</v>
      </c>
      <c r="D77" s="20" t="s">
        <v>96</v>
      </c>
      <c r="E77" s="20">
        <v>36</v>
      </c>
      <c r="F77" s="70" t="s">
        <v>133</v>
      </c>
      <c r="G77" s="20"/>
      <c r="H77" s="92">
        <f t="shared" si="4"/>
        <v>0</v>
      </c>
      <c r="I77" s="273" t="s">
        <v>152</v>
      </c>
      <c r="J77" s="124"/>
      <c r="K77" s="124"/>
      <c r="L77" s="124"/>
      <c r="O77" s="4"/>
      <c r="P77" s="3"/>
      <c r="Q77" s="3"/>
    </row>
    <row r="78" spans="1:10" ht="12.75">
      <c r="A78" s="121" t="s">
        <v>335</v>
      </c>
      <c r="B78" s="21" t="s">
        <v>109</v>
      </c>
      <c r="C78" s="21" t="s">
        <v>107</v>
      </c>
      <c r="D78" s="20" t="s">
        <v>110</v>
      </c>
      <c r="E78" s="20">
        <v>42</v>
      </c>
      <c r="F78" s="70" t="s">
        <v>133</v>
      </c>
      <c r="G78" s="20"/>
      <c r="H78" s="92">
        <f t="shared" si="4"/>
        <v>0</v>
      </c>
      <c r="I78" s="273" t="s">
        <v>152</v>
      </c>
      <c r="J78" s="124"/>
    </row>
    <row r="79" spans="1:10" ht="12.75">
      <c r="A79" s="121" t="s">
        <v>336</v>
      </c>
      <c r="B79" s="21" t="s">
        <v>106</v>
      </c>
      <c r="C79" s="21" t="s">
        <v>107</v>
      </c>
      <c r="D79" s="20" t="s">
        <v>108</v>
      </c>
      <c r="E79" s="20">
        <v>8</v>
      </c>
      <c r="F79" s="70" t="s">
        <v>115</v>
      </c>
      <c r="G79" s="20"/>
      <c r="H79" s="92">
        <f t="shared" si="4"/>
        <v>0</v>
      </c>
      <c r="I79" s="273" t="s">
        <v>152</v>
      </c>
      <c r="J79" s="124"/>
    </row>
    <row r="80" spans="1:17" ht="12.75">
      <c r="A80" s="121" t="s">
        <v>337</v>
      </c>
      <c r="B80" s="21" t="s">
        <v>111</v>
      </c>
      <c r="C80" s="21" t="s">
        <v>107</v>
      </c>
      <c r="D80" s="20" t="s">
        <v>112</v>
      </c>
      <c r="E80" s="20">
        <v>6</v>
      </c>
      <c r="F80" s="70" t="s">
        <v>115</v>
      </c>
      <c r="G80" s="20"/>
      <c r="H80" s="92">
        <f t="shared" si="4"/>
        <v>0</v>
      </c>
      <c r="I80" s="273" t="s">
        <v>152</v>
      </c>
      <c r="J80" s="124"/>
      <c r="K80" s="124"/>
      <c r="L80" s="124"/>
      <c r="O80" s="4"/>
      <c r="P80" s="3"/>
      <c r="Q80" s="3"/>
    </row>
    <row r="81" spans="1:10" ht="12.75">
      <c r="A81" s="121" t="s">
        <v>338</v>
      </c>
      <c r="B81" s="21" t="s">
        <v>98</v>
      </c>
      <c r="C81" s="21" t="s">
        <v>107</v>
      </c>
      <c r="D81" s="20" t="s">
        <v>96</v>
      </c>
      <c r="E81" s="20">
        <v>34</v>
      </c>
      <c r="F81" s="70" t="s">
        <v>116</v>
      </c>
      <c r="G81" s="20"/>
      <c r="H81" s="92">
        <f t="shared" si="4"/>
        <v>0</v>
      </c>
      <c r="I81" s="273" t="s">
        <v>152</v>
      </c>
      <c r="J81" s="124"/>
    </row>
    <row r="82" spans="1:10" ht="12.75">
      <c r="A82" s="121" t="s">
        <v>339</v>
      </c>
      <c r="B82" s="21" t="s">
        <v>196</v>
      </c>
      <c r="C82" s="21" t="s">
        <v>128</v>
      </c>
      <c r="D82" s="20" t="s">
        <v>197</v>
      </c>
      <c r="E82" s="20">
        <v>66</v>
      </c>
      <c r="F82" s="70" t="s">
        <v>350</v>
      </c>
      <c r="G82" s="20"/>
      <c r="H82" s="92">
        <f t="shared" si="4"/>
        <v>0</v>
      </c>
      <c r="I82" s="273" t="s">
        <v>152</v>
      </c>
      <c r="J82" s="124"/>
    </row>
    <row r="83" spans="1:10" ht="12.75">
      <c r="A83" s="121" t="s">
        <v>340</v>
      </c>
      <c r="B83" s="21" t="s">
        <v>199</v>
      </c>
      <c r="C83" s="21" t="s">
        <v>128</v>
      </c>
      <c r="D83" s="20" t="s">
        <v>200</v>
      </c>
      <c r="E83" s="20">
        <v>32</v>
      </c>
      <c r="F83" s="70" t="s">
        <v>350</v>
      </c>
      <c r="G83" s="20"/>
      <c r="H83" s="92">
        <f t="shared" si="4"/>
        <v>0</v>
      </c>
      <c r="I83" s="273" t="s">
        <v>152</v>
      </c>
      <c r="J83" s="124"/>
    </row>
    <row r="84" spans="1:16" ht="12.75">
      <c r="A84" s="121" t="s">
        <v>341</v>
      </c>
      <c r="B84" s="21" t="s">
        <v>101</v>
      </c>
      <c r="C84" s="21" t="s">
        <v>128</v>
      </c>
      <c r="D84" s="20" t="s">
        <v>131</v>
      </c>
      <c r="E84" s="20">
        <v>4</v>
      </c>
      <c r="F84" s="70" t="s">
        <v>326</v>
      </c>
      <c r="G84" s="20"/>
      <c r="H84" s="92">
        <f t="shared" si="4"/>
        <v>0</v>
      </c>
      <c r="I84" s="273" t="s">
        <v>152</v>
      </c>
      <c r="J84" s="124"/>
      <c r="K84" s="124"/>
      <c r="N84" s="4"/>
      <c r="O84" s="3"/>
      <c r="P84" s="3"/>
    </row>
    <row r="85" spans="1:16" ht="13.5" thickBot="1">
      <c r="A85" s="121" t="s">
        <v>342</v>
      </c>
      <c r="B85" s="21" t="s">
        <v>102</v>
      </c>
      <c r="C85" s="21" t="s">
        <v>128</v>
      </c>
      <c r="D85" s="20" t="s">
        <v>96</v>
      </c>
      <c r="E85" s="20">
        <v>1</v>
      </c>
      <c r="F85" s="70" t="s">
        <v>326</v>
      </c>
      <c r="G85" s="20"/>
      <c r="H85" s="92">
        <f t="shared" si="4"/>
        <v>0</v>
      </c>
      <c r="I85" s="273" t="s">
        <v>152</v>
      </c>
      <c r="J85" s="124"/>
      <c r="K85" s="124"/>
      <c r="N85" s="4"/>
      <c r="O85" s="3"/>
      <c r="P85" s="3"/>
    </row>
    <row r="86" spans="1:17" ht="13.5" thickBot="1">
      <c r="A86" s="23" t="s">
        <v>331</v>
      </c>
      <c r="B86" s="51"/>
      <c r="C86" s="51"/>
      <c r="D86" s="24"/>
      <c r="E86" s="59">
        <f>SUM(E73:E85)</f>
        <v>253</v>
      </c>
      <c r="F86" s="25"/>
      <c r="G86" s="24"/>
      <c r="H86" s="26">
        <f>SUM(H73:H85)</f>
        <v>0</v>
      </c>
      <c r="I86" s="91"/>
      <c r="J86" s="124"/>
      <c r="K86" s="124"/>
      <c r="L86" s="124"/>
      <c r="O86" s="4"/>
      <c r="P86" s="3"/>
      <c r="Q86" s="3"/>
    </row>
    <row r="87" spans="1:17" ht="15">
      <c r="A87" s="124"/>
      <c r="B87" s="126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O87" s="4"/>
      <c r="P87" s="3"/>
      <c r="Q87" s="3"/>
    </row>
    <row r="88" spans="1:17" ht="15">
      <c r="A88" s="203" t="s">
        <v>322</v>
      </c>
      <c r="B88" s="202"/>
      <c r="C88" s="204"/>
      <c r="D88" s="205"/>
      <c r="E88" s="205"/>
      <c r="F88" s="206"/>
      <c r="G88" s="205"/>
      <c r="H88" s="205"/>
      <c r="I88" s="202"/>
      <c r="J88" s="124"/>
      <c r="K88" s="124"/>
      <c r="L88" s="124"/>
      <c r="O88" s="4"/>
      <c r="P88" s="3"/>
      <c r="Q88" s="3"/>
    </row>
    <row r="89" spans="1:17" ht="13.5" thickBot="1">
      <c r="A89" s="32" t="s">
        <v>15</v>
      </c>
      <c r="B89" s="33" t="s">
        <v>16</v>
      </c>
      <c r="C89" s="34" t="s">
        <v>17</v>
      </c>
      <c r="D89" s="32" t="s">
        <v>18</v>
      </c>
      <c r="E89" s="32" t="s">
        <v>19</v>
      </c>
      <c r="F89" s="35" t="s">
        <v>20</v>
      </c>
      <c r="G89" s="32" t="s">
        <v>21</v>
      </c>
      <c r="H89" s="32" t="s">
        <v>22</v>
      </c>
      <c r="I89" s="274" t="s">
        <v>23</v>
      </c>
      <c r="J89" s="124"/>
      <c r="K89" s="124"/>
      <c r="L89" s="124"/>
      <c r="O89" s="4"/>
      <c r="P89" s="3"/>
      <c r="Q89" s="3"/>
    </row>
    <row r="90" spans="1:10" ht="12.75">
      <c r="A90" s="121" t="s">
        <v>343</v>
      </c>
      <c r="B90" s="21" t="s">
        <v>315</v>
      </c>
      <c r="C90" s="21" t="s">
        <v>113</v>
      </c>
      <c r="D90" s="20" t="s">
        <v>114</v>
      </c>
      <c r="E90" s="110">
        <v>20</v>
      </c>
      <c r="F90" s="70" t="s">
        <v>133</v>
      </c>
      <c r="G90" s="20"/>
      <c r="H90" s="92">
        <f>E90*G90</f>
        <v>0</v>
      </c>
      <c r="I90" s="142"/>
      <c r="J90" s="124"/>
    </row>
    <row r="91" spans="1:10" ht="12.75">
      <c r="A91" s="121" t="s">
        <v>344</v>
      </c>
      <c r="B91" s="21" t="s">
        <v>312</v>
      </c>
      <c r="C91" s="21" t="s">
        <v>313</v>
      </c>
      <c r="D91" s="20" t="s">
        <v>96</v>
      </c>
      <c r="E91" s="110">
        <v>11</v>
      </c>
      <c r="F91" s="70" t="s">
        <v>133</v>
      </c>
      <c r="G91" s="20"/>
      <c r="H91" s="92">
        <f>E91*G91</f>
        <v>0</v>
      </c>
      <c r="I91" s="142"/>
      <c r="J91" s="124"/>
    </row>
    <row r="92" spans="1:17" ht="12.75">
      <c r="A92" s="121" t="s">
        <v>345</v>
      </c>
      <c r="B92" s="21" t="s">
        <v>173</v>
      </c>
      <c r="C92" s="21" t="s">
        <v>174</v>
      </c>
      <c r="D92" s="20" t="s">
        <v>120</v>
      </c>
      <c r="E92" s="20">
        <v>330</v>
      </c>
      <c r="F92" s="70" t="s">
        <v>142</v>
      </c>
      <c r="G92" s="20"/>
      <c r="H92" s="92">
        <f>E92*G92</f>
        <v>0</v>
      </c>
      <c r="I92" s="121"/>
      <c r="J92" s="124"/>
      <c r="K92" s="124"/>
      <c r="L92" s="124"/>
      <c r="O92" s="4"/>
      <c r="P92" s="3"/>
      <c r="Q92" s="3"/>
    </row>
    <row r="93" spans="1:10" ht="12.75">
      <c r="A93" s="121" t="s">
        <v>346</v>
      </c>
      <c r="B93" s="21" t="s">
        <v>317</v>
      </c>
      <c r="C93" s="21" t="s">
        <v>318</v>
      </c>
      <c r="D93" s="20" t="s">
        <v>319</v>
      </c>
      <c r="E93" s="20">
        <v>23</v>
      </c>
      <c r="F93" s="70" t="s">
        <v>115</v>
      </c>
      <c r="G93" s="20"/>
      <c r="H93" s="92">
        <f>E93*G93</f>
        <v>0</v>
      </c>
      <c r="I93" s="20"/>
      <c r="J93" s="124"/>
    </row>
    <row r="94" spans="1:17" ht="13.5" thickBot="1">
      <c r="A94" s="121" t="s">
        <v>347</v>
      </c>
      <c r="B94" s="21" t="s">
        <v>327</v>
      </c>
      <c r="C94" s="21" t="s">
        <v>328</v>
      </c>
      <c r="D94" s="20" t="s">
        <v>112</v>
      </c>
      <c r="E94" s="20">
        <v>9</v>
      </c>
      <c r="F94" s="70" t="s">
        <v>133</v>
      </c>
      <c r="G94" s="20"/>
      <c r="H94" s="92">
        <f>E94*G94</f>
        <v>0</v>
      </c>
      <c r="I94" s="121"/>
      <c r="J94" s="124"/>
      <c r="K94" s="124"/>
      <c r="L94" s="124"/>
      <c r="O94" s="4"/>
      <c r="P94" s="3"/>
      <c r="Q94" s="3"/>
    </row>
    <row r="95" spans="1:17" ht="13.5" thickBot="1">
      <c r="A95" s="23" t="s">
        <v>348</v>
      </c>
      <c r="B95" s="51"/>
      <c r="C95" s="51"/>
      <c r="D95" s="24"/>
      <c r="E95" s="59">
        <f>SUM(E90:E94)</f>
        <v>393</v>
      </c>
      <c r="F95" s="25"/>
      <c r="G95" s="24"/>
      <c r="H95" s="26">
        <f>SUM(H90:H94)</f>
        <v>0</v>
      </c>
      <c r="I95" s="91"/>
      <c r="J95" s="124"/>
      <c r="K95" s="124"/>
      <c r="L95" s="124"/>
      <c r="O95" s="4"/>
      <c r="P95" s="3"/>
      <c r="Q95" s="3"/>
    </row>
    <row r="96" spans="1:17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O96" s="4"/>
      <c r="P96" s="3"/>
      <c r="Q96" s="3"/>
    </row>
    <row r="97" spans="1:17" ht="15">
      <c r="A97" s="203" t="s">
        <v>323</v>
      </c>
      <c r="B97" s="202"/>
      <c r="C97" s="204"/>
      <c r="D97" s="205"/>
      <c r="E97" s="205"/>
      <c r="F97" s="206"/>
      <c r="G97" s="205"/>
      <c r="H97" s="205"/>
      <c r="I97" s="202"/>
      <c r="J97" s="124"/>
      <c r="K97" s="124"/>
      <c r="L97" s="124"/>
      <c r="O97" s="4"/>
      <c r="P97" s="3"/>
      <c r="Q97" s="3"/>
    </row>
    <row r="98" spans="1:17" ht="13.5" thickBot="1">
      <c r="A98" s="32" t="s">
        <v>15</v>
      </c>
      <c r="B98" s="33" t="s">
        <v>16</v>
      </c>
      <c r="C98" s="34" t="s">
        <v>17</v>
      </c>
      <c r="D98" s="32" t="s">
        <v>18</v>
      </c>
      <c r="E98" s="32" t="s">
        <v>19</v>
      </c>
      <c r="F98" s="35" t="s">
        <v>20</v>
      </c>
      <c r="G98" s="32" t="s">
        <v>21</v>
      </c>
      <c r="H98" s="32" t="s">
        <v>22</v>
      </c>
      <c r="I98" s="274" t="s">
        <v>23</v>
      </c>
      <c r="J98" s="124"/>
      <c r="K98" s="124"/>
      <c r="L98" s="124"/>
      <c r="O98" s="4"/>
      <c r="P98" s="3"/>
      <c r="Q98" s="3"/>
    </row>
    <row r="99" spans="1:17" ht="13.5" thickBot="1">
      <c r="A99" s="121" t="s">
        <v>351</v>
      </c>
      <c r="B99" s="21" t="s">
        <v>324</v>
      </c>
      <c r="C99" s="21" t="s">
        <v>93</v>
      </c>
      <c r="D99" s="20" t="s">
        <v>325</v>
      </c>
      <c r="E99" s="20">
        <v>1385</v>
      </c>
      <c r="F99" s="70" t="s">
        <v>353</v>
      </c>
      <c r="G99" s="20"/>
      <c r="H99" s="92">
        <f>E99*G99</f>
        <v>0</v>
      </c>
      <c r="I99" s="121"/>
      <c r="J99" s="124"/>
      <c r="K99" s="124"/>
      <c r="L99" s="124"/>
      <c r="O99" s="4"/>
      <c r="P99" s="3"/>
      <c r="Q99" s="3"/>
    </row>
    <row r="100" spans="1:17" ht="13.5" thickBot="1">
      <c r="A100" s="23" t="s">
        <v>352</v>
      </c>
      <c r="B100" s="51"/>
      <c r="C100" s="51"/>
      <c r="D100" s="24"/>
      <c r="E100" s="59"/>
      <c r="F100" s="25"/>
      <c r="G100" s="24"/>
      <c r="H100" s="26">
        <f>H99</f>
        <v>0</v>
      </c>
      <c r="I100" s="91"/>
      <c r="J100" s="124"/>
      <c r="K100" s="124"/>
      <c r="L100" s="124"/>
      <c r="O100" s="4"/>
      <c r="P100" s="3"/>
      <c r="Q100" s="3"/>
    </row>
    <row r="101" spans="1:17" ht="15">
      <c r="A101" s="124"/>
      <c r="B101" s="126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O101" s="4"/>
      <c r="P101" s="3"/>
      <c r="Q101" s="3"/>
    </row>
    <row r="102" spans="1:17" ht="15">
      <c r="A102" s="203" t="s">
        <v>409</v>
      </c>
      <c r="B102" s="209"/>
      <c r="C102" s="209"/>
      <c r="D102" s="210"/>
      <c r="E102" s="210"/>
      <c r="F102" s="211"/>
      <c r="G102" s="210"/>
      <c r="H102" s="212"/>
      <c r="I102" s="195"/>
      <c r="J102" s="124"/>
      <c r="K102" s="124"/>
      <c r="L102" s="124"/>
      <c r="O102" s="4"/>
      <c r="P102" s="3"/>
      <c r="Q102" s="3"/>
    </row>
    <row r="103" spans="1:17" ht="13.5" thickBot="1">
      <c r="A103" s="116" t="s">
        <v>169</v>
      </c>
      <c r="B103" s="117" t="s">
        <v>16</v>
      </c>
      <c r="C103" s="117" t="s">
        <v>17</v>
      </c>
      <c r="D103" s="116" t="s">
        <v>18</v>
      </c>
      <c r="E103" s="116" t="s">
        <v>170</v>
      </c>
      <c r="F103" s="116" t="s">
        <v>171</v>
      </c>
      <c r="G103" s="116" t="s">
        <v>172</v>
      </c>
      <c r="H103" s="116" t="s">
        <v>2</v>
      </c>
      <c r="I103" s="258" t="s">
        <v>23</v>
      </c>
      <c r="J103" s="278"/>
      <c r="K103" s="124"/>
      <c r="L103" s="124"/>
      <c r="O103" s="4"/>
      <c r="P103" s="3"/>
      <c r="Q103" s="3"/>
    </row>
    <row r="104" spans="1:17" ht="12.75">
      <c r="A104" s="30" t="s">
        <v>237</v>
      </c>
      <c r="B104" s="31" t="s">
        <v>252</v>
      </c>
      <c r="C104" s="31" t="s">
        <v>417</v>
      </c>
      <c r="D104" s="30" t="s">
        <v>258</v>
      </c>
      <c r="E104" s="30">
        <v>36</v>
      </c>
      <c r="F104" s="159" t="s">
        <v>144</v>
      </c>
      <c r="G104" s="20"/>
      <c r="H104" s="164">
        <f>G104*E104</f>
        <v>0</v>
      </c>
      <c r="I104" s="275"/>
      <c r="J104" s="162"/>
      <c r="K104" s="162"/>
      <c r="L104" s="8"/>
      <c r="O104" s="4"/>
      <c r="P104" s="3"/>
      <c r="Q104" s="3"/>
    </row>
    <row r="105" spans="1:17" ht="12.75">
      <c r="A105" s="20" t="s">
        <v>418</v>
      </c>
      <c r="B105" s="21" t="s">
        <v>253</v>
      </c>
      <c r="C105" s="21" t="s">
        <v>417</v>
      </c>
      <c r="D105" s="20" t="s">
        <v>259</v>
      </c>
      <c r="E105" s="20">
        <v>20</v>
      </c>
      <c r="F105" s="70" t="s">
        <v>144</v>
      </c>
      <c r="G105" s="20"/>
      <c r="H105" s="92">
        <f aca="true" t="shared" si="5" ref="H105:H145">G105*E105</f>
        <v>0</v>
      </c>
      <c r="I105" s="121"/>
      <c r="J105" s="162"/>
      <c r="K105" s="162"/>
      <c r="L105" s="8"/>
      <c r="O105" s="4"/>
      <c r="P105" s="3"/>
      <c r="Q105" s="3"/>
    </row>
    <row r="106" spans="1:17" ht="12.75">
      <c r="A106" s="20" t="s">
        <v>419</v>
      </c>
      <c r="B106" s="21" t="s">
        <v>254</v>
      </c>
      <c r="C106" s="21" t="s">
        <v>417</v>
      </c>
      <c r="D106" s="20" t="s">
        <v>257</v>
      </c>
      <c r="E106" s="20">
        <v>40</v>
      </c>
      <c r="F106" s="70" t="s">
        <v>144</v>
      </c>
      <c r="G106" s="20"/>
      <c r="H106" s="92">
        <f t="shared" si="5"/>
        <v>0</v>
      </c>
      <c r="I106" s="121"/>
      <c r="J106" s="162"/>
      <c r="K106" s="162"/>
      <c r="L106" s="8"/>
      <c r="O106" s="4"/>
      <c r="P106" s="3"/>
      <c r="Q106" s="3"/>
    </row>
    <row r="107" spans="1:17" ht="12.75">
      <c r="A107" s="20" t="s">
        <v>420</v>
      </c>
      <c r="B107" s="21" t="s">
        <v>255</v>
      </c>
      <c r="C107" s="21" t="s">
        <v>417</v>
      </c>
      <c r="D107" s="20" t="s">
        <v>256</v>
      </c>
      <c r="E107" s="20">
        <v>24</v>
      </c>
      <c r="F107" s="70" t="s">
        <v>144</v>
      </c>
      <c r="G107" s="20"/>
      <c r="H107" s="92">
        <f t="shared" si="5"/>
        <v>0</v>
      </c>
      <c r="I107" s="121"/>
      <c r="J107" s="162"/>
      <c r="K107" s="162"/>
      <c r="L107" s="8"/>
      <c r="O107" s="4"/>
      <c r="P107" s="3"/>
      <c r="Q107" s="3"/>
    </row>
    <row r="108" spans="1:17" ht="12.75">
      <c r="A108" s="20" t="s">
        <v>421</v>
      </c>
      <c r="B108" s="21" t="s">
        <v>422</v>
      </c>
      <c r="C108" s="21" t="s">
        <v>423</v>
      </c>
      <c r="D108" s="20" t="s">
        <v>424</v>
      </c>
      <c r="E108" s="20">
        <v>44</v>
      </c>
      <c r="F108" s="70" t="s">
        <v>144</v>
      </c>
      <c r="G108" s="20"/>
      <c r="H108" s="92">
        <f t="shared" si="5"/>
        <v>0</v>
      </c>
      <c r="I108" s="121"/>
      <c r="J108" s="162"/>
      <c r="K108" s="162"/>
      <c r="L108" s="8"/>
      <c r="O108" s="4"/>
      <c r="P108" s="3"/>
      <c r="Q108" s="3"/>
    </row>
    <row r="109" spans="1:17" ht="12.75">
      <c r="A109" s="20" t="s">
        <v>425</v>
      </c>
      <c r="B109" s="21" t="s">
        <v>426</v>
      </c>
      <c r="C109" s="21" t="s">
        <v>423</v>
      </c>
      <c r="D109" s="20" t="s">
        <v>427</v>
      </c>
      <c r="E109" s="20">
        <v>39</v>
      </c>
      <c r="F109" s="70" t="s">
        <v>144</v>
      </c>
      <c r="G109" s="20"/>
      <c r="H109" s="92">
        <f t="shared" si="5"/>
        <v>0</v>
      </c>
      <c r="I109" s="121"/>
      <c r="J109" s="162"/>
      <c r="K109" s="162"/>
      <c r="L109" s="8"/>
      <c r="O109" s="4"/>
      <c r="P109" s="3"/>
      <c r="Q109" s="3"/>
    </row>
    <row r="110" spans="1:17" ht="12.75">
      <c r="A110" s="20" t="s">
        <v>428</v>
      </c>
      <c r="B110" s="142" t="s">
        <v>429</v>
      </c>
      <c r="C110" s="21" t="s">
        <v>423</v>
      </c>
      <c r="D110" s="20" t="s">
        <v>430</v>
      </c>
      <c r="E110" s="20">
        <v>14</v>
      </c>
      <c r="F110" s="70" t="s">
        <v>144</v>
      </c>
      <c r="G110" s="20"/>
      <c r="H110" s="92">
        <f t="shared" si="5"/>
        <v>0</v>
      </c>
      <c r="I110" s="121"/>
      <c r="J110" s="162"/>
      <c r="K110" s="162"/>
      <c r="L110" s="8"/>
      <c r="O110" s="4"/>
      <c r="P110" s="3"/>
      <c r="Q110" s="3"/>
    </row>
    <row r="111" spans="1:17" ht="12.75">
      <c r="A111" s="20" t="s">
        <v>431</v>
      </c>
      <c r="B111" s="21" t="s">
        <v>202</v>
      </c>
      <c r="C111" s="21" t="s">
        <v>128</v>
      </c>
      <c r="D111" s="20" t="s">
        <v>203</v>
      </c>
      <c r="E111" s="20">
        <v>9</v>
      </c>
      <c r="F111" s="70" t="s">
        <v>194</v>
      </c>
      <c r="G111" s="20"/>
      <c r="H111" s="92">
        <f t="shared" si="5"/>
        <v>0</v>
      </c>
      <c r="I111" s="21" t="s">
        <v>195</v>
      </c>
      <c r="J111" s="162"/>
      <c r="K111" s="162"/>
      <c r="L111" s="8"/>
      <c r="O111" s="4"/>
      <c r="P111" s="3"/>
      <c r="Q111" s="3"/>
    </row>
    <row r="112" spans="1:17" ht="12.75">
      <c r="A112" s="20" t="s">
        <v>432</v>
      </c>
      <c r="B112" s="21" t="s">
        <v>199</v>
      </c>
      <c r="C112" s="21" t="s">
        <v>128</v>
      </c>
      <c r="D112" s="20" t="s">
        <v>200</v>
      </c>
      <c r="E112" s="20">
        <v>8</v>
      </c>
      <c r="F112" s="70" t="s">
        <v>194</v>
      </c>
      <c r="G112" s="20"/>
      <c r="H112" s="92">
        <f t="shared" si="5"/>
        <v>0</v>
      </c>
      <c r="I112" s="21" t="s">
        <v>195</v>
      </c>
      <c r="J112" s="162"/>
      <c r="K112" s="162"/>
      <c r="L112" s="8"/>
      <c r="O112" s="4"/>
      <c r="P112" s="3"/>
      <c r="Q112" s="3"/>
    </row>
    <row r="113" spans="1:17" s="109" customFormat="1" ht="12.75">
      <c r="A113" s="20" t="s">
        <v>433</v>
      </c>
      <c r="B113" s="21" t="s">
        <v>240</v>
      </c>
      <c r="C113" s="21" t="s">
        <v>434</v>
      </c>
      <c r="D113" s="20" t="s">
        <v>319</v>
      </c>
      <c r="E113" s="20">
        <v>24</v>
      </c>
      <c r="F113" s="20" t="s">
        <v>142</v>
      </c>
      <c r="G113" s="20"/>
      <c r="H113" s="92">
        <f t="shared" si="5"/>
        <v>0</v>
      </c>
      <c r="I113" s="21"/>
      <c r="J113" s="162"/>
      <c r="K113" s="162"/>
      <c r="L113" s="8"/>
      <c r="O113" s="4"/>
      <c r="P113" s="3"/>
      <c r="Q113" s="3"/>
    </row>
    <row r="114" spans="1:17" s="109" customFormat="1" ht="12.75">
      <c r="A114" s="20" t="s">
        <v>435</v>
      </c>
      <c r="B114" s="21" t="s">
        <v>239</v>
      </c>
      <c r="C114" s="21" t="s">
        <v>436</v>
      </c>
      <c r="D114" s="20" t="s">
        <v>96</v>
      </c>
      <c r="E114" s="20">
        <v>20</v>
      </c>
      <c r="F114" s="70" t="s">
        <v>142</v>
      </c>
      <c r="G114" s="20"/>
      <c r="H114" s="92">
        <f t="shared" si="5"/>
        <v>0</v>
      </c>
      <c r="I114" s="21"/>
      <c r="J114" s="6"/>
      <c r="K114" s="162"/>
      <c r="L114" s="8"/>
      <c r="O114" s="4"/>
      <c r="P114" s="3"/>
      <c r="Q114" s="3"/>
    </row>
    <row r="115" spans="1:17" s="109" customFormat="1" ht="12.75">
      <c r="A115" s="20" t="s">
        <v>437</v>
      </c>
      <c r="B115" s="21" t="s">
        <v>438</v>
      </c>
      <c r="C115" s="21" t="s">
        <v>439</v>
      </c>
      <c r="D115" s="20" t="s">
        <v>96</v>
      </c>
      <c r="E115" s="20">
        <v>16</v>
      </c>
      <c r="F115" s="70" t="s">
        <v>142</v>
      </c>
      <c r="G115" s="20"/>
      <c r="H115" s="92">
        <f t="shared" si="5"/>
        <v>0</v>
      </c>
      <c r="I115" s="21"/>
      <c r="J115" s="6"/>
      <c r="K115" s="162"/>
      <c r="L115" s="8"/>
      <c r="O115" s="4"/>
      <c r="P115" s="3"/>
      <c r="Q115" s="3"/>
    </row>
    <row r="116" spans="1:17" s="109" customFormat="1" ht="12.75">
      <c r="A116" s="20" t="s">
        <v>440</v>
      </c>
      <c r="B116" s="21" t="s">
        <v>244</v>
      </c>
      <c r="C116" s="21" t="s">
        <v>441</v>
      </c>
      <c r="D116" s="20" t="s">
        <v>442</v>
      </c>
      <c r="E116" s="20">
        <v>12</v>
      </c>
      <c r="F116" s="20" t="s">
        <v>144</v>
      </c>
      <c r="G116" s="20"/>
      <c r="H116" s="92">
        <f t="shared" si="5"/>
        <v>0</v>
      </c>
      <c r="I116" s="21"/>
      <c r="J116" s="162"/>
      <c r="K116" s="162"/>
      <c r="L116" s="8"/>
      <c r="O116" s="4"/>
      <c r="P116" s="3"/>
      <c r="Q116" s="3"/>
    </row>
    <row r="117" spans="1:17" s="109" customFormat="1" ht="12.75">
      <c r="A117" s="20" t="s">
        <v>443</v>
      </c>
      <c r="B117" s="21" t="s">
        <v>241</v>
      </c>
      <c r="C117" s="21" t="s">
        <v>434</v>
      </c>
      <c r="D117" s="20" t="s">
        <v>319</v>
      </c>
      <c r="E117" s="20">
        <v>18</v>
      </c>
      <c r="F117" s="20" t="s">
        <v>144</v>
      </c>
      <c r="G117" s="20"/>
      <c r="H117" s="92">
        <f t="shared" si="5"/>
        <v>0</v>
      </c>
      <c r="I117" s="21"/>
      <c r="J117" s="162"/>
      <c r="K117" s="162"/>
      <c r="L117" s="8"/>
      <c r="O117" s="4"/>
      <c r="P117" s="3"/>
      <c r="Q117" s="3"/>
    </row>
    <row r="118" spans="1:17" s="109" customFormat="1" ht="12.75">
      <c r="A118" s="20" t="s">
        <v>444</v>
      </c>
      <c r="B118" s="21" t="s">
        <v>187</v>
      </c>
      <c r="C118" s="21" t="s">
        <v>185</v>
      </c>
      <c r="D118" s="20" t="s">
        <v>96</v>
      </c>
      <c r="E118" s="20">
        <v>9</v>
      </c>
      <c r="F118" s="70" t="s">
        <v>142</v>
      </c>
      <c r="G118" s="20"/>
      <c r="H118" s="92">
        <f t="shared" si="5"/>
        <v>0</v>
      </c>
      <c r="I118" s="21" t="s">
        <v>188</v>
      </c>
      <c r="J118" s="162"/>
      <c r="K118" s="162"/>
      <c r="L118" s="8"/>
      <c r="O118" s="4"/>
      <c r="P118" s="3"/>
      <c r="Q118" s="3"/>
    </row>
    <row r="119" spans="1:17" s="109" customFormat="1" ht="12.75">
      <c r="A119" s="20" t="s">
        <v>445</v>
      </c>
      <c r="B119" s="21" t="s">
        <v>182</v>
      </c>
      <c r="C119" s="21" t="s">
        <v>183</v>
      </c>
      <c r="D119" s="20" t="s">
        <v>131</v>
      </c>
      <c r="E119" s="20">
        <v>9</v>
      </c>
      <c r="F119" s="20" t="s">
        <v>142</v>
      </c>
      <c r="G119" s="20"/>
      <c r="H119" s="92">
        <f t="shared" si="5"/>
        <v>0</v>
      </c>
      <c r="I119" s="21"/>
      <c r="J119" s="162"/>
      <c r="K119" s="162"/>
      <c r="L119" s="8"/>
      <c r="O119" s="4"/>
      <c r="P119" s="3"/>
      <c r="Q119" s="3"/>
    </row>
    <row r="120" spans="1:17" s="109" customFormat="1" ht="12.75">
      <c r="A120" s="20" t="s">
        <v>446</v>
      </c>
      <c r="B120" s="21" t="s">
        <v>243</v>
      </c>
      <c r="C120" s="21" t="s">
        <v>318</v>
      </c>
      <c r="D120" s="20" t="s">
        <v>319</v>
      </c>
      <c r="E120" s="20">
        <v>7</v>
      </c>
      <c r="F120" s="20" t="s">
        <v>142</v>
      </c>
      <c r="G120" s="20"/>
      <c r="H120" s="92">
        <f t="shared" si="5"/>
        <v>0</v>
      </c>
      <c r="I120" s="21"/>
      <c r="J120" s="162"/>
      <c r="K120" s="162"/>
      <c r="L120" s="8"/>
      <c r="O120" s="4"/>
      <c r="P120" s="3"/>
      <c r="Q120" s="3"/>
    </row>
    <row r="121" spans="1:17" s="109" customFormat="1" ht="12.75">
      <c r="A121" s="20" t="s">
        <v>447</v>
      </c>
      <c r="B121" s="21" t="s">
        <v>448</v>
      </c>
      <c r="C121" s="21" t="s">
        <v>449</v>
      </c>
      <c r="D121" s="20" t="s">
        <v>96</v>
      </c>
      <c r="E121" s="20">
        <v>8</v>
      </c>
      <c r="F121" s="20" t="s">
        <v>144</v>
      </c>
      <c r="G121" s="20"/>
      <c r="H121" s="92">
        <f t="shared" si="5"/>
        <v>0</v>
      </c>
      <c r="I121" s="21"/>
      <c r="J121" s="162"/>
      <c r="K121" s="162"/>
      <c r="L121" s="8"/>
      <c r="O121" s="4"/>
      <c r="P121" s="3"/>
      <c r="Q121" s="3"/>
    </row>
    <row r="122" spans="1:17" s="109" customFormat="1" ht="12.75">
      <c r="A122" s="20" t="s">
        <v>450</v>
      </c>
      <c r="B122" s="21" t="s">
        <v>196</v>
      </c>
      <c r="C122" s="21" t="s">
        <v>128</v>
      </c>
      <c r="D122" s="20" t="s">
        <v>197</v>
      </c>
      <c r="E122" s="20">
        <v>17</v>
      </c>
      <c r="F122" s="70" t="s">
        <v>194</v>
      </c>
      <c r="G122" s="20"/>
      <c r="H122" s="92">
        <f t="shared" si="5"/>
        <v>0</v>
      </c>
      <c r="I122" s="21" t="s">
        <v>198</v>
      </c>
      <c r="J122" s="162"/>
      <c r="K122" s="162"/>
      <c r="L122" s="8"/>
      <c r="O122" s="4"/>
      <c r="P122" s="3"/>
      <c r="Q122" s="3"/>
    </row>
    <row r="123" spans="1:17" s="109" customFormat="1" ht="12.75">
      <c r="A123" s="20" t="s">
        <v>451</v>
      </c>
      <c r="B123" s="21" t="s">
        <v>246</v>
      </c>
      <c r="C123" s="21" t="s">
        <v>452</v>
      </c>
      <c r="D123" s="20" t="s">
        <v>112</v>
      </c>
      <c r="E123" s="20">
        <v>4</v>
      </c>
      <c r="F123" s="20" t="s">
        <v>144</v>
      </c>
      <c r="G123" s="20"/>
      <c r="H123" s="92">
        <f t="shared" si="5"/>
        <v>0</v>
      </c>
      <c r="I123" s="21"/>
      <c r="J123" s="162"/>
      <c r="K123" s="162"/>
      <c r="L123" s="8"/>
      <c r="O123" s="4"/>
      <c r="P123" s="3"/>
      <c r="Q123" s="3"/>
    </row>
    <row r="124" spans="1:17" s="109" customFormat="1" ht="12.75">
      <c r="A124" s="20" t="s">
        <v>453</v>
      </c>
      <c r="B124" s="21" t="s">
        <v>191</v>
      </c>
      <c r="C124" s="21" t="s">
        <v>192</v>
      </c>
      <c r="D124" s="20" t="s">
        <v>193</v>
      </c>
      <c r="E124" s="20">
        <v>7</v>
      </c>
      <c r="F124" s="70" t="s">
        <v>194</v>
      </c>
      <c r="G124" s="20"/>
      <c r="H124" s="92">
        <f t="shared" si="5"/>
        <v>0</v>
      </c>
      <c r="I124" s="21" t="s">
        <v>195</v>
      </c>
      <c r="J124" s="162"/>
      <c r="K124" s="162"/>
      <c r="L124" s="8"/>
      <c r="O124" s="4"/>
      <c r="P124" s="3"/>
      <c r="Q124" s="3"/>
    </row>
    <row r="125" spans="1:17" s="109" customFormat="1" ht="12.75">
      <c r="A125" s="20" t="s">
        <v>454</v>
      </c>
      <c r="B125" s="21" t="s">
        <v>455</v>
      </c>
      <c r="C125" s="21" t="s">
        <v>456</v>
      </c>
      <c r="D125" s="20" t="s">
        <v>457</v>
      </c>
      <c r="E125" s="20">
        <v>25</v>
      </c>
      <c r="F125" s="20" t="s">
        <v>142</v>
      </c>
      <c r="G125" s="20"/>
      <c r="H125" s="92">
        <f t="shared" si="5"/>
        <v>0</v>
      </c>
      <c r="I125" s="21"/>
      <c r="J125" s="162"/>
      <c r="K125" s="162"/>
      <c r="L125" s="8"/>
      <c r="O125" s="4"/>
      <c r="P125" s="3"/>
      <c r="Q125" s="3"/>
    </row>
    <row r="126" spans="1:17" s="109" customFormat="1" ht="12.75">
      <c r="A126" s="20" t="s">
        <v>458</v>
      </c>
      <c r="B126" s="21" t="s">
        <v>184</v>
      </c>
      <c r="C126" s="21" t="s">
        <v>185</v>
      </c>
      <c r="D126" s="20" t="s">
        <v>112</v>
      </c>
      <c r="E126" s="20">
        <v>30</v>
      </c>
      <c r="F126" s="70" t="s">
        <v>142</v>
      </c>
      <c r="G126" s="20"/>
      <c r="H126" s="92">
        <f t="shared" si="5"/>
        <v>0</v>
      </c>
      <c r="I126" s="21" t="s">
        <v>186</v>
      </c>
      <c r="J126" s="162"/>
      <c r="K126" s="162"/>
      <c r="L126" s="8"/>
      <c r="O126" s="4"/>
      <c r="P126" s="3"/>
      <c r="Q126" s="3"/>
    </row>
    <row r="127" spans="1:11" s="8" customFormat="1" ht="12.75">
      <c r="A127" s="20" t="s">
        <v>459</v>
      </c>
      <c r="B127" s="21" t="s">
        <v>189</v>
      </c>
      <c r="C127" s="21" t="s">
        <v>185</v>
      </c>
      <c r="D127" s="20" t="s">
        <v>96</v>
      </c>
      <c r="E127" s="20">
        <v>12</v>
      </c>
      <c r="F127" s="70" t="s">
        <v>142</v>
      </c>
      <c r="G127" s="20"/>
      <c r="H127" s="92">
        <f t="shared" si="5"/>
        <v>0</v>
      </c>
      <c r="I127" s="21" t="s">
        <v>190</v>
      </c>
      <c r="J127" s="162"/>
      <c r="K127" s="162"/>
    </row>
    <row r="128" spans="1:11" s="8" customFormat="1" ht="12.75">
      <c r="A128" s="20" t="s">
        <v>460</v>
      </c>
      <c r="B128" s="21" t="s">
        <v>230</v>
      </c>
      <c r="C128" s="21" t="s">
        <v>231</v>
      </c>
      <c r="D128" s="20" t="s">
        <v>232</v>
      </c>
      <c r="E128" s="20">
        <v>14</v>
      </c>
      <c r="F128" s="70" t="s">
        <v>144</v>
      </c>
      <c r="G128" s="20"/>
      <c r="H128" s="92">
        <f t="shared" si="5"/>
        <v>0</v>
      </c>
      <c r="I128" s="21"/>
      <c r="J128" s="6"/>
      <c r="K128" s="162"/>
    </row>
    <row r="129" spans="1:11" s="8" customFormat="1" ht="12.75">
      <c r="A129" s="20" t="s">
        <v>461</v>
      </c>
      <c r="B129" s="21" t="s">
        <v>228</v>
      </c>
      <c r="C129" s="21" t="s">
        <v>229</v>
      </c>
      <c r="D129" s="20" t="s">
        <v>112</v>
      </c>
      <c r="E129" s="20">
        <v>12</v>
      </c>
      <c r="F129" s="70" t="s">
        <v>144</v>
      </c>
      <c r="G129" s="20"/>
      <c r="H129" s="92">
        <f t="shared" si="5"/>
        <v>0</v>
      </c>
      <c r="I129" s="21"/>
      <c r="J129" s="6"/>
      <c r="K129" s="162"/>
    </row>
    <row r="130" spans="1:11" s="8" customFormat="1" ht="12.75">
      <c r="A130" s="20" t="s">
        <v>462</v>
      </c>
      <c r="B130" s="21" t="s">
        <v>227</v>
      </c>
      <c r="C130" s="21" t="s">
        <v>226</v>
      </c>
      <c r="D130" s="20" t="s">
        <v>112</v>
      </c>
      <c r="E130" s="20">
        <v>12</v>
      </c>
      <c r="F130" s="70" t="s">
        <v>144</v>
      </c>
      <c r="G130" s="20"/>
      <c r="H130" s="92">
        <f t="shared" si="5"/>
        <v>0</v>
      </c>
      <c r="I130" s="21"/>
      <c r="J130" s="6"/>
      <c r="K130" s="162"/>
    </row>
    <row r="131" spans="1:11" s="8" customFormat="1" ht="12.75">
      <c r="A131" s="20" t="s">
        <v>463</v>
      </c>
      <c r="B131" s="21" t="s">
        <v>225</v>
      </c>
      <c r="C131" s="21" t="s">
        <v>226</v>
      </c>
      <c r="D131" s="20" t="s">
        <v>96</v>
      </c>
      <c r="E131" s="20">
        <v>12</v>
      </c>
      <c r="F131" s="70" t="s">
        <v>144</v>
      </c>
      <c r="G131" s="20"/>
      <c r="H131" s="92">
        <f t="shared" si="5"/>
        <v>0</v>
      </c>
      <c r="I131" s="21"/>
      <c r="J131" s="6"/>
      <c r="K131" s="162"/>
    </row>
    <row r="132" spans="1:11" s="8" customFormat="1" ht="12.75">
      <c r="A132" s="20" t="s">
        <v>464</v>
      </c>
      <c r="B132" s="21" t="s">
        <v>201</v>
      </c>
      <c r="C132" s="21" t="s">
        <v>128</v>
      </c>
      <c r="D132" s="20" t="s">
        <v>96</v>
      </c>
      <c r="E132" s="20">
        <v>8</v>
      </c>
      <c r="F132" s="70" t="s">
        <v>194</v>
      </c>
      <c r="G132" s="20"/>
      <c r="H132" s="92">
        <f t="shared" si="5"/>
        <v>0</v>
      </c>
      <c r="I132" s="21" t="s">
        <v>195</v>
      </c>
      <c r="J132" s="162"/>
      <c r="K132" s="162"/>
    </row>
    <row r="133" spans="1:11" s="8" customFormat="1" ht="12.75">
      <c r="A133" s="20" t="s">
        <v>465</v>
      </c>
      <c r="B133" s="21" t="s">
        <v>233</v>
      </c>
      <c r="C133" s="21" t="s">
        <v>234</v>
      </c>
      <c r="D133" s="20" t="s">
        <v>112</v>
      </c>
      <c r="E133" s="20">
        <v>12</v>
      </c>
      <c r="F133" s="70" t="s">
        <v>144</v>
      </c>
      <c r="G133" s="20"/>
      <c r="H133" s="92">
        <f t="shared" si="5"/>
        <v>0</v>
      </c>
      <c r="I133" s="21"/>
      <c r="J133" s="6"/>
      <c r="K133" s="162"/>
    </row>
    <row r="134" spans="1:11" s="8" customFormat="1" ht="12.75">
      <c r="A134" s="20" t="s">
        <v>466</v>
      </c>
      <c r="B134" s="21" t="s">
        <v>222</v>
      </c>
      <c r="C134" s="21" t="s">
        <v>223</v>
      </c>
      <c r="D134" s="20" t="s">
        <v>224</v>
      </c>
      <c r="E134" s="20">
        <v>9</v>
      </c>
      <c r="F134" s="70" t="s">
        <v>144</v>
      </c>
      <c r="G134" s="20"/>
      <c r="H134" s="92">
        <f t="shared" si="5"/>
        <v>0</v>
      </c>
      <c r="I134" s="21"/>
      <c r="J134" s="162"/>
      <c r="K134" s="162"/>
    </row>
    <row r="135" spans="1:11" s="8" customFormat="1" ht="12.75">
      <c r="A135" s="20" t="s">
        <v>467</v>
      </c>
      <c r="B135" s="21" t="s">
        <v>247</v>
      </c>
      <c r="C135" s="21" t="s">
        <v>223</v>
      </c>
      <c r="D135" s="20" t="s">
        <v>224</v>
      </c>
      <c r="E135" s="20">
        <v>9</v>
      </c>
      <c r="F135" s="20" t="s">
        <v>144</v>
      </c>
      <c r="G135" s="20"/>
      <c r="H135" s="92">
        <f t="shared" si="5"/>
        <v>0</v>
      </c>
      <c r="I135" s="21"/>
      <c r="J135" s="162"/>
      <c r="K135" s="162"/>
    </row>
    <row r="136" spans="1:11" s="8" customFormat="1" ht="12.75">
      <c r="A136" s="20" t="s">
        <v>468</v>
      </c>
      <c r="B136" s="21" t="s">
        <v>245</v>
      </c>
      <c r="C136" s="21" t="s">
        <v>469</v>
      </c>
      <c r="D136" s="20" t="s">
        <v>131</v>
      </c>
      <c r="E136" s="20">
        <v>21</v>
      </c>
      <c r="F136" s="20" t="s">
        <v>144</v>
      </c>
      <c r="G136" s="20"/>
      <c r="H136" s="92">
        <f t="shared" si="5"/>
        <v>0</v>
      </c>
      <c r="I136" s="21"/>
      <c r="J136" s="6"/>
      <c r="K136" s="162"/>
    </row>
    <row r="137" spans="1:11" s="8" customFormat="1" ht="12.75">
      <c r="A137" s="20" t="s">
        <v>470</v>
      </c>
      <c r="B137" s="21" t="s">
        <v>471</v>
      </c>
      <c r="C137" s="21" t="s">
        <v>472</v>
      </c>
      <c r="D137" s="20" t="s">
        <v>473</v>
      </c>
      <c r="E137" s="20">
        <v>17</v>
      </c>
      <c r="F137" s="20" t="s">
        <v>144</v>
      </c>
      <c r="G137" s="20"/>
      <c r="H137" s="92">
        <f t="shared" si="5"/>
        <v>0</v>
      </c>
      <c r="I137" s="21"/>
      <c r="J137" s="162"/>
      <c r="K137" s="162"/>
    </row>
    <row r="138" spans="1:17" s="109" customFormat="1" ht="12.75">
      <c r="A138" s="20" t="s">
        <v>474</v>
      </c>
      <c r="B138" s="21" t="s">
        <v>249</v>
      </c>
      <c r="C138" s="21" t="s">
        <v>236</v>
      </c>
      <c r="D138" s="20" t="s">
        <v>112</v>
      </c>
      <c r="E138" s="20">
        <v>25</v>
      </c>
      <c r="F138" s="70" t="s">
        <v>142</v>
      </c>
      <c r="G138" s="20"/>
      <c r="H138" s="92">
        <f t="shared" si="5"/>
        <v>0</v>
      </c>
      <c r="I138" s="21"/>
      <c r="J138" s="6"/>
      <c r="K138" s="6"/>
      <c r="L138" s="6"/>
      <c r="O138" s="4"/>
      <c r="P138" s="3"/>
      <c r="Q138" s="3"/>
    </row>
    <row r="139" spans="1:17" s="109" customFormat="1" ht="12.75">
      <c r="A139" s="20" t="s">
        <v>475</v>
      </c>
      <c r="B139" s="21" t="s">
        <v>250</v>
      </c>
      <c r="C139" s="21" t="s">
        <v>236</v>
      </c>
      <c r="D139" s="20" t="s">
        <v>112</v>
      </c>
      <c r="E139" s="20">
        <v>30</v>
      </c>
      <c r="F139" s="70" t="s">
        <v>142</v>
      </c>
      <c r="G139" s="20"/>
      <c r="H139" s="92">
        <v>0</v>
      </c>
      <c r="I139" s="21"/>
      <c r="J139" s="162"/>
      <c r="K139" s="6"/>
      <c r="L139" s="8"/>
      <c r="M139" s="6"/>
      <c r="N139" s="6"/>
      <c r="O139" s="4"/>
      <c r="P139" s="3"/>
      <c r="Q139" s="3"/>
    </row>
    <row r="140" spans="1:18" s="109" customFormat="1" ht="15">
      <c r="A140" s="20" t="s">
        <v>476</v>
      </c>
      <c r="B140" s="21" t="s">
        <v>251</v>
      </c>
      <c r="C140" s="21" t="s">
        <v>236</v>
      </c>
      <c r="D140" s="20" t="s">
        <v>112</v>
      </c>
      <c r="E140" s="20">
        <v>25</v>
      </c>
      <c r="F140" s="70" t="s">
        <v>142</v>
      </c>
      <c r="G140" s="20"/>
      <c r="H140" s="92">
        <f t="shared" si="5"/>
        <v>0</v>
      </c>
      <c r="I140" s="21"/>
      <c r="J140" s="162"/>
      <c r="K140" s="6"/>
      <c r="L140" s="8"/>
      <c r="M140" s="6"/>
      <c r="N140" s="6"/>
      <c r="O140" s="126"/>
      <c r="P140" s="127"/>
      <c r="Q140" s="127"/>
      <c r="R140" s="277"/>
    </row>
    <row r="141" spans="1:11" s="8" customFormat="1" ht="12.75">
      <c r="A141" s="20" t="s">
        <v>477</v>
      </c>
      <c r="B141" s="21" t="s">
        <v>235</v>
      </c>
      <c r="C141" s="21" t="s">
        <v>236</v>
      </c>
      <c r="D141" s="20" t="s">
        <v>112</v>
      </c>
      <c r="E141" s="20">
        <v>20</v>
      </c>
      <c r="F141" s="70" t="s">
        <v>142</v>
      </c>
      <c r="G141" s="20"/>
      <c r="H141" s="92">
        <f t="shared" si="5"/>
        <v>0</v>
      </c>
      <c r="I141" s="21"/>
      <c r="J141" s="6"/>
      <c r="K141" s="162"/>
    </row>
    <row r="142" spans="1:10" s="8" customFormat="1" ht="12.75">
      <c r="A142" s="20" t="s">
        <v>478</v>
      </c>
      <c r="B142" s="21" t="s">
        <v>105</v>
      </c>
      <c r="C142" s="21" t="s">
        <v>479</v>
      </c>
      <c r="D142" s="20" t="s">
        <v>457</v>
      </c>
      <c r="E142" s="20">
        <v>7</v>
      </c>
      <c r="F142" s="70" t="s">
        <v>142</v>
      </c>
      <c r="G142" s="20"/>
      <c r="H142" s="92">
        <f t="shared" si="5"/>
        <v>0</v>
      </c>
      <c r="I142" s="21"/>
      <c r="J142" s="162"/>
    </row>
    <row r="143" spans="1:11" s="8" customFormat="1" ht="12.75">
      <c r="A143" s="20" t="s">
        <v>480</v>
      </c>
      <c r="B143" s="21" t="s">
        <v>242</v>
      </c>
      <c r="C143" s="21" t="s">
        <v>318</v>
      </c>
      <c r="D143" s="20" t="s">
        <v>319</v>
      </c>
      <c r="E143" s="20">
        <v>11</v>
      </c>
      <c r="F143" s="70" t="s">
        <v>142</v>
      </c>
      <c r="G143" s="20"/>
      <c r="H143" s="92">
        <f t="shared" si="5"/>
        <v>0</v>
      </c>
      <c r="I143" s="21"/>
      <c r="J143" s="162"/>
      <c r="K143" s="162"/>
    </row>
    <row r="144" spans="1:11" s="8" customFormat="1" ht="12.75">
      <c r="A144" s="20" t="s">
        <v>481</v>
      </c>
      <c r="B144" s="21" t="s">
        <v>238</v>
      </c>
      <c r="C144" s="21" t="s">
        <v>482</v>
      </c>
      <c r="D144" s="20" t="s">
        <v>319</v>
      </c>
      <c r="E144" s="20">
        <v>25</v>
      </c>
      <c r="F144" s="20" t="s">
        <v>144</v>
      </c>
      <c r="G144" s="20"/>
      <c r="H144" s="92">
        <f t="shared" si="5"/>
        <v>0</v>
      </c>
      <c r="I144" s="21"/>
      <c r="J144" s="162"/>
      <c r="K144" s="162"/>
    </row>
    <row r="145" spans="1:10" s="8" customFormat="1" ht="13.5" thickBot="1">
      <c r="A145" s="44" t="s">
        <v>483</v>
      </c>
      <c r="B145" s="22" t="s">
        <v>248</v>
      </c>
      <c r="C145" s="22" t="s">
        <v>484</v>
      </c>
      <c r="D145" s="44" t="s">
        <v>96</v>
      </c>
      <c r="E145" s="44">
        <v>2</v>
      </c>
      <c r="F145" s="44" t="s">
        <v>144</v>
      </c>
      <c r="G145" s="20"/>
      <c r="H145" s="166">
        <f t="shared" si="5"/>
        <v>0</v>
      </c>
      <c r="I145" s="21"/>
      <c r="J145" s="162"/>
    </row>
    <row r="146" spans="1:10" ht="15.75" thickBot="1">
      <c r="A146" s="167" t="s">
        <v>485</v>
      </c>
      <c r="B146" s="168"/>
      <c r="C146" s="168"/>
      <c r="D146" s="169"/>
      <c r="E146" s="107">
        <f>SUM(E104:E145)</f>
        <v>723</v>
      </c>
      <c r="F146" s="170"/>
      <c r="G146" s="169"/>
      <c r="H146" s="171">
        <f>SUM(H104:H145)</f>
        <v>0</v>
      </c>
      <c r="I146" s="165"/>
      <c r="J146" s="124"/>
    </row>
    <row r="147" spans="1:10" ht="13.5" thickBot="1">
      <c r="A147" s="160"/>
      <c r="B147" s="161"/>
      <c r="C147" s="161"/>
      <c r="D147" s="160"/>
      <c r="E147" s="160"/>
      <c r="F147" s="160"/>
      <c r="G147" s="160"/>
      <c r="H147" s="160"/>
      <c r="I147" s="162"/>
      <c r="J147" s="124"/>
    </row>
    <row r="148" spans="1:13" ht="15.75" thickBot="1">
      <c r="A148" s="249" t="s">
        <v>495</v>
      </c>
      <c r="B148" s="198"/>
      <c r="C148" s="250"/>
      <c r="D148" s="251"/>
      <c r="E148" s="251"/>
      <c r="F148" s="252"/>
      <c r="G148" s="197"/>
      <c r="H148" s="253">
        <f>H30+H54+H69+H86+H95+H100+H146</f>
        <v>0</v>
      </c>
      <c r="I148" s="271"/>
      <c r="J148" s="124"/>
      <c r="M148" s="276"/>
    </row>
    <row r="149" spans="1:11" ht="12.75">
      <c r="A149" s="160"/>
      <c r="B149" s="161"/>
      <c r="C149" s="161"/>
      <c r="D149" s="160"/>
      <c r="E149" s="160"/>
      <c r="F149" s="160"/>
      <c r="G149" s="160"/>
      <c r="H149" s="160"/>
      <c r="I149" s="162"/>
      <c r="J149" s="162"/>
      <c r="K149" s="124"/>
    </row>
    <row r="150" spans="1:11" ht="12.75">
      <c r="A150" s="160"/>
      <c r="B150" s="161"/>
      <c r="C150" s="161"/>
      <c r="D150" s="160"/>
      <c r="E150" s="160"/>
      <c r="F150" s="160"/>
      <c r="G150" s="160"/>
      <c r="H150" s="160"/>
      <c r="I150" s="162"/>
      <c r="J150" s="162"/>
      <c r="K150" s="124"/>
    </row>
    <row r="151" spans="1:13" ht="12.75">
      <c r="A151" s="160"/>
      <c r="B151" s="161"/>
      <c r="C151" s="161"/>
      <c r="D151" s="160"/>
      <c r="E151" s="160"/>
      <c r="F151" s="160"/>
      <c r="G151" s="160"/>
      <c r="H151" s="160"/>
      <c r="I151" s="162"/>
      <c r="J151" s="162"/>
      <c r="K151" s="6"/>
      <c r="L151" s="6"/>
      <c r="M151" s="4"/>
    </row>
    <row r="152" spans="1:8" ht="12.75">
      <c r="A152" s="160"/>
      <c r="B152" s="161"/>
      <c r="C152" s="161"/>
      <c r="D152" s="160"/>
      <c r="E152" s="160"/>
      <c r="F152" s="160"/>
      <c r="G152" s="160"/>
      <c r="H152" s="160"/>
    </row>
    <row r="153" spans="1:8" ht="12.75">
      <c r="A153" s="160"/>
      <c r="B153" s="161"/>
      <c r="C153" s="161"/>
      <c r="D153" s="160"/>
      <c r="E153" s="160"/>
      <c r="F153" s="160"/>
      <c r="G153" s="160"/>
      <c r="H153" s="160"/>
    </row>
    <row r="154" spans="1:8" ht="12.75">
      <c r="A154" s="160"/>
      <c r="B154" s="161"/>
      <c r="C154" s="161"/>
      <c r="D154" s="160"/>
      <c r="E154" s="160"/>
      <c r="F154" s="160"/>
      <c r="G154" s="160"/>
      <c r="H154" s="160"/>
    </row>
    <row r="155" spans="1:10" ht="12.75">
      <c r="A155" s="160"/>
      <c r="B155" s="161"/>
      <c r="C155" s="161"/>
      <c r="D155" s="160"/>
      <c r="E155" s="160"/>
      <c r="F155" s="160"/>
      <c r="G155" s="160"/>
      <c r="H155" s="160"/>
      <c r="I155" s="162"/>
      <c r="J155" s="124"/>
    </row>
    <row r="156" spans="1:10" ht="12.75">
      <c r="A156" s="160"/>
      <c r="B156" s="161"/>
      <c r="C156" s="161"/>
      <c r="D156" s="160"/>
      <c r="E156" s="160"/>
      <c r="F156" s="160"/>
      <c r="G156" s="160"/>
      <c r="H156" s="160"/>
      <c r="I156" s="162"/>
      <c r="J156" s="124"/>
    </row>
    <row r="157" spans="1:10" ht="12.75">
      <c r="A157" s="160"/>
      <c r="B157" s="161"/>
      <c r="C157" s="161"/>
      <c r="D157" s="160"/>
      <c r="E157" s="160"/>
      <c r="F157" s="160"/>
      <c r="G157" s="160"/>
      <c r="H157" s="160"/>
      <c r="I157" s="162"/>
      <c r="J157" s="124"/>
    </row>
    <row r="158" spans="1:10" ht="12.75">
      <c r="A158" s="160"/>
      <c r="B158" s="161"/>
      <c r="C158" s="161"/>
      <c r="D158" s="160"/>
      <c r="E158" s="160"/>
      <c r="F158" s="160"/>
      <c r="G158" s="160"/>
      <c r="H158" s="160"/>
      <c r="I158" s="162"/>
      <c r="J158" s="124"/>
    </row>
    <row r="159" spans="1:10" ht="12.75">
      <c r="A159" s="160"/>
      <c r="B159" s="161"/>
      <c r="C159" s="161"/>
      <c r="D159" s="160"/>
      <c r="E159" s="160"/>
      <c r="F159" s="160"/>
      <c r="G159" s="160"/>
      <c r="H159" s="160"/>
      <c r="I159" s="162"/>
      <c r="J159" s="124"/>
    </row>
    <row r="160" spans="1:10" ht="12.75">
      <c r="A160" s="160"/>
      <c r="B160" s="161"/>
      <c r="C160" s="161"/>
      <c r="D160" s="160"/>
      <c r="E160" s="160"/>
      <c r="F160" s="160"/>
      <c r="G160" s="160"/>
      <c r="H160" s="160"/>
      <c r="I160" s="162"/>
      <c r="J160" s="124"/>
    </row>
    <row r="161" spans="1:10" ht="12.75">
      <c r="A161" s="160"/>
      <c r="B161" s="161"/>
      <c r="C161" s="161"/>
      <c r="D161" s="160"/>
      <c r="E161" s="160"/>
      <c r="F161" s="160"/>
      <c r="G161" s="160"/>
      <c r="H161" s="160"/>
      <c r="I161" s="162"/>
      <c r="J161" s="124"/>
    </row>
    <row r="162" spans="1:9" ht="12.75">
      <c r="A162" s="160"/>
      <c r="B162" s="161"/>
      <c r="C162" s="161"/>
      <c r="D162" s="160"/>
      <c r="E162" s="160"/>
      <c r="F162" s="160"/>
      <c r="G162" s="160"/>
      <c r="H162" s="160"/>
      <c r="I162" s="162"/>
    </row>
    <row r="163" spans="1:9" ht="12.75">
      <c r="A163" s="160"/>
      <c r="B163" s="161"/>
      <c r="C163" s="161"/>
      <c r="D163" s="160"/>
      <c r="E163" s="160"/>
      <c r="F163" s="160"/>
      <c r="G163" s="160"/>
      <c r="H163" s="160"/>
      <c r="I163" s="162"/>
    </row>
    <row r="164" spans="1:9" ht="12.75">
      <c r="A164" s="160"/>
      <c r="B164" s="161"/>
      <c r="C164" s="161"/>
      <c r="D164" s="160"/>
      <c r="E164" s="160"/>
      <c r="F164" s="160"/>
      <c r="G164" s="160"/>
      <c r="H164" s="160"/>
      <c r="I164" s="162"/>
    </row>
    <row r="165" spans="1:9" ht="12.75">
      <c r="A165" s="160"/>
      <c r="B165" s="161"/>
      <c r="C165" s="161"/>
      <c r="D165" s="160"/>
      <c r="E165" s="160"/>
      <c r="F165" s="160"/>
      <c r="G165" s="160"/>
      <c r="H165" s="160"/>
      <c r="I165" s="162"/>
    </row>
    <row r="166" spans="1:9" ht="12.75">
      <c r="A166" s="160"/>
      <c r="B166" s="161"/>
      <c r="C166" s="161"/>
      <c r="D166" s="160"/>
      <c r="E166" s="160"/>
      <c r="F166" s="160"/>
      <c r="G166" s="160"/>
      <c r="H166" s="160"/>
      <c r="I166" s="162"/>
    </row>
    <row r="167" spans="1:9" ht="12.75">
      <c r="A167" s="160"/>
      <c r="B167" s="161"/>
      <c r="C167" s="161"/>
      <c r="D167" s="160"/>
      <c r="E167" s="160"/>
      <c r="F167" s="160"/>
      <c r="G167" s="160"/>
      <c r="H167" s="160"/>
      <c r="I167" s="162"/>
    </row>
    <row r="168" spans="1:9" ht="12.75">
      <c r="A168" s="160"/>
      <c r="B168" s="161"/>
      <c r="C168" s="161"/>
      <c r="D168" s="160"/>
      <c r="E168" s="160"/>
      <c r="F168" s="160"/>
      <c r="G168" s="160"/>
      <c r="H168" s="160"/>
      <c r="I168" s="162"/>
    </row>
    <row r="169" spans="1:9" ht="12.75">
      <c r="A169" s="160"/>
      <c r="B169" s="161"/>
      <c r="C169" s="161"/>
      <c r="D169" s="160"/>
      <c r="E169" s="160"/>
      <c r="F169" s="160"/>
      <c r="G169" s="160"/>
      <c r="H169" s="160"/>
      <c r="I169" s="162"/>
    </row>
    <row r="170" spans="1:9" ht="12.75">
      <c r="A170" s="4"/>
      <c r="B170" s="3"/>
      <c r="C170" s="3"/>
      <c r="D170" s="4"/>
      <c r="E170" s="4"/>
      <c r="F170" s="19"/>
      <c r="G170" s="4"/>
      <c r="H170" s="10"/>
      <c r="I170" s="54"/>
    </row>
    <row r="172" spans="1:9" ht="12.75">
      <c r="A172" s="4"/>
      <c r="B172" s="3"/>
      <c r="C172" s="3"/>
      <c r="D172" s="4"/>
      <c r="E172" s="4"/>
      <c r="F172" s="19"/>
      <c r="G172" s="4"/>
      <c r="H172" s="10"/>
      <c r="I172" s="54"/>
    </row>
    <row r="173" spans="1:9" ht="12.75">
      <c r="A173" s="4"/>
      <c r="B173" s="3"/>
      <c r="C173" s="3"/>
      <c r="D173" s="4"/>
      <c r="E173" s="4"/>
      <c r="F173" s="19"/>
      <c r="G173" s="4"/>
      <c r="H173" s="10"/>
      <c r="I173" s="54"/>
    </row>
    <row r="174" spans="1:9" ht="12.75">
      <c r="A174" s="4"/>
      <c r="B174" s="3"/>
      <c r="C174" s="3"/>
      <c r="D174" s="4"/>
      <c r="E174" s="4"/>
      <c r="F174" s="19"/>
      <c r="G174" s="4"/>
      <c r="H174" s="4"/>
      <c r="I174" s="54"/>
    </row>
    <row r="175" spans="1:9" ht="12.75">
      <c r="A175" s="4"/>
      <c r="B175" s="3"/>
      <c r="C175" s="3"/>
      <c r="D175" s="4"/>
      <c r="E175" s="4"/>
      <c r="F175" s="19"/>
      <c r="G175" s="4"/>
      <c r="H175" s="4"/>
      <c r="I175" s="54"/>
    </row>
    <row r="176" spans="1:9" ht="12.75">
      <c r="A176" s="4"/>
      <c r="B176" s="3"/>
      <c r="C176" s="3"/>
      <c r="D176" s="4"/>
      <c r="E176" s="4"/>
      <c r="F176" s="19"/>
      <c r="G176" s="4"/>
      <c r="H176" s="4"/>
      <c r="I176" s="54"/>
    </row>
    <row r="177" spans="1:9" ht="12.75">
      <c r="A177" s="4"/>
      <c r="B177" s="3"/>
      <c r="C177" s="3"/>
      <c r="D177" s="4"/>
      <c r="E177" s="4"/>
      <c r="F177" s="19"/>
      <c r="G177" s="4"/>
      <c r="H177" s="4"/>
      <c r="I177" s="54"/>
    </row>
    <row r="178" spans="1:9" ht="12.75">
      <c r="A178" s="4"/>
      <c r="B178" s="3"/>
      <c r="C178" s="3"/>
      <c r="D178" s="4"/>
      <c r="E178" s="4"/>
      <c r="F178" s="19"/>
      <c r="G178" s="4"/>
      <c r="H178" s="4"/>
      <c r="I178" s="54"/>
    </row>
    <row r="179" spans="1:9" ht="15">
      <c r="A179" s="111"/>
      <c r="B179" s="112"/>
      <c r="C179" s="112"/>
      <c r="D179" s="113"/>
      <c r="E179" s="4"/>
      <c r="F179" s="114"/>
      <c r="G179" s="113"/>
      <c r="H179" s="115"/>
      <c r="I179" s="124"/>
    </row>
    <row r="180" spans="1:9" ht="12.75">
      <c r="A180" s="124"/>
      <c r="B180" s="124"/>
      <c r="C180" s="124"/>
      <c r="D180" s="124"/>
      <c r="E180" s="124"/>
      <c r="F180" s="124"/>
      <c r="G180" s="124"/>
      <c r="H180" s="124"/>
      <c r="I180" s="124"/>
    </row>
    <row r="181" spans="1:9" ht="12.75">
      <c r="A181" s="124"/>
      <c r="B181" s="124"/>
      <c r="C181" s="124"/>
      <c r="D181" s="124"/>
      <c r="E181" s="124"/>
      <c r="F181" s="124"/>
      <c r="G181" s="124"/>
      <c r="H181" s="124"/>
      <c r="I181" s="124"/>
    </row>
    <row r="182" spans="1:9" ht="12.75">
      <c r="A182" s="143"/>
      <c r="B182" s="143"/>
      <c r="C182" s="143"/>
      <c r="D182" s="143"/>
      <c r="E182" s="143"/>
      <c r="F182" s="143"/>
      <c r="G182" s="143"/>
      <c r="H182" s="143"/>
      <c r="I182" s="143"/>
    </row>
    <row r="183" spans="1:9" ht="12.75">
      <c r="A183" s="143"/>
      <c r="B183" s="143"/>
      <c r="C183" s="143"/>
      <c r="D183" s="143"/>
      <c r="E183" s="143"/>
      <c r="F183" s="143"/>
      <c r="G183" s="143"/>
      <c r="H183" s="143"/>
      <c r="I183" s="143"/>
    </row>
    <row r="184" spans="1:9" ht="12.75">
      <c r="A184" s="124"/>
      <c r="B184" s="124"/>
      <c r="C184" s="124"/>
      <c r="D184" s="124"/>
      <c r="E184" s="124"/>
      <c r="F184" s="124"/>
      <c r="G184" s="124"/>
      <c r="H184" s="124"/>
      <c r="I184" s="124"/>
    </row>
    <row r="185" spans="1:9" ht="12.75">
      <c r="A185" s="124"/>
      <c r="B185" s="124"/>
      <c r="C185" s="124"/>
      <c r="D185" s="124"/>
      <c r="E185" s="124"/>
      <c r="F185" s="124"/>
      <c r="G185" s="124"/>
      <c r="H185" s="124"/>
      <c r="I185" s="124"/>
    </row>
    <row r="186" spans="1:9" ht="12.75">
      <c r="A186" s="124"/>
      <c r="B186" s="124"/>
      <c r="C186" s="124"/>
      <c r="D186" s="124"/>
      <c r="E186" s="124"/>
      <c r="F186" s="124"/>
      <c r="G186" s="124"/>
      <c r="H186" s="124"/>
      <c r="I186" s="124"/>
    </row>
    <row r="187" spans="1:9" ht="12.75">
      <c r="A187" s="124"/>
      <c r="B187" s="124"/>
      <c r="C187" s="124"/>
      <c r="D187" s="124"/>
      <c r="E187" s="124"/>
      <c r="F187" s="124"/>
      <c r="G187" s="124"/>
      <c r="H187" s="124"/>
      <c r="I187" s="124"/>
    </row>
    <row r="188" spans="1:9" ht="12.75">
      <c r="A188" s="124"/>
      <c r="B188" s="124"/>
      <c r="C188" s="124"/>
      <c r="D188" s="124"/>
      <c r="E188" s="124"/>
      <c r="F188" s="124"/>
      <c r="G188" s="124"/>
      <c r="H188" s="124"/>
      <c r="I188" s="124"/>
    </row>
    <row r="189" spans="1:9" ht="12.75">
      <c r="A189" s="124"/>
      <c r="B189" s="124"/>
      <c r="C189" s="124"/>
      <c r="D189" s="124"/>
      <c r="E189" s="124"/>
      <c r="F189" s="124"/>
      <c r="G189" s="124"/>
      <c r="H189" s="124"/>
      <c r="I189" s="124"/>
    </row>
    <row r="190" spans="1:9" ht="12.75">
      <c r="A190" s="124"/>
      <c r="B190" s="124"/>
      <c r="C190" s="124"/>
      <c r="D190" s="124"/>
      <c r="E190" s="124"/>
      <c r="F190" s="124"/>
      <c r="G190" s="124"/>
      <c r="H190" s="124"/>
      <c r="I190" s="124"/>
    </row>
    <row r="191" spans="1:9" ht="12.75">
      <c r="A191" s="124"/>
      <c r="B191" s="124"/>
      <c r="C191" s="124"/>
      <c r="D191" s="124"/>
      <c r="E191" s="124"/>
      <c r="F191" s="124"/>
      <c r="G191" s="124"/>
      <c r="H191" s="124"/>
      <c r="I191" s="124"/>
    </row>
    <row r="192" spans="1:9" ht="12.75">
      <c r="A192" s="124"/>
      <c r="B192" s="124"/>
      <c r="C192" s="124"/>
      <c r="D192" s="124"/>
      <c r="E192" s="124"/>
      <c r="F192" s="124"/>
      <c r="G192" s="124"/>
      <c r="H192" s="124"/>
      <c r="I192" s="124"/>
    </row>
    <row r="193" spans="1:9" ht="12.75">
      <c r="A193" s="124"/>
      <c r="B193" s="124"/>
      <c r="C193" s="124"/>
      <c r="D193" s="124"/>
      <c r="E193" s="124"/>
      <c r="F193" s="124"/>
      <c r="G193" s="124"/>
      <c r="H193" s="124"/>
      <c r="I193" s="124"/>
    </row>
    <row r="194" spans="1:9" ht="12.75">
      <c r="A194" s="124"/>
      <c r="B194" s="124"/>
      <c r="C194" s="124"/>
      <c r="D194" s="124"/>
      <c r="E194" s="124"/>
      <c r="F194" s="124"/>
      <c r="G194" s="124"/>
      <c r="H194" s="124"/>
      <c r="I194" s="124"/>
    </row>
    <row r="195" spans="1:9" ht="12.75">
      <c r="A195" s="124"/>
      <c r="B195" s="124"/>
      <c r="C195" s="124"/>
      <c r="D195" s="124"/>
      <c r="E195" s="124"/>
      <c r="F195" s="124"/>
      <c r="G195" s="124"/>
      <c r="H195" s="124"/>
      <c r="I195" s="124"/>
    </row>
    <row r="196" spans="1:9" ht="12.75">
      <c r="A196" s="124"/>
      <c r="B196" s="124"/>
      <c r="C196" s="124"/>
      <c r="D196" s="124"/>
      <c r="E196" s="124"/>
      <c r="F196" s="124"/>
      <c r="G196" s="124"/>
      <c r="H196" s="124"/>
      <c r="I196" s="124"/>
    </row>
    <row r="197" spans="1:9" ht="12.75">
      <c r="A197" s="124"/>
      <c r="B197" s="124"/>
      <c r="C197" s="124"/>
      <c r="D197" s="124"/>
      <c r="E197" s="124"/>
      <c r="F197" s="124"/>
      <c r="G197" s="124"/>
      <c r="H197" s="124"/>
      <c r="I197" s="124"/>
    </row>
    <row r="198" spans="1:9" ht="12.75">
      <c r="A198" s="124"/>
      <c r="B198" s="124"/>
      <c r="C198" s="124"/>
      <c r="D198" s="124"/>
      <c r="E198" s="124"/>
      <c r="F198" s="124"/>
      <c r="G198" s="124"/>
      <c r="H198" s="124"/>
      <c r="I198" s="124"/>
    </row>
    <row r="199" spans="1:9" ht="12.75">
      <c r="A199" s="124"/>
      <c r="B199" s="124"/>
      <c r="C199" s="124"/>
      <c r="D199" s="124"/>
      <c r="E199" s="124"/>
      <c r="F199" s="124"/>
      <c r="G199" s="124"/>
      <c r="H199" s="124"/>
      <c r="I199" s="124"/>
    </row>
    <row r="200" spans="1:9" ht="12.75">
      <c r="A200" s="124"/>
      <c r="B200" s="124"/>
      <c r="C200" s="124"/>
      <c r="D200" s="124"/>
      <c r="E200" s="124"/>
      <c r="F200" s="124"/>
      <c r="G200" s="124"/>
      <c r="H200" s="124"/>
      <c r="I200" s="124"/>
    </row>
    <row r="201" spans="1:9" ht="12.75">
      <c r="A201" s="124"/>
      <c r="B201" s="124"/>
      <c r="C201" s="124"/>
      <c r="D201" s="124"/>
      <c r="E201" s="124"/>
      <c r="F201" s="124"/>
      <c r="G201" s="124"/>
      <c r="H201" s="124"/>
      <c r="I201" s="124"/>
    </row>
    <row r="202" spans="1:9" ht="12.75">
      <c r="A202" s="124"/>
      <c r="B202" s="124"/>
      <c r="C202" s="124"/>
      <c r="D202" s="124"/>
      <c r="E202" s="124"/>
      <c r="F202" s="124"/>
      <c r="G202" s="124"/>
      <c r="H202" s="124"/>
      <c r="I202" s="124"/>
    </row>
    <row r="203" spans="1:9" ht="12.75">
      <c r="A203" s="124"/>
      <c r="B203" s="124"/>
      <c r="C203" s="124"/>
      <c r="D203" s="124"/>
      <c r="E203" s="124"/>
      <c r="F203" s="124"/>
      <c r="G203" s="124"/>
      <c r="H203" s="124"/>
      <c r="I203" s="124"/>
    </row>
    <row r="204" spans="1:9" ht="12.75">
      <c r="A204" s="124"/>
      <c r="B204" s="124"/>
      <c r="C204" s="124"/>
      <c r="D204" s="124"/>
      <c r="E204" s="124"/>
      <c r="F204" s="124"/>
      <c r="G204" s="124"/>
      <c r="H204" s="124"/>
      <c r="I204" s="124"/>
    </row>
  </sheetData>
  <printOptions horizontalCentered="1"/>
  <pageMargins left="0.3937007874015748" right="0.7874015748031497" top="0.984251968503937" bottom="0.984251968503937" header="0.5118110236220472" footer="0.5118110236220472"/>
  <pageSetup fitToHeight="3" horizontalDpi="300" verticalDpi="300" orientation="landscape" paperSize="257" scale="59" r:id="rId1"/>
  <rowBreaks count="2" manualBreakCount="2">
    <brk id="55" max="16383" man="1"/>
    <brk id="10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19"/>
  <sheetViews>
    <sheetView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8.625" style="5" customWidth="1"/>
    <col min="2" max="2" width="35.125" style="5" customWidth="1"/>
    <col min="3" max="3" width="18.125" style="5" customWidth="1"/>
    <col min="4" max="4" width="30.125" style="302" customWidth="1"/>
    <col min="5" max="5" width="12.25390625" style="5" customWidth="1"/>
    <col min="6" max="6" width="17.625" style="302" customWidth="1"/>
    <col min="7" max="7" width="12.625" style="5" customWidth="1"/>
    <col min="8" max="8" width="21.25390625" style="5" customWidth="1"/>
    <col min="9" max="256" width="9.125" style="5" customWidth="1"/>
    <col min="257" max="257" width="8.625" style="5" customWidth="1"/>
    <col min="258" max="258" width="35.125" style="5" customWidth="1"/>
    <col min="259" max="259" width="18.125" style="5" customWidth="1"/>
    <col min="260" max="260" width="30.125" style="5" customWidth="1"/>
    <col min="261" max="261" width="12.25390625" style="5" customWidth="1"/>
    <col min="262" max="262" width="17.625" style="5" customWidth="1"/>
    <col min="263" max="263" width="12.625" style="5" customWidth="1"/>
    <col min="264" max="264" width="21.25390625" style="5" customWidth="1"/>
    <col min="265" max="512" width="9.125" style="5" customWidth="1"/>
    <col min="513" max="513" width="8.625" style="5" customWidth="1"/>
    <col min="514" max="514" width="35.125" style="5" customWidth="1"/>
    <col min="515" max="515" width="18.125" style="5" customWidth="1"/>
    <col min="516" max="516" width="30.125" style="5" customWidth="1"/>
    <col min="517" max="517" width="12.25390625" style="5" customWidth="1"/>
    <col min="518" max="518" width="17.625" style="5" customWidth="1"/>
    <col min="519" max="519" width="12.625" style="5" customWidth="1"/>
    <col min="520" max="520" width="21.25390625" style="5" customWidth="1"/>
    <col min="521" max="768" width="9.125" style="5" customWidth="1"/>
    <col min="769" max="769" width="8.625" style="5" customWidth="1"/>
    <col min="770" max="770" width="35.125" style="5" customWidth="1"/>
    <col min="771" max="771" width="18.125" style="5" customWidth="1"/>
    <col min="772" max="772" width="30.125" style="5" customWidth="1"/>
    <col min="773" max="773" width="12.25390625" style="5" customWidth="1"/>
    <col min="774" max="774" width="17.625" style="5" customWidth="1"/>
    <col min="775" max="775" width="12.625" style="5" customWidth="1"/>
    <col min="776" max="776" width="21.25390625" style="5" customWidth="1"/>
    <col min="777" max="1024" width="9.125" style="5" customWidth="1"/>
    <col min="1025" max="1025" width="8.625" style="5" customWidth="1"/>
    <col min="1026" max="1026" width="35.125" style="5" customWidth="1"/>
    <col min="1027" max="1027" width="18.125" style="5" customWidth="1"/>
    <col min="1028" max="1028" width="30.125" style="5" customWidth="1"/>
    <col min="1029" max="1029" width="12.25390625" style="5" customWidth="1"/>
    <col min="1030" max="1030" width="17.625" style="5" customWidth="1"/>
    <col min="1031" max="1031" width="12.625" style="5" customWidth="1"/>
    <col min="1032" max="1032" width="21.25390625" style="5" customWidth="1"/>
    <col min="1033" max="1280" width="9.125" style="5" customWidth="1"/>
    <col min="1281" max="1281" width="8.625" style="5" customWidth="1"/>
    <col min="1282" max="1282" width="35.125" style="5" customWidth="1"/>
    <col min="1283" max="1283" width="18.125" style="5" customWidth="1"/>
    <col min="1284" max="1284" width="30.125" style="5" customWidth="1"/>
    <col min="1285" max="1285" width="12.25390625" style="5" customWidth="1"/>
    <col min="1286" max="1286" width="17.625" style="5" customWidth="1"/>
    <col min="1287" max="1287" width="12.625" style="5" customWidth="1"/>
    <col min="1288" max="1288" width="21.25390625" style="5" customWidth="1"/>
    <col min="1289" max="1536" width="9.125" style="5" customWidth="1"/>
    <col min="1537" max="1537" width="8.625" style="5" customWidth="1"/>
    <col min="1538" max="1538" width="35.125" style="5" customWidth="1"/>
    <col min="1539" max="1539" width="18.125" style="5" customWidth="1"/>
    <col min="1540" max="1540" width="30.125" style="5" customWidth="1"/>
    <col min="1541" max="1541" width="12.25390625" style="5" customWidth="1"/>
    <col min="1542" max="1542" width="17.625" style="5" customWidth="1"/>
    <col min="1543" max="1543" width="12.625" style="5" customWidth="1"/>
    <col min="1544" max="1544" width="21.25390625" style="5" customWidth="1"/>
    <col min="1545" max="1792" width="9.125" style="5" customWidth="1"/>
    <col min="1793" max="1793" width="8.625" style="5" customWidth="1"/>
    <col min="1794" max="1794" width="35.125" style="5" customWidth="1"/>
    <col min="1795" max="1795" width="18.125" style="5" customWidth="1"/>
    <col min="1796" max="1796" width="30.125" style="5" customWidth="1"/>
    <col min="1797" max="1797" width="12.25390625" style="5" customWidth="1"/>
    <col min="1798" max="1798" width="17.625" style="5" customWidth="1"/>
    <col min="1799" max="1799" width="12.625" style="5" customWidth="1"/>
    <col min="1800" max="1800" width="21.25390625" style="5" customWidth="1"/>
    <col min="1801" max="2048" width="9.125" style="5" customWidth="1"/>
    <col min="2049" max="2049" width="8.625" style="5" customWidth="1"/>
    <col min="2050" max="2050" width="35.125" style="5" customWidth="1"/>
    <col min="2051" max="2051" width="18.125" style="5" customWidth="1"/>
    <col min="2052" max="2052" width="30.125" style="5" customWidth="1"/>
    <col min="2053" max="2053" width="12.25390625" style="5" customWidth="1"/>
    <col min="2054" max="2054" width="17.625" style="5" customWidth="1"/>
    <col min="2055" max="2055" width="12.625" style="5" customWidth="1"/>
    <col min="2056" max="2056" width="21.25390625" style="5" customWidth="1"/>
    <col min="2057" max="2304" width="9.125" style="5" customWidth="1"/>
    <col min="2305" max="2305" width="8.625" style="5" customWidth="1"/>
    <col min="2306" max="2306" width="35.125" style="5" customWidth="1"/>
    <col min="2307" max="2307" width="18.125" style="5" customWidth="1"/>
    <col min="2308" max="2308" width="30.125" style="5" customWidth="1"/>
    <col min="2309" max="2309" width="12.25390625" style="5" customWidth="1"/>
    <col min="2310" max="2310" width="17.625" style="5" customWidth="1"/>
    <col min="2311" max="2311" width="12.625" style="5" customWidth="1"/>
    <col min="2312" max="2312" width="21.25390625" style="5" customWidth="1"/>
    <col min="2313" max="2560" width="9.125" style="5" customWidth="1"/>
    <col min="2561" max="2561" width="8.625" style="5" customWidth="1"/>
    <col min="2562" max="2562" width="35.125" style="5" customWidth="1"/>
    <col min="2563" max="2563" width="18.125" style="5" customWidth="1"/>
    <col min="2564" max="2564" width="30.125" style="5" customWidth="1"/>
    <col min="2565" max="2565" width="12.25390625" style="5" customWidth="1"/>
    <col min="2566" max="2566" width="17.625" style="5" customWidth="1"/>
    <col min="2567" max="2567" width="12.625" style="5" customWidth="1"/>
    <col min="2568" max="2568" width="21.25390625" style="5" customWidth="1"/>
    <col min="2569" max="2816" width="9.125" style="5" customWidth="1"/>
    <col min="2817" max="2817" width="8.625" style="5" customWidth="1"/>
    <col min="2818" max="2818" width="35.125" style="5" customWidth="1"/>
    <col min="2819" max="2819" width="18.125" style="5" customWidth="1"/>
    <col min="2820" max="2820" width="30.125" style="5" customWidth="1"/>
    <col min="2821" max="2821" width="12.25390625" style="5" customWidth="1"/>
    <col min="2822" max="2822" width="17.625" style="5" customWidth="1"/>
    <col min="2823" max="2823" width="12.625" style="5" customWidth="1"/>
    <col min="2824" max="2824" width="21.25390625" style="5" customWidth="1"/>
    <col min="2825" max="3072" width="9.125" style="5" customWidth="1"/>
    <col min="3073" max="3073" width="8.625" style="5" customWidth="1"/>
    <col min="3074" max="3074" width="35.125" style="5" customWidth="1"/>
    <col min="3075" max="3075" width="18.125" style="5" customWidth="1"/>
    <col min="3076" max="3076" width="30.125" style="5" customWidth="1"/>
    <col min="3077" max="3077" width="12.25390625" style="5" customWidth="1"/>
    <col min="3078" max="3078" width="17.625" style="5" customWidth="1"/>
    <col min="3079" max="3079" width="12.625" style="5" customWidth="1"/>
    <col min="3080" max="3080" width="21.25390625" style="5" customWidth="1"/>
    <col min="3081" max="3328" width="9.125" style="5" customWidth="1"/>
    <col min="3329" max="3329" width="8.625" style="5" customWidth="1"/>
    <col min="3330" max="3330" width="35.125" style="5" customWidth="1"/>
    <col min="3331" max="3331" width="18.125" style="5" customWidth="1"/>
    <col min="3332" max="3332" width="30.125" style="5" customWidth="1"/>
    <col min="3333" max="3333" width="12.25390625" style="5" customWidth="1"/>
    <col min="3334" max="3334" width="17.625" style="5" customWidth="1"/>
    <col min="3335" max="3335" width="12.625" style="5" customWidth="1"/>
    <col min="3336" max="3336" width="21.25390625" style="5" customWidth="1"/>
    <col min="3337" max="3584" width="9.125" style="5" customWidth="1"/>
    <col min="3585" max="3585" width="8.625" style="5" customWidth="1"/>
    <col min="3586" max="3586" width="35.125" style="5" customWidth="1"/>
    <col min="3587" max="3587" width="18.125" style="5" customWidth="1"/>
    <col min="3588" max="3588" width="30.125" style="5" customWidth="1"/>
    <col min="3589" max="3589" width="12.25390625" style="5" customWidth="1"/>
    <col min="3590" max="3590" width="17.625" style="5" customWidth="1"/>
    <col min="3591" max="3591" width="12.625" style="5" customWidth="1"/>
    <col min="3592" max="3592" width="21.25390625" style="5" customWidth="1"/>
    <col min="3593" max="3840" width="9.125" style="5" customWidth="1"/>
    <col min="3841" max="3841" width="8.625" style="5" customWidth="1"/>
    <col min="3842" max="3842" width="35.125" style="5" customWidth="1"/>
    <col min="3843" max="3843" width="18.125" style="5" customWidth="1"/>
    <col min="3844" max="3844" width="30.125" style="5" customWidth="1"/>
    <col min="3845" max="3845" width="12.25390625" style="5" customWidth="1"/>
    <col min="3846" max="3846" width="17.625" style="5" customWidth="1"/>
    <col min="3847" max="3847" width="12.625" style="5" customWidth="1"/>
    <col min="3848" max="3848" width="21.25390625" style="5" customWidth="1"/>
    <col min="3849" max="4096" width="9.125" style="5" customWidth="1"/>
    <col min="4097" max="4097" width="8.625" style="5" customWidth="1"/>
    <col min="4098" max="4098" width="35.125" style="5" customWidth="1"/>
    <col min="4099" max="4099" width="18.125" style="5" customWidth="1"/>
    <col min="4100" max="4100" width="30.125" style="5" customWidth="1"/>
    <col min="4101" max="4101" width="12.25390625" style="5" customWidth="1"/>
    <col min="4102" max="4102" width="17.625" style="5" customWidth="1"/>
    <col min="4103" max="4103" width="12.625" style="5" customWidth="1"/>
    <col min="4104" max="4104" width="21.25390625" style="5" customWidth="1"/>
    <col min="4105" max="4352" width="9.125" style="5" customWidth="1"/>
    <col min="4353" max="4353" width="8.625" style="5" customWidth="1"/>
    <col min="4354" max="4354" width="35.125" style="5" customWidth="1"/>
    <col min="4355" max="4355" width="18.125" style="5" customWidth="1"/>
    <col min="4356" max="4356" width="30.125" style="5" customWidth="1"/>
    <col min="4357" max="4357" width="12.25390625" style="5" customWidth="1"/>
    <col min="4358" max="4358" width="17.625" style="5" customWidth="1"/>
    <col min="4359" max="4359" width="12.625" style="5" customWidth="1"/>
    <col min="4360" max="4360" width="21.25390625" style="5" customWidth="1"/>
    <col min="4361" max="4608" width="9.125" style="5" customWidth="1"/>
    <col min="4609" max="4609" width="8.625" style="5" customWidth="1"/>
    <col min="4610" max="4610" width="35.125" style="5" customWidth="1"/>
    <col min="4611" max="4611" width="18.125" style="5" customWidth="1"/>
    <col min="4612" max="4612" width="30.125" style="5" customWidth="1"/>
    <col min="4613" max="4613" width="12.25390625" style="5" customWidth="1"/>
    <col min="4614" max="4614" width="17.625" style="5" customWidth="1"/>
    <col min="4615" max="4615" width="12.625" style="5" customWidth="1"/>
    <col min="4616" max="4616" width="21.25390625" style="5" customWidth="1"/>
    <col min="4617" max="4864" width="9.125" style="5" customWidth="1"/>
    <col min="4865" max="4865" width="8.625" style="5" customWidth="1"/>
    <col min="4866" max="4866" width="35.125" style="5" customWidth="1"/>
    <col min="4867" max="4867" width="18.125" style="5" customWidth="1"/>
    <col min="4868" max="4868" width="30.125" style="5" customWidth="1"/>
    <col min="4869" max="4869" width="12.25390625" style="5" customWidth="1"/>
    <col min="4870" max="4870" width="17.625" style="5" customWidth="1"/>
    <col min="4871" max="4871" width="12.625" style="5" customWidth="1"/>
    <col min="4872" max="4872" width="21.25390625" style="5" customWidth="1"/>
    <col min="4873" max="5120" width="9.125" style="5" customWidth="1"/>
    <col min="5121" max="5121" width="8.625" style="5" customWidth="1"/>
    <col min="5122" max="5122" width="35.125" style="5" customWidth="1"/>
    <col min="5123" max="5123" width="18.125" style="5" customWidth="1"/>
    <col min="5124" max="5124" width="30.125" style="5" customWidth="1"/>
    <col min="5125" max="5125" width="12.25390625" style="5" customWidth="1"/>
    <col min="5126" max="5126" width="17.625" style="5" customWidth="1"/>
    <col min="5127" max="5127" width="12.625" style="5" customWidth="1"/>
    <col min="5128" max="5128" width="21.25390625" style="5" customWidth="1"/>
    <col min="5129" max="5376" width="9.125" style="5" customWidth="1"/>
    <col min="5377" max="5377" width="8.625" style="5" customWidth="1"/>
    <col min="5378" max="5378" width="35.125" style="5" customWidth="1"/>
    <col min="5379" max="5379" width="18.125" style="5" customWidth="1"/>
    <col min="5380" max="5380" width="30.125" style="5" customWidth="1"/>
    <col min="5381" max="5381" width="12.25390625" style="5" customWidth="1"/>
    <col min="5382" max="5382" width="17.625" style="5" customWidth="1"/>
    <col min="5383" max="5383" width="12.625" style="5" customWidth="1"/>
    <col min="5384" max="5384" width="21.25390625" style="5" customWidth="1"/>
    <col min="5385" max="5632" width="9.125" style="5" customWidth="1"/>
    <col min="5633" max="5633" width="8.625" style="5" customWidth="1"/>
    <col min="5634" max="5634" width="35.125" style="5" customWidth="1"/>
    <col min="5635" max="5635" width="18.125" style="5" customWidth="1"/>
    <col min="5636" max="5636" width="30.125" style="5" customWidth="1"/>
    <col min="5637" max="5637" width="12.25390625" style="5" customWidth="1"/>
    <col min="5638" max="5638" width="17.625" style="5" customWidth="1"/>
    <col min="5639" max="5639" width="12.625" style="5" customWidth="1"/>
    <col min="5640" max="5640" width="21.25390625" style="5" customWidth="1"/>
    <col min="5641" max="5888" width="9.125" style="5" customWidth="1"/>
    <col min="5889" max="5889" width="8.625" style="5" customWidth="1"/>
    <col min="5890" max="5890" width="35.125" style="5" customWidth="1"/>
    <col min="5891" max="5891" width="18.125" style="5" customWidth="1"/>
    <col min="5892" max="5892" width="30.125" style="5" customWidth="1"/>
    <col min="5893" max="5893" width="12.25390625" style="5" customWidth="1"/>
    <col min="5894" max="5894" width="17.625" style="5" customWidth="1"/>
    <col min="5895" max="5895" width="12.625" style="5" customWidth="1"/>
    <col min="5896" max="5896" width="21.25390625" style="5" customWidth="1"/>
    <col min="5897" max="6144" width="9.125" style="5" customWidth="1"/>
    <col min="6145" max="6145" width="8.625" style="5" customWidth="1"/>
    <col min="6146" max="6146" width="35.125" style="5" customWidth="1"/>
    <col min="6147" max="6147" width="18.125" style="5" customWidth="1"/>
    <col min="6148" max="6148" width="30.125" style="5" customWidth="1"/>
    <col min="6149" max="6149" width="12.25390625" style="5" customWidth="1"/>
    <col min="6150" max="6150" width="17.625" style="5" customWidth="1"/>
    <col min="6151" max="6151" width="12.625" style="5" customWidth="1"/>
    <col min="6152" max="6152" width="21.25390625" style="5" customWidth="1"/>
    <col min="6153" max="6400" width="9.125" style="5" customWidth="1"/>
    <col min="6401" max="6401" width="8.625" style="5" customWidth="1"/>
    <col min="6402" max="6402" width="35.125" style="5" customWidth="1"/>
    <col min="6403" max="6403" width="18.125" style="5" customWidth="1"/>
    <col min="6404" max="6404" width="30.125" style="5" customWidth="1"/>
    <col min="6405" max="6405" width="12.25390625" style="5" customWidth="1"/>
    <col min="6406" max="6406" width="17.625" style="5" customWidth="1"/>
    <col min="6407" max="6407" width="12.625" style="5" customWidth="1"/>
    <col min="6408" max="6408" width="21.25390625" style="5" customWidth="1"/>
    <col min="6409" max="6656" width="9.125" style="5" customWidth="1"/>
    <col min="6657" max="6657" width="8.625" style="5" customWidth="1"/>
    <col min="6658" max="6658" width="35.125" style="5" customWidth="1"/>
    <col min="6659" max="6659" width="18.125" style="5" customWidth="1"/>
    <col min="6660" max="6660" width="30.125" style="5" customWidth="1"/>
    <col min="6661" max="6661" width="12.25390625" style="5" customWidth="1"/>
    <col min="6662" max="6662" width="17.625" style="5" customWidth="1"/>
    <col min="6663" max="6663" width="12.625" style="5" customWidth="1"/>
    <col min="6664" max="6664" width="21.25390625" style="5" customWidth="1"/>
    <col min="6665" max="6912" width="9.125" style="5" customWidth="1"/>
    <col min="6913" max="6913" width="8.625" style="5" customWidth="1"/>
    <col min="6914" max="6914" width="35.125" style="5" customWidth="1"/>
    <col min="6915" max="6915" width="18.125" style="5" customWidth="1"/>
    <col min="6916" max="6916" width="30.125" style="5" customWidth="1"/>
    <col min="6917" max="6917" width="12.25390625" style="5" customWidth="1"/>
    <col min="6918" max="6918" width="17.625" style="5" customWidth="1"/>
    <col min="6919" max="6919" width="12.625" style="5" customWidth="1"/>
    <col min="6920" max="6920" width="21.25390625" style="5" customWidth="1"/>
    <col min="6921" max="7168" width="9.125" style="5" customWidth="1"/>
    <col min="7169" max="7169" width="8.625" style="5" customWidth="1"/>
    <col min="7170" max="7170" width="35.125" style="5" customWidth="1"/>
    <col min="7171" max="7171" width="18.125" style="5" customWidth="1"/>
    <col min="7172" max="7172" width="30.125" style="5" customWidth="1"/>
    <col min="7173" max="7173" width="12.25390625" style="5" customWidth="1"/>
    <col min="7174" max="7174" width="17.625" style="5" customWidth="1"/>
    <col min="7175" max="7175" width="12.625" style="5" customWidth="1"/>
    <col min="7176" max="7176" width="21.25390625" style="5" customWidth="1"/>
    <col min="7177" max="7424" width="9.125" style="5" customWidth="1"/>
    <col min="7425" max="7425" width="8.625" style="5" customWidth="1"/>
    <col min="7426" max="7426" width="35.125" style="5" customWidth="1"/>
    <col min="7427" max="7427" width="18.125" style="5" customWidth="1"/>
    <col min="7428" max="7428" width="30.125" style="5" customWidth="1"/>
    <col min="7429" max="7429" width="12.25390625" style="5" customWidth="1"/>
    <col min="7430" max="7430" width="17.625" style="5" customWidth="1"/>
    <col min="7431" max="7431" width="12.625" style="5" customWidth="1"/>
    <col min="7432" max="7432" width="21.25390625" style="5" customWidth="1"/>
    <col min="7433" max="7680" width="9.125" style="5" customWidth="1"/>
    <col min="7681" max="7681" width="8.625" style="5" customWidth="1"/>
    <col min="7682" max="7682" width="35.125" style="5" customWidth="1"/>
    <col min="7683" max="7683" width="18.125" style="5" customWidth="1"/>
    <col min="7684" max="7684" width="30.125" style="5" customWidth="1"/>
    <col min="7685" max="7685" width="12.25390625" style="5" customWidth="1"/>
    <col min="7686" max="7686" width="17.625" style="5" customWidth="1"/>
    <col min="7687" max="7687" width="12.625" style="5" customWidth="1"/>
    <col min="7688" max="7688" width="21.25390625" style="5" customWidth="1"/>
    <col min="7689" max="7936" width="9.125" style="5" customWidth="1"/>
    <col min="7937" max="7937" width="8.625" style="5" customWidth="1"/>
    <col min="7938" max="7938" width="35.125" style="5" customWidth="1"/>
    <col min="7939" max="7939" width="18.125" style="5" customWidth="1"/>
    <col min="7940" max="7940" width="30.125" style="5" customWidth="1"/>
    <col min="7941" max="7941" width="12.25390625" style="5" customWidth="1"/>
    <col min="7942" max="7942" width="17.625" style="5" customWidth="1"/>
    <col min="7943" max="7943" width="12.625" style="5" customWidth="1"/>
    <col min="7944" max="7944" width="21.25390625" style="5" customWidth="1"/>
    <col min="7945" max="8192" width="9.125" style="5" customWidth="1"/>
    <col min="8193" max="8193" width="8.625" style="5" customWidth="1"/>
    <col min="8194" max="8194" width="35.125" style="5" customWidth="1"/>
    <col min="8195" max="8195" width="18.125" style="5" customWidth="1"/>
    <col min="8196" max="8196" width="30.125" style="5" customWidth="1"/>
    <col min="8197" max="8197" width="12.25390625" style="5" customWidth="1"/>
    <col min="8198" max="8198" width="17.625" style="5" customWidth="1"/>
    <col min="8199" max="8199" width="12.625" style="5" customWidth="1"/>
    <col min="8200" max="8200" width="21.25390625" style="5" customWidth="1"/>
    <col min="8201" max="8448" width="9.125" style="5" customWidth="1"/>
    <col min="8449" max="8449" width="8.625" style="5" customWidth="1"/>
    <col min="8450" max="8450" width="35.125" style="5" customWidth="1"/>
    <col min="8451" max="8451" width="18.125" style="5" customWidth="1"/>
    <col min="8452" max="8452" width="30.125" style="5" customWidth="1"/>
    <col min="8453" max="8453" width="12.25390625" style="5" customWidth="1"/>
    <col min="8454" max="8454" width="17.625" style="5" customWidth="1"/>
    <col min="8455" max="8455" width="12.625" style="5" customWidth="1"/>
    <col min="8456" max="8456" width="21.25390625" style="5" customWidth="1"/>
    <col min="8457" max="8704" width="9.125" style="5" customWidth="1"/>
    <col min="8705" max="8705" width="8.625" style="5" customWidth="1"/>
    <col min="8706" max="8706" width="35.125" style="5" customWidth="1"/>
    <col min="8707" max="8707" width="18.125" style="5" customWidth="1"/>
    <col min="8708" max="8708" width="30.125" style="5" customWidth="1"/>
    <col min="8709" max="8709" width="12.25390625" style="5" customWidth="1"/>
    <col min="8710" max="8710" width="17.625" style="5" customWidth="1"/>
    <col min="8711" max="8711" width="12.625" style="5" customWidth="1"/>
    <col min="8712" max="8712" width="21.25390625" style="5" customWidth="1"/>
    <col min="8713" max="8960" width="9.125" style="5" customWidth="1"/>
    <col min="8961" max="8961" width="8.625" style="5" customWidth="1"/>
    <col min="8962" max="8962" width="35.125" style="5" customWidth="1"/>
    <col min="8963" max="8963" width="18.125" style="5" customWidth="1"/>
    <col min="8964" max="8964" width="30.125" style="5" customWidth="1"/>
    <col min="8965" max="8965" width="12.25390625" style="5" customWidth="1"/>
    <col min="8966" max="8966" width="17.625" style="5" customWidth="1"/>
    <col min="8967" max="8967" width="12.625" style="5" customWidth="1"/>
    <col min="8968" max="8968" width="21.25390625" style="5" customWidth="1"/>
    <col min="8969" max="9216" width="9.125" style="5" customWidth="1"/>
    <col min="9217" max="9217" width="8.625" style="5" customWidth="1"/>
    <col min="9218" max="9218" width="35.125" style="5" customWidth="1"/>
    <col min="9219" max="9219" width="18.125" style="5" customWidth="1"/>
    <col min="9220" max="9220" width="30.125" style="5" customWidth="1"/>
    <col min="9221" max="9221" width="12.25390625" style="5" customWidth="1"/>
    <col min="9222" max="9222" width="17.625" style="5" customWidth="1"/>
    <col min="9223" max="9223" width="12.625" style="5" customWidth="1"/>
    <col min="9224" max="9224" width="21.25390625" style="5" customWidth="1"/>
    <col min="9225" max="9472" width="9.125" style="5" customWidth="1"/>
    <col min="9473" max="9473" width="8.625" style="5" customWidth="1"/>
    <col min="9474" max="9474" width="35.125" style="5" customWidth="1"/>
    <col min="9475" max="9475" width="18.125" style="5" customWidth="1"/>
    <col min="9476" max="9476" width="30.125" style="5" customWidth="1"/>
    <col min="9477" max="9477" width="12.25390625" style="5" customWidth="1"/>
    <col min="9478" max="9478" width="17.625" style="5" customWidth="1"/>
    <col min="9479" max="9479" width="12.625" style="5" customWidth="1"/>
    <col min="9480" max="9480" width="21.25390625" style="5" customWidth="1"/>
    <col min="9481" max="9728" width="9.125" style="5" customWidth="1"/>
    <col min="9729" max="9729" width="8.625" style="5" customWidth="1"/>
    <col min="9730" max="9730" width="35.125" style="5" customWidth="1"/>
    <col min="9731" max="9731" width="18.125" style="5" customWidth="1"/>
    <col min="9732" max="9732" width="30.125" style="5" customWidth="1"/>
    <col min="9733" max="9733" width="12.25390625" style="5" customWidth="1"/>
    <col min="9734" max="9734" width="17.625" style="5" customWidth="1"/>
    <col min="9735" max="9735" width="12.625" style="5" customWidth="1"/>
    <col min="9736" max="9736" width="21.25390625" style="5" customWidth="1"/>
    <col min="9737" max="9984" width="9.125" style="5" customWidth="1"/>
    <col min="9985" max="9985" width="8.625" style="5" customWidth="1"/>
    <col min="9986" max="9986" width="35.125" style="5" customWidth="1"/>
    <col min="9987" max="9987" width="18.125" style="5" customWidth="1"/>
    <col min="9988" max="9988" width="30.125" style="5" customWidth="1"/>
    <col min="9989" max="9989" width="12.25390625" style="5" customWidth="1"/>
    <col min="9990" max="9990" width="17.625" style="5" customWidth="1"/>
    <col min="9991" max="9991" width="12.625" style="5" customWidth="1"/>
    <col min="9992" max="9992" width="21.25390625" style="5" customWidth="1"/>
    <col min="9993" max="10240" width="9.125" style="5" customWidth="1"/>
    <col min="10241" max="10241" width="8.625" style="5" customWidth="1"/>
    <col min="10242" max="10242" width="35.125" style="5" customWidth="1"/>
    <col min="10243" max="10243" width="18.125" style="5" customWidth="1"/>
    <col min="10244" max="10244" width="30.125" style="5" customWidth="1"/>
    <col min="10245" max="10245" width="12.25390625" style="5" customWidth="1"/>
    <col min="10246" max="10246" width="17.625" style="5" customWidth="1"/>
    <col min="10247" max="10247" width="12.625" style="5" customWidth="1"/>
    <col min="10248" max="10248" width="21.25390625" style="5" customWidth="1"/>
    <col min="10249" max="10496" width="9.125" style="5" customWidth="1"/>
    <col min="10497" max="10497" width="8.625" style="5" customWidth="1"/>
    <col min="10498" max="10498" width="35.125" style="5" customWidth="1"/>
    <col min="10499" max="10499" width="18.125" style="5" customWidth="1"/>
    <col min="10500" max="10500" width="30.125" style="5" customWidth="1"/>
    <col min="10501" max="10501" width="12.25390625" style="5" customWidth="1"/>
    <col min="10502" max="10502" width="17.625" style="5" customWidth="1"/>
    <col min="10503" max="10503" width="12.625" style="5" customWidth="1"/>
    <col min="10504" max="10504" width="21.25390625" style="5" customWidth="1"/>
    <col min="10505" max="10752" width="9.125" style="5" customWidth="1"/>
    <col min="10753" max="10753" width="8.625" style="5" customWidth="1"/>
    <col min="10754" max="10754" width="35.125" style="5" customWidth="1"/>
    <col min="10755" max="10755" width="18.125" style="5" customWidth="1"/>
    <col min="10756" max="10756" width="30.125" style="5" customWidth="1"/>
    <col min="10757" max="10757" width="12.25390625" style="5" customWidth="1"/>
    <col min="10758" max="10758" width="17.625" style="5" customWidth="1"/>
    <col min="10759" max="10759" width="12.625" style="5" customWidth="1"/>
    <col min="10760" max="10760" width="21.25390625" style="5" customWidth="1"/>
    <col min="10761" max="11008" width="9.125" style="5" customWidth="1"/>
    <col min="11009" max="11009" width="8.625" style="5" customWidth="1"/>
    <col min="11010" max="11010" width="35.125" style="5" customWidth="1"/>
    <col min="11011" max="11011" width="18.125" style="5" customWidth="1"/>
    <col min="11012" max="11012" width="30.125" style="5" customWidth="1"/>
    <col min="11013" max="11013" width="12.25390625" style="5" customWidth="1"/>
    <col min="11014" max="11014" width="17.625" style="5" customWidth="1"/>
    <col min="11015" max="11015" width="12.625" style="5" customWidth="1"/>
    <col min="11016" max="11016" width="21.25390625" style="5" customWidth="1"/>
    <col min="11017" max="11264" width="9.125" style="5" customWidth="1"/>
    <col min="11265" max="11265" width="8.625" style="5" customWidth="1"/>
    <col min="11266" max="11266" width="35.125" style="5" customWidth="1"/>
    <col min="11267" max="11267" width="18.125" style="5" customWidth="1"/>
    <col min="11268" max="11268" width="30.125" style="5" customWidth="1"/>
    <col min="11269" max="11269" width="12.25390625" style="5" customWidth="1"/>
    <col min="11270" max="11270" width="17.625" style="5" customWidth="1"/>
    <col min="11271" max="11271" width="12.625" style="5" customWidth="1"/>
    <col min="11272" max="11272" width="21.25390625" style="5" customWidth="1"/>
    <col min="11273" max="11520" width="9.125" style="5" customWidth="1"/>
    <col min="11521" max="11521" width="8.625" style="5" customWidth="1"/>
    <col min="11522" max="11522" width="35.125" style="5" customWidth="1"/>
    <col min="11523" max="11523" width="18.125" style="5" customWidth="1"/>
    <col min="11524" max="11524" width="30.125" style="5" customWidth="1"/>
    <col min="11525" max="11525" width="12.25390625" style="5" customWidth="1"/>
    <col min="11526" max="11526" width="17.625" style="5" customWidth="1"/>
    <col min="11527" max="11527" width="12.625" style="5" customWidth="1"/>
    <col min="11528" max="11528" width="21.25390625" style="5" customWidth="1"/>
    <col min="11529" max="11776" width="9.125" style="5" customWidth="1"/>
    <col min="11777" max="11777" width="8.625" style="5" customWidth="1"/>
    <col min="11778" max="11778" width="35.125" style="5" customWidth="1"/>
    <col min="11779" max="11779" width="18.125" style="5" customWidth="1"/>
    <col min="11780" max="11780" width="30.125" style="5" customWidth="1"/>
    <col min="11781" max="11781" width="12.25390625" style="5" customWidth="1"/>
    <col min="11782" max="11782" width="17.625" style="5" customWidth="1"/>
    <col min="11783" max="11783" width="12.625" style="5" customWidth="1"/>
    <col min="11784" max="11784" width="21.25390625" style="5" customWidth="1"/>
    <col min="11785" max="12032" width="9.125" style="5" customWidth="1"/>
    <col min="12033" max="12033" width="8.625" style="5" customWidth="1"/>
    <col min="12034" max="12034" width="35.125" style="5" customWidth="1"/>
    <col min="12035" max="12035" width="18.125" style="5" customWidth="1"/>
    <col min="12036" max="12036" width="30.125" style="5" customWidth="1"/>
    <col min="12037" max="12037" width="12.25390625" style="5" customWidth="1"/>
    <col min="12038" max="12038" width="17.625" style="5" customWidth="1"/>
    <col min="12039" max="12039" width="12.625" style="5" customWidth="1"/>
    <col min="12040" max="12040" width="21.25390625" style="5" customWidth="1"/>
    <col min="12041" max="12288" width="9.125" style="5" customWidth="1"/>
    <col min="12289" max="12289" width="8.625" style="5" customWidth="1"/>
    <col min="12290" max="12290" width="35.125" style="5" customWidth="1"/>
    <col min="12291" max="12291" width="18.125" style="5" customWidth="1"/>
    <col min="12292" max="12292" width="30.125" style="5" customWidth="1"/>
    <col min="12293" max="12293" width="12.25390625" style="5" customWidth="1"/>
    <col min="12294" max="12294" width="17.625" style="5" customWidth="1"/>
    <col min="12295" max="12295" width="12.625" style="5" customWidth="1"/>
    <col min="12296" max="12296" width="21.25390625" style="5" customWidth="1"/>
    <col min="12297" max="12544" width="9.125" style="5" customWidth="1"/>
    <col min="12545" max="12545" width="8.625" style="5" customWidth="1"/>
    <col min="12546" max="12546" width="35.125" style="5" customWidth="1"/>
    <col min="12547" max="12547" width="18.125" style="5" customWidth="1"/>
    <col min="12548" max="12548" width="30.125" style="5" customWidth="1"/>
    <col min="12549" max="12549" width="12.25390625" style="5" customWidth="1"/>
    <col min="12550" max="12550" width="17.625" style="5" customWidth="1"/>
    <col min="12551" max="12551" width="12.625" style="5" customWidth="1"/>
    <col min="12552" max="12552" width="21.25390625" style="5" customWidth="1"/>
    <col min="12553" max="12800" width="9.125" style="5" customWidth="1"/>
    <col min="12801" max="12801" width="8.625" style="5" customWidth="1"/>
    <col min="12802" max="12802" width="35.125" style="5" customWidth="1"/>
    <col min="12803" max="12803" width="18.125" style="5" customWidth="1"/>
    <col min="12804" max="12804" width="30.125" style="5" customWidth="1"/>
    <col min="12805" max="12805" width="12.25390625" style="5" customWidth="1"/>
    <col min="12806" max="12806" width="17.625" style="5" customWidth="1"/>
    <col min="12807" max="12807" width="12.625" style="5" customWidth="1"/>
    <col min="12808" max="12808" width="21.25390625" style="5" customWidth="1"/>
    <col min="12809" max="13056" width="9.125" style="5" customWidth="1"/>
    <col min="13057" max="13057" width="8.625" style="5" customWidth="1"/>
    <col min="13058" max="13058" width="35.125" style="5" customWidth="1"/>
    <col min="13059" max="13059" width="18.125" style="5" customWidth="1"/>
    <col min="13060" max="13060" width="30.125" style="5" customWidth="1"/>
    <col min="13061" max="13061" width="12.25390625" style="5" customWidth="1"/>
    <col min="13062" max="13062" width="17.625" style="5" customWidth="1"/>
    <col min="13063" max="13063" width="12.625" style="5" customWidth="1"/>
    <col min="13064" max="13064" width="21.25390625" style="5" customWidth="1"/>
    <col min="13065" max="13312" width="9.125" style="5" customWidth="1"/>
    <col min="13313" max="13313" width="8.625" style="5" customWidth="1"/>
    <col min="13314" max="13314" width="35.125" style="5" customWidth="1"/>
    <col min="13315" max="13315" width="18.125" style="5" customWidth="1"/>
    <col min="13316" max="13316" width="30.125" style="5" customWidth="1"/>
    <col min="13317" max="13317" width="12.25390625" style="5" customWidth="1"/>
    <col min="13318" max="13318" width="17.625" style="5" customWidth="1"/>
    <col min="13319" max="13319" width="12.625" style="5" customWidth="1"/>
    <col min="13320" max="13320" width="21.25390625" style="5" customWidth="1"/>
    <col min="13321" max="13568" width="9.125" style="5" customWidth="1"/>
    <col min="13569" max="13569" width="8.625" style="5" customWidth="1"/>
    <col min="13570" max="13570" width="35.125" style="5" customWidth="1"/>
    <col min="13571" max="13571" width="18.125" style="5" customWidth="1"/>
    <col min="13572" max="13572" width="30.125" style="5" customWidth="1"/>
    <col min="13573" max="13573" width="12.25390625" style="5" customWidth="1"/>
    <col min="13574" max="13574" width="17.625" style="5" customWidth="1"/>
    <col min="13575" max="13575" width="12.625" style="5" customWidth="1"/>
    <col min="13576" max="13576" width="21.25390625" style="5" customWidth="1"/>
    <col min="13577" max="13824" width="9.125" style="5" customWidth="1"/>
    <col min="13825" max="13825" width="8.625" style="5" customWidth="1"/>
    <col min="13826" max="13826" width="35.125" style="5" customWidth="1"/>
    <col min="13827" max="13827" width="18.125" style="5" customWidth="1"/>
    <col min="13828" max="13828" width="30.125" style="5" customWidth="1"/>
    <col min="13829" max="13829" width="12.25390625" style="5" customWidth="1"/>
    <col min="13830" max="13830" width="17.625" style="5" customWidth="1"/>
    <col min="13831" max="13831" width="12.625" style="5" customWidth="1"/>
    <col min="13832" max="13832" width="21.25390625" style="5" customWidth="1"/>
    <col min="13833" max="14080" width="9.125" style="5" customWidth="1"/>
    <col min="14081" max="14081" width="8.625" style="5" customWidth="1"/>
    <col min="14082" max="14082" width="35.125" style="5" customWidth="1"/>
    <col min="14083" max="14083" width="18.125" style="5" customWidth="1"/>
    <col min="14084" max="14084" width="30.125" style="5" customWidth="1"/>
    <col min="14085" max="14085" width="12.25390625" style="5" customWidth="1"/>
    <col min="14086" max="14086" width="17.625" style="5" customWidth="1"/>
    <col min="14087" max="14087" width="12.625" style="5" customWidth="1"/>
    <col min="14088" max="14088" width="21.25390625" style="5" customWidth="1"/>
    <col min="14089" max="14336" width="9.125" style="5" customWidth="1"/>
    <col min="14337" max="14337" width="8.625" style="5" customWidth="1"/>
    <col min="14338" max="14338" width="35.125" style="5" customWidth="1"/>
    <col min="14339" max="14339" width="18.125" style="5" customWidth="1"/>
    <col min="14340" max="14340" width="30.125" style="5" customWidth="1"/>
    <col min="14341" max="14341" width="12.25390625" style="5" customWidth="1"/>
    <col min="14342" max="14342" width="17.625" style="5" customWidth="1"/>
    <col min="14343" max="14343" width="12.625" style="5" customWidth="1"/>
    <col min="14344" max="14344" width="21.25390625" style="5" customWidth="1"/>
    <col min="14345" max="14592" width="9.125" style="5" customWidth="1"/>
    <col min="14593" max="14593" width="8.625" style="5" customWidth="1"/>
    <col min="14594" max="14594" width="35.125" style="5" customWidth="1"/>
    <col min="14595" max="14595" width="18.125" style="5" customWidth="1"/>
    <col min="14596" max="14596" width="30.125" style="5" customWidth="1"/>
    <col min="14597" max="14597" width="12.25390625" style="5" customWidth="1"/>
    <col min="14598" max="14598" width="17.625" style="5" customWidth="1"/>
    <col min="14599" max="14599" width="12.625" style="5" customWidth="1"/>
    <col min="14600" max="14600" width="21.25390625" style="5" customWidth="1"/>
    <col min="14601" max="14848" width="9.125" style="5" customWidth="1"/>
    <col min="14849" max="14849" width="8.625" style="5" customWidth="1"/>
    <col min="14850" max="14850" width="35.125" style="5" customWidth="1"/>
    <col min="14851" max="14851" width="18.125" style="5" customWidth="1"/>
    <col min="14852" max="14852" width="30.125" style="5" customWidth="1"/>
    <col min="14853" max="14853" width="12.25390625" style="5" customWidth="1"/>
    <col min="14854" max="14854" width="17.625" style="5" customWidth="1"/>
    <col min="14855" max="14855" width="12.625" style="5" customWidth="1"/>
    <col min="14856" max="14856" width="21.25390625" style="5" customWidth="1"/>
    <col min="14857" max="15104" width="9.125" style="5" customWidth="1"/>
    <col min="15105" max="15105" width="8.625" style="5" customWidth="1"/>
    <col min="15106" max="15106" width="35.125" style="5" customWidth="1"/>
    <col min="15107" max="15107" width="18.125" style="5" customWidth="1"/>
    <col min="15108" max="15108" width="30.125" style="5" customWidth="1"/>
    <col min="15109" max="15109" width="12.25390625" style="5" customWidth="1"/>
    <col min="15110" max="15110" width="17.625" style="5" customWidth="1"/>
    <col min="15111" max="15111" width="12.625" style="5" customWidth="1"/>
    <col min="15112" max="15112" width="21.25390625" style="5" customWidth="1"/>
    <col min="15113" max="15360" width="9.125" style="5" customWidth="1"/>
    <col min="15361" max="15361" width="8.625" style="5" customWidth="1"/>
    <col min="15362" max="15362" width="35.125" style="5" customWidth="1"/>
    <col min="15363" max="15363" width="18.125" style="5" customWidth="1"/>
    <col min="15364" max="15364" width="30.125" style="5" customWidth="1"/>
    <col min="15365" max="15365" width="12.25390625" style="5" customWidth="1"/>
    <col min="15366" max="15366" width="17.625" style="5" customWidth="1"/>
    <col min="15367" max="15367" width="12.625" style="5" customWidth="1"/>
    <col min="15368" max="15368" width="21.25390625" style="5" customWidth="1"/>
    <col min="15369" max="15616" width="9.125" style="5" customWidth="1"/>
    <col min="15617" max="15617" width="8.625" style="5" customWidth="1"/>
    <col min="15618" max="15618" width="35.125" style="5" customWidth="1"/>
    <col min="15619" max="15619" width="18.125" style="5" customWidth="1"/>
    <col min="15620" max="15620" width="30.125" style="5" customWidth="1"/>
    <col min="15621" max="15621" width="12.25390625" style="5" customWidth="1"/>
    <col min="15622" max="15622" width="17.625" style="5" customWidth="1"/>
    <col min="15623" max="15623" width="12.625" style="5" customWidth="1"/>
    <col min="15624" max="15624" width="21.25390625" style="5" customWidth="1"/>
    <col min="15625" max="15872" width="9.125" style="5" customWidth="1"/>
    <col min="15873" max="15873" width="8.625" style="5" customWidth="1"/>
    <col min="15874" max="15874" width="35.125" style="5" customWidth="1"/>
    <col min="15875" max="15875" width="18.125" style="5" customWidth="1"/>
    <col min="15876" max="15876" width="30.125" style="5" customWidth="1"/>
    <col min="15877" max="15877" width="12.25390625" style="5" customWidth="1"/>
    <col min="15878" max="15878" width="17.625" style="5" customWidth="1"/>
    <col min="15879" max="15879" width="12.625" style="5" customWidth="1"/>
    <col min="15880" max="15880" width="21.25390625" style="5" customWidth="1"/>
    <col min="15881" max="16128" width="9.125" style="5" customWidth="1"/>
    <col min="16129" max="16129" width="8.625" style="5" customWidth="1"/>
    <col min="16130" max="16130" width="35.125" style="5" customWidth="1"/>
    <col min="16131" max="16131" width="18.125" style="5" customWidth="1"/>
    <col min="16132" max="16132" width="30.125" style="5" customWidth="1"/>
    <col min="16133" max="16133" width="12.25390625" style="5" customWidth="1"/>
    <col min="16134" max="16134" width="17.625" style="5" customWidth="1"/>
    <col min="16135" max="16135" width="12.625" style="5" customWidth="1"/>
    <col min="16136" max="16136" width="21.25390625" style="5" customWidth="1"/>
    <col min="16137" max="16384" width="9.125" style="5" customWidth="1"/>
  </cols>
  <sheetData>
    <row r="1" spans="1:25" ht="15">
      <c r="A1" s="94" t="s">
        <v>619</v>
      </c>
      <c r="B1" s="299"/>
      <c r="C1" s="300"/>
      <c r="D1" s="82"/>
      <c r="E1" s="301"/>
      <c r="F1" s="301"/>
      <c r="G1" s="82"/>
      <c r="H1" s="82"/>
      <c r="I1" s="82"/>
      <c r="J1" s="82"/>
      <c r="K1" s="82"/>
      <c r="L1" s="83"/>
      <c r="M1" s="84"/>
      <c r="N1" s="82"/>
      <c r="O1" s="85"/>
      <c r="P1" s="82"/>
      <c r="Q1" s="85"/>
      <c r="R1" s="85"/>
      <c r="S1" s="85"/>
      <c r="T1" s="86"/>
      <c r="Y1" s="81"/>
    </row>
    <row r="2" spans="1:10" ht="12.75">
      <c r="A2" s="4"/>
      <c r="B2" s="3"/>
      <c r="C2" s="3"/>
      <c r="D2" s="4"/>
      <c r="E2" s="4"/>
      <c r="F2" s="19"/>
      <c r="G2" s="4"/>
      <c r="H2" s="10"/>
      <c r="I2" s="8"/>
      <c r="J2" s="7"/>
    </row>
    <row r="3" spans="1:10" ht="12.75">
      <c r="A3" s="284" t="s">
        <v>620</v>
      </c>
      <c r="B3" s="3"/>
      <c r="I3" s="8"/>
      <c r="J3" s="7"/>
    </row>
    <row r="4" spans="1:10" ht="13.5" thickBot="1">
      <c r="A4" s="116" t="s">
        <v>169</v>
      </c>
      <c r="B4" s="117" t="s">
        <v>16</v>
      </c>
      <c r="C4" s="117" t="s">
        <v>17</v>
      </c>
      <c r="D4" s="116" t="s">
        <v>18</v>
      </c>
      <c r="E4" s="116" t="s">
        <v>170</v>
      </c>
      <c r="F4" s="116" t="s">
        <v>171</v>
      </c>
      <c r="G4" s="116" t="s">
        <v>172</v>
      </c>
      <c r="H4" s="116" t="s">
        <v>2</v>
      </c>
      <c r="I4" s="8"/>
      <c r="J4" s="7"/>
    </row>
    <row r="5" spans="1:15" ht="12.75">
      <c r="A5" s="275" t="s">
        <v>621</v>
      </c>
      <c r="B5" s="303" t="s">
        <v>622</v>
      </c>
      <c r="C5" s="303" t="s">
        <v>623</v>
      </c>
      <c r="D5" s="67" t="s">
        <v>624</v>
      </c>
      <c r="E5" s="304">
        <v>8</v>
      </c>
      <c r="F5" s="67" t="s">
        <v>142</v>
      </c>
      <c r="G5" s="67"/>
      <c r="H5" s="305">
        <f>G5*E5</f>
        <v>0</v>
      </c>
      <c r="I5" s="124"/>
      <c r="J5" s="124"/>
      <c r="M5" s="4"/>
      <c r="N5" s="3"/>
      <c r="O5" s="3"/>
    </row>
    <row r="6" spans="1:15" ht="12.75">
      <c r="A6" s="121" t="s">
        <v>625</v>
      </c>
      <c r="B6" s="21" t="s">
        <v>626</v>
      </c>
      <c r="C6" s="273" t="s">
        <v>627</v>
      </c>
      <c r="D6" s="20" t="s">
        <v>628</v>
      </c>
      <c r="E6" s="200">
        <v>10</v>
      </c>
      <c r="F6" s="67" t="s">
        <v>142</v>
      </c>
      <c r="G6" s="151"/>
      <c r="H6" s="305">
        <f aca="true" t="shared" si="0" ref="H6:H14">G6*E6</f>
        <v>0</v>
      </c>
      <c r="I6" s="124"/>
      <c r="J6" s="124"/>
      <c r="M6" s="4"/>
      <c r="N6" s="3"/>
      <c r="O6" s="3"/>
    </row>
    <row r="7" spans="1:10" ht="12.75">
      <c r="A7" s="121" t="s">
        <v>629</v>
      </c>
      <c r="B7" s="21" t="s">
        <v>630</v>
      </c>
      <c r="C7" s="273" t="s">
        <v>627</v>
      </c>
      <c r="D7" s="20" t="s">
        <v>457</v>
      </c>
      <c r="E7" s="200">
        <v>16</v>
      </c>
      <c r="F7" s="67" t="s">
        <v>142</v>
      </c>
      <c r="G7" s="151"/>
      <c r="H7" s="305">
        <f t="shared" si="0"/>
        <v>0</v>
      </c>
      <c r="I7" s="8"/>
      <c r="J7" s="7"/>
    </row>
    <row r="8" spans="1:10" ht="12.75">
      <c r="A8" s="121" t="s">
        <v>631</v>
      </c>
      <c r="B8" s="273" t="s">
        <v>632</v>
      </c>
      <c r="C8" s="273" t="s">
        <v>633</v>
      </c>
      <c r="D8" s="20" t="s">
        <v>319</v>
      </c>
      <c r="E8" s="200">
        <v>9</v>
      </c>
      <c r="F8" s="67" t="s">
        <v>142</v>
      </c>
      <c r="G8" s="151"/>
      <c r="H8" s="305">
        <f t="shared" si="0"/>
        <v>0</v>
      </c>
      <c r="I8" s="8"/>
      <c r="J8" s="7"/>
    </row>
    <row r="9" spans="1:8" ht="12.75">
      <c r="A9" s="121" t="s">
        <v>634</v>
      </c>
      <c r="B9" s="21" t="s">
        <v>635</v>
      </c>
      <c r="C9" s="273" t="s">
        <v>636</v>
      </c>
      <c r="D9" s="20" t="s">
        <v>112</v>
      </c>
      <c r="E9" s="200">
        <v>7</v>
      </c>
      <c r="F9" s="67" t="s">
        <v>142</v>
      </c>
      <c r="G9" s="151"/>
      <c r="H9" s="305">
        <f t="shared" si="0"/>
        <v>0</v>
      </c>
    </row>
    <row r="10" spans="1:8" ht="12.75">
      <c r="A10" s="121" t="s">
        <v>637</v>
      </c>
      <c r="B10" s="21" t="s">
        <v>638</v>
      </c>
      <c r="C10" s="273" t="s">
        <v>231</v>
      </c>
      <c r="D10" s="20" t="s">
        <v>639</v>
      </c>
      <c r="E10" s="200">
        <v>7</v>
      </c>
      <c r="F10" s="67" t="s">
        <v>142</v>
      </c>
      <c r="G10" s="151"/>
      <c r="H10" s="305">
        <f t="shared" si="0"/>
        <v>0</v>
      </c>
    </row>
    <row r="11" spans="1:8" ht="12.75">
      <c r="A11" s="121" t="s">
        <v>640</v>
      </c>
      <c r="B11" s="273" t="s">
        <v>641</v>
      </c>
      <c r="C11" s="273" t="s">
        <v>642</v>
      </c>
      <c r="D11" s="20" t="s">
        <v>319</v>
      </c>
      <c r="E11" s="200">
        <v>9</v>
      </c>
      <c r="F11" s="67" t="s">
        <v>142</v>
      </c>
      <c r="G11" s="151"/>
      <c r="H11" s="305">
        <f t="shared" si="0"/>
        <v>0</v>
      </c>
    </row>
    <row r="12" spans="1:8" ht="12.75">
      <c r="A12" s="121" t="s">
        <v>643</v>
      </c>
      <c r="B12" s="21" t="s">
        <v>644</v>
      </c>
      <c r="C12" s="273" t="s">
        <v>645</v>
      </c>
      <c r="D12" s="20" t="s">
        <v>457</v>
      </c>
      <c r="E12" s="200">
        <v>15</v>
      </c>
      <c r="F12" s="67" t="s">
        <v>142</v>
      </c>
      <c r="G12" s="151"/>
      <c r="H12" s="305">
        <f t="shared" si="0"/>
        <v>0</v>
      </c>
    </row>
    <row r="13" spans="1:8" ht="12.75">
      <c r="A13" s="121" t="s">
        <v>646</v>
      </c>
      <c r="B13" s="21" t="s">
        <v>647</v>
      </c>
      <c r="C13" s="273" t="s">
        <v>648</v>
      </c>
      <c r="D13" s="20" t="s">
        <v>319</v>
      </c>
      <c r="E13" s="200">
        <v>8</v>
      </c>
      <c r="F13" s="67" t="s">
        <v>142</v>
      </c>
      <c r="G13" s="151"/>
      <c r="H13" s="305">
        <f t="shared" si="0"/>
        <v>0</v>
      </c>
    </row>
    <row r="14" spans="1:8" ht="13.5" thickBot="1">
      <c r="A14" s="306" t="s">
        <v>649</v>
      </c>
      <c r="B14" s="307" t="s">
        <v>650</v>
      </c>
      <c r="C14" s="307" t="s">
        <v>651</v>
      </c>
      <c r="D14" s="44" t="s">
        <v>628</v>
      </c>
      <c r="E14" s="308">
        <v>4</v>
      </c>
      <c r="F14" s="67" t="s">
        <v>142</v>
      </c>
      <c r="G14" s="292"/>
      <c r="H14" s="305">
        <f t="shared" si="0"/>
        <v>0</v>
      </c>
    </row>
    <row r="15" spans="1:8" ht="15.75" thickBot="1">
      <c r="A15" s="309" t="s">
        <v>652</v>
      </c>
      <c r="B15" s="310"/>
      <c r="C15" s="311"/>
      <c r="D15" s="312"/>
      <c r="E15" s="313">
        <f>SUM(E5:E14)</f>
        <v>93</v>
      </c>
      <c r="F15" s="314"/>
      <c r="G15" s="312"/>
      <c r="H15" s="315">
        <f>SUM(H5:H14)</f>
        <v>0</v>
      </c>
    </row>
    <row r="16" spans="1:8" ht="15">
      <c r="A16" s="111"/>
      <c r="B16" s="112"/>
      <c r="C16" s="112"/>
      <c r="D16" s="113"/>
      <c r="E16" s="4"/>
      <c r="F16" s="114"/>
      <c r="G16" s="113"/>
      <c r="H16" s="115"/>
    </row>
    <row r="17" spans="1:16" ht="12.75">
      <c r="A17" s="5"/>
      <c r="B17" s="5"/>
      <c r="C17" s="5"/>
      <c r="D17" s="302"/>
      <c r="E17" s="5"/>
      <c r="F17" s="302"/>
      <c r="G17" s="5"/>
      <c r="H17" s="5"/>
      <c r="I17" s="124"/>
      <c r="J17" s="124"/>
      <c r="K17" s="124"/>
      <c r="N17" s="4"/>
      <c r="O17" s="3"/>
      <c r="P17" s="3"/>
    </row>
    <row r="18" spans="1:16" ht="12.75">
      <c r="A18" s="5"/>
      <c r="B18" s="5"/>
      <c r="C18" s="5"/>
      <c r="D18" s="302"/>
      <c r="E18" s="5"/>
      <c r="F18" s="302"/>
      <c r="G18" s="5"/>
      <c r="H18" s="5"/>
      <c r="I18" s="124"/>
      <c r="J18" s="124"/>
      <c r="K18" s="124"/>
      <c r="N18" s="4"/>
      <c r="O18" s="3"/>
      <c r="P18" s="3"/>
    </row>
    <row r="19" spans="1:17" ht="15">
      <c r="A19" s="120"/>
      <c r="B19" s="120"/>
      <c r="C19" s="120"/>
      <c r="D19" s="316"/>
      <c r="E19" s="120"/>
      <c r="F19" s="316"/>
      <c r="G19" s="120"/>
      <c r="H19" s="120"/>
      <c r="I19" s="124"/>
      <c r="J19" s="124"/>
      <c r="K19" s="124"/>
      <c r="N19" s="126"/>
      <c r="O19" s="127"/>
      <c r="P19" s="317"/>
      <c r="Q19" s="318"/>
    </row>
  </sheetData>
  <printOptions horizontalCentered="1"/>
  <pageMargins left="0.3937007874015748" right="0.7874015748031497" top="0.984251968503937" bottom="0.984251968503937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11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7.625" style="5" customWidth="1"/>
    <col min="2" max="2" width="58.375" style="5" customWidth="1"/>
    <col min="3" max="3" width="12.125" style="5" customWidth="1"/>
    <col min="4" max="4" width="13.375" style="5" customWidth="1"/>
    <col min="5" max="5" width="13.875" style="5" customWidth="1"/>
    <col min="6" max="6" width="22.875" style="5" customWidth="1"/>
    <col min="7" max="256" width="9.125" style="5" customWidth="1"/>
    <col min="257" max="257" width="7.625" style="5" customWidth="1"/>
    <col min="258" max="258" width="58.375" style="5" customWidth="1"/>
    <col min="259" max="259" width="12.125" style="5" customWidth="1"/>
    <col min="260" max="260" width="13.375" style="5" customWidth="1"/>
    <col min="261" max="261" width="13.875" style="5" customWidth="1"/>
    <col min="262" max="262" width="22.875" style="5" customWidth="1"/>
    <col min="263" max="512" width="9.125" style="5" customWidth="1"/>
    <col min="513" max="513" width="7.625" style="5" customWidth="1"/>
    <col min="514" max="514" width="58.375" style="5" customWidth="1"/>
    <col min="515" max="515" width="12.125" style="5" customWidth="1"/>
    <col min="516" max="516" width="13.375" style="5" customWidth="1"/>
    <col min="517" max="517" width="13.875" style="5" customWidth="1"/>
    <col min="518" max="518" width="22.875" style="5" customWidth="1"/>
    <col min="519" max="768" width="9.125" style="5" customWidth="1"/>
    <col min="769" max="769" width="7.625" style="5" customWidth="1"/>
    <col min="770" max="770" width="58.375" style="5" customWidth="1"/>
    <col min="771" max="771" width="12.125" style="5" customWidth="1"/>
    <col min="772" max="772" width="13.375" style="5" customWidth="1"/>
    <col min="773" max="773" width="13.875" style="5" customWidth="1"/>
    <col min="774" max="774" width="22.875" style="5" customWidth="1"/>
    <col min="775" max="1024" width="9.125" style="5" customWidth="1"/>
    <col min="1025" max="1025" width="7.625" style="5" customWidth="1"/>
    <col min="1026" max="1026" width="58.375" style="5" customWidth="1"/>
    <col min="1027" max="1027" width="12.125" style="5" customWidth="1"/>
    <col min="1028" max="1028" width="13.375" style="5" customWidth="1"/>
    <col min="1029" max="1029" width="13.875" style="5" customWidth="1"/>
    <col min="1030" max="1030" width="22.875" style="5" customWidth="1"/>
    <col min="1031" max="1280" width="9.125" style="5" customWidth="1"/>
    <col min="1281" max="1281" width="7.625" style="5" customWidth="1"/>
    <col min="1282" max="1282" width="58.375" style="5" customWidth="1"/>
    <col min="1283" max="1283" width="12.125" style="5" customWidth="1"/>
    <col min="1284" max="1284" width="13.375" style="5" customWidth="1"/>
    <col min="1285" max="1285" width="13.875" style="5" customWidth="1"/>
    <col min="1286" max="1286" width="22.875" style="5" customWidth="1"/>
    <col min="1287" max="1536" width="9.125" style="5" customWidth="1"/>
    <col min="1537" max="1537" width="7.625" style="5" customWidth="1"/>
    <col min="1538" max="1538" width="58.375" style="5" customWidth="1"/>
    <col min="1539" max="1539" width="12.125" style="5" customWidth="1"/>
    <col min="1540" max="1540" width="13.375" style="5" customWidth="1"/>
    <col min="1541" max="1541" width="13.875" style="5" customWidth="1"/>
    <col min="1542" max="1542" width="22.875" style="5" customWidth="1"/>
    <col min="1543" max="1792" width="9.125" style="5" customWidth="1"/>
    <col min="1793" max="1793" width="7.625" style="5" customWidth="1"/>
    <col min="1794" max="1794" width="58.375" style="5" customWidth="1"/>
    <col min="1795" max="1795" width="12.125" style="5" customWidth="1"/>
    <col min="1796" max="1796" width="13.375" style="5" customWidth="1"/>
    <col min="1797" max="1797" width="13.875" style="5" customWidth="1"/>
    <col min="1798" max="1798" width="22.875" style="5" customWidth="1"/>
    <col min="1799" max="2048" width="9.125" style="5" customWidth="1"/>
    <col min="2049" max="2049" width="7.625" style="5" customWidth="1"/>
    <col min="2050" max="2050" width="58.375" style="5" customWidth="1"/>
    <col min="2051" max="2051" width="12.125" style="5" customWidth="1"/>
    <col min="2052" max="2052" width="13.375" style="5" customWidth="1"/>
    <col min="2053" max="2053" width="13.875" style="5" customWidth="1"/>
    <col min="2054" max="2054" width="22.875" style="5" customWidth="1"/>
    <col min="2055" max="2304" width="9.125" style="5" customWidth="1"/>
    <col min="2305" max="2305" width="7.625" style="5" customWidth="1"/>
    <col min="2306" max="2306" width="58.375" style="5" customWidth="1"/>
    <col min="2307" max="2307" width="12.125" style="5" customWidth="1"/>
    <col min="2308" max="2308" width="13.375" style="5" customWidth="1"/>
    <col min="2309" max="2309" width="13.875" style="5" customWidth="1"/>
    <col min="2310" max="2310" width="22.875" style="5" customWidth="1"/>
    <col min="2311" max="2560" width="9.125" style="5" customWidth="1"/>
    <col min="2561" max="2561" width="7.625" style="5" customWidth="1"/>
    <col min="2562" max="2562" width="58.375" style="5" customWidth="1"/>
    <col min="2563" max="2563" width="12.125" style="5" customWidth="1"/>
    <col min="2564" max="2564" width="13.375" style="5" customWidth="1"/>
    <col min="2565" max="2565" width="13.875" style="5" customWidth="1"/>
    <col min="2566" max="2566" width="22.875" style="5" customWidth="1"/>
    <col min="2567" max="2816" width="9.125" style="5" customWidth="1"/>
    <col min="2817" max="2817" width="7.625" style="5" customWidth="1"/>
    <col min="2818" max="2818" width="58.375" style="5" customWidth="1"/>
    <col min="2819" max="2819" width="12.125" style="5" customWidth="1"/>
    <col min="2820" max="2820" width="13.375" style="5" customWidth="1"/>
    <col min="2821" max="2821" width="13.875" style="5" customWidth="1"/>
    <col min="2822" max="2822" width="22.875" style="5" customWidth="1"/>
    <col min="2823" max="3072" width="9.125" style="5" customWidth="1"/>
    <col min="3073" max="3073" width="7.625" style="5" customWidth="1"/>
    <col min="3074" max="3074" width="58.375" style="5" customWidth="1"/>
    <col min="3075" max="3075" width="12.125" style="5" customWidth="1"/>
    <col min="3076" max="3076" width="13.375" style="5" customWidth="1"/>
    <col min="3077" max="3077" width="13.875" style="5" customWidth="1"/>
    <col min="3078" max="3078" width="22.875" style="5" customWidth="1"/>
    <col min="3079" max="3328" width="9.125" style="5" customWidth="1"/>
    <col min="3329" max="3329" width="7.625" style="5" customWidth="1"/>
    <col min="3330" max="3330" width="58.375" style="5" customWidth="1"/>
    <col min="3331" max="3331" width="12.125" style="5" customWidth="1"/>
    <col min="3332" max="3332" width="13.375" style="5" customWidth="1"/>
    <col min="3333" max="3333" width="13.875" style="5" customWidth="1"/>
    <col min="3334" max="3334" width="22.875" style="5" customWidth="1"/>
    <col min="3335" max="3584" width="9.125" style="5" customWidth="1"/>
    <col min="3585" max="3585" width="7.625" style="5" customWidth="1"/>
    <col min="3586" max="3586" width="58.375" style="5" customWidth="1"/>
    <col min="3587" max="3587" width="12.125" style="5" customWidth="1"/>
    <col min="3588" max="3588" width="13.375" style="5" customWidth="1"/>
    <col min="3589" max="3589" width="13.875" style="5" customWidth="1"/>
    <col min="3590" max="3590" width="22.875" style="5" customWidth="1"/>
    <col min="3591" max="3840" width="9.125" style="5" customWidth="1"/>
    <col min="3841" max="3841" width="7.625" style="5" customWidth="1"/>
    <col min="3842" max="3842" width="58.375" style="5" customWidth="1"/>
    <col min="3843" max="3843" width="12.125" style="5" customWidth="1"/>
    <col min="3844" max="3844" width="13.375" style="5" customWidth="1"/>
    <col min="3845" max="3845" width="13.875" style="5" customWidth="1"/>
    <col min="3846" max="3846" width="22.875" style="5" customWidth="1"/>
    <col min="3847" max="4096" width="9.125" style="5" customWidth="1"/>
    <col min="4097" max="4097" width="7.625" style="5" customWidth="1"/>
    <col min="4098" max="4098" width="58.375" style="5" customWidth="1"/>
    <col min="4099" max="4099" width="12.125" style="5" customWidth="1"/>
    <col min="4100" max="4100" width="13.375" style="5" customWidth="1"/>
    <col min="4101" max="4101" width="13.875" style="5" customWidth="1"/>
    <col min="4102" max="4102" width="22.875" style="5" customWidth="1"/>
    <col min="4103" max="4352" width="9.125" style="5" customWidth="1"/>
    <col min="4353" max="4353" width="7.625" style="5" customWidth="1"/>
    <col min="4354" max="4354" width="58.375" style="5" customWidth="1"/>
    <col min="4355" max="4355" width="12.125" style="5" customWidth="1"/>
    <col min="4356" max="4356" width="13.375" style="5" customWidth="1"/>
    <col min="4357" max="4357" width="13.875" style="5" customWidth="1"/>
    <col min="4358" max="4358" width="22.875" style="5" customWidth="1"/>
    <col min="4359" max="4608" width="9.125" style="5" customWidth="1"/>
    <col min="4609" max="4609" width="7.625" style="5" customWidth="1"/>
    <col min="4610" max="4610" width="58.375" style="5" customWidth="1"/>
    <col min="4611" max="4611" width="12.125" style="5" customWidth="1"/>
    <col min="4612" max="4612" width="13.375" style="5" customWidth="1"/>
    <col min="4613" max="4613" width="13.875" style="5" customWidth="1"/>
    <col min="4614" max="4614" width="22.875" style="5" customWidth="1"/>
    <col min="4615" max="4864" width="9.125" style="5" customWidth="1"/>
    <col min="4865" max="4865" width="7.625" style="5" customWidth="1"/>
    <col min="4866" max="4866" width="58.375" style="5" customWidth="1"/>
    <col min="4867" max="4867" width="12.125" style="5" customWidth="1"/>
    <col min="4868" max="4868" width="13.375" style="5" customWidth="1"/>
    <col min="4869" max="4869" width="13.875" style="5" customWidth="1"/>
    <col min="4870" max="4870" width="22.875" style="5" customWidth="1"/>
    <col min="4871" max="5120" width="9.125" style="5" customWidth="1"/>
    <col min="5121" max="5121" width="7.625" style="5" customWidth="1"/>
    <col min="5122" max="5122" width="58.375" style="5" customWidth="1"/>
    <col min="5123" max="5123" width="12.125" style="5" customWidth="1"/>
    <col min="5124" max="5124" width="13.375" style="5" customWidth="1"/>
    <col min="5125" max="5125" width="13.875" style="5" customWidth="1"/>
    <col min="5126" max="5126" width="22.875" style="5" customWidth="1"/>
    <col min="5127" max="5376" width="9.125" style="5" customWidth="1"/>
    <col min="5377" max="5377" width="7.625" style="5" customWidth="1"/>
    <col min="5378" max="5378" width="58.375" style="5" customWidth="1"/>
    <col min="5379" max="5379" width="12.125" style="5" customWidth="1"/>
    <col min="5380" max="5380" width="13.375" style="5" customWidth="1"/>
    <col min="5381" max="5381" width="13.875" style="5" customWidth="1"/>
    <col min="5382" max="5382" width="22.875" style="5" customWidth="1"/>
    <col min="5383" max="5632" width="9.125" style="5" customWidth="1"/>
    <col min="5633" max="5633" width="7.625" style="5" customWidth="1"/>
    <col min="5634" max="5634" width="58.375" style="5" customWidth="1"/>
    <col min="5635" max="5635" width="12.125" style="5" customWidth="1"/>
    <col min="5636" max="5636" width="13.375" style="5" customWidth="1"/>
    <col min="5637" max="5637" width="13.875" style="5" customWidth="1"/>
    <col min="5638" max="5638" width="22.875" style="5" customWidth="1"/>
    <col min="5639" max="5888" width="9.125" style="5" customWidth="1"/>
    <col min="5889" max="5889" width="7.625" style="5" customWidth="1"/>
    <col min="5890" max="5890" width="58.375" style="5" customWidth="1"/>
    <col min="5891" max="5891" width="12.125" style="5" customWidth="1"/>
    <col min="5892" max="5892" width="13.375" style="5" customWidth="1"/>
    <col min="5893" max="5893" width="13.875" style="5" customWidth="1"/>
    <col min="5894" max="5894" width="22.875" style="5" customWidth="1"/>
    <col min="5895" max="6144" width="9.125" style="5" customWidth="1"/>
    <col min="6145" max="6145" width="7.625" style="5" customWidth="1"/>
    <col min="6146" max="6146" width="58.375" style="5" customWidth="1"/>
    <col min="6147" max="6147" width="12.125" style="5" customWidth="1"/>
    <col min="6148" max="6148" width="13.375" style="5" customWidth="1"/>
    <col min="6149" max="6149" width="13.875" style="5" customWidth="1"/>
    <col min="6150" max="6150" width="22.875" style="5" customWidth="1"/>
    <col min="6151" max="6400" width="9.125" style="5" customWidth="1"/>
    <col min="6401" max="6401" width="7.625" style="5" customWidth="1"/>
    <col min="6402" max="6402" width="58.375" style="5" customWidth="1"/>
    <col min="6403" max="6403" width="12.125" style="5" customWidth="1"/>
    <col min="6404" max="6404" width="13.375" style="5" customWidth="1"/>
    <col min="6405" max="6405" width="13.875" style="5" customWidth="1"/>
    <col min="6406" max="6406" width="22.875" style="5" customWidth="1"/>
    <col min="6407" max="6656" width="9.125" style="5" customWidth="1"/>
    <col min="6657" max="6657" width="7.625" style="5" customWidth="1"/>
    <col min="6658" max="6658" width="58.375" style="5" customWidth="1"/>
    <col min="6659" max="6659" width="12.125" style="5" customWidth="1"/>
    <col min="6660" max="6660" width="13.375" style="5" customWidth="1"/>
    <col min="6661" max="6661" width="13.875" style="5" customWidth="1"/>
    <col min="6662" max="6662" width="22.875" style="5" customWidth="1"/>
    <col min="6663" max="6912" width="9.125" style="5" customWidth="1"/>
    <col min="6913" max="6913" width="7.625" style="5" customWidth="1"/>
    <col min="6914" max="6914" width="58.375" style="5" customWidth="1"/>
    <col min="6915" max="6915" width="12.125" style="5" customWidth="1"/>
    <col min="6916" max="6916" width="13.375" style="5" customWidth="1"/>
    <col min="6917" max="6917" width="13.875" style="5" customWidth="1"/>
    <col min="6918" max="6918" width="22.875" style="5" customWidth="1"/>
    <col min="6919" max="7168" width="9.125" style="5" customWidth="1"/>
    <col min="7169" max="7169" width="7.625" style="5" customWidth="1"/>
    <col min="7170" max="7170" width="58.375" style="5" customWidth="1"/>
    <col min="7171" max="7171" width="12.125" style="5" customWidth="1"/>
    <col min="7172" max="7172" width="13.375" style="5" customWidth="1"/>
    <col min="7173" max="7173" width="13.875" style="5" customWidth="1"/>
    <col min="7174" max="7174" width="22.875" style="5" customWidth="1"/>
    <col min="7175" max="7424" width="9.125" style="5" customWidth="1"/>
    <col min="7425" max="7425" width="7.625" style="5" customWidth="1"/>
    <col min="7426" max="7426" width="58.375" style="5" customWidth="1"/>
    <col min="7427" max="7427" width="12.125" style="5" customWidth="1"/>
    <col min="7428" max="7428" width="13.375" style="5" customWidth="1"/>
    <col min="7429" max="7429" width="13.875" style="5" customWidth="1"/>
    <col min="7430" max="7430" width="22.875" style="5" customWidth="1"/>
    <col min="7431" max="7680" width="9.125" style="5" customWidth="1"/>
    <col min="7681" max="7681" width="7.625" style="5" customWidth="1"/>
    <col min="7682" max="7682" width="58.375" style="5" customWidth="1"/>
    <col min="7683" max="7683" width="12.125" style="5" customWidth="1"/>
    <col min="7684" max="7684" width="13.375" style="5" customWidth="1"/>
    <col min="7685" max="7685" width="13.875" style="5" customWidth="1"/>
    <col min="7686" max="7686" width="22.875" style="5" customWidth="1"/>
    <col min="7687" max="7936" width="9.125" style="5" customWidth="1"/>
    <col min="7937" max="7937" width="7.625" style="5" customWidth="1"/>
    <col min="7938" max="7938" width="58.375" style="5" customWidth="1"/>
    <col min="7939" max="7939" width="12.125" style="5" customWidth="1"/>
    <col min="7940" max="7940" width="13.375" style="5" customWidth="1"/>
    <col min="7941" max="7941" width="13.875" style="5" customWidth="1"/>
    <col min="7942" max="7942" width="22.875" style="5" customWidth="1"/>
    <col min="7943" max="8192" width="9.125" style="5" customWidth="1"/>
    <col min="8193" max="8193" width="7.625" style="5" customWidth="1"/>
    <col min="8194" max="8194" width="58.375" style="5" customWidth="1"/>
    <col min="8195" max="8195" width="12.125" style="5" customWidth="1"/>
    <col min="8196" max="8196" width="13.375" style="5" customWidth="1"/>
    <col min="8197" max="8197" width="13.875" style="5" customWidth="1"/>
    <col min="8198" max="8198" width="22.875" style="5" customWidth="1"/>
    <col min="8199" max="8448" width="9.125" style="5" customWidth="1"/>
    <col min="8449" max="8449" width="7.625" style="5" customWidth="1"/>
    <col min="8450" max="8450" width="58.375" style="5" customWidth="1"/>
    <col min="8451" max="8451" width="12.125" style="5" customWidth="1"/>
    <col min="8452" max="8452" width="13.375" style="5" customWidth="1"/>
    <col min="8453" max="8453" width="13.875" style="5" customWidth="1"/>
    <col min="8454" max="8454" width="22.875" style="5" customWidth="1"/>
    <col min="8455" max="8704" width="9.125" style="5" customWidth="1"/>
    <col min="8705" max="8705" width="7.625" style="5" customWidth="1"/>
    <col min="8706" max="8706" width="58.375" style="5" customWidth="1"/>
    <col min="8707" max="8707" width="12.125" style="5" customWidth="1"/>
    <col min="8708" max="8708" width="13.375" style="5" customWidth="1"/>
    <col min="8709" max="8709" width="13.875" style="5" customWidth="1"/>
    <col min="8710" max="8710" width="22.875" style="5" customWidth="1"/>
    <col min="8711" max="8960" width="9.125" style="5" customWidth="1"/>
    <col min="8961" max="8961" width="7.625" style="5" customWidth="1"/>
    <col min="8962" max="8962" width="58.375" style="5" customWidth="1"/>
    <col min="8963" max="8963" width="12.125" style="5" customWidth="1"/>
    <col min="8964" max="8964" width="13.375" style="5" customWidth="1"/>
    <col min="8965" max="8965" width="13.875" style="5" customWidth="1"/>
    <col min="8966" max="8966" width="22.875" style="5" customWidth="1"/>
    <col min="8967" max="9216" width="9.125" style="5" customWidth="1"/>
    <col min="9217" max="9217" width="7.625" style="5" customWidth="1"/>
    <col min="9218" max="9218" width="58.375" style="5" customWidth="1"/>
    <col min="9219" max="9219" width="12.125" style="5" customWidth="1"/>
    <col min="9220" max="9220" width="13.375" style="5" customWidth="1"/>
    <col min="9221" max="9221" width="13.875" style="5" customWidth="1"/>
    <col min="9222" max="9222" width="22.875" style="5" customWidth="1"/>
    <col min="9223" max="9472" width="9.125" style="5" customWidth="1"/>
    <col min="9473" max="9473" width="7.625" style="5" customWidth="1"/>
    <col min="9474" max="9474" width="58.375" style="5" customWidth="1"/>
    <col min="9475" max="9475" width="12.125" style="5" customWidth="1"/>
    <col min="9476" max="9476" width="13.375" style="5" customWidth="1"/>
    <col min="9477" max="9477" width="13.875" style="5" customWidth="1"/>
    <col min="9478" max="9478" width="22.875" style="5" customWidth="1"/>
    <col min="9479" max="9728" width="9.125" style="5" customWidth="1"/>
    <col min="9729" max="9729" width="7.625" style="5" customWidth="1"/>
    <col min="9730" max="9730" width="58.375" style="5" customWidth="1"/>
    <col min="9731" max="9731" width="12.125" style="5" customWidth="1"/>
    <col min="9732" max="9732" width="13.375" style="5" customWidth="1"/>
    <col min="9733" max="9733" width="13.875" style="5" customWidth="1"/>
    <col min="9734" max="9734" width="22.875" style="5" customWidth="1"/>
    <col min="9735" max="9984" width="9.125" style="5" customWidth="1"/>
    <col min="9985" max="9985" width="7.625" style="5" customWidth="1"/>
    <col min="9986" max="9986" width="58.375" style="5" customWidth="1"/>
    <col min="9987" max="9987" width="12.125" style="5" customWidth="1"/>
    <col min="9988" max="9988" width="13.375" style="5" customWidth="1"/>
    <col min="9989" max="9989" width="13.875" style="5" customWidth="1"/>
    <col min="9990" max="9990" width="22.875" style="5" customWidth="1"/>
    <col min="9991" max="10240" width="9.125" style="5" customWidth="1"/>
    <col min="10241" max="10241" width="7.625" style="5" customWidth="1"/>
    <col min="10242" max="10242" width="58.375" style="5" customWidth="1"/>
    <col min="10243" max="10243" width="12.125" style="5" customWidth="1"/>
    <col min="10244" max="10244" width="13.375" style="5" customWidth="1"/>
    <col min="10245" max="10245" width="13.875" style="5" customWidth="1"/>
    <col min="10246" max="10246" width="22.875" style="5" customWidth="1"/>
    <col min="10247" max="10496" width="9.125" style="5" customWidth="1"/>
    <col min="10497" max="10497" width="7.625" style="5" customWidth="1"/>
    <col min="10498" max="10498" width="58.375" style="5" customWidth="1"/>
    <col min="10499" max="10499" width="12.125" style="5" customWidth="1"/>
    <col min="10500" max="10500" width="13.375" style="5" customWidth="1"/>
    <col min="10501" max="10501" width="13.875" style="5" customWidth="1"/>
    <col min="10502" max="10502" width="22.875" style="5" customWidth="1"/>
    <col min="10503" max="10752" width="9.125" style="5" customWidth="1"/>
    <col min="10753" max="10753" width="7.625" style="5" customWidth="1"/>
    <col min="10754" max="10754" width="58.375" style="5" customWidth="1"/>
    <col min="10755" max="10755" width="12.125" style="5" customWidth="1"/>
    <col min="10756" max="10756" width="13.375" style="5" customWidth="1"/>
    <col min="10757" max="10757" width="13.875" style="5" customWidth="1"/>
    <col min="10758" max="10758" width="22.875" style="5" customWidth="1"/>
    <col min="10759" max="11008" width="9.125" style="5" customWidth="1"/>
    <col min="11009" max="11009" width="7.625" style="5" customWidth="1"/>
    <col min="11010" max="11010" width="58.375" style="5" customWidth="1"/>
    <col min="11011" max="11011" width="12.125" style="5" customWidth="1"/>
    <col min="11012" max="11012" width="13.375" style="5" customWidth="1"/>
    <col min="11013" max="11013" width="13.875" style="5" customWidth="1"/>
    <col min="11014" max="11014" width="22.875" style="5" customWidth="1"/>
    <col min="11015" max="11264" width="9.125" style="5" customWidth="1"/>
    <col min="11265" max="11265" width="7.625" style="5" customWidth="1"/>
    <col min="11266" max="11266" width="58.375" style="5" customWidth="1"/>
    <col min="11267" max="11267" width="12.125" style="5" customWidth="1"/>
    <col min="11268" max="11268" width="13.375" style="5" customWidth="1"/>
    <col min="11269" max="11269" width="13.875" style="5" customWidth="1"/>
    <col min="11270" max="11270" width="22.875" style="5" customWidth="1"/>
    <col min="11271" max="11520" width="9.125" style="5" customWidth="1"/>
    <col min="11521" max="11521" width="7.625" style="5" customWidth="1"/>
    <col min="11522" max="11522" width="58.375" style="5" customWidth="1"/>
    <col min="11523" max="11523" width="12.125" style="5" customWidth="1"/>
    <col min="11524" max="11524" width="13.375" style="5" customWidth="1"/>
    <col min="11525" max="11525" width="13.875" style="5" customWidth="1"/>
    <col min="11526" max="11526" width="22.875" style="5" customWidth="1"/>
    <col min="11527" max="11776" width="9.125" style="5" customWidth="1"/>
    <col min="11777" max="11777" width="7.625" style="5" customWidth="1"/>
    <col min="11778" max="11778" width="58.375" style="5" customWidth="1"/>
    <col min="11779" max="11779" width="12.125" style="5" customWidth="1"/>
    <col min="11780" max="11780" width="13.375" style="5" customWidth="1"/>
    <col min="11781" max="11781" width="13.875" style="5" customWidth="1"/>
    <col min="11782" max="11782" width="22.875" style="5" customWidth="1"/>
    <col min="11783" max="12032" width="9.125" style="5" customWidth="1"/>
    <col min="12033" max="12033" width="7.625" style="5" customWidth="1"/>
    <col min="12034" max="12034" width="58.375" style="5" customWidth="1"/>
    <col min="12035" max="12035" width="12.125" style="5" customWidth="1"/>
    <col min="12036" max="12036" width="13.375" style="5" customWidth="1"/>
    <col min="12037" max="12037" width="13.875" style="5" customWidth="1"/>
    <col min="12038" max="12038" width="22.875" style="5" customWidth="1"/>
    <col min="12039" max="12288" width="9.125" style="5" customWidth="1"/>
    <col min="12289" max="12289" width="7.625" style="5" customWidth="1"/>
    <col min="12290" max="12290" width="58.375" style="5" customWidth="1"/>
    <col min="12291" max="12291" width="12.125" style="5" customWidth="1"/>
    <col min="12292" max="12292" width="13.375" style="5" customWidth="1"/>
    <col min="12293" max="12293" width="13.875" style="5" customWidth="1"/>
    <col min="12294" max="12294" width="22.875" style="5" customWidth="1"/>
    <col min="12295" max="12544" width="9.125" style="5" customWidth="1"/>
    <col min="12545" max="12545" width="7.625" style="5" customWidth="1"/>
    <col min="12546" max="12546" width="58.375" style="5" customWidth="1"/>
    <col min="12547" max="12547" width="12.125" style="5" customWidth="1"/>
    <col min="12548" max="12548" width="13.375" style="5" customWidth="1"/>
    <col min="12549" max="12549" width="13.875" style="5" customWidth="1"/>
    <col min="12550" max="12550" width="22.875" style="5" customWidth="1"/>
    <col min="12551" max="12800" width="9.125" style="5" customWidth="1"/>
    <col min="12801" max="12801" width="7.625" style="5" customWidth="1"/>
    <col min="12802" max="12802" width="58.375" style="5" customWidth="1"/>
    <col min="12803" max="12803" width="12.125" style="5" customWidth="1"/>
    <col min="12804" max="12804" width="13.375" style="5" customWidth="1"/>
    <col min="12805" max="12805" width="13.875" style="5" customWidth="1"/>
    <col min="12806" max="12806" width="22.875" style="5" customWidth="1"/>
    <col min="12807" max="13056" width="9.125" style="5" customWidth="1"/>
    <col min="13057" max="13057" width="7.625" style="5" customWidth="1"/>
    <col min="13058" max="13058" width="58.375" style="5" customWidth="1"/>
    <col min="13059" max="13059" width="12.125" style="5" customWidth="1"/>
    <col min="13060" max="13060" width="13.375" style="5" customWidth="1"/>
    <col min="13061" max="13061" width="13.875" style="5" customWidth="1"/>
    <col min="13062" max="13062" width="22.875" style="5" customWidth="1"/>
    <col min="13063" max="13312" width="9.125" style="5" customWidth="1"/>
    <col min="13313" max="13313" width="7.625" style="5" customWidth="1"/>
    <col min="13314" max="13314" width="58.375" style="5" customWidth="1"/>
    <col min="13315" max="13315" width="12.125" style="5" customWidth="1"/>
    <col min="13316" max="13316" width="13.375" style="5" customWidth="1"/>
    <col min="13317" max="13317" width="13.875" style="5" customWidth="1"/>
    <col min="13318" max="13318" width="22.875" style="5" customWidth="1"/>
    <col min="13319" max="13568" width="9.125" style="5" customWidth="1"/>
    <col min="13569" max="13569" width="7.625" style="5" customWidth="1"/>
    <col min="13570" max="13570" width="58.375" style="5" customWidth="1"/>
    <col min="13571" max="13571" width="12.125" style="5" customWidth="1"/>
    <col min="13572" max="13572" width="13.375" style="5" customWidth="1"/>
    <col min="13573" max="13573" width="13.875" style="5" customWidth="1"/>
    <col min="13574" max="13574" width="22.875" style="5" customWidth="1"/>
    <col min="13575" max="13824" width="9.125" style="5" customWidth="1"/>
    <col min="13825" max="13825" width="7.625" style="5" customWidth="1"/>
    <col min="13826" max="13826" width="58.375" style="5" customWidth="1"/>
    <col min="13827" max="13827" width="12.125" style="5" customWidth="1"/>
    <col min="13828" max="13828" width="13.375" style="5" customWidth="1"/>
    <col min="13829" max="13829" width="13.875" style="5" customWidth="1"/>
    <col min="13830" max="13830" width="22.875" style="5" customWidth="1"/>
    <col min="13831" max="14080" width="9.125" style="5" customWidth="1"/>
    <col min="14081" max="14081" width="7.625" style="5" customWidth="1"/>
    <col min="14082" max="14082" width="58.375" style="5" customWidth="1"/>
    <col min="14083" max="14083" width="12.125" style="5" customWidth="1"/>
    <col min="14084" max="14084" width="13.375" style="5" customWidth="1"/>
    <col min="14085" max="14085" width="13.875" style="5" customWidth="1"/>
    <col min="14086" max="14086" width="22.875" style="5" customWidth="1"/>
    <col min="14087" max="14336" width="9.125" style="5" customWidth="1"/>
    <col min="14337" max="14337" width="7.625" style="5" customWidth="1"/>
    <col min="14338" max="14338" width="58.375" style="5" customWidth="1"/>
    <col min="14339" max="14339" width="12.125" style="5" customWidth="1"/>
    <col min="14340" max="14340" width="13.375" style="5" customWidth="1"/>
    <col min="14341" max="14341" width="13.875" style="5" customWidth="1"/>
    <col min="14342" max="14342" width="22.875" style="5" customWidth="1"/>
    <col min="14343" max="14592" width="9.125" style="5" customWidth="1"/>
    <col min="14593" max="14593" width="7.625" style="5" customWidth="1"/>
    <col min="14594" max="14594" width="58.375" style="5" customWidth="1"/>
    <col min="14595" max="14595" width="12.125" style="5" customWidth="1"/>
    <col min="14596" max="14596" width="13.375" style="5" customWidth="1"/>
    <col min="14597" max="14597" width="13.875" style="5" customWidth="1"/>
    <col min="14598" max="14598" width="22.875" style="5" customWidth="1"/>
    <col min="14599" max="14848" width="9.125" style="5" customWidth="1"/>
    <col min="14849" max="14849" width="7.625" style="5" customWidth="1"/>
    <col min="14850" max="14850" width="58.375" style="5" customWidth="1"/>
    <col min="14851" max="14851" width="12.125" style="5" customWidth="1"/>
    <col min="14852" max="14852" width="13.375" style="5" customWidth="1"/>
    <col min="14853" max="14853" width="13.875" style="5" customWidth="1"/>
    <col min="14854" max="14854" width="22.875" style="5" customWidth="1"/>
    <col min="14855" max="15104" width="9.125" style="5" customWidth="1"/>
    <col min="15105" max="15105" width="7.625" style="5" customWidth="1"/>
    <col min="15106" max="15106" width="58.375" style="5" customWidth="1"/>
    <col min="15107" max="15107" width="12.125" style="5" customWidth="1"/>
    <col min="15108" max="15108" width="13.375" style="5" customWidth="1"/>
    <col min="15109" max="15109" width="13.875" style="5" customWidth="1"/>
    <col min="15110" max="15110" width="22.875" style="5" customWidth="1"/>
    <col min="15111" max="15360" width="9.125" style="5" customWidth="1"/>
    <col min="15361" max="15361" width="7.625" style="5" customWidth="1"/>
    <col min="15362" max="15362" width="58.375" style="5" customWidth="1"/>
    <col min="15363" max="15363" width="12.125" style="5" customWidth="1"/>
    <col min="15364" max="15364" width="13.375" style="5" customWidth="1"/>
    <col min="15365" max="15365" width="13.875" style="5" customWidth="1"/>
    <col min="15366" max="15366" width="22.875" style="5" customWidth="1"/>
    <col min="15367" max="15616" width="9.125" style="5" customWidth="1"/>
    <col min="15617" max="15617" width="7.625" style="5" customWidth="1"/>
    <col min="15618" max="15618" width="58.375" style="5" customWidth="1"/>
    <col min="15619" max="15619" width="12.125" style="5" customWidth="1"/>
    <col min="15620" max="15620" width="13.375" style="5" customWidth="1"/>
    <col min="15621" max="15621" width="13.875" style="5" customWidth="1"/>
    <col min="15622" max="15622" width="22.875" style="5" customWidth="1"/>
    <col min="15623" max="15872" width="9.125" style="5" customWidth="1"/>
    <col min="15873" max="15873" width="7.625" style="5" customWidth="1"/>
    <col min="15874" max="15874" width="58.375" style="5" customWidth="1"/>
    <col min="15875" max="15875" width="12.125" style="5" customWidth="1"/>
    <col min="15876" max="15876" width="13.375" style="5" customWidth="1"/>
    <col min="15877" max="15877" width="13.875" style="5" customWidth="1"/>
    <col min="15878" max="15878" width="22.875" style="5" customWidth="1"/>
    <col min="15879" max="16128" width="9.125" style="5" customWidth="1"/>
    <col min="16129" max="16129" width="7.625" style="5" customWidth="1"/>
    <col min="16130" max="16130" width="58.375" style="5" customWidth="1"/>
    <col min="16131" max="16131" width="12.125" style="5" customWidth="1"/>
    <col min="16132" max="16132" width="13.375" style="5" customWidth="1"/>
    <col min="16133" max="16133" width="13.875" style="5" customWidth="1"/>
    <col min="16134" max="16134" width="22.875" style="5" customWidth="1"/>
    <col min="16135" max="16384" width="9.125" style="5" customWidth="1"/>
  </cols>
  <sheetData>
    <row r="1" spans="1:6" ht="15">
      <c r="A1" s="94" t="s">
        <v>619</v>
      </c>
      <c r="B1" s="319"/>
      <c r="C1" s="8"/>
      <c r="D1" s="8"/>
      <c r="E1" s="8"/>
      <c r="F1" s="8"/>
    </row>
    <row r="2" spans="1:6" ht="15.75" thickBot="1">
      <c r="A2" s="320"/>
      <c r="B2" s="321"/>
      <c r="C2" s="322"/>
      <c r="D2" s="322"/>
      <c r="E2" s="322"/>
      <c r="F2" s="322"/>
    </row>
    <row r="3" spans="1:6" ht="18">
      <c r="A3" s="323" t="s">
        <v>653</v>
      </c>
      <c r="B3" s="4"/>
      <c r="C3" s="4"/>
      <c r="D3" s="4"/>
      <c r="E3" s="4"/>
      <c r="F3" s="4"/>
    </row>
    <row r="4" spans="1:6" ht="15">
      <c r="A4" s="324"/>
      <c r="B4" s="4"/>
      <c r="C4" s="4"/>
      <c r="D4" s="4"/>
      <c r="E4" s="4"/>
      <c r="F4" s="4"/>
    </row>
    <row r="5" spans="1:6" ht="13.5" thickBot="1">
      <c r="A5" s="38" t="s">
        <v>28</v>
      </c>
      <c r="B5" s="39" t="s">
        <v>40</v>
      </c>
      <c r="C5" s="38" t="s">
        <v>0</v>
      </c>
      <c r="D5" s="38" t="s">
        <v>1</v>
      </c>
      <c r="E5" s="38" t="s">
        <v>8</v>
      </c>
      <c r="F5" s="38" t="s">
        <v>32</v>
      </c>
    </row>
    <row r="6" spans="1:6" ht="12.75">
      <c r="A6" s="20">
        <v>1</v>
      </c>
      <c r="B6" s="96" t="s">
        <v>654</v>
      </c>
      <c r="C6" s="70" t="s">
        <v>4</v>
      </c>
      <c r="D6" s="20">
        <f>'[3]TRVALKY taxony'!E15</f>
        <v>93</v>
      </c>
      <c r="E6" s="20"/>
      <c r="F6" s="20">
        <f>D6*E6</f>
        <v>0</v>
      </c>
    </row>
    <row r="7" spans="1:6" ht="12.75">
      <c r="A7" s="325">
        <v>2</v>
      </c>
      <c r="B7" s="96" t="s">
        <v>655</v>
      </c>
      <c r="C7" s="70" t="s">
        <v>6</v>
      </c>
      <c r="D7" s="20">
        <f>'[3]TRVALKY PRÁCE'!E6</f>
        <v>19</v>
      </c>
      <c r="E7" s="20"/>
      <c r="F7" s="20">
        <f>D7*E7</f>
        <v>0</v>
      </c>
    </row>
    <row r="8" spans="1:6" ht="12.75">
      <c r="A8" s="325">
        <v>3</v>
      </c>
      <c r="B8" s="96" t="s">
        <v>656</v>
      </c>
      <c r="C8" s="70" t="s">
        <v>4</v>
      </c>
      <c r="D8" s="95">
        <v>0.5</v>
      </c>
      <c r="E8" s="20"/>
      <c r="F8" s="20">
        <f>D8*E8</f>
        <v>0</v>
      </c>
    </row>
    <row r="9" spans="1:6" ht="13.5" thickBot="1">
      <c r="A9" s="325">
        <v>4</v>
      </c>
      <c r="B9" s="21" t="s">
        <v>657</v>
      </c>
      <c r="C9" s="70" t="s">
        <v>69</v>
      </c>
      <c r="D9" s="53">
        <v>0.01</v>
      </c>
      <c r="E9" s="20"/>
      <c r="F9" s="20">
        <f>D9*E9</f>
        <v>0</v>
      </c>
    </row>
    <row r="10" spans="1:6" ht="15.75" thickBot="1">
      <c r="A10" s="326" t="s">
        <v>12</v>
      </c>
      <c r="B10" s="327"/>
      <c r="C10" s="328"/>
      <c r="D10" s="328"/>
      <c r="E10" s="328"/>
      <c r="F10" s="329">
        <f>SUM(F6:F9)</f>
        <v>0</v>
      </c>
    </row>
    <row r="11" spans="1:6" ht="12.75">
      <c r="A11" s="8"/>
      <c r="B11" s="8"/>
      <c r="C11" s="8"/>
      <c r="D11" s="8"/>
      <c r="E11" s="8"/>
      <c r="F11" s="8"/>
    </row>
  </sheetData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2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17"/>
  <sheetViews>
    <sheetView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7.75390625" style="5" customWidth="1"/>
    <col min="2" max="2" width="15.875" style="302" customWidth="1"/>
    <col min="3" max="3" width="69.375" style="5" customWidth="1"/>
    <col min="4" max="4" width="11.00390625" style="5" customWidth="1"/>
    <col min="5" max="5" width="15.00390625" style="5" customWidth="1"/>
    <col min="6" max="6" width="12.75390625" style="5" customWidth="1"/>
    <col min="7" max="7" width="21.25390625" style="5" customWidth="1"/>
    <col min="8" max="256" width="9.125" style="5" customWidth="1"/>
    <col min="257" max="257" width="7.75390625" style="5" customWidth="1"/>
    <col min="258" max="258" width="15.875" style="5" customWidth="1"/>
    <col min="259" max="259" width="69.375" style="5" customWidth="1"/>
    <col min="260" max="260" width="11.00390625" style="5" customWidth="1"/>
    <col min="261" max="261" width="15.00390625" style="5" customWidth="1"/>
    <col min="262" max="262" width="12.75390625" style="5" customWidth="1"/>
    <col min="263" max="263" width="21.25390625" style="5" customWidth="1"/>
    <col min="264" max="512" width="9.125" style="5" customWidth="1"/>
    <col min="513" max="513" width="7.75390625" style="5" customWidth="1"/>
    <col min="514" max="514" width="15.875" style="5" customWidth="1"/>
    <col min="515" max="515" width="69.375" style="5" customWidth="1"/>
    <col min="516" max="516" width="11.00390625" style="5" customWidth="1"/>
    <col min="517" max="517" width="15.00390625" style="5" customWidth="1"/>
    <col min="518" max="518" width="12.75390625" style="5" customWidth="1"/>
    <col min="519" max="519" width="21.25390625" style="5" customWidth="1"/>
    <col min="520" max="768" width="9.125" style="5" customWidth="1"/>
    <col min="769" max="769" width="7.75390625" style="5" customWidth="1"/>
    <col min="770" max="770" width="15.875" style="5" customWidth="1"/>
    <col min="771" max="771" width="69.375" style="5" customWidth="1"/>
    <col min="772" max="772" width="11.00390625" style="5" customWidth="1"/>
    <col min="773" max="773" width="15.00390625" style="5" customWidth="1"/>
    <col min="774" max="774" width="12.75390625" style="5" customWidth="1"/>
    <col min="775" max="775" width="21.25390625" style="5" customWidth="1"/>
    <col min="776" max="1024" width="9.125" style="5" customWidth="1"/>
    <col min="1025" max="1025" width="7.75390625" style="5" customWidth="1"/>
    <col min="1026" max="1026" width="15.875" style="5" customWidth="1"/>
    <col min="1027" max="1027" width="69.375" style="5" customWidth="1"/>
    <col min="1028" max="1028" width="11.00390625" style="5" customWidth="1"/>
    <col min="1029" max="1029" width="15.00390625" style="5" customWidth="1"/>
    <col min="1030" max="1030" width="12.75390625" style="5" customWidth="1"/>
    <col min="1031" max="1031" width="21.25390625" style="5" customWidth="1"/>
    <col min="1032" max="1280" width="9.125" style="5" customWidth="1"/>
    <col min="1281" max="1281" width="7.75390625" style="5" customWidth="1"/>
    <col min="1282" max="1282" width="15.875" style="5" customWidth="1"/>
    <col min="1283" max="1283" width="69.375" style="5" customWidth="1"/>
    <col min="1284" max="1284" width="11.00390625" style="5" customWidth="1"/>
    <col min="1285" max="1285" width="15.00390625" style="5" customWidth="1"/>
    <col min="1286" max="1286" width="12.75390625" style="5" customWidth="1"/>
    <col min="1287" max="1287" width="21.25390625" style="5" customWidth="1"/>
    <col min="1288" max="1536" width="9.125" style="5" customWidth="1"/>
    <col min="1537" max="1537" width="7.75390625" style="5" customWidth="1"/>
    <col min="1538" max="1538" width="15.875" style="5" customWidth="1"/>
    <col min="1539" max="1539" width="69.375" style="5" customWidth="1"/>
    <col min="1540" max="1540" width="11.00390625" style="5" customWidth="1"/>
    <col min="1541" max="1541" width="15.00390625" style="5" customWidth="1"/>
    <col min="1542" max="1542" width="12.75390625" style="5" customWidth="1"/>
    <col min="1543" max="1543" width="21.25390625" style="5" customWidth="1"/>
    <col min="1544" max="1792" width="9.125" style="5" customWidth="1"/>
    <col min="1793" max="1793" width="7.75390625" style="5" customWidth="1"/>
    <col min="1794" max="1794" width="15.875" style="5" customWidth="1"/>
    <col min="1795" max="1795" width="69.375" style="5" customWidth="1"/>
    <col min="1796" max="1796" width="11.00390625" style="5" customWidth="1"/>
    <col min="1797" max="1797" width="15.00390625" style="5" customWidth="1"/>
    <col min="1798" max="1798" width="12.75390625" style="5" customWidth="1"/>
    <col min="1799" max="1799" width="21.25390625" style="5" customWidth="1"/>
    <col min="1800" max="2048" width="9.125" style="5" customWidth="1"/>
    <col min="2049" max="2049" width="7.75390625" style="5" customWidth="1"/>
    <col min="2050" max="2050" width="15.875" style="5" customWidth="1"/>
    <col min="2051" max="2051" width="69.375" style="5" customWidth="1"/>
    <col min="2052" max="2052" width="11.00390625" style="5" customWidth="1"/>
    <col min="2053" max="2053" width="15.00390625" style="5" customWidth="1"/>
    <col min="2054" max="2054" width="12.75390625" style="5" customWidth="1"/>
    <col min="2055" max="2055" width="21.25390625" style="5" customWidth="1"/>
    <col min="2056" max="2304" width="9.125" style="5" customWidth="1"/>
    <col min="2305" max="2305" width="7.75390625" style="5" customWidth="1"/>
    <col min="2306" max="2306" width="15.875" style="5" customWidth="1"/>
    <col min="2307" max="2307" width="69.375" style="5" customWidth="1"/>
    <col min="2308" max="2308" width="11.00390625" style="5" customWidth="1"/>
    <col min="2309" max="2309" width="15.00390625" style="5" customWidth="1"/>
    <col min="2310" max="2310" width="12.75390625" style="5" customWidth="1"/>
    <col min="2311" max="2311" width="21.25390625" style="5" customWidth="1"/>
    <col min="2312" max="2560" width="9.125" style="5" customWidth="1"/>
    <col min="2561" max="2561" width="7.75390625" style="5" customWidth="1"/>
    <col min="2562" max="2562" width="15.875" style="5" customWidth="1"/>
    <col min="2563" max="2563" width="69.375" style="5" customWidth="1"/>
    <col min="2564" max="2564" width="11.00390625" style="5" customWidth="1"/>
    <col min="2565" max="2565" width="15.00390625" style="5" customWidth="1"/>
    <col min="2566" max="2566" width="12.75390625" style="5" customWidth="1"/>
    <col min="2567" max="2567" width="21.25390625" style="5" customWidth="1"/>
    <col min="2568" max="2816" width="9.125" style="5" customWidth="1"/>
    <col min="2817" max="2817" width="7.75390625" style="5" customWidth="1"/>
    <col min="2818" max="2818" width="15.875" style="5" customWidth="1"/>
    <col min="2819" max="2819" width="69.375" style="5" customWidth="1"/>
    <col min="2820" max="2820" width="11.00390625" style="5" customWidth="1"/>
    <col min="2821" max="2821" width="15.00390625" style="5" customWidth="1"/>
    <col min="2822" max="2822" width="12.75390625" style="5" customWidth="1"/>
    <col min="2823" max="2823" width="21.25390625" style="5" customWidth="1"/>
    <col min="2824" max="3072" width="9.125" style="5" customWidth="1"/>
    <col min="3073" max="3073" width="7.75390625" style="5" customWidth="1"/>
    <col min="3074" max="3074" width="15.875" style="5" customWidth="1"/>
    <col min="3075" max="3075" width="69.375" style="5" customWidth="1"/>
    <col min="3076" max="3076" width="11.00390625" style="5" customWidth="1"/>
    <col min="3077" max="3077" width="15.00390625" style="5" customWidth="1"/>
    <col min="3078" max="3078" width="12.75390625" style="5" customWidth="1"/>
    <col min="3079" max="3079" width="21.25390625" style="5" customWidth="1"/>
    <col min="3080" max="3328" width="9.125" style="5" customWidth="1"/>
    <col min="3329" max="3329" width="7.75390625" style="5" customWidth="1"/>
    <col min="3330" max="3330" width="15.875" style="5" customWidth="1"/>
    <col min="3331" max="3331" width="69.375" style="5" customWidth="1"/>
    <col min="3332" max="3332" width="11.00390625" style="5" customWidth="1"/>
    <col min="3333" max="3333" width="15.00390625" style="5" customWidth="1"/>
    <col min="3334" max="3334" width="12.75390625" style="5" customWidth="1"/>
    <col min="3335" max="3335" width="21.25390625" style="5" customWidth="1"/>
    <col min="3336" max="3584" width="9.125" style="5" customWidth="1"/>
    <col min="3585" max="3585" width="7.75390625" style="5" customWidth="1"/>
    <col min="3586" max="3586" width="15.875" style="5" customWidth="1"/>
    <col min="3587" max="3587" width="69.375" style="5" customWidth="1"/>
    <col min="3588" max="3588" width="11.00390625" style="5" customWidth="1"/>
    <col min="3589" max="3589" width="15.00390625" style="5" customWidth="1"/>
    <col min="3590" max="3590" width="12.75390625" style="5" customWidth="1"/>
    <col min="3591" max="3591" width="21.25390625" style="5" customWidth="1"/>
    <col min="3592" max="3840" width="9.125" style="5" customWidth="1"/>
    <col min="3841" max="3841" width="7.75390625" style="5" customWidth="1"/>
    <col min="3842" max="3842" width="15.875" style="5" customWidth="1"/>
    <col min="3843" max="3843" width="69.375" style="5" customWidth="1"/>
    <col min="3844" max="3844" width="11.00390625" style="5" customWidth="1"/>
    <col min="3845" max="3845" width="15.00390625" style="5" customWidth="1"/>
    <col min="3846" max="3846" width="12.75390625" style="5" customWidth="1"/>
    <col min="3847" max="3847" width="21.25390625" style="5" customWidth="1"/>
    <col min="3848" max="4096" width="9.125" style="5" customWidth="1"/>
    <col min="4097" max="4097" width="7.75390625" style="5" customWidth="1"/>
    <col min="4098" max="4098" width="15.875" style="5" customWidth="1"/>
    <col min="4099" max="4099" width="69.375" style="5" customWidth="1"/>
    <col min="4100" max="4100" width="11.00390625" style="5" customWidth="1"/>
    <col min="4101" max="4101" width="15.00390625" style="5" customWidth="1"/>
    <col min="4102" max="4102" width="12.75390625" style="5" customWidth="1"/>
    <col min="4103" max="4103" width="21.25390625" style="5" customWidth="1"/>
    <col min="4104" max="4352" width="9.125" style="5" customWidth="1"/>
    <col min="4353" max="4353" width="7.75390625" style="5" customWidth="1"/>
    <col min="4354" max="4354" width="15.875" style="5" customWidth="1"/>
    <col min="4355" max="4355" width="69.375" style="5" customWidth="1"/>
    <col min="4356" max="4356" width="11.00390625" style="5" customWidth="1"/>
    <col min="4357" max="4357" width="15.00390625" style="5" customWidth="1"/>
    <col min="4358" max="4358" width="12.75390625" style="5" customWidth="1"/>
    <col min="4359" max="4359" width="21.25390625" style="5" customWidth="1"/>
    <col min="4360" max="4608" width="9.125" style="5" customWidth="1"/>
    <col min="4609" max="4609" width="7.75390625" style="5" customWidth="1"/>
    <col min="4610" max="4610" width="15.875" style="5" customWidth="1"/>
    <col min="4611" max="4611" width="69.375" style="5" customWidth="1"/>
    <col min="4612" max="4612" width="11.00390625" style="5" customWidth="1"/>
    <col min="4613" max="4613" width="15.00390625" style="5" customWidth="1"/>
    <col min="4614" max="4614" width="12.75390625" style="5" customWidth="1"/>
    <col min="4615" max="4615" width="21.25390625" style="5" customWidth="1"/>
    <col min="4616" max="4864" width="9.125" style="5" customWidth="1"/>
    <col min="4865" max="4865" width="7.75390625" style="5" customWidth="1"/>
    <col min="4866" max="4866" width="15.875" style="5" customWidth="1"/>
    <col min="4867" max="4867" width="69.375" style="5" customWidth="1"/>
    <col min="4868" max="4868" width="11.00390625" style="5" customWidth="1"/>
    <col min="4869" max="4869" width="15.00390625" style="5" customWidth="1"/>
    <col min="4870" max="4870" width="12.75390625" style="5" customWidth="1"/>
    <col min="4871" max="4871" width="21.25390625" style="5" customWidth="1"/>
    <col min="4872" max="5120" width="9.125" style="5" customWidth="1"/>
    <col min="5121" max="5121" width="7.75390625" style="5" customWidth="1"/>
    <col min="5122" max="5122" width="15.875" style="5" customWidth="1"/>
    <col min="5123" max="5123" width="69.375" style="5" customWidth="1"/>
    <col min="5124" max="5124" width="11.00390625" style="5" customWidth="1"/>
    <col min="5125" max="5125" width="15.00390625" style="5" customWidth="1"/>
    <col min="5126" max="5126" width="12.75390625" style="5" customWidth="1"/>
    <col min="5127" max="5127" width="21.25390625" style="5" customWidth="1"/>
    <col min="5128" max="5376" width="9.125" style="5" customWidth="1"/>
    <col min="5377" max="5377" width="7.75390625" style="5" customWidth="1"/>
    <col min="5378" max="5378" width="15.875" style="5" customWidth="1"/>
    <col min="5379" max="5379" width="69.375" style="5" customWidth="1"/>
    <col min="5380" max="5380" width="11.00390625" style="5" customWidth="1"/>
    <col min="5381" max="5381" width="15.00390625" style="5" customWidth="1"/>
    <col min="5382" max="5382" width="12.75390625" style="5" customWidth="1"/>
    <col min="5383" max="5383" width="21.25390625" style="5" customWidth="1"/>
    <col min="5384" max="5632" width="9.125" style="5" customWidth="1"/>
    <col min="5633" max="5633" width="7.75390625" style="5" customWidth="1"/>
    <col min="5634" max="5634" width="15.875" style="5" customWidth="1"/>
    <col min="5635" max="5635" width="69.375" style="5" customWidth="1"/>
    <col min="5636" max="5636" width="11.00390625" style="5" customWidth="1"/>
    <col min="5637" max="5637" width="15.00390625" style="5" customWidth="1"/>
    <col min="5638" max="5638" width="12.75390625" style="5" customWidth="1"/>
    <col min="5639" max="5639" width="21.25390625" style="5" customWidth="1"/>
    <col min="5640" max="5888" width="9.125" style="5" customWidth="1"/>
    <col min="5889" max="5889" width="7.75390625" style="5" customWidth="1"/>
    <col min="5890" max="5890" width="15.875" style="5" customWidth="1"/>
    <col min="5891" max="5891" width="69.375" style="5" customWidth="1"/>
    <col min="5892" max="5892" width="11.00390625" style="5" customWidth="1"/>
    <col min="5893" max="5893" width="15.00390625" style="5" customWidth="1"/>
    <col min="5894" max="5894" width="12.75390625" style="5" customWidth="1"/>
    <col min="5895" max="5895" width="21.25390625" style="5" customWidth="1"/>
    <col min="5896" max="6144" width="9.125" style="5" customWidth="1"/>
    <col min="6145" max="6145" width="7.75390625" style="5" customWidth="1"/>
    <col min="6146" max="6146" width="15.875" style="5" customWidth="1"/>
    <col min="6147" max="6147" width="69.375" style="5" customWidth="1"/>
    <col min="6148" max="6148" width="11.00390625" style="5" customWidth="1"/>
    <col min="6149" max="6149" width="15.00390625" style="5" customWidth="1"/>
    <col min="6150" max="6150" width="12.75390625" style="5" customWidth="1"/>
    <col min="6151" max="6151" width="21.25390625" style="5" customWidth="1"/>
    <col min="6152" max="6400" width="9.125" style="5" customWidth="1"/>
    <col min="6401" max="6401" width="7.75390625" style="5" customWidth="1"/>
    <col min="6402" max="6402" width="15.875" style="5" customWidth="1"/>
    <col min="6403" max="6403" width="69.375" style="5" customWidth="1"/>
    <col min="6404" max="6404" width="11.00390625" style="5" customWidth="1"/>
    <col min="6405" max="6405" width="15.00390625" style="5" customWidth="1"/>
    <col min="6406" max="6406" width="12.75390625" style="5" customWidth="1"/>
    <col min="6407" max="6407" width="21.25390625" style="5" customWidth="1"/>
    <col min="6408" max="6656" width="9.125" style="5" customWidth="1"/>
    <col min="6657" max="6657" width="7.75390625" style="5" customWidth="1"/>
    <col min="6658" max="6658" width="15.875" style="5" customWidth="1"/>
    <col min="6659" max="6659" width="69.375" style="5" customWidth="1"/>
    <col min="6660" max="6660" width="11.00390625" style="5" customWidth="1"/>
    <col min="6661" max="6661" width="15.00390625" style="5" customWidth="1"/>
    <col min="6662" max="6662" width="12.75390625" style="5" customWidth="1"/>
    <col min="6663" max="6663" width="21.25390625" style="5" customWidth="1"/>
    <col min="6664" max="6912" width="9.125" style="5" customWidth="1"/>
    <col min="6913" max="6913" width="7.75390625" style="5" customWidth="1"/>
    <col min="6914" max="6914" width="15.875" style="5" customWidth="1"/>
    <col min="6915" max="6915" width="69.375" style="5" customWidth="1"/>
    <col min="6916" max="6916" width="11.00390625" style="5" customWidth="1"/>
    <col min="6917" max="6917" width="15.00390625" style="5" customWidth="1"/>
    <col min="6918" max="6918" width="12.75390625" style="5" customWidth="1"/>
    <col min="6919" max="6919" width="21.25390625" style="5" customWidth="1"/>
    <col min="6920" max="7168" width="9.125" style="5" customWidth="1"/>
    <col min="7169" max="7169" width="7.75390625" style="5" customWidth="1"/>
    <col min="7170" max="7170" width="15.875" style="5" customWidth="1"/>
    <col min="7171" max="7171" width="69.375" style="5" customWidth="1"/>
    <col min="7172" max="7172" width="11.00390625" style="5" customWidth="1"/>
    <col min="7173" max="7173" width="15.00390625" style="5" customWidth="1"/>
    <col min="7174" max="7174" width="12.75390625" style="5" customWidth="1"/>
    <col min="7175" max="7175" width="21.25390625" style="5" customWidth="1"/>
    <col min="7176" max="7424" width="9.125" style="5" customWidth="1"/>
    <col min="7425" max="7425" width="7.75390625" style="5" customWidth="1"/>
    <col min="7426" max="7426" width="15.875" style="5" customWidth="1"/>
    <col min="7427" max="7427" width="69.375" style="5" customWidth="1"/>
    <col min="7428" max="7428" width="11.00390625" style="5" customWidth="1"/>
    <col min="7429" max="7429" width="15.00390625" style="5" customWidth="1"/>
    <col min="7430" max="7430" width="12.75390625" style="5" customWidth="1"/>
    <col min="7431" max="7431" width="21.25390625" style="5" customWidth="1"/>
    <col min="7432" max="7680" width="9.125" style="5" customWidth="1"/>
    <col min="7681" max="7681" width="7.75390625" style="5" customWidth="1"/>
    <col min="7682" max="7682" width="15.875" style="5" customWidth="1"/>
    <col min="7683" max="7683" width="69.375" style="5" customWidth="1"/>
    <col min="7684" max="7684" width="11.00390625" style="5" customWidth="1"/>
    <col min="7685" max="7685" width="15.00390625" style="5" customWidth="1"/>
    <col min="7686" max="7686" width="12.75390625" style="5" customWidth="1"/>
    <col min="7687" max="7687" width="21.25390625" style="5" customWidth="1"/>
    <col min="7688" max="7936" width="9.125" style="5" customWidth="1"/>
    <col min="7937" max="7937" width="7.75390625" style="5" customWidth="1"/>
    <col min="7938" max="7938" width="15.875" style="5" customWidth="1"/>
    <col min="7939" max="7939" width="69.375" style="5" customWidth="1"/>
    <col min="7940" max="7940" width="11.00390625" style="5" customWidth="1"/>
    <col min="7941" max="7941" width="15.00390625" style="5" customWidth="1"/>
    <col min="7942" max="7942" width="12.75390625" style="5" customWidth="1"/>
    <col min="7943" max="7943" width="21.25390625" style="5" customWidth="1"/>
    <col min="7944" max="8192" width="9.125" style="5" customWidth="1"/>
    <col min="8193" max="8193" width="7.75390625" style="5" customWidth="1"/>
    <col min="8194" max="8194" width="15.875" style="5" customWidth="1"/>
    <col min="8195" max="8195" width="69.375" style="5" customWidth="1"/>
    <col min="8196" max="8196" width="11.00390625" style="5" customWidth="1"/>
    <col min="8197" max="8197" width="15.00390625" style="5" customWidth="1"/>
    <col min="8198" max="8198" width="12.75390625" style="5" customWidth="1"/>
    <col min="8199" max="8199" width="21.25390625" style="5" customWidth="1"/>
    <col min="8200" max="8448" width="9.125" style="5" customWidth="1"/>
    <col min="8449" max="8449" width="7.75390625" style="5" customWidth="1"/>
    <col min="8450" max="8450" width="15.875" style="5" customWidth="1"/>
    <col min="8451" max="8451" width="69.375" style="5" customWidth="1"/>
    <col min="8452" max="8452" width="11.00390625" style="5" customWidth="1"/>
    <col min="8453" max="8453" width="15.00390625" style="5" customWidth="1"/>
    <col min="8454" max="8454" width="12.75390625" style="5" customWidth="1"/>
    <col min="8455" max="8455" width="21.25390625" style="5" customWidth="1"/>
    <col min="8456" max="8704" width="9.125" style="5" customWidth="1"/>
    <col min="8705" max="8705" width="7.75390625" style="5" customWidth="1"/>
    <col min="8706" max="8706" width="15.875" style="5" customWidth="1"/>
    <col min="8707" max="8707" width="69.375" style="5" customWidth="1"/>
    <col min="8708" max="8708" width="11.00390625" style="5" customWidth="1"/>
    <col min="8709" max="8709" width="15.00390625" style="5" customWidth="1"/>
    <col min="8710" max="8710" width="12.75390625" style="5" customWidth="1"/>
    <col min="8711" max="8711" width="21.25390625" style="5" customWidth="1"/>
    <col min="8712" max="8960" width="9.125" style="5" customWidth="1"/>
    <col min="8961" max="8961" width="7.75390625" style="5" customWidth="1"/>
    <col min="8962" max="8962" width="15.875" style="5" customWidth="1"/>
    <col min="8963" max="8963" width="69.375" style="5" customWidth="1"/>
    <col min="8964" max="8964" width="11.00390625" style="5" customWidth="1"/>
    <col min="8965" max="8965" width="15.00390625" style="5" customWidth="1"/>
    <col min="8966" max="8966" width="12.75390625" style="5" customWidth="1"/>
    <col min="8967" max="8967" width="21.25390625" style="5" customWidth="1"/>
    <col min="8968" max="9216" width="9.125" style="5" customWidth="1"/>
    <col min="9217" max="9217" width="7.75390625" style="5" customWidth="1"/>
    <col min="9218" max="9218" width="15.875" style="5" customWidth="1"/>
    <col min="9219" max="9219" width="69.375" style="5" customWidth="1"/>
    <col min="9220" max="9220" width="11.00390625" style="5" customWidth="1"/>
    <col min="9221" max="9221" width="15.00390625" style="5" customWidth="1"/>
    <col min="9222" max="9222" width="12.75390625" style="5" customWidth="1"/>
    <col min="9223" max="9223" width="21.25390625" style="5" customWidth="1"/>
    <col min="9224" max="9472" width="9.125" style="5" customWidth="1"/>
    <col min="9473" max="9473" width="7.75390625" style="5" customWidth="1"/>
    <col min="9474" max="9474" width="15.875" style="5" customWidth="1"/>
    <col min="9475" max="9475" width="69.375" style="5" customWidth="1"/>
    <col min="9476" max="9476" width="11.00390625" style="5" customWidth="1"/>
    <col min="9477" max="9477" width="15.00390625" style="5" customWidth="1"/>
    <col min="9478" max="9478" width="12.75390625" style="5" customWidth="1"/>
    <col min="9479" max="9479" width="21.25390625" style="5" customWidth="1"/>
    <col min="9480" max="9728" width="9.125" style="5" customWidth="1"/>
    <col min="9729" max="9729" width="7.75390625" style="5" customWidth="1"/>
    <col min="9730" max="9730" width="15.875" style="5" customWidth="1"/>
    <col min="9731" max="9731" width="69.375" style="5" customWidth="1"/>
    <col min="9732" max="9732" width="11.00390625" style="5" customWidth="1"/>
    <col min="9733" max="9733" width="15.00390625" style="5" customWidth="1"/>
    <col min="9734" max="9734" width="12.75390625" style="5" customWidth="1"/>
    <col min="9735" max="9735" width="21.25390625" style="5" customWidth="1"/>
    <col min="9736" max="9984" width="9.125" style="5" customWidth="1"/>
    <col min="9985" max="9985" width="7.75390625" style="5" customWidth="1"/>
    <col min="9986" max="9986" width="15.875" style="5" customWidth="1"/>
    <col min="9987" max="9987" width="69.375" style="5" customWidth="1"/>
    <col min="9988" max="9988" width="11.00390625" style="5" customWidth="1"/>
    <col min="9989" max="9989" width="15.00390625" style="5" customWidth="1"/>
    <col min="9990" max="9990" width="12.75390625" style="5" customWidth="1"/>
    <col min="9991" max="9991" width="21.25390625" style="5" customWidth="1"/>
    <col min="9992" max="10240" width="9.125" style="5" customWidth="1"/>
    <col min="10241" max="10241" width="7.75390625" style="5" customWidth="1"/>
    <col min="10242" max="10242" width="15.875" style="5" customWidth="1"/>
    <col min="10243" max="10243" width="69.375" style="5" customWidth="1"/>
    <col min="10244" max="10244" width="11.00390625" style="5" customWidth="1"/>
    <col min="10245" max="10245" width="15.00390625" style="5" customWidth="1"/>
    <col min="10246" max="10246" width="12.75390625" style="5" customWidth="1"/>
    <col min="10247" max="10247" width="21.25390625" style="5" customWidth="1"/>
    <col min="10248" max="10496" width="9.125" style="5" customWidth="1"/>
    <col min="10497" max="10497" width="7.75390625" style="5" customWidth="1"/>
    <col min="10498" max="10498" width="15.875" style="5" customWidth="1"/>
    <col min="10499" max="10499" width="69.375" style="5" customWidth="1"/>
    <col min="10500" max="10500" width="11.00390625" style="5" customWidth="1"/>
    <col min="10501" max="10501" width="15.00390625" style="5" customWidth="1"/>
    <col min="10502" max="10502" width="12.75390625" style="5" customWidth="1"/>
    <col min="10503" max="10503" width="21.25390625" style="5" customWidth="1"/>
    <col min="10504" max="10752" width="9.125" style="5" customWidth="1"/>
    <col min="10753" max="10753" width="7.75390625" style="5" customWidth="1"/>
    <col min="10754" max="10754" width="15.875" style="5" customWidth="1"/>
    <col min="10755" max="10755" width="69.375" style="5" customWidth="1"/>
    <col min="10756" max="10756" width="11.00390625" style="5" customWidth="1"/>
    <col min="10757" max="10757" width="15.00390625" style="5" customWidth="1"/>
    <col min="10758" max="10758" width="12.75390625" style="5" customWidth="1"/>
    <col min="10759" max="10759" width="21.25390625" style="5" customWidth="1"/>
    <col min="10760" max="11008" width="9.125" style="5" customWidth="1"/>
    <col min="11009" max="11009" width="7.75390625" style="5" customWidth="1"/>
    <col min="11010" max="11010" width="15.875" style="5" customWidth="1"/>
    <col min="11011" max="11011" width="69.375" style="5" customWidth="1"/>
    <col min="11012" max="11012" width="11.00390625" style="5" customWidth="1"/>
    <col min="11013" max="11013" width="15.00390625" style="5" customWidth="1"/>
    <col min="11014" max="11014" width="12.75390625" style="5" customWidth="1"/>
    <col min="11015" max="11015" width="21.25390625" style="5" customWidth="1"/>
    <col min="11016" max="11264" width="9.125" style="5" customWidth="1"/>
    <col min="11265" max="11265" width="7.75390625" style="5" customWidth="1"/>
    <col min="11266" max="11266" width="15.875" style="5" customWidth="1"/>
    <col min="11267" max="11267" width="69.375" style="5" customWidth="1"/>
    <col min="11268" max="11268" width="11.00390625" style="5" customWidth="1"/>
    <col min="11269" max="11269" width="15.00390625" style="5" customWidth="1"/>
    <col min="11270" max="11270" width="12.75390625" style="5" customWidth="1"/>
    <col min="11271" max="11271" width="21.25390625" style="5" customWidth="1"/>
    <col min="11272" max="11520" width="9.125" style="5" customWidth="1"/>
    <col min="11521" max="11521" width="7.75390625" style="5" customWidth="1"/>
    <col min="11522" max="11522" width="15.875" style="5" customWidth="1"/>
    <col min="11523" max="11523" width="69.375" style="5" customWidth="1"/>
    <col min="11524" max="11524" width="11.00390625" style="5" customWidth="1"/>
    <col min="11525" max="11525" width="15.00390625" style="5" customWidth="1"/>
    <col min="11526" max="11526" width="12.75390625" style="5" customWidth="1"/>
    <col min="11527" max="11527" width="21.25390625" style="5" customWidth="1"/>
    <col min="11528" max="11776" width="9.125" style="5" customWidth="1"/>
    <col min="11777" max="11777" width="7.75390625" style="5" customWidth="1"/>
    <col min="11778" max="11778" width="15.875" style="5" customWidth="1"/>
    <col min="11779" max="11779" width="69.375" style="5" customWidth="1"/>
    <col min="11780" max="11780" width="11.00390625" style="5" customWidth="1"/>
    <col min="11781" max="11781" width="15.00390625" style="5" customWidth="1"/>
    <col min="11782" max="11782" width="12.75390625" style="5" customWidth="1"/>
    <col min="11783" max="11783" width="21.25390625" style="5" customWidth="1"/>
    <col min="11784" max="12032" width="9.125" style="5" customWidth="1"/>
    <col min="12033" max="12033" width="7.75390625" style="5" customWidth="1"/>
    <col min="12034" max="12034" width="15.875" style="5" customWidth="1"/>
    <col min="12035" max="12035" width="69.375" style="5" customWidth="1"/>
    <col min="12036" max="12036" width="11.00390625" style="5" customWidth="1"/>
    <col min="12037" max="12037" width="15.00390625" style="5" customWidth="1"/>
    <col min="12038" max="12038" width="12.75390625" style="5" customWidth="1"/>
    <col min="12039" max="12039" width="21.25390625" style="5" customWidth="1"/>
    <col min="12040" max="12288" width="9.125" style="5" customWidth="1"/>
    <col min="12289" max="12289" width="7.75390625" style="5" customWidth="1"/>
    <col min="12290" max="12290" width="15.875" style="5" customWidth="1"/>
    <col min="12291" max="12291" width="69.375" style="5" customWidth="1"/>
    <col min="12292" max="12292" width="11.00390625" style="5" customWidth="1"/>
    <col min="12293" max="12293" width="15.00390625" style="5" customWidth="1"/>
    <col min="12294" max="12294" width="12.75390625" style="5" customWidth="1"/>
    <col min="12295" max="12295" width="21.25390625" style="5" customWidth="1"/>
    <col min="12296" max="12544" width="9.125" style="5" customWidth="1"/>
    <col min="12545" max="12545" width="7.75390625" style="5" customWidth="1"/>
    <col min="12546" max="12546" width="15.875" style="5" customWidth="1"/>
    <col min="12547" max="12547" width="69.375" style="5" customWidth="1"/>
    <col min="12548" max="12548" width="11.00390625" style="5" customWidth="1"/>
    <col min="12549" max="12549" width="15.00390625" style="5" customWidth="1"/>
    <col min="12550" max="12550" width="12.75390625" style="5" customWidth="1"/>
    <col min="12551" max="12551" width="21.25390625" style="5" customWidth="1"/>
    <col min="12552" max="12800" width="9.125" style="5" customWidth="1"/>
    <col min="12801" max="12801" width="7.75390625" style="5" customWidth="1"/>
    <col min="12802" max="12802" width="15.875" style="5" customWidth="1"/>
    <col min="12803" max="12803" width="69.375" style="5" customWidth="1"/>
    <col min="12804" max="12804" width="11.00390625" style="5" customWidth="1"/>
    <col min="12805" max="12805" width="15.00390625" style="5" customWidth="1"/>
    <col min="12806" max="12806" width="12.75390625" style="5" customWidth="1"/>
    <col min="12807" max="12807" width="21.25390625" style="5" customWidth="1"/>
    <col min="12808" max="13056" width="9.125" style="5" customWidth="1"/>
    <col min="13057" max="13057" width="7.75390625" style="5" customWidth="1"/>
    <col min="13058" max="13058" width="15.875" style="5" customWidth="1"/>
    <col min="13059" max="13059" width="69.375" style="5" customWidth="1"/>
    <col min="13060" max="13060" width="11.00390625" style="5" customWidth="1"/>
    <col min="13061" max="13061" width="15.00390625" style="5" customWidth="1"/>
    <col min="13062" max="13062" width="12.75390625" style="5" customWidth="1"/>
    <col min="13063" max="13063" width="21.25390625" style="5" customWidth="1"/>
    <col min="13064" max="13312" width="9.125" style="5" customWidth="1"/>
    <col min="13313" max="13313" width="7.75390625" style="5" customWidth="1"/>
    <col min="13314" max="13314" width="15.875" style="5" customWidth="1"/>
    <col min="13315" max="13315" width="69.375" style="5" customWidth="1"/>
    <col min="13316" max="13316" width="11.00390625" style="5" customWidth="1"/>
    <col min="13317" max="13317" width="15.00390625" style="5" customWidth="1"/>
    <col min="13318" max="13318" width="12.75390625" style="5" customWidth="1"/>
    <col min="13319" max="13319" width="21.25390625" style="5" customWidth="1"/>
    <col min="13320" max="13568" width="9.125" style="5" customWidth="1"/>
    <col min="13569" max="13569" width="7.75390625" style="5" customWidth="1"/>
    <col min="13570" max="13570" width="15.875" style="5" customWidth="1"/>
    <col min="13571" max="13571" width="69.375" style="5" customWidth="1"/>
    <col min="13572" max="13572" width="11.00390625" style="5" customWidth="1"/>
    <col min="13573" max="13573" width="15.00390625" style="5" customWidth="1"/>
    <col min="13574" max="13574" width="12.75390625" style="5" customWidth="1"/>
    <col min="13575" max="13575" width="21.25390625" style="5" customWidth="1"/>
    <col min="13576" max="13824" width="9.125" style="5" customWidth="1"/>
    <col min="13825" max="13825" width="7.75390625" style="5" customWidth="1"/>
    <col min="13826" max="13826" width="15.875" style="5" customWidth="1"/>
    <col min="13827" max="13827" width="69.375" style="5" customWidth="1"/>
    <col min="13828" max="13828" width="11.00390625" style="5" customWidth="1"/>
    <col min="13829" max="13829" width="15.00390625" style="5" customWidth="1"/>
    <col min="13830" max="13830" width="12.75390625" style="5" customWidth="1"/>
    <col min="13831" max="13831" width="21.25390625" style="5" customWidth="1"/>
    <col min="13832" max="14080" width="9.125" style="5" customWidth="1"/>
    <col min="14081" max="14081" width="7.75390625" style="5" customWidth="1"/>
    <col min="14082" max="14082" width="15.875" style="5" customWidth="1"/>
    <col min="14083" max="14083" width="69.375" style="5" customWidth="1"/>
    <col min="14084" max="14084" width="11.00390625" style="5" customWidth="1"/>
    <col min="14085" max="14085" width="15.00390625" style="5" customWidth="1"/>
    <col min="14086" max="14086" width="12.75390625" style="5" customWidth="1"/>
    <col min="14087" max="14087" width="21.25390625" style="5" customWidth="1"/>
    <col min="14088" max="14336" width="9.125" style="5" customWidth="1"/>
    <col min="14337" max="14337" width="7.75390625" style="5" customWidth="1"/>
    <col min="14338" max="14338" width="15.875" style="5" customWidth="1"/>
    <col min="14339" max="14339" width="69.375" style="5" customWidth="1"/>
    <col min="14340" max="14340" width="11.00390625" style="5" customWidth="1"/>
    <col min="14341" max="14341" width="15.00390625" style="5" customWidth="1"/>
    <col min="14342" max="14342" width="12.75390625" style="5" customWidth="1"/>
    <col min="14343" max="14343" width="21.25390625" style="5" customWidth="1"/>
    <col min="14344" max="14592" width="9.125" style="5" customWidth="1"/>
    <col min="14593" max="14593" width="7.75390625" style="5" customWidth="1"/>
    <col min="14594" max="14594" width="15.875" style="5" customWidth="1"/>
    <col min="14595" max="14595" width="69.375" style="5" customWidth="1"/>
    <col min="14596" max="14596" width="11.00390625" style="5" customWidth="1"/>
    <col min="14597" max="14597" width="15.00390625" style="5" customWidth="1"/>
    <col min="14598" max="14598" width="12.75390625" style="5" customWidth="1"/>
    <col min="14599" max="14599" width="21.25390625" style="5" customWidth="1"/>
    <col min="14600" max="14848" width="9.125" style="5" customWidth="1"/>
    <col min="14849" max="14849" width="7.75390625" style="5" customWidth="1"/>
    <col min="14850" max="14850" width="15.875" style="5" customWidth="1"/>
    <col min="14851" max="14851" width="69.375" style="5" customWidth="1"/>
    <col min="14852" max="14852" width="11.00390625" style="5" customWidth="1"/>
    <col min="14853" max="14853" width="15.00390625" style="5" customWidth="1"/>
    <col min="14854" max="14854" width="12.75390625" style="5" customWidth="1"/>
    <col min="14855" max="14855" width="21.25390625" style="5" customWidth="1"/>
    <col min="14856" max="15104" width="9.125" style="5" customWidth="1"/>
    <col min="15105" max="15105" width="7.75390625" style="5" customWidth="1"/>
    <col min="15106" max="15106" width="15.875" style="5" customWidth="1"/>
    <col min="15107" max="15107" width="69.375" style="5" customWidth="1"/>
    <col min="15108" max="15108" width="11.00390625" style="5" customWidth="1"/>
    <col min="15109" max="15109" width="15.00390625" style="5" customWidth="1"/>
    <col min="15110" max="15110" width="12.75390625" style="5" customWidth="1"/>
    <col min="15111" max="15111" width="21.25390625" style="5" customWidth="1"/>
    <col min="15112" max="15360" width="9.125" style="5" customWidth="1"/>
    <col min="15361" max="15361" width="7.75390625" style="5" customWidth="1"/>
    <col min="15362" max="15362" width="15.875" style="5" customWidth="1"/>
    <col min="15363" max="15363" width="69.375" style="5" customWidth="1"/>
    <col min="15364" max="15364" width="11.00390625" style="5" customWidth="1"/>
    <col min="15365" max="15365" width="15.00390625" style="5" customWidth="1"/>
    <col min="15366" max="15366" width="12.75390625" style="5" customWidth="1"/>
    <col min="15367" max="15367" width="21.25390625" style="5" customWidth="1"/>
    <col min="15368" max="15616" width="9.125" style="5" customWidth="1"/>
    <col min="15617" max="15617" width="7.75390625" style="5" customWidth="1"/>
    <col min="15618" max="15618" width="15.875" style="5" customWidth="1"/>
    <col min="15619" max="15619" width="69.375" style="5" customWidth="1"/>
    <col min="15620" max="15620" width="11.00390625" style="5" customWidth="1"/>
    <col min="15621" max="15621" width="15.00390625" style="5" customWidth="1"/>
    <col min="15622" max="15622" width="12.75390625" style="5" customWidth="1"/>
    <col min="15623" max="15623" width="21.25390625" style="5" customWidth="1"/>
    <col min="15624" max="15872" width="9.125" style="5" customWidth="1"/>
    <col min="15873" max="15873" width="7.75390625" style="5" customWidth="1"/>
    <col min="15874" max="15874" width="15.875" style="5" customWidth="1"/>
    <col min="15875" max="15875" width="69.375" style="5" customWidth="1"/>
    <col min="15876" max="15876" width="11.00390625" style="5" customWidth="1"/>
    <col min="15877" max="15877" width="15.00390625" style="5" customWidth="1"/>
    <col min="15878" max="15878" width="12.75390625" style="5" customWidth="1"/>
    <col min="15879" max="15879" width="21.25390625" style="5" customWidth="1"/>
    <col min="15880" max="16128" width="9.125" style="5" customWidth="1"/>
    <col min="16129" max="16129" width="7.75390625" style="5" customWidth="1"/>
    <col min="16130" max="16130" width="15.875" style="5" customWidth="1"/>
    <col min="16131" max="16131" width="69.375" style="5" customWidth="1"/>
    <col min="16132" max="16132" width="11.00390625" style="5" customWidth="1"/>
    <col min="16133" max="16133" width="15.00390625" style="5" customWidth="1"/>
    <col min="16134" max="16134" width="12.75390625" style="5" customWidth="1"/>
    <col min="16135" max="16135" width="21.25390625" style="5" customWidth="1"/>
    <col min="16136" max="16384" width="9.125" style="5" customWidth="1"/>
  </cols>
  <sheetData>
    <row r="1" spans="1:2" ht="15">
      <c r="A1" s="94" t="s">
        <v>619</v>
      </c>
      <c r="B1" s="12"/>
    </row>
    <row r="2" spans="1:2" ht="15">
      <c r="A2" s="57"/>
      <c r="B2" s="12"/>
    </row>
    <row r="3" spans="1:7" ht="15.75" thickBot="1">
      <c r="A3" s="330"/>
      <c r="B3" s="331"/>
      <c r="C3" s="332"/>
      <c r="D3" s="332"/>
      <c r="E3" s="332"/>
      <c r="F3" s="332"/>
      <c r="G3" s="332"/>
    </row>
    <row r="4" spans="1:7" ht="20.25" customHeight="1">
      <c r="A4" s="290" t="s">
        <v>42</v>
      </c>
      <c r="B4" s="333"/>
      <c r="C4" s="6"/>
      <c r="D4" s="6"/>
      <c r="E4" s="6"/>
      <c r="F4" s="6"/>
      <c r="G4" s="6"/>
    </row>
    <row r="5" spans="1:7" ht="12.75">
      <c r="A5" s="27" t="s">
        <v>591</v>
      </c>
      <c r="B5" s="3"/>
      <c r="C5" s="6"/>
      <c r="D5" s="6"/>
      <c r="E5" s="6"/>
      <c r="F5" s="6"/>
      <c r="G5" s="1"/>
    </row>
    <row r="6" spans="1:7" ht="12.75">
      <c r="A6" s="20">
        <v>1</v>
      </c>
      <c r="B6" s="70" t="s">
        <v>592</v>
      </c>
      <c r="C6" s="21" t="s">
        <v>155</v>
      </c>
      <c r="D6" s="20" t="s">
        <v>5</v>
      </c>
      <c r="E6" s="20"/>
      <c r="F6" s="20">
        <v>17.1</v>
      </c>
      <c r="G6" s="20">
        <f aca="true" t="shared" si="0" ref="G6:G13">E6*F6</f>
        <v>0</v>
      </c>
    </row>
    <row r="7" spans="1:7" ht="12.75">
      <c r="A7" s="20">
        <v>2</v>
      </c>
      <c r="B7" s="70" t="s">
        <v>593</v>
      </c>
      <c r="C7" s="21" t="s">
        <v>156</v>
      </c>
      <c r="D7" s="20" t="s">
        <v>5</v>
      </c>
      <c r="E7" s="20"/>
      <c r="F7" s="20">
        <v>19.1</v>
      </c>
      <c r="G7" s="20">
        <f t="shared" si="0"/>
        <v>0</v>
      </c>
    </row>
    <row r="8" spans="1:7" ht="12.75">
      <c r="A8" s="20">
        <v>3</v>
      </c>
      <c r="B8" s="20" t="s">
        <v>594</v>
      </c>
      <c r="C8" s="21" t="s">
        <v>658</v>
      </c>
      <c r="D8" s="20" t="s">
        <v>5</v>
      </c>
      <c r="E8" s="20"/>
      <c r="F8" s="20">
        <v>1.7</v>
      </c>
      <c r="G8" s="20">
        <f t="shared" si="0"/>
        <v>0</v>
      </c>
    </row>
    <row r="9" spans="1:7" ht="12.75">
      <c r="A9" s="20">
        <v>4</v>
      </c>
      <c r="B9" s="291" t="s">
        <v>595</v>
      </c>
      <c r="C9" s="36" t="s">
        <v>596</v>
      </c>
      <c r="D9" s="17" t="s">
        <v>4</v>
      </c>
      <c r="E9" s="17"/>
      <c r="F9" s="17">
        <v>31.5</v>
      </c>
      <c r="G9" s="20">
        <f t="shared" si="0"/>
        <v>0</v>
      </c>
    </row>
    <row r="10" spans="1:7" ht="12.75">
      <c r="A10" s="20">
        <v>5</v>
      </c>
      <c r="B10" s="70" t="s">
        <v>597</v>
      </c>
      <c r="C10" s="273" t="s">
        <v>598</v>
      </c>
      <c r="D10" s="20" t="s">
        <v>4</v>
      </c>
      <c r="E10" s="20"/>
      <c r="F10" s="20">
        <v>4.1</v>
      </c>
      <c r="G10" s="20">
        <f t="shared" si="0"/>
        <v>0</v>
      </c>
    </row>
    <row r="11" spans="1:7" ht="12.75">
      <c r="A11" s="20">
        <v>6</v>
      </c>
      <c r="B11" s="1" t="s">
        <v>25</v>
      </c>
      <c r="C11" s="334" t="s">
        <v>659</v>
      </c>
      <c r="D11" s="20" t="s">
        <v>4</v>
      </c>
      <c r="E11" s="20"/>
      <c r="F11" s="20">
        <v>2.4</v>
      </c>
      <c r="G11" s="20">
        <f t="shared" si="0"/>
        <v>0</v>
      </c>
    </row>
    <row r="12" spans="1:7" ht="12.75">
      <c r="A12" s="20">
        <v>7</v>
      </c>
      <c r="B12" s="70" t="s">
        <v>588</v>
      </c>
      <c r="C12" s="98" t="s">
        <v>51</v>
      </c>
      <c r="D12" s="44" t="s">
        <v>5</v>
      </c>
      <c r="E12" s="44"/>
      <c r="F12" s="44">
        <v>36</v>
      </c>
      <c r="G12" s="20">
        <f t="shared" si="0"/>
        <v>0</v>
      </c>
    </row>
    <row r="13" spans="1:7" ht="13.5" thickBot="1">
      <c r="A13" s="20">
        <v>8</v>
      </c>
      <c r="B13" s="70" t="s">
        <v>599</v>
      </c>
      <c r="C13" s="21" t="s">
        <v>600</v>
      </c>
      <c r="D13" s="20" t="s">
        <v>53</v>
      </c>
      <c r="E13" s="20"/>
      <c r="F13" s="20">
        <v>740</v>
      </c>
      <c r="G13" s="20">
        <f t="shared" si="0"/>
        <v>0</v>
      </c>
    </row>
    <row r="14" spans="1:7" ht="13.5" thickBot="1">
      <c r="A14" s="46" t="s">
        <v>12</v>
      </c>
      <c r="B14" s="48"/>
      <c r="C14" s="48"/>
      <c r="D14" s="47"/>
      <c r="E14" s="47"/>
      <c r="F14" s="47"/>
      <c r="G14" s="99">
        <f>SUM(G6:G13)</f>
        <v>0</v>
      </c>
    </row>
    <row r="15" spans="1:7" ht="13.5" thickBot="1">
      <c r="A15" s="13"/>
      <c r="B15" s="10"/>
      <c r="C15" s="13"/>
      <c r="D15" s="10"/>
      <c r="E15" s="10"/>
      <c r="F15" s="10"/>
      <c r="G15" s="13"/>
    </row>
    <row r="16" spans="1:7" ht="15.75" thickBot="1">
      <c r="A16" s="335" t="s">
        <v>660</v>
      </c>
      <c r="B16" s="336"/>
      <c r="C16" s="337"/>
      <c r="D16" s="337"/>
      <c r="E16" s="337"/>
      <c r="F16" s="337"/>
      <c r="G16" s="338">
        <f>G14</f>
        <v>0</v>
      </c>
    </row>
    <row r="17" spans="1:7" ht="12.75">
      <c r="A17" s="13"/>
      <c r="B17" s="10"/>
      <c r="C17" s="13"/>
      <c r="D17" s="10"/>
      <c r="E17" s="10"/>
      <c r="F17" s="10"/>
      <c r="G17" s="13"/>
    </row>
  </sheetData>
  <printOptions horizontalCentered="1"/>
  <pageMargins left="0.5118110236220472" right="0.7874015748031497" top="0.5905511811023623" bottom="0.7086614173228347" header="0.5118110236220472" footer="0.5118110236220472"/>
  <pageSetup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9"/>
  <sheetViews>
    <sheetView view="pageBreakPreview" zoomScale="95" zoomScaleSheetLayoutView="95" workbookViewId="0" topLeftCell="A1">
      <selection activeCell="F9" sqref="F9"/>
    </sheetView>
  </sheetViews>
  <sheetFormatPr defaultColWidth="9.00390625" defaultRowHeight="12.75"/>
  <cols>
    <col min="1" max="1" width="51.125" style="0" customWidth="1"/>
    <col min="6" max="6" width="35.00390625" style="0" customWidth="1"/>
    <col min="257" max="257" width="51.125" style="0" customWidth="1"/>
    <col min="262" max="262" width="35.00390625" style="0" customWidth="1"/>
    <col min="513" max="513" width="51.125" style="0" customWidth="1"/>
    <col min="518" max="518" width="35.00390625" style="0" customWidth="1"/>
    <col min="769" max="769" width="51.125" style="0" customWidth="1"/>
    <col min="774" max="774" width="35.00390625" style="0" customWidth="1"/>
    <col min="1025" max="1025" width="51.125" style="0" customWidth="1"/>
    <col min="1030" max="1030" width="35.00390625" style="0" customWidth="1"/>
    <col min="1281" max="1281" width="51.125" style="0" customWidth="1"/>
    <col min="1286" max="1286" width="35.00390625" style="0" customWidth="1"/>
    <col min="1537" max="1537" width="51.125" style="0" customWidth="1"/>
    <col min="1542" max="1542" width="35.00390625" style="0" customWidth="1"/>
    <col min="1793" max="1793" width="51.125" style="0" customWidth="1"/>
    <col min="1798" max="1798" width="35.00390625" style="0" customWidth="1"/>
    <col min="2049" max="2049" width="51.125" style="0" customWidth="1"/>
    <col min="2054" max="2054" width="35.00390625" style="0" customWidth="1"/>
    <col min="2305" max="2305" width="51.125" style="0" customWidth="1"/>
    <col min="2310" max="2310" width="35.00390625" style="0" customWidth="1"/>
    <col min="2561" max="2561" width="51.125" style="0" customWidth="1"/>
    <col min="2566" max="2566" width="35.00390625" style="0" customWidth="1"/>
    <col min="2817" max="2817" width="51.125" style="0" customWidth="1"/>
    <col min="2822" max="2822" width="35.00390625" style="0" customWidth="1"/>
    <col min="3073" max="3073" width="51.125" style="0" customWidth="1"/>
    <col min="3078" max="3078" width="35.00390625" style="0" customWidth="1"/>
    <col min="3329" max="3329" width="51.125" style="0" customWidth="1"/>
    <col min="3334" max="3334" width="35.00390625" style="0" customWidth="1"/>
    <col min="3585" max="3585" width="51.125" style="0" customWidth="1"/>
    <col min="3590" max="3590" width="35.00390625" style="0" customWidth="1"/>
    <col min="3841" max="3841" width="51.125" style="0" customWidth="1"/>
    <col min="3846" max="3846" width="35.00390625" style="0" customWidth="1"/>
    <col min="4097" max="4097" width="51.125" style="0" customWidth="1"/>
    <col min="4102" max="4102" width="35.00390625" style="0" customWidth="1"/>
    <col min="4353" max="4353" width="51.125" style="0" customWidth="1"/>
    <col min="4358" max="4358" width="35.00390625" style="0" customWidth="1"/>
    <col min="4609" max="4609" width="51.125" style="0" customWidth="1"/>
    <col min="4614" max="4614" width="35.00390625" style="0" customWidth="1"/>
    <col min="4865" max="4865" width="51.125" style="0" customWidth="1"/>
    <col min="4870" max="4870" width="35.00390625" style="0" customWidth="1"/>
    <col min="5121" max="5121" width="51.125" style="0" customWidth="1"/>
    <col min="5126" max="5126" width="35.00390625" style="0" customWidth="1"/>
    <col min="5377" max="5377" width="51.125" style="0" customWidth="1"/>
    <col min="5382" max="5382" width="35.00390625" style="0" customWidth="1"/>
    <col min="5633" max="5633" width="51.125" style="0" customWidth="1"/>
    <col min="5638" max="5638" width="35.00390625" style="0" customWidth="1"/>
    <col min="5889" max="5889" width="51.125" style="0" customWidth="1"/>
    <col min="5894" max="5894" width="35.00390625" style="0" customWidth="1"/>
    <col min="6145" max="6145" width="51.125" style="0" customWidth="1"/>
    <col min="6150" max="6150" width="35.00390625" style="0" customWidth="1"/>
    <col min="6401" max="6401" width="51.125" style="0" customWidth="1"/>
    <col min="6406" max="6406" width="35.00390625" style="0" customWidth="1"/>
    <col min="6657" max="6657" width="51.125" style="0" customWidth="1"/>
    <col min="6662" max="6662" width="35.00390625" style="0" customWidth="1"/>
    <col min="6913" max="6913" width="51.125" style="0" customWidth="1"/>
    <col min="6918" max="6918" width="35.00390625" style="0" customWidth="1"/>
    <col min="7169" max="7169" width="51.125" style="0" customWidth="1"/>
    <col min="7174" max="7174" width="35.00390625" style="0" customWidth="1"/>
    <col min="7425" max="7425" width="51.125" style="0" customWidth="1"/>
    <col min="7430" max="7430" width="35.00390625" style="0" customWidth="1"/>
    <col min="7681" max="7681" width="51.125" style="0" customWidth="1"/>
    <col min="7686" max="7686" width="35.00390625" style="0" customWidth="1"/>
    <col min="7937" max="7937" width="51.125" style="0" customWidth="1"/>
    <col min="7942" max="7942" width="35.00390625" style="0" customWidth="1"/>
    <col min="8193" max="8193" width="51.125" style="0" customWidth="1"/>
    <col min="8198" max="8198" width="35.00390625" style="0" customWidth="1"/>
    <col min="8449" max="8449" width="51.125" style="0" customWidth="1"/>
    <col min="8454" max="8454" width="35.00390625" style="0" customWidth="1"/>
    <col min="8705" max="8705" width="51.125" style="0" customWidth="1"/>
    <col min="8710" max="8710" width="35.00390625" style="0" customWidth="1"/>
    <col min="8961" max="8961" width="51.125" style="0" customWidth="1"/>
    <col min="8966" max="8966" width="35.00390625" style="0" customWidth="1"/>
    <col min="9217" max="9217" width="51.125" style="0" customWidth="1"/>
    <col min="9222" max="9222" width="35.00390625" style="0" customWidth="1"/>
    <col min="9473" max="9473" width="51.125" style="0" customWidth="1"/>
    <col min="9478" max="9478" width="35.00390625" style="0" customWidth="1"/>
    <col min="9729" max="9729" width="51.125" style="0" customWidth="1"/>
    <col min="9734" max="9734" width="35.00390625" style="0" customWidth="1"/>
    <col min="9985" max="9985" width="51.125" style="0" customWidth="1"/>
    <col min="9990" max="9990" width="35.00390625" style="0" customWidth="1"/>
    <col min="10241" max="10241" width="51.125" style="0" customWidth="1"/>
    <col min="10246" max="10246" width="35.00390625" style="0" customWidth="1"/>
    <col min="10497" max="10497" width="51.125" style="0" customWidth="1"/>
    <col min="10502" max="10502" width="35.00390625" style="0" customWidth="1"/>
    <col min="10753" max="10753" width="51.125" style="0" customWidth="1"/>
    <col min="10758" max="10758" width="35.00390625" style="0" customWidth="1"/>
    <col min="11009" max="11009" width="51.125" style="0" customWidth="1"/>
    <col min="11014" max="11014" width="35.00390625" style="0" customWidth="1"/>
    <col min="11265" max="11265" width="51.125" style="0" customWidth="1"/>
    <col min="11270" max="11270" width="35.00390625" style="0" customWidth="1"/>
    <col min="11521" max="11521" width="51.125" style="0" customWidth="1"/>
    <col min="11526" max="11526" width="35.00390625" style="0" customWidth="1"/>
    <col min="11777" max="11777" width="51.125" style="0" customWidth="1"/>
    <col min="11782" max="11782" width="35.00390625" style="0" customWidth="1"/>
    <col min="12033" max="12033" width="51.125" style="0" customWidth="1"/>
    <col min="12038" max="12038" width="35.00390625" style="0" customWidth="1"/>
    <col min="12289" max="12289" width="51.125" style="0" customWidth="1"/>
    <col min="12294" max="12294" width="35.00390625" style="0" customWidth="1"/>
    <col min="12545" max="12545" width="51.125" style="0" customWidth="1"/>
    <col min="12550" max="12550" width="35.00390625" style="0" customWidth="1"/>
    <col min="12801" max="12801" width="51.125" style="0" customWidth="1"/>
    <col min="12806" max="12806" width="35.00390625" style="0" customWidth="1"/>
    <col min="13057" max="13057" width="51.125" style="0" customWidth="1"/>
    <col min="13062" max="13062" width="35.00390625" style="0" customWidth="1"/>
    <col min="13313" max="13313" width="51.125" style="0" customWidth="1"/>
    <col min="13318" max="13318" width="35.00390625" style="0" customWidth="1"/>
    <col min="13569" max="13569" width="51.125" style="0" customWidth="1"/>
    <col min="13574" max="13574" width="35.00390625" style="0" customWidth="1"/>
    <col min="13825" max="13825" width="51.125" style="0" customWidth="1"/>
    <col min="13830" max="13830" width="35.00390625" style="0" customWidth="1"/>
    <col min="14081" max="14081" width="51.125" style="0" customWidth="1"/>
    <col min="14086" max="14086" width="35.00390625" style="0" customWidth="1"/>
    <col min="14337" max="14337" width="51.125" style="0" customWidth="1"/>
    <col min="14342" max="14342" width="35.00390625" style="0" customWidth="1"/>
    <col min="14593" max="14593" width="51.125" style="0" customWidth="1"/>
    <col min="14598" max="14598" width="35.00390625" style="0" customWidth="1"/>
    <col min="14849" max="14849" width="51.125" style="0" customWidth="1"/>
    <col min="14854" max="14854" width="35.00390625" style="0" customWidth="1"/>
    <col min="15105" max="15105" width="51.125" style="0" customWidth="1"/>
    <col min="15110" max="15110" width="35.00390625" style="0" customWidth="1"/>
    <col min="15361" max="15361" width="51.125" style="0" customWidth="1"/>
    <col min="15366" max="15366" width="35.00390625" style="0" customWidth="1"/>
    <col min="15617" max="15617" width="51.125" style="0" customWidth="1"/>
    <col min="15622" max="15622" width="35.00390625" style="0" customWidth="1"/>
    <col min="15873" max="15873" width="51.125" style="0" customWidth="1"/>
    <col min="15878" max="15878" width="35.00390625" style="0" customWidth="1"/>
    <col min="16129" max="16129" width="51.125" style="0" customWidth="1"/>
    <col min="16134" max="16134" width="35.00390625" style="0" customWidth="1"/>
  </cols>
  <sheetData>
    <row r="1" spans="1:7" ht="15">
      <c r="A1" s="94" t="s">
        <v>619</v>
      </c>
      <c r="B1" s="319"/>
      <c r="C1" s="8"/>
      <c r="D1" s="8"/>
      <c r="E1" s="8"/>
      <c r="F1" s="8"/>
      <c r="G1" s="5"/>
    </row>
    <row r="2" spans="1:7" ht="15">
      <c r="A2" s="339"/>
      <c r="B2" s="319"/>
      <c r="C2" s="8"/>
      <c r="D2" s="8"/>
      <c r="E2" s="8"/>
      <c r="F2" s="8"/>
      <c r="G2" s="5"/>
    </row>
    <row r="3" spans="1:7" ht="15.75" thickBot="1">
      <c r="A3" s="320"/>
      <c r="B3" s="321"/>
      <c r="C3" s="322"/>
      <c r="D3" s="322"/>
      <c r="E3" s="322"/>
      <c r="F3" s="322"/>
      <c r="G3" s="8"/>
    </row>
    <row r="4" spans="1:6" ht="18">
      <c r="A4" s="323" t="s">
        <v>661</v>
      </c>
      <c r="B4" s="6"/>
      <c r="C4" s="6"/>
      <c r="D4" s="6"/>
      <c r="E4" s="6"/>
      <c r="F4" s="6"/>
    </row>
    <row r="5" spans="1:6" ht="12.75">
      <c r="A5" s="2"/>
      <c r="B5" s="6"/>
      <c r="C5" s="6"/>
      <c r="D5" s="6"/>
      <c r="E5" s="6"/>
      <c r="F5" s="6"/>
    </row>
    <row r="6" spans="1:6" ht="12.75">
      <c r="A6" s="63" t="s">
        <v>7</v>
      </c>
      <c r="B6" s="64"/>
      <c r="C6" s="64"/>
      <c r="D6" s="64"/>
      <c r="E6" s="64"/>
      <c r="F6" s="65">
        <f>'TRVALKY taxony'!H15</f>
        <v>0</v>
      </c>
    </row>
    <row r="7" spans="1:6" ht="12.75">
      <c r="A7" s="73" t="s">
        <v>9</v>
      </c>
      <c r="B7" s="74"/>
      <c r="C7" s="74"/>
      <c r="D7" s="74"/>
      <c r="E7" s="74"/>
      <c r="F7" s="75">
        <f>'TRVALKY PRÁCE'!G16</f>
        <v>0</v>
      </c>
    </row>
    <row r="8" spans="1:6" ht="13.5" thickBot="1">
      <c r="A8" s="76" t="s">
        <v>11</v>
      </c>
      <c r="B8" s="61"/>
      <c r="C8" s="61"/>
      <c r="D8" s="61"/>
      <c r="E8" s="61"/>
      <c r="F8" s="77">
        <f>'TRVALKY Materiál'!F10</f>
        <v>0</v>
      </c>
    </row>
    <row r="9" spans="1:6" ht="18.75" thickBot="1">
      <c r="A9" s="340" t="s">
        <v>13</v>
      </c>
      <c r="B9" s="341"/>
      <c r="C9" s="341"/>
      <c r="D9" s="341"/>
      <c r="E9" s="341"/>
      <c r="F9" s="342">
        <f>SUM(F6:F8)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2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6"/>
  <sheetViews>
    <sheetView view="pageBreakPreview" zoomScaleSheetLayoutView="100" workbookViewId="0" topLeftCell="A1">
      <selection activeCell="A38" sqref="A38"/>
    </sheetView>
  </sheetViews>
  <sheetFormatPr defaultColWidth="9.00390625" defaultRowHeight="12.75"/>
  <cols>
    <col min="1" max="1" width="42.375" style="0" customWidth="1"/>
    <col min="2" max="2" width="29.875" style="0" customWidth="1"/>
    <col min="4" max="4" width="14.25390625" style="0" customWidth="1"/>
    <col min="5" max="5" width="12.125" style="0" customWidth="1"/>
    <col min="6" max="6" width="15.375" style="0" customWidth="1"/>
    <col min="7" max="7" width="12.625" style="0" customWidth="1"/>
    <col min="8" max="8" width="14.00390625" style="0" customWidth="1"/>
    <col min="9" max="9" width="14.375" style="0" customWidth="1"/>
  </cols>
  <sheetData>
    <row r="5" spans="1:6" ht="15">
      <c r="A5" s="94" t="s">
        <v>512</v>
      </c>
      <c r="B5" s="136"/>
      <c r="C5" s="124"/>
      <c r="D5" s="5"/>
      <c r="E5" s="5"/>
      <c r="F5" s="9"/>
    </row>
    <row r="6" spans="1:6" ht="15">
      <c r="A6" s="57"/>
      <c r="B6" s="136"/>
      <c r="C6" s="124"/>
      <c r="D6" s="5"/>
      <c r="E6" s="5"/>
      <c r="F6" s="9"/>
    </row>
    <row r="7" spans="1:13" ht="18.75" thickBot="1">
      <c r="A7" s="184" t="s">
        <v>369</v>
      </c>
      <c r="B7" s="137"/>
      <c r="C7" s="3"/>
      <c r="D7" s="9"/>
      <c r="E7" s="9"/>
      <c r="F7" s="9"/>
      <c r="G7" s="9"/>
      <c r="H7" s="9"/>
      <c r="I7" s="9"/>
      <c r="J7" s="9"/>
      <c r="K7" s="9"/>
      <c r="L7" s="9"/>
      <c r="M7" s="109"/>
    </row>
    <row r="8" spans="1:3" ht="12.75">
      <c r="A8" s="124"/>
      <c r="B8" s="124"/>
      <c r="C8" s="124"/>
    </row>
    <row r="9" spans="1:3" ht="12.75">
      <c r="A9" s="124"/>
      <c r="B9" s="124"/>
      <c r="C9" s="124"/>
    </row>
    <row r="10" spans="1:3" ht="13.5" thickBot="1">
      <c r="A10" s="258" t="s">
        <v>0</v>
      </c>
      <c r="B10" s="258" t="s">
        <v>370</v>
      </c>
      <c r="C10" s="124"/>
    </row>
    <row r="11" spans="1:3" ht="12.75">
      <c r="A11" s="259" t="s">
        <v>365</v>
      </c>
      <c r="B11" s="260">
        <f>taxony!E30-taxony!E9-taxony!E12</f>
        <v>52</v>
      </c>
      <c r="C11" s="124"/>
    </row>
    <row r="12" spans="1:3" ht="12.75">
      <c r="A12" s="142" t="s">
        <v>366</v>
      </c>
      <c r="B12" s="110">
        <f>taxony!E9+taxony!E12</f>
        <v>15</v>
      </c>
      <c r="C12" s="124"/>
    </row>
    <row r="13" spans="1:3" ht="12.75">
      <c r="A13" s="142" t="s">
        <v>371</v>
      </c>
      <c r="B13" s="110">
        <f>taxony!E54</f>
        <v>21</v>
      </c>
      <c r="C13" s="124"/>
    </row>
    <row r="14" spans="1:3" ht="12.75">
      <c r="A14" s="142" t="s">
        <v>367</v>
      </c>
      <c r="B14" s="110">
        <f>taxony!E69+taxony!E86+taxony!E95</f>
        <v>749</v>
      </c>
      <c r="C14" s="124"/>
    </row>
    <row r="15" spans="1:3" ht="13.5" customHeight="1">
      <c r="A15" s="142" t="s">
        <v>368</v>
      </c>
      <c r="B15" s="110">
        <f>taxony!E99</f>
        <v>1385</v>
      </c>
      <c r="C15" s="124"/>
    </row>
    <row r="16" spans="1:3" ht="12.75">
      <c r="A16" s="142" t="s">
        <v>566</v>
      </c>
      <c r="B16" s="110">
        <f>(B11+B12+B13)</f>
        <v>88</v>
      </c>
      <c r="C16" s="124"/>
    </row>
    <row r="17" spans="1:3" ht="14.25" customHeight="1">
      <c r="A17" s="142" t="s">
        <v>372</v>
      </c>
      <c r="B17" s="110">
        <v>302</v>
      </c>
      <c r="C17" s="124"/>
    </row>
    <row r="18" spans="1:3" ht="12.75">
      <c r="A18" s="142" t="s">
        <v>373</v>
      </c>
      <c r="B18" s="110">
        <v>407</v>
      </c>
      <c r="C18" s="124"/>
    </row>
    <row r="19" spans="1:3" ht="12.75">
      <c r="A19" s="142" t="s">
        <v>374</v>
      </c>
      <c r="B19" s="110">
        <v>86</v>
      </c>
      <c r="C19" s="124"/>
    </row>
    <row r="20" spans="1:3" ht="12.75">
      <c r="A20" s="142" t="s">
        <v>375</v>
      </c>
      <c r="B20" s="110">
        <v>62</v>
      </c>
      <c r="C20" s="124"/>
    </row>
    <row r="21" spans="1:3" ht="12.75">
      <c r="A21" s="142" t="s">
        <v>376</v>
      </c>
      <c r="B21" s="110">
        <v>75</v>
      </c>
      <c r="C21" s="124"/>
    </row>
    <row r="22" spans="1:3" ht="12.75">
      <c r="A22" s="142" t="s">
        <v>377</v>
      </c>
      <c r="B22" s="110">
        <v>41</v>
      </c>
      <c r="C22" s="124"/>
    </row>
    <row r="23" spans="1:3" ht="12.75">
      <c r="A23" s="142" t="s">
        <v>378</v>
      </c>
      <c r="B23" s="110">
        <v>178</v>
      </c>
      <c r="C23" s="124"/>
    </row>
    <row r="24" spans="1:3" ht="12.75">
      <c r="A24" s="142" t="s">
        <v>379</v>
      </c>
      <c r="B24" s="110">
        <v>393</v>
      </c>
      <c r="C24" s="124"/>
    </row>
    <row r="25" spans="1:3" ht="12.75">
      <c r="A25" s="21" t="s">
        <v>380</v>
      </c>
      <c r="B25" s="110">
        <f>taxony!E99</f>
        <v>1385</v>
      </c>
      <c r="C25" s="124"/>
    </row>
    <row r="26" spans="1:3" ht="12.75">
      <c r="A26" s="21" t="s">
        <v>517</v>
      </c>
      <c r="B26" s="110">
        <f>taxony!E146</f>
        <v>723</v>
      </c>
      <c r="C26" s="124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26"/>
  <sheetViews>
    <sheetView tabSelected="1" zoomScale="115" zoomScaleNormal="115" zoomScaleSheetLayoutView="95" workbookViewId="0" topLeftCell="A1">
      <selection activeCell="F38" sqref="F38"/>
    </sheetView>
  </sheetViews>
  <sheetFormatPr defaultColWidth="9.00390625" defaultRowHeight="12.75"/>
  <cols>
    <col min="1" max="1" width="51.125" style="0" customWidth="1"/>
    <col min="6" max="6" width="35.00390625" style="0" customWidth="1"/>
  </cols>
  <sheetData>
    <row r="1" spans="1:7" ht="15">
      <c r="A1" s="94" t="s">
        <v>512</v>
      </c>
      <c r="B1" s="12"/>
      <c r="C1" s="5"/>
      <c r="D1" s="5"/>
      <c r="E1" s="5"/>
      <c r="F1" s="5"/>
      <c r="G1" s="5"/>
    </row>
    <row r="2" spans="1:7" ht="15">
      <c r="A2" s="57"/>
      <c r="B2" s="12"/>
      <c r="C2" s="5"/>
      <c r="D2" s="5"/>
      <c r="E2" s="5"/>
      <c r="F2" s="5"/>
      <c r="G2" s="5"/>
    </row>
    <row r="3" spans="1:6" ht="18.75" thickBot="1">
      <c r="A3" s="293" t="s">
        <v>662</v>
      </c>
      <c r="B3" s="294"/>
      <c r="C3" s="296"/>
      <c r="D3" s="297"/>
      <c r="E3" s="297"/>
      <c r="F3" s="297"/>
    </row>
    <row r="4" spans="1:6" ht="12.75">
      <c r="A4" s="2"/>
      <c r="B4" s="6"/>
      <c r="C4" s="6"/>
      <c r="D4" s="6"/>
      <c r="E4" s="6"/>
      <c r="F4" s="6"/>
    </row>
    <row r="5" spans="1:6" ht="12.75">
      <c r="A5" s="63" t="s">
        <v>3</v>
      </c>
      <c r="B5" s="64"/>
      <c r="C5" s="64"/>
      <c r="D5" s="64"/>
      <c r="E5" s="64"/>
      <c r="F5" s="65">
        <f>ods!F40</f>
        <v>0</v>
      </c>
    </row>
    <row r="6" spans="1:6" ht="12.75">
      <c r="A6" s="63" t="s">
        <v>7</v>
      </c>
      <c r="B6" s="64"/>
      <c r="C6" s="64"/>
      <c r="D6" s="64"/>
      <c r="E6" s="64"/>
      <c r="F6" s="65">
        <f>taxony!H148</f>
        <v>0</v>
      </c>
    </row>
    <row r="7" spans="1:6" ht="12.75">
      <c r="A7" s="63" t="s">
        <v>10</v>
      </c>
      <c r="B7" s="64"/>
      <c r="C7" s="64"/>
      <c r="D7" s="64"/>
      <c r="E7" s="64"/>
      <c r="F7" s="65">
        <f>'Pěst.Op.'!F48</f>
        <v>0</v>
      </c>
    </row>
    <row r="8" spans="1:6" ht="12.75">
      <c r="A8" s="73" t="s">
        <v>9</v>
      </c>
      <c r="B8" s="74"/>
      <c r="C8" s="74"/>
      <c r="D8" s="74"/>
      <c r="E8" s="74"/>
      <c r="F8" s="75">
        <f>PRÁCE!F98</f>
        <v>0</v>
      </c>
    </row>
    <row r="9" spans="1:6" ht="12.75">
      <c r="A9" s="76" t="s">
        <v>11</v>
      </c>
      <c r="B9" s="61"/>
      <c r="C9" s="61"/>
      <c r="D9" s="61"/>
      <c r="E9" s="61"/>
      <c r="F9" s="77">
        <f>Materiál!F30</f>
        <v>0</v>
      </c>
    </row>
    <row r="10" spans="1:6" ht="12.75">
      <c r="A10" s="76" t="s">
        <v>498</v>
      </c>
      <c r="B10" s="61"/>
      <c r="C10" s="61"/>
      <c r="D10" s="61"/>
      <c r="E10" s="61"/>
      <c r="F10" s="77">
        <f>'stavební úpravy'!G23</f>
        <v>0</v>
      </c>
    </row>
    <row r="11" spans="1:6" ht="13.5" thickBot="1">
      <c r="A11" s="76" t="s">
        <v>563</v>
      </c>
      <c r="B11" s="61"/>
      <c r="C11" s="61"/>
      <c r="D11" s="61"/>
      <c r="E11" s="61"/>
      <c r="F11" s="77">
        <v>0</v>
      </c>
    </row>
    <row r="12" spans="1:6" ht="13.5" thickBot="1">
      <c r="A12" s="46" t="s">
        <v>13</v>
      </c>
      <c r="B12" s="51"/>
      <c r="C12" s="51"/>
      <c r="D12" s="51"/>
      <c r="E12" s="51"/>
      <c r="F12" s="80">
        <f>SUM(F5:F11)</f>
        <v>0</v>
      </c>
    </row>
    <row r="13" spans="1:6" ht="13.5" thickBot="1">
      <c r="A13" s="78" t="s">
        <v>616</v>
      </c>
      <c r="B13" s="72"/>
      <c r="C13" s="72"/>
      <c r="D13" s="72"/>
      <c r="E13" s="72"/>
      <c r="F13" s="79">
        <f>F12/100*21</f>
        <v>0</v>
      </c>
    </row>
    <row r="14" spans="1:6" ht="18.75" thickBot="1">
      <c r="A14" s="196" t="s">
        <v>12</v>
      </c>
      <c r="B14" s="197"/>
      <c r="C14" s="198"/>
      <c r="D14" s="198"/>
      <c r="E14" s="198"/>
      <c r="F14" s="298">
        <f>F12+F13</f>
        <v>0</v>
      </c>
    </row>
    <row r="17" spans="1:6" s="109" customFormat="1" ht="18.75" thickBot="1">
      <c r="A17" s="293" t="s">
        <v>663</v>
      </c>
      <c r="B17" s="295"/>
      <c r="C17" s="295"/>
      <c r="D17" s="295"/>
      <c r="E17" s="295"/>
      <c r="F17" s="295"/>
    </row>
    <row r="18" spans="1:6" s="109" customFormat="1" ht="12.75">
      <c r="A18" s="2"/>
      <c r="B18" s="6"/>
      <c r="C18" s="6"/>
      <c r="D18" s="6"/>
      <c r="E18" s="6"/>
      <c r="F18" s="6"/>
    </row>
    <row r="19" spans="1:6" s="109" customFormat="1" ht="12.75">
      <c r="A19" s="63" t="s">
        <v>676</v>
      </c>
      <c r="B19" s="64"/>
      <c r="C19" s="64"/>
      <c r="D19" s="64"/>
      <c r="E19" s="64"/>
      <c r="F19" s="65">
        <f>'NÁSLEDNÁ PÉČE'!G105</f>
        <v>0</v>
      </c>
    </row>
    <row r="20" spans="1:6" s="109" customFormat="1" ht="12.75">
      <c r="A20" s="63" t="s">
        <v>677</v>
      </c>
      <c r="B20" s="64"/>
      <c r="C20" s="64"/>
      <c r="D20" s="64"/>
      <c r="E20" s="64"/>
      <c r="F20" s="65">
        <f>VRN!F8</f>
        <v>0</v>
      </c>
    </row>
    <row r="21" spans="1:6" s="109" customFormat="1" ht="12.75">
      <c r="A21" s="63" t="s">
        <v>615</v>
      </c>
      <c r="B21" s="64"/>
      <c r="C21" s="64"/>
      <c r="D21" s="64"/>
      <c r="E21" s="64"/>
      <c r="F21" s="65">
        <f>VRN!F15</f>
        <v>0</v>
      </c>
    </row>
    <row r="22" spans="1:6" s="109" customFormat="1" ht="12.75">
      <c r="A22" s="73" t="s">
        <v>678</v>
      </c>
      <c r="B22" s="74"/>
      <c r="C22" s="74"/>
      <c r="D22" s="74"/>
      <c r="E22" s="74"/>
      <c r="F22" s="75">
        <f>'TRVALKY Celkem'!F9</f>
        <v>0</v>
      </c>
    </row>
    <row r="23" spans="1:6" s="109" customFormat="1" ht="13.5" thickBot="1">
      <c r="A23" s="350" t="s">
        <v>681</v>
      </c>
      <c r="B23" s="349"/>
      <c r="C23" s="349"/>
      <c r="D23" s="349"/>
      <c r="E23" s="349"/>
      <c r="F23" s="351">
        <f>'STAVEBNÍ ÚPRAVY NEZPŮSOBILÉ'!G7</f>
        <v>0</v>
      </c>
    </row>
    <row r="24" spans="1:6" s="109" customFormat="1" ht="13.5" thickBot="1">
      <c r="A24" s="46" t="s">
        <v>13</v>
      </c>
      <c r="B24" s="51"/>
      <c r="C24" s="51"/>
      <c r="D24" s="51"/>
      <c r="E24" s="51"/>
      <c r="F24" s="80">
        <f>SUM(F19:F23)</f>
        <v>0</v>
      </c>
    </row>
    <row r="25" spans="1:6" s="109" customFormat="1" ht="13.5" thickBot="1">
      <c r="A25" s="78" t="s">
        <v>616</v>
      </c>
      <c r="B25" s="72"/>
      <c r="C25" s="72"/>
      <c r="D25" s="72"/>
      <c r="E25" s="72"/>
      <c r="F25" s="79">
        <f>F24/100*21</f>
        <v>0</v>
      </c>
    </row>
    <row r="26" spans="1:6" s="109" customFormat="1" ht="18.75" thickBot="1">
      <c r="A26" s="358" t="s">
        <v>12</v>
      </c>
      <c r="B26" s="359"/>
      <c r="C26" s="359"/>
      <c r="D26" s="359"/>
      <c r="E26" s="359"/>
      <c r="F26" s="360">
        <f>F24+F25</f>
        <v>0</v>
      </c>
    </row>
    <row r="27" s="109" customFormat="1" ht="12.75"/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2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40"/>
  <sheetViews>
    <sheetView view="pageBreakPreview" zoomScale="85" zoomScaleSheetLayoutView="85" workbookViewId="0" topLeftCell="A1">
      <selection activeCell="F25" sqref="F25"/>
    </sheetView>
  </sheetViews>
  <sheetFormatPr defaultColWidth="9.00390625" defaultRowHeight="12.75"/>
  <cols>
    <col min="1" max="1" width="5.625" style="5" customWidth="1"/>
    <col min="2" max="2" width="58.625" style="5" customWidth="1"/>
    <col min="3" max="3" width="12.00390625" style="5" customWidth="1"/>
    <col min="4" max="4" width="10.25390625" style="5" customWidth="1"/>
    <col min="5" max="5" width="10.625" style="5" customWidth="1"/>
    <col min="6" max="6" width="21.125" style="5" customWidth="1"/>
    <col min="7" max="16384" width="9.125" style="5" customWidth="1"/>
  </cols>
  <sheetData>
    <row r="1" spans="1:6" ht="15">
      <c r="A1" s="94" t="s">
        <v>512</v>
      </c>
      <c r="B1" s="124"/>
      <c r="C1" s="124"/>
      <c r="D1" s="124"/>
      <c r="E1" s="124"/>
      <c r="F1" s="124"/>
    </row>
    <row r="2" spans="1:6" ht="15">
      <c r="A2" s="57"/>
      <c r="B2" s="124"/>
      <c r="C2" s="124"/>
      <c r="D2" s="124"/>
      <c r="E2" s="124"/>
      <c r="F2" s="124"/>
    </row>
    <row r="3" spans="1:7" ht="18.75" thickBot="1">
      <c r="A3" s="184" t="s">
        <v>26</v>
      </c>
      <c r="B3" s="182"/>
      <c r="C3" s="182"/>
      <c r="D3" s="182"/>
      <c r="E3" s="182"/>
      <c r="F3" s="138"/>
      <c r="G3" s="8"/>
    </row>
    <row r="4" spans="1:6" s="8" customFormat="1" ht="18">
      <c r="A4" s="185"/>
      <c r="B4" s="4"/>
      <c r="C4" s="4"/>
      <c r="D4" s="4"/>
      <c r="E4" s="4"/>
      <c r="F4" s="3"/>
    </row>
    <row r="5" spans="1:7" ht="12.75">
      <c r="A5" s="195" t="s">
        <v>27</v>
      </c>
      <c r="B5" s="202"/>
      <c r="C5" s="202"/>
      <c r="D5" s="202"/>
      <c r="E5" s="202"/>
      <c r="F5" s="202"/>
      <c r="G5" s="8"/>
    </row>
    <row r="6" spans="1:7" ht="13.5" thickBot="1">
      <c r="A6" s="68" t="s">
        <v>28</v>
      </c>
      <c r="B6" s="38" t="s">
        <v>29</v>
      </c>
      <c r="C6" s="38" t="s">
        <v>30</v>
      </c>
      <c r="D6" s="38" t="s">
        <v>31</v>
      </c>
      <c r="E6" s="38" t="s">
        <v>63</v>
      </c>
      <c r="F6" s="38" t="s">
        <v>32</v>
      </c>
      <c r="G6" s="8"/>
    </row>
    <row r="7" spans="1:7" ht="12.75">
      <c r="A7" s="30">
        <v>1</v>
      </c>
      <c r="B7" s="29" t="s">
        <v>33</v>
      </c>
      <c r="C7" s="17" t="s">
        <v>4</v>
      </c>
      <c r="D7" s="17"/>
      <c r="E7" s="17">
        <v>14</v>
      </c>
      <c r="F7" s="52">
        <f aca="true" t="shared" si="0" ref="F7:F18">D7*E7</f>
        <v>0</v>
      </c>
      <c r="G7" s="8"/>
    </row>
    <row r="8" spans="1:7" ht="12.75">
      <c r="A8" s="30">
        <v>2</v>
      </c>
      <c r="B8" s="29" t="s">
        <v>406</v>
      </c>
      <c r="C8" s="28" t="s">
        <v>4</v>
      </c>
      <c r="D8" s="28"/>
      <c r="E8" s="28">
        <v>8</v>
      </c>
      <c r="F8" s="52">
        <f t="shared" si="0"/>
        <v>0</v>
      </c>
      <c r="G8" s="8"/>
    </row>
    <row r="9" spans="1:7" ht="12.75">
      <c r="A9" s="30">
        <v>3</v>
      </c>
      <c r="B9" s="29" t="s">
        <v>56</v>
      </c>
      <c r="C9" s="28" t="s">
        <v>4</v>
      </c>
      <c r="D9" s="28"/>
      <c r="E9" s="28">
        <v>6</v>
      </c>
      <c r="F9" s="52">
        <f t="shared" si="0"/>
        <v>0</v>
      </c>
      <c r="G9" s="8"/>
    </row>
    <row r="10" spans="1:7" ht="12.75">
      <c r="A10" s="30">
        <v>4</v>
      </c>
      <c r="B10" s="29" t="s">
        <v>57</v>
      </c>
      <c r="C10" s="28" t="s">
        <v>4</v>
      </c>
      <c r="D10" s="28"/>
      <c r="E10" s="17">
        <v>4</v>
      </c>
      <c r="F10" s="52">
        <f t="shared" si="0"/>
        <v>0</v>
      </c>
      <c r="G10" s="8"/>
    </row>
    <row r="11" spans="1:7" s="120" customFormat="1" ht="12.75">
      <c r="A11" s="30">
        <v>5</v>
      </c>
      <c r="B11" s="29" t="s">
        <v>58</v>
      </c>
      <c r="C11" s="28" t="s">
        <v>4</v>
      </c>
      <c r="D11" s="28"/>
      <c r="E11" s="28">
        <v>4</v>
      </c>
      <c r="F11" s="52">
        <f t="shared" si="0"/>
        <v>0</v>
      </c>
      <c r="G11" s="119"/>
    </row>
    <row r="12" spans="1:7" ht="12.75">
      <c r="A12" s="30">
        <v>6</v>
      </c>
      <c r="B12" s="29" t="s">
        <v>59</v>
      </c>
      <c r="C12" s="28" t="s">
        <v>4</v>
      </c>
      <c r="D12" s="28"/>
      <c r="E12" s="28">
        <v>3</v>
      </c>
      <c r="F12" s="52">
        <f t="shared" si="0"/>
        <v>0</v>
      </c>
      <c r="G12" s="8"/>
    </row>
    <row r="13" spans="1:6" s="119" customFormat="1" ht="12.75">
      <c r="A13" s="30">
        <v>7</v>
      </c>
      <c r="B13" s="96" t="s">
        <v>163</v>
      </c>
      <c r="C13" s="20" t="s">
        <v>4</v>
      </c>
      <c r="D13" s="110"/>
      <c r="E13" s="110">
        <v>20</v>
      </c>
      <c r="F13" s="52">
        <f t="shared" si="0"/>
        <v>0</v>
      </c>
    </row>
    <row r="14" spans="1:6" s="8" customFormat="1" ht="12.75">
      <c r="A14" s="30">
        <v>8</v>
      </c>
      <c r="B14" s="96" t="s">
        <v>164</v>
      </c>
      <c r="C14" s="20" t="s">
        <v>4</v>
      </c>
      <c r="D14" s="20"/>
      <c r="E14" s="20">
        <v>2</v>
      </c>
      <c r="F14" s="52">
        <f t="shared" si="0"/>
        <v>0</v>
      </c>
    </row>
    <row r="15" spans="1:6" s="8" customFormat="1" ht="12.75">
      <c r="A15" s="30">
        <v>9</v>
      </c>
      <c r="B15" s="96" t="s">
        <v>165</v>
      </c>
      <c r="C15" s="20" t="s">
        <v>4</v>
      </c>
      <c r="D15" s="20"/>
      <c r="E15" s="20">
        <v>16</v>
      </c>
      <c r="F15" s="52">
        <f t="shared" si="0"/>
        <v>0</v>
      </c>
    </row>
    <row r="16" spans="1:6" s="8" customFormat="1" ht="12.75">
      <c r="A16" s="30">
        <v>10</v>
      </c>
      <c r="B16" s="21" t="s">
        <v>166</v>
      </c>
      <c r="C16" s="28" t="s">
        <v>4</v>
      </c>
      <c r="D16" s="20"/>
      <c r="E16" s="20">
        <v>9</v>
      </c>
      <c r="F16" s="52">
        <f t="shared" si="0"/>
        <v>0</v>
      </c>
    </row>
    <row r="17" spans="1:6" s="119" customFormat="1" ht="12.75">
      <c r="A17" s="30">
        <v>11</v>
      </c>
      <c r="B17" s="62" t="s">
        <v>167</v>
      </c>
      <c r="C17" s="45" t="s">
        <v>4</v>
      </c>
      <c r="D17" s="20"/>
      <c r="E17" s="20">
        <v>8</v>
      </c>
      <c r="F17" s="52">
        <f t="shared" si="0"/>
        <v>0</v>
      </c>
    </row>
    <row r="18" spans="1:6" s="119" customFormat="1" ht="13.5" thickBot="1">
      <c r="A18" s="156">
        <v>12</v>
      </c>
      <c r="B18" s="50" t="s">
        <v>168</v>
      </c>
      <c r="C18" s="45" t="s">
        <v>4</v>
      </c>
      <c r="D18" s="156"/>
      <c r="E18" s="156">
        <v>1</v>
      </c>
      <c r="F18" s="157">
        <f t="shared" si="0"/>
        <v>0</v>
      </c>
    </row>
    <row r="19" spans="1:6" s="8" customFormat="1" ht="13.5" thickBot="1">
      <c r="A19" s="23" t="s">
        <v>12</v>
      </c>
      <c r="B19" s="51"/>
      <c r="C19" s="24"/>
      <c r="D19" s="24"/>
      <c r="E19" s="101">
        <f>SUM(E7:E18)</f>
        <v>95</v>
      </c>
      <c r="F19" s="49">
        <f>SUM(F7:F18)</f>
        <v>0</v>
      </c>
    </row>
    <row r="20" spans="1:6" s="8" customFormat="1" ht="12.75">
      <c r="A20" s="4"/>
      <c r="B20" s="3"/>
      <c r="C20" s="4"/>
      <c r="D20" s="4"/>
      <c r="E20" s="4"/>
      <c r="F20" s="4"/>
    </row>
    <row r="21" spans="1:6" s="8" customFormat="1" ht="12.75">
      <c r="A21" s="195" t="s">
        <v>34</v>
      </c>
      <c r="B21" s="195"/>
      <c r="C21" s="191"/>
      <c r="D21" s="191"/>
      <c r="E21" s="191"/>
      <c r="F21" s="191"/>
    </row>
    <row r="22" spans="1:6" s="8" customFormat="1" ht="12.75">
      <c r="A22" s="20">
        <v>1</v>
      </c>
      <c r="B22" s="36" t="s">
        <v>35</v>
      </c>
      <c r="C22" s="17" t="s">
        <v>4</v>
      </c>
      <c r="D22" s="17"/>
      <c r="E22" s="17">
        <f aca="true" t="shared" si="1" ref="E22:E27">E7+E13</f>
        <v>34</v>
      </c>
      <c r="F22" s="53">
        <f aca="true" t="shared" si="2" ref="F22:F27">D22*E22</f>
        <v>0</v>
      </c>
    </row>
    <row r="23" spans="1:6" s="8" customFormat="1" ht="12.75">
      <c r="A23" s="20">
        <v>2</v>
      </c>
      <c r="B23" s="18" t="s">
        <v>36</v>
      </c>
      <c r="C23" s="42" t="s">
        <v>4</v>
      </c>
      <c r="D23" s="42"/>
      <c r="E23" s="28">
        <f t="shared" si="1"/>
        <v>10</v>
      </c>
      <c r="F23" s="53">
        <f>D23*E23</f>
        <v>0</v>
      </c>
    </row>
    <row r="24" spans="1:6" ht="12.75">
      <c r="A24" s="20">
        <v>3</v>
      </c>
      <c r="B24" s="18" t="s">
        <v>60</v>
      </c>
      <c r="C24" s="42" t="s">
        <v>4</v>
      </c>
      <c r="D24" s="42"/>
      <c r="E24" s="17">
        <f t="shared" si="1"/>
        <v>22</v>
      </c>
      <c r="F24" s="53">
        <f>D24*E24</f>
        <v>0</v>
      </c>
    </row>
    <row r="25" spans="1:6" ht="12.75">
      <c r="A25" s="20">
        <v>4</v>
      </c>
      <c r="B25" s="18" t="s">
        <v>61</v>
      </c>
      <c r="C25" s="42" t="s">
        <v>4</v>
      </c>
      <c r="D25" s="42"/>
      <c r="E25" s="28">
        <f t="shared" si="1"/>
        <v>13</v>
      </c>
      <c r="F25" s="53">
        <f t="shared" si="2"/>
        <v>0</v>
      </c>
    </row>
    <row r="26" spans="1:7" ht="12.75">
      <c r="A26" s="20">
        <v>5</v>
      </c>
      <c r="B26" s="18" t="s">
        <v>62</v>
      </c>
      <c r="C26" s="42" t="s">
        <v>4</v>
      </c>
      <c r="D26" s="42"/>
      <c r="E26" s="17">
        <f t="shared" si="1"/>
        <v>12</v>
      </c>
      <c r="F26" s="60">
        <f t="shared" si="2"/>
        <v>0</v>
      </c>
      <c r="G26" s="8"/>
    </row>
    <row r="27" spans="1:7" ht="13.5" thickBot="1">
      <c r="A27" s="44">
        <v>6</v>
      </c>
      <c r="B27" s="22" t="s">
        <v>64</v>
      </c>
      <c r="C27" s="44" t="s">
        <v>4</v>
      </c>
      <c r="D27" s="44"/>
      <c r="E27" s="45">
        <f t="shared" si="1"/>
        <v>4</v>
      </c>
      <c r="F27" s="60">
        <f t="shared" si="2"/>
        <v>0</v>
      </c>
      <c r="G27" s="8"/>
    </row>
    <row r="28" spans="1:6" s="8" customFormat="1" ht="13.5" thickBot="1">
      <c r="A28" s="23" t="s">
        <v>12</v>
      </c>
      <c r="B28" s="51"/>
      <c r="C28" s="24"/>
      <c r="D28" s="24"/>
      <c r="E28" s="43">
        <f>SUM(E22:E27)</f>
        <v>95</v>
      </c>
      <c r="F28" s="49">
        <f>SUM(F22:F27)</f>
        <v>0</v>
      </c>
    </row>
    <row r="29" spans="1:6" s="8" customFormat="1" ht="12.75">
      <c r="A29" s="4"/>
      <c r="B29" s="3"/>
      <c r="C29" s="4"/>
      <c r="D29" s="4"/>
      <c r="E29" s="4"/>
      <c r="F29" s="4"/>
    </row>
    <row r="30" spans="1:6" s="8" customFormat="1" ht="12.75">
      <c r="A30" s="195" t="s">
        <v>37</v>
      </c>
      <c r="B30" s="195"/>
      <c r="C30" s="191"/>
      <c r="D30" s="191"/>
      <c r="E30" s="191"/>
      <c r="F30" s="191"/>
    </row>
    <row r="31" spans="1:6" s="8" customFormat="1" ht="12.75">
      <c r="A31" s="17">
        <v>1</v>
      </c>
      <c r="B31" s="36" t="s">
        <v>664</v>
      </c>
      <c r="C31" s="17" t="s">
        <v>6</v>
      </c>
      <c r="D31" s="17"/>
      <c r="E31" s="55">
        <f>E19/10</f>
        <v>9.5</v>
      </c>
      <c r="F31" s="53">
        <f>D31*E31</f>
        <v>0</v>
      </c>
    </row>
    <row r="32" spans="1:6" s="8" customFormat="1" ht="13.5" thickBot="1">
      <c r="A32" s="42">
        <v>2</v>
      </c>
      <c r="B32" s="18" t="s">
        <v>38</v>
      </c>
      <c r="C32" s="42" t="s">
        <v>6</v>
      </c>
      <c r="D32" s="42"/>
      <c r="E32" s="42">
        <f>E19/2</f>
        <v>47.5</v>
      </c>
      <c r="F32" s="158">
        <f>D32*E32</f>
        <v>0</v>
      </c>
    </row>
    <row r="33" spans="1:6" s="8" customFormat="1" ht="13.5" thickBot="1">
      <c r="A33" s="23" t="s">
        <v>12</v>
      </c>
      <c r="B33" s="51"/>
      <c r="C33" s="24"/>
      <c r="D33" s="24"/>
      <c r="E33" s="43"/>
      <c r="F33" s="49">
        <f>SUM(F31:F32)</f>
        <v>0</v>
      </c>
    </row>
    <row r="34" spans="1:6" s="8" customFormat="1" ht="12.75">
      <c r="A34" s="6"/>
      <c r="B34" s="6"/>
      <c r="C34" s="6"/>
      <c r="D34" s="6"/>
      <c r="E34" s="6"/>
      <c r="F34" s="6"/>
    </row>
    <row r="35" spans="1:6" s="8" customFormat="1" ht="12.75">
      <c r="A35" s="195" t="s">
        <v>407</v>
      </c>
      <c r="B35" s="202"/>
      <c r="C35" s="202"/>
      <c r="D35" s="202"/>
      <c r="E35" s="202"/>
      <c r="F35" s="202"/>
    </row>
    <row r="36" spans="1:6" s="8" customFormat="1" ht="13.5" thickBot="1">
      <c r="A36" s="68" t="s">
        <v>28</v>
      </c>
      <c r="B36" s="38" t="s">
        <v>29</v>
      </c>
      <c r="C36" s="38" t="s">
        <v>30</v>
      </c>
      <c r="D36" s="38" t="s">
        <v>31</v>
      </c>
      <c r="E36" s="38" t="s">
        <v>63</v>
      </c>
      <c r="F36" s="38" t="s">
        <v>32</v>
      </c>
    </row>
    <row r="37" spans="1:6" s="8" customFormat="1" ht="13.5" thickBot="1">
      <c r="A37" s="30">
        <v>1</v>
      </c>
      <c r="B37" s="29" t="s">
        <v>408</v>
      </c>
      <c r="C37" s="17" t="s">
        <v>5</v>
      </c>
      <c r="D37" s="17"/>
      <c r="E37" s="17">
        <v>25</v>
      </c>
      <c r="F37" s="53">
        <f>D37*E37</f>
        <v>0</v>
      </c>
    </row>
    <row r="38" spans="1:6" s="8" customFormat="1" ht="13.5" thickBot="1">
      <c r="A38" s="23" t="s">
        <v>12</v>
      </c>
      <c r="B38" s="51"/>
      <c r="C38" s="24"/>
      <c r="D38" s="24"/>
      <c r="E38" s="101">
        <f>SUM(E37:E37)</f>
        <v>25</v>
      </c>
      <c r="F38" s="49">
        <f>SUM(F37:F37)</f>
        <v>0</v>
      </c>
    </row>
    <row r="39" spans="1:6" ht="13.5" thickBot="1">
      <c r="A39" s="124"/>
      <c r="B39" s="124"/>
      <c r="C39" s="124"/>
      <c r="D39" s="124"/>
      <c r="E39" s="124"/>
      <c r="F39" s="124"/>
    </row>
    <row r="40" spans="1:6" ht="15.75" thickBot="1">
      <c r="A40" s="249" t="s">
        <v>494</v>
      </c>
      <c r="B40" s="250"/>
      <c r="C40" s="251"/>
      <c r="D40" s="251"/>
      <c r="E40" s="252"/>
      <c r="F40" s="253">
        <f>F19+F28+F33+F38</f>
        <v>0</v>
      </c>
    </row>
  </sheetData>
  <printOptions horizontalCentered="1"/>
  <pageMargins left="0.3937007874015748" right="0.7874015748031497" top="0.984251968503937" bottom="0.984251968503937" header="0.5118110236220472" footer="0.5118110236220472"/>
  <pageSetup fitToHeight="1" fitToWidth="1" horizontalDpi="600" verticalDpi="600" orientation="landscape" paperSize="260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F30"/>
  <sheetViews>
    <sheetView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5.00390625" style="5" customWidth="1"/>
    <col min="2" max="2" width="100.625" style="5" customWidth="1"/>
    <col min="3" max="3" width="10.00390625" style="5" customWidth="1"/>
    <col min="4" max="4" width="11.75390625" style="5" customWidth="1"/>
    <col min="5" max="5" width="12.75390625" style="5" customWidth="1"/>
    <col min="6" max="6" width="19.00390625" style="5" customWidth="1"/>
    <col min="7" max="16384" width="9.125" style="5" customWidth="1"/>
  </cols>
  <sheetData>
    <row r="1" spans="1:6" ht="15">
      <c r="A1" s="94" t="s">
        <v>512</v>
      </c>
      <c r="B1" s="136"/>
      <c r="C1" s="124"/>
      <c r="D1" s="124"/>
      <c r="E1" s="124"/>
      <c r="F1" s="124"/>
    </row>
    <row r="2" spans="1:6" ht="15">
      <c r="A2" s="57"/>
      <c r="B2" s="136"/>
      <c r="C2" s="124"/>
      <c r="D2" s="124"/>
      <c r="E2" s="124"/>
      <c r="F2" s="124"/>
    </row>
    <row r="3" spans="1:6" ht="12.75" customHeight="1">
      <c r="A3" s="174"/>
      <c r="B3" s="261"/>
      <c r="C3" s="3"/>
      <c r="D3" s="3"/>
      <c r="E3" s="3"/>
      <c r="F3" s="3"/>
    </row>
    <row r="4" spans="1:6" s="8" customFormat="1" ht="20.25" customHeight="1" thickBot="1">
      <c r="A4" s="184" t="s">
        <v>39</v>
      </c>
      <c r="B4" s="182"/>
      <c r="C4" s="182"/>
      <c r="D4" s="182"/>
      <c r="E4" s="182"/>
      <c r="F4" s="182"/>
    </row>
    <row r="5" spans="1:6" s="8" customFormat="1" ht="15" customHeight="1" thickBot="1">
      <c r="A5" s="3"/>
      <c r="B5" s="4"/>
      <c r="C5" s="4"/>
      <c r="D5" s="4"/>
      <c r="E5" s="4"/>
      <c r="F5" s="4"/>
    </row>
    <row r="6" spans="1:6" s="8" customFormat="1" ht="13.5" thickBot="1">
      <c r="A6" s="145" t="s">
        <v>28</v>
      </c>
      <c r="B6" s="147" t="s">
        <v>40</v>
      </c>
      <c r="C6" s="146" t="s">
        <v>0</v>
      </c>
      <c r="D6" s="146" t="s">
        <v>1</v>
      </c>
      <c r="E6" s="146" t="s">
        <v>8</v>
      </c>
      <c r="F6" s="175" t="s">
        <v>32</v>
      </c>
    </row>
    <row r="7" spans="1:6" s="8" customFormat="1" ht="12.75">
      <c r="A7" s="28">
        <v>1</v>
      </c>
      <c r="B7" s="29" t="s">
        <v>391</v>
      </c>
      <c r="C7" s="58" t="s">
        <v>4</v>
      </c>
      <c r="D7" s="28">
        <f>taxony!E30*3+2</f>
        <v>203</v>
      </c>
      <c r="E7" s="28"/>
      <c r="F7" s="28">
        <f aca="true" t="shared" si="0" ref="F7:F13">D7*E7</f>
        <v>0</v>
      </c>
    </row>
    <row r="8" spans="1:6" s="8" customFormat="1" ht="12.75">
      <c r="A8" s="28">
        <v>2</v>
      </c>
      <c r="B8" s="36" t="s">
        <v>392</v>
      </c>
      <c r="C8" s="17" t="s">
        <v>4</v>
      </c>
      <c r="D8" s="28">
        <f>D7</f>
        <v>203</v>
      </c>
      <c r="E8" s="17"/>
      <c r="F8" s="17">
        <f t="shared" si="0"/>
        <v>0</v>
      </c>
    </row>
    <row r="9" spans="1:6" s="8" customFormat="1" ht="12.75">
      <c r="A9" s="28">
        <v>3</v>
      </c>
      <c r="B9" s="18" t="s">
        <v>394</v>
      </c>
      <c r="C9" s="41" t="s">
        <v>41</v>
      </c>
      <c r="D9" s="45">
        <f>taxony!E30</f>
        <v>67</v>
      </c>
      <c r="E9" s="42"/>
      <c r="F9" s="42">
        <f t="shared" si="0"/>
        <v>0</v>
      </c>
    </row>
    <row r="10" spans="1:6" s="8" customFormat="1" ht="12.75">
      <c r="A10" s="28">
        <v>4</v>
      </c>
      <c r="B10" s="21" t="s">
        <v>396</v>
      </c>
      <c r="C10" s="70" t="s">
        <v>4</v>
      </c>
      <c r="D10" s="20">
        <f>(taxony!E30-taxony!E20-taxony!E12-taxony!E9-taxony!E8)/10</f>
        <v>4.9</v>
      </c>
      <c r="E10" s="20"/>
      <c r="F10" s="20">
        <f>D10*E10</f>
        <v>0</v>
      </c>
    </row>
    <row r="11" spans="1:6" s="8" customFormat="1" ht="12.75">
      <c r="A11" s="28">
        <v>5</v>
      </c>
      <c r="B11" s="21" t="s">
        <v>393</v>
      </c>
      <c r="C11" s="70" t="s">
        <v>4</v>
      </c>
      <c r="D11" s="20">
        <f>taxony!E54</f>
        <v>21</v>
      </c>
      <c r="E11" s="20"/>
      <c r="F11" s="20">
        <f>D11*E11</f>
        <v>0</v>
      </c>
    </row>
    <row r="12" spans="1:6" s="8" customFormat="1" ht="12.75">
      <c r="A12" s="28">
        <v>6</v>
      </c>
      <c r="B12" s="21" t="s">
        <v>395</v>
      </c>
      <c r="C12" s="70" t="s">
        <v>41</v>
      </c>
      <c r="D12" s="20">
        <f>D11/2</f>
        <v>10.5</v>
      </c>
      <c r="E12" s="20"/>
      <c r="F12" s="20">
        <f>D12*E12</f>
        <v>0</v>
      </c>
    </row>
    <row r="13" spans="1:6" s="8" customFormat="1" ht="12.75">
      <c r="A13" s="28">
        <v>7</v>
      </c>
      <c r="B13" s="21" t="s">
        <v>397</v>
      </c>
      <c r="C13" s="70" t="s">
        <v>4</v>
      </c>
      <c r="D13" s="20">
        <f>(taxony!E30+taxony!E54)*3</f>
        <v>264</v>
      </c>
      <c r="E13" s="20"/>
      <c r="F13" s="20">
        <f t="shared" si="0"/>
        <v>0</v>
      </c>
    </row>
    <row r="14" spans="1:6" ht="12.75">
      <c r="A14" s="28">
        <v>8</v>
      </c>
      <c r="B14" s="21" t="s">
        <v>398</v>
      </c>
      <c r="C14" s="70" t="s">
        <v>4</v>
      </c>
      <c r="D14" s="20">
        <f>(taxony!E69+taxony!E86+taxony!E95+taxony!E99+PRÁCE!D80)*2</f>
        <v>5714</v>
      </c>
      <c r="E14" s="20"/>
      <c r="F14" s="20">
        <v>0</v>
      </c>
    </row>
    <row r="15" spans="1:6" ht="12.75">
      <c r="A15" s="28">
        <v>9</v>
      </c>
      <c r="B15" s="21" t="s">
        <v>399</v>
      </c>
      <c r="C15" s="70" t="s">
        <v>6</v>
      </c>
      <c r="D15" s="20">
        <f>(taxony!E30+taxony!E54)*0.1</f>
        <v>8.8</v>
      </c>
      <c r="E15" s="20"/>
      <c r="F15" s="20">
        <f>D15*E15</f>
        <v>0</v>
      </c>
    </row>
    <row r="16" spans="1:6" ht="12.75">
      <c r="A16" s="28">
        <v>10</v>
      </c>
      <c r="B16" s="21" t="s">
        <v>400</v>
      </c>
      <c r="C16" s="70" t="s">
        <v>6</v>
      </c>
      <c r="D16" s="20">
        <f>(PRÁCE!D35+PRÁCE!D49)*0.1</f>
        <v>70.9</v>
      </c>
      <c r="E16" s="20"/>
      <c r="F16" s="20">
        <f aca="true" t="shared" si="1" ref="F16:F29">D16*E16</f>
        <v>0</v>
      </c>
    </row>
    <row r="17" spans="1:6" ht="12.75">
      <c r="A17" s="28">
        <v>11</v>
      </c>
      <c r="B17" s="96" t="s">
        <v>490</v>
      </c>
      <c r="C17" s="70" t="s">
        <v>6</v>
      </c>
      <c r="D17" s="20">
        <f>PRÁCE!D81*0.1</f>
        <v>9.15</v>
      </c>
      <c r="E17" s="20"/>
      <c r="F17" s="20">
        <f t="shared" si="1"/>
        <v>0</v>
      </c>
    </row>
    <row r="18" spans="1:6" ht="12.75">
      <c r="A18" s="28">
        <v>12</v>
      </c>
      <c r="B18" s="96" t="s">
        <v>506</v>
      </c>
      <c r="C18" s="70" t="s">
        <v>6</v>
      </c>
      <c r="D18" s="20">
        <f>PRÁCE!D88*0.1</f>
        <v>8.63</v>
      </c>
      <c r="E18" s="20"/>
      <c r="F18" s="20">
        <f>D18*E18</f>
        <v>0</v>
      </c>
    </row>
    <row r="19" spans="1:6" s="8" customFormat="1" ht="12.75">
      <c r="A19" s="28">
        <v>13</v>
      </c>
      <c r="B19" s="96" t="s">
        <v>154</v>
      </c>
      <c r="C19" s="70" t="s">
        <v>4</v>
      </c>
      <c r="D19" s="95">
        <f>taxony!E86/8</f>
        <v>31.625</v>
      </c>
      <c r="E19" s="20"/>
      <c r="F19" s="20">
        <f t="shared" si="1"/>
        <v>0</v>
      </c>
    </row>
    <row r="20" spans="1:6" s="8" customFormat="1" ht="12.75">
      <c r="A20" s="28">
        <v>14</v>
      </c>
      <c r="B20" s="96" t="s">
        <v>489</v>
      </c>
      <c r="C20" s="70" t="s">
        <v>4</v>
      </c>
      <c r="D20" s="151">
        <v>38</v>
      </c>
      <c r="E20" s="20"/>
      <c r="F20" s="20">
        <f t="shared" si="1"/>
        <v>0</v>
      </c>
    </row>
    <row r="21" spans="1:6" s="8" customFormat="1" ht="12.75">
      <c r="A21" s="28">
        <v>15</v>
      </c>
      <c r="B21" s="96" t="s">
        <v>403</v>
      </c>
      <c r="C21" s="70" t="s">
        <v>402</v>
      </c>
      <c r="D21" s="95">
        <v>65</v>
      </c>
      <c r="E21" s="20"/>
      <c r="F21" s="20">
        <f t="shared" si="1"/>
        <v>0</v>
      </c>
    </row>
    <row r="22" spans="1:6" s="8" customFormat="1" ht="12.75">
      <c r="A22" s="28">
        <v>16</v>
      </c>
      <c r="B22" s="178" t="s">
        <v>541</v>
      </c>
      <c r="C22" s="179" t="s">
        <v>4</v>
      </c>
      <c r="D22" s="45">
        <v>69</v>
      </c>
      <c r="E22" s="45"/>
      <c r="F22" s="45">
        <f t="shared" si="1"/>
        <v>0</v>
      </c>
    </row>
    <row r="23" spans="1:6" s="8" customFormat="1" ht="12.75">
      <c r="A23" s="28">
        <v>17</v>
      </c>
      <c r="B23" s="21" t="s">
        <v>507</v>
      </c>
      <c r="C23" s="70" t="s">
        <v>4</v>
      </c>
      <c r="D23" s="20">
        <v>2</v>
      </c>
      <c r="E23" s="20"/>
      <c r="F23" s="20">
        <f t="shared" si="1"/>
        <v>0</v>
      </c>
    </row>
    <row r="24" spans="1:6" s="8" customFormat="1" ht="12.75">
      <c r="A24" s="28">
        <v>18</v>
      </c>
      <c r="B24" s="180" t="s">
        <v>492</v>
      </c>
      <c r="C24" s="159" t="s">
        <v>6</v>
      </c>
      <c r="D24" s="181">
        <v>35.5</v>
      </c>
      <c r="E24" s="30"/>
      <c r="F24" s="30">
        <f t="shared" si="1"/>
        <v>0</v>
      </c>
    </row>
    <row r="25" spans="1:6" s="8" customFormat="1" ht="12.75">
      <c r="A25" s="28">
        <v>19</v>
      </c>
      <c r="B25" s="96" t="s">
        <v>491</v>
      </c>
      <c r="C25" s="70" t="s">
        <v>6</v>
      </c>
      <c r="D25" s="95">
        <v>34</v>
      </c>
      <c r="E25" s="20"/>
      <c r="F25" s="20">
        <f t="shared" si="1"/>
        <v>0</v>
      </c>
    </row>
    <row r="26" spans="1:6" s="8" customFormat="1" ht="12.75">
      <c r="A26" s="28">
        <v>20</v>
      </c>
      <c r="B26" s="21" t="s">
        <v>401</v>
      </c>
      <c r="C26" s="70" t="s">
        <v>69</v>
      </c>
      <c r="D26" s="95">
        <v>0.05</v>
      </c>
      <c r="E26" s="20"/>
      <c r="F26" s="20">
        <f t="shared" si="1"/>
        <v>0</v>
      </c>
    </row>
    <row r="27" spans="1:6" s="8" customFormat="1" ht="12.75">
      <c r="A27" s="28">
        <v>21</v>
      </c>
      <c r="B27" s="21" t="s">
        <v>175</v>
      </c>
      <c r="C27" s="70" t="s">
        <v>69</v>
      </c>
      <c r="D27" s="95">
        <f>(PRÁCE!D35+PRÁCE!D49)/100*0.05*2</f>
        <v>0.7090000000000001</v>
      </c>
      <c r="E27" s="20"/>
      <c r="F27" s="20">
        <f t="shared" si="1"/>
        <v>0</v>
      </c>
    </row>
    <row r="28" spans="1:6" s="8" customFormat="1" ht="12.75">
      <c r="A28" s="28">
        <v>22</v>
      </c>
      <c r="B28" s="96" t="s">
        <v>493</v>
      </c>
      <c r="C28" s="70" t="s">
        <v>402</v>
      </c>
      <c r="D28" s="95">
        <v>126.7</v>
      </c>
      <c r="E28" s="20"/>
      <c r="F28" s="20">
        <f t="shared" si="1"/>
        <v>0</v>
      </c>
    </row>
    <row r="29" spans="1:6" s="8" customFormat="1" ht="13.5" thickBot="1">
      <c r="A29" s="28">
        <v>23</v>
      </c>
      <c r="B29" s="22" t="s">
        <v>181</v>
      </c>
      <c r="C29" s="71" t="s">
        <v>180</v>
      </c>
      <c r="D29" s="118">
        <f>PRÁCE!D65*0.04</f>
        <v>41.72</v>
      </c>
      <c r="E29" s="44"/>
      <c r="F29" s="20">
        <f t="shared" si="1"/>
        <v>0</v>
      </c>
    </row>
    <row r="30" spans="1:6" ht="15.75" thickBot="1">
      <c r="A30" s="254" t="s">
        <v>153</v>
      </c>
      <c r="B30" s="255"/>
      <c r="C30" s="256"/>
      <c r="D30" s="256"/>
      <c r="E30" s="256"/>
      <c r="F30" s="257">
        <f>SUM(F7:F29)</f>
        <v>0</v>
      </c>
    </row>
  </sheetData>
  <printOptions horizontalCentered="1"/>
  <pageMargins left="0.7874015748031497" right="0.7874015748031497" top="0.5905511811023623" bottom="0.6299212598425197" header="0.5118110236220472" footer="0.5118110236220472"/>
  <pageSetup fitToHeight="1" fitToWidth="1" horizontalDpi="300" verticalDpi="300" orientation="landscape" paperSize="257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98"/>
  <sheetViews>
    <sheetView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7.75390625" style="5" customWidth="1"/>
    <col min="2" max="2" width="70.00390625" style="5" customWidth="1"/>
    <col min="3" max="3" width="11.00390625" style="5" customWidth="1"/>
    <col min="4" max="4" width="15.00390625" style="5" customWidth="1"/>
    <col min="5" max="5" width="12.75390625" style="5" customWidth="1"/>
    <col min="6" max="6" width="21.25390625" style="5" customWidth="1"/>
    <col min="7" max="16384" width="9.125" style="5" customWidth="1"/>
  </cols>
  <sheetData>
    <row r="1" ht="15">
      <c r="A1" s="172" t="s">
        <v>512</v>
      </c>
    </row>
    <row r="2" ht="15">
      <c r="A2" s="172"/>
    </row>
    <row r="3" spans="1:6" ht="18.75" thickBot="1">
      <c r="A3" s="186" t="s">
        <v>42</v>
      </c>
      <c r="B3" s="102"/>
      <c r="C3" s="102"/>
      <c r="D3" s="102"/>
      <c r="E3" s="102"/>
      <c r="F3" s="102"/>
    </row>
    <row r="4" spans="1:6" s="8" customFormat="1" ht="12.75">
      <c r="A4" s="13"/>
      <c r="B4" s="13"/>
      <c r="C4" s="10"/>
      <c r="D4" s="10"/>
      <c r="E4" s="10"/>
      <c r="F4" s="13"/>
    </row>
    <row r="5" spans="1:6" s="8" customFormat="1" ht="13.5" thickBot="1">
      <c r="A5" s="195" t="s">
        <v>357</v>
      </c>
      <c r="B5" s="190"/>
      <c r="C5" s="190"/>
      <c r="D5" s="190"/>
      <c r="E5" s="190"/>
      <c r="F5" s="195"/>
    </row>
    <row r="6" spans="1:6" s="8" customFormat="1" ht="13.5" thickBot="1">
      <c r="A6" s="145" t="s">
        <v>44</v>
      </c>
      <c r="B6" s="147" t="s">
        <v>45</v>
      </c>
      <c r="C6" s="146" t="s">
        <v>0</v>
      </c>
      <c r="D6" s="146" t="s">
        <v>1</v>
      </c>
      <c r="E6" s="148" t="s">
        <v>8</v>
      </c>
      <c r="F6" s="149" t="s">
        <v>32</v>
      </c>
    </row>
    <row r="7" spans="1:6" s="8" customFormat="1" ht="12.75">
      <c r="A7" s="125">
        <v>1</v>
      </c>
      <c r="B7" s="31" t="s">
        <v>565</v>
      </c>
      <c r="C7" s="30" t="s">
        <v>4</v>
      </c>
      <c r="D7" s="30">
        <f>taxony!E30+taxony!E54</f>
        <v>88</v>
      </c>
      <c r="E7" s="30"/>
      <c r="F7" s="30">
        <f>D7*E7</f>
        <v>0</v>
      </c>
    </row>
    <row r="8" spans="1:6" s="8" customFormat="1" ht="12.75">
      <c r="A8" s="125">
        <v>2</v>
      </c>
      <c r="B8" s="21" t="s">
        <v>358</v>
      </c>
      <c r="C8" s="20" t="s">
        <v>4</v>
      </c>
      <c r="D8" s="20">
        <f>taxony!E69+taxony!E86+taxony!E95</f>
        <v>749</v>
      </c>
      <c r="E8" s="20"/>
      <c r="F8" s="30">
        <f>D8*E8</f>
        <v>0</v>
      </c>
    </row>
    <row r="9" spans="1:6" s="8" customFormat="1" ht="12.75">
      <c r="A9" s="20">
        <v>3</v>
      </c>
      <c r="B9" s="21" t="s">
        <v>359</v>
      </c>
      <c r="C9" s="20" t="s">
        <v>4</v>
      </c>
      <c r="D9" s="20">
        <f>taxony!E99</f>
        <v>1385</v>
      </c>
      <c r="E9" s="20"/>
      <c r="F9" s="30">
        <f>D9*E9</f>
        <v>0</v>
      </c>
    </row>
    <row r="10" spans="1:6" s="8" customFormat="1" ht="13.5" thickBot="1">
      <c r="A10" s="44">
        <v>4</v>
      </c>
      <c r="B10" s="22" t="s">
        <v>360</v>
      </c>
      <c r="C10" s="44" t="s">
        <v>4</v>
      </c>
      <c r="D10" s="44">
        <v>723</v>
      </c>
      <c r="E10" s="44"/>
      <c r="F10" s="30">
        <f>D10*E10</f>
        <v>0</v>
      </c>
    </row>
    <row r="11" spans="1:6" s="8" customFormat="1" ht="13.5" thickBot="1">
      <c r="A11" s="46" t="s">
        <v>12</v>
      </c>
      <c r="B11" s="48"/>
      <c r="C11" s="47"/>
      <c r="D11" s="47"/>
      <c r="E11" s="47"/>
      <c r="F11" s="56">
        <f>SUM(F7:F10)</f>
        <v>0</v>
      </c>
    </row>
    <row r="12" spans="1:6" s="8" customFormat="1" ht="12.75">
      <c r="A12" s="13"/>
      <c r="B12" s="13"/>
      <c r="C12" s="10"/>
      <c r="D12" s="10"/>
      <c r="E12" s="10"/>
      <c r="F12" s="13"/>
    </row>
    <row r="13" spans="1:6" ht="12.75">
      <c r="A13" s="195" t="s">
        <v>43</v>
      </c>
      <c r="B13" s="202"/>
      <c r="C13" s="202"/>
      <c r="D13" s="202"/>
      <c r="E13" s="202"/>
      <c r="F13" s="202"/>
    </row>
    <row r="14" spans="1:6" s="8" customFormat="1" ht="13.5" thickBot="1">
      <c r="A14" s="38" t="s">
        <v>44</v>
      </c>
      <c r="B14" s="39" t="s">
        <v>45</v>
      </c>
      <c r="C14" s="38" t="s">
        <v>0</v>
      </c>
      <c r="D14" s="38" t="s">
        <v>1</v>
      </c>
      <c r="E14" s="38" t="s">
        <v>8</v>
      </c>
      <c r="F14" s="38" t="s">
        <v>32</v>
      </c>
    </row>
    <row r="15" spans="1:6" s="8" customFormat="1" ht="12.75">
      <c r="A15" s="28">
        <v>1</v>
      </c>
      <c r="B15" s="29" t="s">
        <v>46</v>
      </c>
      <c r="C15" s="28" t="s">
        <v>4</v>
      </c>
      <c r="D15" s="28">
        <f>taxony!E30</f>
        <v>67</v>
      </c>
      <c r="E15" s="28"/>
      <c r="F15" s="28">
        <f aca="true" t="shared" si="0" ref="F15:F21">D15*E15</f>
        <v>0</v>
      </c>
    </row>
    <row r="16" spans="1:6" s="8" customFormat="1" ht="12.75">
      <c r="A16" s="28">
        <v>2</v>
      </c>
      <c r="B16" s="36" t="s">
        <v>47</v>
      </c>
      <c r="C16" s="17" t="s">
        <v>4</v>
      </c>
      <c r="D16" s="28">
        <f>D15</f>
        <v>67</v>
      </c>
      <c r="E16" s="17"/>
      <c r="F16" s="40">
        <f t="shared" si="0"/>
        <v>0</v>
      </c>
    </row>
    <row r="17" spans="1:6" s="8" customFormat="1" ht="12.75">
      <c r="A17" s="28">
        <v>3</v>
      </c>
      <c r="B17" s="36" t="s">
        <v>48</v>
      </c>
      <c r="C17" s="17" t="s">
        <v>4</v>
      </c>
      <c r="D17" s="28">
        <f>D15</f>
        <v>67</v>
      </c>
      <c r="E17" s="17"/>
      <c r="F17" s="37">
        <f t="shared" si="0"/>
        <v>0</v>
      </c>
    </row>
    <row r="18" spans="1:6" s="8" customFormat="1" ht="12.75">
      <c r="A18" s="28">
        <v>4</v>
      </c>
      <c r="B18" s="36" t="s">
        <v>49</v>
      </c>
      <c r="C18" s="17" t="s">
        <v>4</v>
      </c>
      <c r="D18" s="28">
        <f>taxony!E30-taxony!E8-taxony!E9-taxony!E12-taxony!E20</f>
        <v>49</v>
      </c>
      <c r="E18" s="17"/>
      <c r="F18" s="40">
        <f t="shared" si="0"/>
        <v>0</v>
      </c>
    </row>
    <row r="19" spans="1:6" s="8" customFormat="1" ht="12.75">
      <c r="A19" s="28">
        <v>5</v>
      </c>
      <c r="B19" s="36" t="s">
        <v>50</v>
      </c>
      <c r="C19" s="17" t="s">
        <v>4</v>
      </c>
      <c r="D19" s="28">
        <f>D15</f>
        <v>67</v>
      </c>
      <c r="E19" s="17"/>
      <c r="F19" s="40">
        <f t="shared" si="0"/>
        <v>0</v>
      </c>
    </row>
    <row r="20" spans="1:6" s="8" customFormat="1" ht="12.75">
      <c r="A20" s="28">
        <v>6</v>
      </c>
      <c r="B20" s="36" t="s">
        <v>51</v>
      </c>
      <c r="C20" s="17" t="s">
        <v>5</v>
      </c>
      <c r="D20" s="28">
        <f>D15</f>
        <v>67</v>
      </c>
      <c r="E20" s="17"/>
      <c r="F20" s="17">
        <f t="shared" si="0"/>
        <v>0</v>
      </c>
    </row>
    <row r="21" spans="1:6" s="8" customFormat="1" ht="13.5" thickBot="1">
      <c r="A21" s="28">
        <v>7</v>
      </c>
      <c r="B21" s="18" t="s">
        <v>52</v>
      </c>
      <c r="C21" s="42" t="s">
        <v>53</v>
      </c>
      <c r="D21" s="42">
        <f>D15*0.15</f>
        <v>10.049999999999999</v>
      </c>
      <c r="E21" s="42"/>
      <c r="F21" s="42">
        <f t="shared" si="0"/>
        <v>0</v>
      </c>
    </row>
    <row r="22" spans="1:6" ht="13.5" thickBot="1">
      <c r="A22" s="46" t="s">
        <v>12</v>
      </c>
      <c r="B22" s="48"/>
      <c r="C22" s="47"/>
      <c r="D22" s="47"/>
      <c r="E22" s="47"/>
      <c r="F22" s="56">
        <f>SUM(F15:F21)</f>
        <v>0</v>
      </c>
    </row>
    <row r="23" spans="1:6" s="8" customFormat="1" ht="12.75">
      <c r="A23" s="13"/>
      <c r="B23" s="13"/>
      <c r="C23" s="10"/>
      <c r="D23" s="10"/>
      <c r="E23" s="10"/>
      <c r="F23" s="13"/>
    </row>
    <row r="24" spans="1:6" s="8" customFormat="1" ht="13.5" thickBot="1">
      <c r="A24" s="195" t="s">
        <v>363</v>
      </c>
      <c r="B24" s="192"/>
      <c r="C24" s="193"/>
      <c r="D24" s="193"/>
      <c r="E24" s="193"/>
      <c r="F24" s="192"/>
    </row>
    <row r="25" spans="1:6" s="8" customFormat="1" ht="13.5" thickBot="1">
      <c r="A25" s="145" t="s">
        <v>44</v>
      </c>
      <c r="B25" s="147" t="s">
        <v>45</v>
      </c>
      <c r="C25" s="146" t="s">
        <v>0</v>
      </c>
      <c r="D25" s="146" t="s">
        <v>1</v>
      </c>
      <c r="E25" s="148" t="s">
        <v>8</v>
      </c>
      <c r="F25" s="149" t="s">
        <v>32</v>
      </c>
    </row>
    <row r="26" spans="1:6" s="8" customFormat="1" ht="12.75">
      <c r="A26" s="125">
        <v>1</v>
      </c>
      <c r="B26" s="21" t="s">
        <v>361</v>
      </c>
      <c r="C26" s="20" t="s">
        <v>4</v>
      </c>
      <c r="D26" s="20">
        <f>taxony!E54</f>
        <v>21</v>
      </c>
      <c r="E26" s="20"/>
      <c r="F26" s="150">
        <f>+E26*D26</f>
        <v>0</v>
      </c>
    </row>
    <row r="27" spans="1:6" s="8" customFormat="1" ht="12.75">
      <c r="A27" s="125">
        <v>2</v>
      </c>
      <c r="B27" s="21" t="s">
        <v>364</v>
      </c>
      <c r="C27" s="20" t="s">
        <v>4</v>
      </c>
      <c r="D27" s="28">
        <f>D26</f>
        <v>21</v>
      </c>
      <c r="E27" s="28"/>
      <c r="F27" s="150">
        <f>+E27*D27</f>
        <v>0</v>
      </c>
    </row>
    <row r="28" spans="1:6" s="8" customFormat="1" ht="12.75">
      <c r="A28" s="125">
        <v>3</v>
      </c>
      <c r="B28" s="21" t="s">
        <v>48</v>
      </c>
      <c r="C28" s="20" t="s">
        <v>4</v>
      </c>
      <c r="D28" s="17">
        <f>D26</f>
        <v>21</v>
      </c>
      <c r="E28" s="17"/>
      <c r="F28" s="150">
        <f>+E28*D28</f>
        <v>0</v>
      </c>
    </row>
    <row r="29" spans="1:6" s="8" customFormat="1" ht="12.75">
      <c r="A29" s="125">
        <v>4</v>
      </c>
      <c r="B29" s="21" t="s">
        <v>51</v>
      </c>
      <c r="C29" s="20" t="s">
        <v>5</v>
      </c>
      <c r="D29" s="17">
        <f>D26</f>
        <v>21</v>
      </c>
      <c r="E29" s="17"/>
      <c r="F29" s="150">
        <f>+E29*D29</f>
        <v>0</v>
      </c>
    </row>
    <row r="30" spans="1:6" s="8" customFormat="1" ht="13.5" thickBot="1">
      <c r="A30" s="125">
        <v>5</v>
      </c>
      <c r="B30" s="22" t="s">
        <v>362</v>
      </c>
      <c r="C30" s="20" t="s">
        <v>53</v>
      </c>
      <c r="D30" s="42">
        <f>D26*0.05</f>
        <v>1.05</v>
      </c>
      <c r="E30" s="42"/>
      <c r="F30" s="150">
        <f>+E30*D30</f>
        <v>0</v>
      </c>
    </row>
    <row r="31" spans="1:6" s="8" customFormat="1" ht="13.5" thickBot="1">
      <c r="A31" s="153" t="s">
        <v>12</v>
      </c>
      <c r="B31" s="155"/>
      <c r="C31" s="154"/>
      <c r="D31" s="154"/>
      <c r="E31" s="154"/>
      <c r="F31" s="56">
        <f>SUM(F26:F30)</f>
        <v>0</v>
      </c>
    </row>
    <row r="32" spans="1:6" s="8" customFormat="1" ht="12.75">
      <c r="A32" s="13"/>
      <c r="B32" s="13"/>
      <c r="C32" s="10"/>
      <c r="D32" s="10"/>
      <c r="E32" s="10"/>
      <c r="F32" s="11"/>
    </row>
    <row r="33" spans="1:6" s="108" customFormat="1" ht="13.5" thickBot="1">
      <c r="A33" s="195" t="s">
        <v>161</v>
      </c>
      <c r="B33" s="192"/>
      <c r="C33" s="193"/>
      <c r="D33" s="193"/>
      <c r="E33" s="193"/>
      <c r="F33" s="192"/>
    </row>
    <row r="34" spans="1:6" s="108" customFormat="1" ht="13.5" thickBot="1">
      <c r="A34" s="145" t="s">
        <v>44</v>
      </c>
      <c r="B34" s="147" t="s">
        <v>45</v>
      </c>
      <c r="C34" s="146" t="s">
        <v>0</v>
      </c>
      <c r="D34" s="146" t="s">
        <v>1</v>
      </c>
      <c r="E34" s="148" t="s">
        <v>8</v>
      </c>
      <c r="F34" s="149" t="s">
        <v>32</v>
      </c>
    </row>
    <row r="35" spans="1:6" s="108" customFormat="1" ht="12.75">
      <c r="A35" s="20">
        <v>1</v>
      </c>
      <c r="B35" s="21" t="s">
        <v>155</v>
      </c>
      <c r="C35" s="20" t="s">
        <v>5</v>
      </c>
      <c r="D35" s="151">
        <f>'výkaz výměr'!B17</f>
        <v>302</v>
      </c>
      <c r="E35" s="20"/>
      <c r="F35" s="20">
        <f aca="true" t="shared" si="1" ref="F35:F44">D35*E35</f>
        <v>0</v>
      </c>
    </row>
    <row r="36" spans="1:6" s="108" customFormat="1" ht="12.75">
      <c r="A36" s="20">
        <v>2</v>
      </c>
      <c r="B36" s="21" t="s">
        <v>156</v>
      </c>
      <c r="C36" s="20" t="s">
        <v>5</v>
      </c>
      <c r="D36" s="20">
        <f>D35</f>
        <v>302</v>
      </c>
      <c r="E36" s="20"/>
      <c r="F36" s="20">
        <f t="shared" si="1"/>
        <v>0</v>
      </c>
    </row>
    <row r="37" spans="1:6" s="108" customFormat="1" ht="12.75">
      <c r="A37" s="20">
        <v>3</v>
      </c>
      <c r="B37" s="21" t="s">
        <v>157</v>
      </c>
      <c r="C37" s="20" t="s">
        <v>5</v>
      </c>
      <c r="D37" s="20">
        <f>D35*2</f>
        <v>604</v>
      </c>
      <c r="E37" s="20"/>
      <c r="F37" s="20">
        <f t="shared" si="1"/>
        <v>0</v>
      </c>
    </row>
    <row r="38" spans="1:6" s="108" customFormat="1" ht="12.75">
      <c r="A38" s="20">
        <v>4</v>
      </c>
      <c r="B38" s="21" t="s">
        <v>381</v>
      </c>
      <c r="C38" s="20" t="s">
        <v>4</v>
      </c>
      <c r="D38" s="20">
        <f>'výkaz výměr'!B20</f>
        <v>62</v>
      </c>
      <c r="E38" s="20"/>
      <c r="F38" s="20">
        <f t="shared" si="1"/>
        <v>0</v>
      </c>
    </row>
    <row r="39" spans="1:6" s="108" customFormat="1" ht="12.75">
      <c r="A39" s="20">
        <v>5</v>
      </c>
      <c r="B39" s="21" t="s">
        <v>382</v>
      </c>
      <c r="C39" s="20" t="s">
        <v>4</v>
      </c>
      <c r="D39" s="97">
        <f>D38</f>
        <v>62</v>
      </c>
      <c r="E39" s="20"/>
      <c r="F39" s="20">
        <f t="shared" si="1"/>
        <v>0</v>
      </c>
    </row>
    <row r="40" spans="1:6" s="108" customFormat="1" ht="12.75">
      <c r="A40" s="20">
        <v>6</v>
      </c>
      <c r="B40" s="21" t="s">
        <v>158</v>
      </c>
      <c r="C40" s="20" t="s">
        <v>4</v>
      </c>
      <c r="D40" s="20">
        <f>'výkaz výměr'!B21</f>
        <v>75</v>
      </c>
      <c r="E40" s="20"/>
      <c r="F40" s="20">
        <f t="shared" si="1"/>
        <v>0</v>
      </c>
    </row>
    <row r="41" spans="1:6" s="108" customFormat="1" ht="12.75">
      <c r="A41" s="20">
        <v>7</v>
      </c>
      <c r="B41" s="21" t="s">
        <v>159</v>
      </c>
      <c r="C41" s="20" t="s">
        <v>4</v>
      </c>
      <c r="D41" s="20">
        <f>D40</f>
        <v>75</v>
      </c>
      <c r="E41" s="20"/>
      <c r="F41" s="20">
        <f t="shared" si="1"/>
        <v>0</v>
      </c>
    </row>
    <row r="42" spans="1:6" s="108" customFormat="1" ht="12.75">
      <c r="A42" s="20">
        <v>8</v>
      </c>
      <c r="B42" s="21" t="s">
        <v>160</v>
      </c>
      <c r="C42" s="20" t="s">
        <v>4</v>
      </c>
      <c r="D42" s="20">
        <f>D38+D40</f>
        <v>137</v>
      </c>
      <c r="E42" s="20"/>
      <c r="F42" s="20">
        <f t="shared" si="1"/>
        <v>0</v>
      </c>
    </row>
    <row r="43" spans="1:6" s="108" customFormat="1" ht="12.75">
      <c r="A43" s="20">
        <v>9</v>
      </c>
      <c r="B43" s="98" t="s">
        <v>51</v>
      </c>
      <c r="C43" s="44" t="s">
        <v>5</v>
      </c>
      <c r="D43" s="44">
        <f>D35</f>
        <v>302</v>
      </c>
      <c r="E43" s="44"/>
      <c r="F43" s="20">
        <f t="shared" si="1"/>
        <v>0</v>
      </c>
    </row>
    <row r="44" spans="1:6" s="108" customFormat="1" ht="13.5" thickBot="1">
      <c r="A44" s="20">
        <v>10</v>
      </c>
      <c r="B44" s="21" t="s">
        <v>162</v>
      </c>
      <c r="C44" s="20" t="s">
        <v>53</v>
      </c>
      <c r="D44" s="20">
        <f>D35*0.01</f>
        <v>3.02</v>
      </c>
      <c r="E44" s="42"/>
      <c r="F44" s="20">
        <f t="shared" si="1"/>
        <v>0</v>
      </c>
    </row>
    <row r="45" spans="1:6" s="108" customFormat="1" ht="13.5" thickBot="1">
      <c r="A45" s="46" t="s">
        <v>12</v>
      </c>
      <c r="B45" s="48"/>
      <c r="C45" s="47"/>
      <c r="D45" s="47"/>
      <c r="E45" s="47"/>
      <c r="F45" s="99">
        <f>SUM(F35:F44)</f>
        <v>0</v>
      </c>
    </row>
    <row r="46" spans="1:6" ht="12.75">
      <c r="A46" s="13"/>
      <c r="B46" s="13"/>
      <c r="C46" s="10"/>
      <c r="D46" s="10"/>
      <c r="E46" s="10"/>
      <c r="F46" s="13"/>
    </row>
    <row r="47" spans="1:6" ht="13.5" thickBot="1">
      <c r="A47" s="195" t="s">
        <v>383</v>
      </c>
      <c r="B47" s="192"/>
      <c r="C47" s="193"/>
      <c r="D47" s="193"/>
      <c r="E47" s="193"/>
      <c r="F47" s="192"/>
    </row>
    <row r="48" spans="1:6" ht="13.5" thickBot="1">
      <c r="A48" s="145" t="s">
        <v>44</v>
      </c>
      <c r="B48" s="147" t="s">
        <v>45</v>
      </c>
      <c r="C48" s="146" t="s">
        <v>0</v>
      </c>
      <c r="D48" s="146" t="s">
        <v>1</v>
      </c>
      <c r="E48" s="148" t="s">
        <v>8</v>
      </c>
      <c r="F48" s="149" t="s">
        <v>32</v>
      </c>
    </row>
    <row r="49" spans="1:6" ht="12.75">
      <c r="A49" s="20">
        <v>1</v>
      </c>
      <c r="B49" s="21" t="s">
        <v>384</v>
      </c>
      <c r="C49" s="20" t="s">
        <v>5</v>
      </c>
      <c r="D49" s="151">
        <f>'výkaz výměr'!B18</f>
        <v>407</v>
      </c>
      <c r="E49" s="20"/>
      <c r="F49" s="20">
        <f aca="true" t="shared" si="2" ref="F49:F60">D49*E49</f>
        <v>0</v>
      </c>
    </row>
    <row r="50" spans="1:6" ht="12.75">
      <c r="A50" s="20">
        <v>2</v>
      </c>
      <c r="B50" s="21" t="s">
        <v>386</v>
      </c>
      <c r="C50" s="20" t="s">
        <v>5</v>
      </c>
      <c r="D50" s="20">
        <f>D49</f>
        <v>407</v>
      </c>
      <c r="E50" s="20"/>
      <c r="F50" s="20">
        <f t="shared" si="2"/>
        <v>0</v>
      </c>
    </row>
    <row r="51" spans="1:6" ht="12.75">
      <c r="A51" s="20">
        <v>3</v>
      </c>
      <c r="B51" s="21" t="s">
        <v>385</v>
      </c>
      <c r="C51" s="20" t="s">
        <v>5</v>
      </c>
      <c r="D51" s="20">
        <f>D49*2</f>
        <v>814</v>
      </c>
      <c r="E51" s="20"/>
      <c r="F51" s="20">
        <f t="shared" si="2"/>
        <v>0</v>
      </c>
    </row>
    <row r="52" spans="1:6" ht="12.75">
      <c r="A52" s="20">
        <v>4</v>
      </c>
      <c r="B52" s="21" t="s">
        <v>381</v>
      </c>
      <c r="C52" s="20" t="s">
        <v>4</v>
      </c>
      <c r="D52" s="20">
        <f>'výkaz výměr'!B22</f>
        <v>41</v>
      </c>
      <c r="E52" s="20"/>
      <c r="F52" s="20">
        <f t="shared" si="2"/>
        <v>0</v>
      </c>
    </row>
    <row r="53" spans="1:6" ht="12.75">
      <c r="A53" s="20">
        <v>5</v>
      </c>
      <c r="B53" s="21" t="s">
        <v>387</v>
      </c>
      <c r="C53" s="20" t="s">
        <v>4</v>
      </c>
      <c r="D53" s="97">
        <f>D52</f>
        <v>41</v>
      </c>
      <c r="E53" s="20"/>
      <c r="F53" s="20">
        <f t="shared" si="2"/>
        <v>0</v>
      </c>
    </row>
    <row r="54" spans="1:6" ht="12.75">
      <c r="A54" s="20">
        <v>6</v>
      </c>
      <c r="B54" s="21" t="s">
        <v>158</v>
      </c>
      <c r="C54" s="20" t="s">
        <v>4</v>
      </c>
      <c r="D54" s="20">
        <f>'výkaz výměr'!B23</f>
        <v>178</v>
      </c>
      <c r="E54" s="20"/>
      <c r="F54" s="20">
        <f t="shared" si="2"/>
        <v>0</v>
      </c>
    </row>
    <row r="55" spans="1:6" ht="12.75">
      <c r="A55" s="20">
        <v>7</v>
      </c>
      <c r="B55" s="21" t="s">
        <v>388</v>
      </c>
      <c r="C55" s="20" t="s">
        <v>4</v>
      </c>
      <c r="D55" s="20">
        <f>D54</f>
        <v>178</v>
      </c>
      <c r="E55" s="20"/>
      <c r="F55" s="20">
        <f t="shared" si="2"/>
        <v>0</v>
      </c>
    </row>
    <row r="56" spans="1:6" ht="12.75">
      <c r="A56" s="20">
        <v>8</v>
      </c>
      <c r="B56" s="21" t="s">
        <v>390</v>
      </c>
      <c r="C56" s="20" t="s">
        <v>4</v>
      </c>
      <c r="D56" s="20">
        <f>'výkaz výměr'!B24</f>
        <v>393</v>
      </c>
      <c r="E56" s="20"/>
      <c r="F56" s="20">
        <f>D56*E56</f>
        <v>0</v>
      </c>
    </row>
    <row r="57" spans="1:6" ht="12.75">
      <c r="A57" s="20">
        <v>9</v>
      </c>
      <c r="B57" s="21" t="s">
        <v>389</v>
      </c>
      <c r="C57" s="20" t="s">
        <v>4</v>
      </c>
      <c r="D57" s="97">
        <f>D56</f>
        <v>393</v>
      </c>
      <c r="E57" s="20"/>
      <c r="F57" s="20">
        <f>D57*E57</f>
        <v>0</v>
      </c>
    </row>
    <row r="58" spans="1:6" ht="12.75">
      <c r="A58" s="20">
        <v>10</v>
      </c>
      <c r="B58" s="21" t="s">
        <v>160</v>
      </c>
      <c r="C58" s="20" t="s">
        <v>4</v>
      </c>
      <c r="D58" s="20">
        <f>D52+D54+D56</f>
        <v>612</v>
      </c>
      <c r="E58" s="20"/>
      <c r="F58" s="20">
        <f t="shared" si="2"/>
        <v>0</v>
      </c>
    </row>
    <row r="59" spans="1:6" ht="12.75">
      <c r="A59" s="20">
        <v>11</v>
      </c>
      <c r="B59" s="98" t="s">
        <v>562</v>
      </c>
      <c r="C59" s="44" t="s">
        <v>5</v>
      </c>
      <c r="D59" s="44">
        <f>D49</f>
        <v>407</v>
      </c>
      <c r="E59" s="44"/>
      <c r="F59" s="20">
        <f t="shared" si="2"/>
        <v>0</v>
      </c>
    </row>
    <row r="60" spans="1:6" ht="13.5" thickBot="1">
      <c r="A60" s="20">
        <v>12</v>
      </c>
      <c r="B60" s="21" t="s">
        <v>162</v>
      </c>
      <c r="C60" s="20" t="s">
        <v>53</v>
      </c>
      <c r="D60" s="20">
        <f>D49*0.01</f>
        <v>4.07</v>
      </c>
      <c r="E60" s="42"/>
      <c r="F60" s="20">
        <f t="shared" si="2"/>
        <v>0</v>
      </c>
    </row>
    <row r="61" spans="1:6" ht="13.5" thickBot="1">
      <c r="A61" s="46" t="s">
        <v>12</v>
      </c>
      <c r="B61" s="48"/>
      <c r="C61" s="47"/>
      <c r="D61" s="47"/>
      <c r="E61" s="47"/>
      <c r="F61" s="99">
        <f>SUM(F49:F60)</f>
        <v>0</v>
      </c>
    </row>
    <row r="62" spans="1:6" ht="12.75">
      <c r="A62" s="13"/>
      <c r="B62" s="13"/>
      <c r="C62" s="10"/>
      <c r="D62" s="10"/>
      <c r="E62" s="10"/>
      <c r="F62" s="13"/>
    </row>
    <row r="63" spans="1:6" s="8" customFormat="1" ht="13.5" thickBot="1">
      <c r="A63" s="190" t="s">
        <v>177</v>
      </c>
      <c r="B63" s="192"/>
      <c r="C63" s="193"/>
      <c r="D63" s="193"/>
      <c r="E63" s="193"/>
      <c r="F63" s="194"/>
    </row>
    <row r="64" spans="1:6" s="8" customFormat="1" ht="13.5" thickBot="1">
      <c r="A64" s="145" t="s">
        <v>44</v>
      </c>
      <c r="B64" s="147" t="s">
        <v>45</v>
      </c>
      <c r="C64" s="146" t="s">
        <v>0</v>
      </c>
      <c r="D64" s="146" t="s">
        <v>1</v>
      </c>
      <c r="E64" s="148" t="s">
        <v>8</v>
      </c>
      <c r="F64" s="149" t="s">
        <v>32</v>
      </c>
    </row>
    <row r="65" spans="1:6" s="8" customFormat="1" ht="12.75">
      <c r="A65" s="20">
        <v>1</v>
      </c>
      <c r="B65" s="36" t="s">
        <v>404</v>
      </c>
      <c r="C65" s="17" t="s">
        <v>5</v>
      </c>
      <c r="D65" s="17">
        <v>1043</v>
      </c>
      <c r="E65" s="17"/>
      <c r="F65" s="17">
        <f>D65*E65</f>
        <v>0</v>
      </c>
    </row>
    <row r="66" spans="1:6" s="8" customFormat="1" ht="12.75">
      <c r="A66" s="45">
        <v>2</v>
      </c>
      <c r="B66" s="18" t="s">
        <v>178</v>
      </c>
      <c r="C66" s="42" t="s">
        <v>5</v>
      </c>
      <c r="D66" s="42">
        <f>D65</f>
        <v>1043</v>
      </c>
      <c r="E66" s="42"/>
      <c r="F66" s="42">
        <f>D66*E66</f>
        <v>0</v>
      </c>
    </row>
    <row r="67" spans="1:6" s="8" customFormat="1" ht="13.5" thickBot="1">
      <c r="A67" s="44">
        <v>3</v>
      </c>
      <c r="B67" s="22" t="s">
        <v>179</v>
      </c>
      <c r="C67" s="44" t="s">
        <v>5</v>
      </c>
      <c r="D67" s="44">
        <f>D66</f>
        <v>1043</v>
      </c>
      <c r="E67" s="44"/>
      <c r="F67" s="42">
        <f>D67*E67</f>
        <v>0</v>
      </c>
    </row>
    <row r="68" spans="1:6" s="8" customFormat="1" ht="13.5" thickBot="1">
      <c r="A68" s="46" t="s">
        <v>12</v>
      </c>
      <c r="B68" s="51"/>
      <c r="C68" s="24"/>
      <c r="D68" s="24"/>
      <c r="E68" s="24"/>
      <c r="F68" s="49">
        <f>SUM(F65:F67)</f>
        <v>0</v>
      </c>
    </row>
    <row r="69" spans="1:6" ht="12.75">
      <c r="A69" s="13"/>
      <c r="B69" s="13"/>
      <c r="C69" s="10"/>
      <c r="D69" s="10"/>
      <c r="E69" s="10"/>
      <c r="F69" s="13"/>
    </row>
    <row r="70" spans="1:6" s="173" customFormat="1" ht="13.5" thickBot="1">
      <c r="A70" s="195" t="s">
        <v>488</v>
      </c>
      <c r="B70" s="195"/>
      <c r="C70" s="195"/>
      <c r="D70" s="195"/>
      <c r="E70" s="195"/>
      <c r="F70" s="195"/>
    </row>
    <row r="71" spans="1:6" s="173" customFormat="1" ht="13.5" thickBot="1">
      <c r="A71" s="145" t="s">
        <v>44</v>
      </c>
      <c r="B71" s="147" t="s">
        <v>45</v>
      </c>
      <c r="C71" s="146" t="s">
        <v>0</v>
      </c>
      <c r="D71" s="146" t="s">
        <v>1</v>
      </c>
      <c r="E71" s="148" t="s">
        <v>8</v>
      </c>
      <c r="F71" s="149" t="s">
        <v>32</v>
      </c>
    </row>
    <row r="72" spans="1:6" s="173" customFormat="1" ht="12.75">
      <c r="A72" s="20">
        <v>1</v>
      </c>
      <c r="B72" s="21" t="s">
        <v>405</v>
      </c>
      <c r="C72" s="20" t="s">
        <v>41</v>
      </c>
      <c r="D72" s="20">
        <v>126.7</v>
      </c>
      <c r="E72" s="20"/>
      <c r="F72" s="20">
        <f aca="true" t="shared" si="3" ref="F72:F82">D72*E72</f>
        <v>0</v>
      </c>
    </row>
    <row r="73" spans="1:6" s="173" customFormat="1" ht="12.75">
      <c r="A73" s="20">
        <v>2</v>
      </c>
      <c r="B73" s="21" t="s">
        <v>155</v>
      </c>
      <c r="C73" s="20" t="s">
        <v>5</v>
      </c>
      <c r="D73" s="20">
        <v>92</v>
      </c>
      <c r="E73" s="20"/>
      <c r="F73" s="20">
        <f t="shared" si="3"/>
        <v>0</v>
      </c>
    </row>
    <row r="74" spans="1:6" s="173" customFormat="1" ht="12.75">
      <c r="A74" s="20">
        <v>3</v>
      </c>
      <c r="B74" s="21" t="s">
        <v>156</v>
      </c>
      <c r="C74" s="20" t="s">
        <v>5</v>
      </c>
      <c r="D74" s="20">
        <f>D73</f>
        <v>92</v>
      </c>
      <c r="E74" s="20"/>
      <c r="F74" s="20">
        <f t="shared" si="3"/>
        <v>0</v>
      </c>
    </row>
    <row r="75" spans="1:6" s="173" customFormat="1" ht="12.75">
      <c r="A75" s="20">
        <v>4</v>
      </c>
      <c r="B75" s="21" t="s">
        <v>157</v>
      </c>
      <c r="C75" s="20" t="s">
        <v>5</v>
      </c>
      <c r="D75" s="20">
        <f>D73*2</f>
        <v>184</v>
      </c>
      <c r="E75" s="20"/>
      <c r="F75" s="20">
        <f t="shared" si="3"/>
        <v>0</v>
      </c>
    </row>
    <row r="76" spans="1:6" s="173" customFormat="1" ht="12.75">
      <c r="A76" s="20">
        <v>5</v>
      </c>
      <c r="B76" s="21" t="s">
        <v>486</v>
      </c>
      <c r="C76" s="20" t="s">
        <v>4</v>
      </c>
      <c r="D76" s="20">
        <v>421</v>
      </c>
      <c r="E76" s="20"/>
      <c r="F76" s="20">
        <f t="shared" si="3"/>
        <v>0</v>
      </c>
    </row>
    <row r="77" spans="1:6" s="173" customFormat="1" ht="12.75">
      <c r="A77" s="20">
        <v>6</v>
      </c>
      <c r="B77" s="21" t="s">
        <v>487</v>
      </c>
      <c r="C77" s="20" t="s">
        <v>4</v>
      </c>
      <c r="D77" s="20">
        <f>D76</f>
        <v>421</v>
      </c>
      <c r="E77" s="20"/>
      <c r="F77" s="20">
        <f t="shared" si="3"/>
        <v>0</v>
      </c>
    </row>
    <row r="78" spans="1:6" s="173" customFormat="1" ht="12.75">
      <c r="A78" s="20">
        <v>7</v>
      </c>
      <c r="B78" s="21" t="s">
        <v>158</v>
      </c>
      <c r="C78" s="20" t="s">
        <v>4</v>
      </c>
      <c r="D78" s="20">
        <v>302</v>
      </c>
      <c r="E78" s="20"/>
      <c r="F78" s="20">
        <f t="shared" si="3"/>
        <v>0</v>
      </c>
    </row>
    <row r="79" spans="1:6" s="173" customFormat="1" ht="12.75">
      <c r="A79" s="20">
        <v>8</v>
      </c>
      <c r="B79" s="21" t="s">
        <v>159</v>
      </c>
      <c r="C79" s="20" t="s">
        <v>4</v>
      </c>
      <c r="D79" s="20">
        <f>D78</f>
        <v>302</v>
      </c>
      <c r="E79" s="20"/>
      <c r="F79" s="20">
        <f t="shared" si="3"/>
        <v>0</v>
      </c>
    </row>
    <row r="80" spans="1:6" s="173" customFormat="1" ht="12.75">
      <c r="A80" s="20">
        <v>9</v>
      </c>
      <c r="B80" s="21" t="s">
        <v>160</v>
      </c>
      <c r="C80" s="20" t="s">
        <v>4</v>
      </c>
      <c r="D80" s="20">
        <v>723</v>
      </c>
      <c r="E80" s="20"/>
      <c r="F80" s="20">
        <f t="shared" si="3"/>
        <v>0</v>
      </c>
    </row>
    <row r="81" spans="1:6" s="173" customFormat="1" ht="12.75">
      <c r="A81" s="20">
        <v>10</v>
      </c>
      <c r="B81" s="98" t="s">
        <v>51</v>
      </c>
      <c r="C81" s="44" t="s">
        <v>5</v>
      </c>
      <c r="D81" s="44">
        <v>91.5</v>
      </c>
      <c r="E81" s="44"/>
      <c r="F81" s="20">
        <f t="shared" si="3"/>
        <v>0</v>
      </c>
    </row>
    <row r="82" spans="1:6" s="173" customFormat="1" ht="13.5" thickBot="1">
      <c r="A82" s="20">
        <v>11</v>
      </c>
      <c r="B82" s="21" t="s">
        <v>162</v>
      </c>
      <c r="C82" s="20" t="s">
        <v>53</v>
      </c>
      <c r="D82" s="20">
        <f>D73*0.01</f>
        <v>0.92</v>
      </c>
      <c r="E82" s="42"/>
      <c r="F82" s="20">
        <f t="shared" si="3"/>
        <v>0</v>
      </c>
    </row>
    <row r="83" spans="1:6" s="8" customFormat="1" ht="13.5" thickBot="1">
      <c r="A83" s="46" t="s">
        <v>12</v>
      </c>
      <c r="B83" s="48"/>
      <c r="C83" s="47"/>
      <c r="D83" s="47"/>
      <c r="E83" s="47"/>
      <c r="F83" s="99">
        <f>SUM(F72:F82)</f>
        <v>0</v>
      </c>
    </row>
    <row r="84" spans="1:6" s="8" customFormat="1" ht="12.75">
      <c r="A84" s="13"/>
      <c r="B84" s="13"/>
      <c r="C84" s="10"/>
      <c r="D84" s="10"/>
      <c r="E84" s="10"/>
      <c r="F84" s="13"/>
    </row>
    <row r="85" spans="1:6" ht="13.5" thickBot="1">
      <c r="A85" s="195" t="s">
        <v>503</v>
      </c>
      <c r="B85" s="195"/>
      <c r="C85" s="195"/>
      <c r="D85" s="195"/>
      <c r="E85" s="195"/>
      <c r="F85" s="195"/>
    </row>
    <row r="86" spans="1:6" ht="13.5" thickBot="1">
      <c r="A86" s="145" t="s">
        <v>44</v>
      </c>
      <c r="B86" s="147" t="s">
        <v>45</v>
      </c>
      <c r="C86" s="146" t="s">
        <v>0</v>
      </c>
      <c r="D86" s="146" t="s">
        <v>1</v>
      </c>
      <c r="E86" s="148" t="s">
        <v>8</v>
      </c>
      <c r="F86" s="149" t="s">
        <v>32</v>
      </c>
    </row>
    <row r="87" spans="1:6" ht="12.75">
      <c r="A87" s="20">
        <v>1</v>
      </c>
      <c r="B87" s="21" t="s">
        <v>504</v>
      </c>
      <c r="C87" s="20" t="s">
        <v>41</v>
      </c>
      <c r="D87" s="20">
        <v>130</v>
      </c>
      <c r="E87" s="20"/>
      <c r="F87" s="20">
        <f aca="true" t="shared" si="4" ref="F87:F95">D87*E87</f>
        <v>0</v>
      </c>
    </row>
    <row r="88" spans="1:6" ht="12.75">
      <c r="A88" s="20">
        <v>2</v>
      </c>
      <c r="B88" s="21" t="s">
        <v>155</v>
      </c>
      <c r="C88" s="20" t="s">
        <v>5</v>
      </c>
      <c r="D88" s="20">
        <v>86.3</v>
      </c>
      <c r="E88" s="20"/>
      <c r="F88" s="20">
        <f t="shared" si="4"/>
        <v>0</v>
      </c>
    </row>
    <row r="89" spans="1:6" ht="12.75">
      <c r="A89" s="20">
        <v>3</v>
      </c>
      <c r="B89" s="21" t="s">
        <v>156</v>
      </c>
      <c r="C89" s="20" t="s">
        <v>5</v>
      </c>
      <c r="D89" s="20">
        <f>D88</f>
        <v>86.3</v>
      </c>
      <c r="E89" s="20"/>
      <c r="F89" s="20">
        <f t="shared" si="4"/>
        <v>0</v>
      </c>
    </row>
    <row r="90" spans="1:6" ht="12.75">
      <c r="A90" s="20">
        <v>4</v>
      </c>
      <c r="B90" s="21" t="s">
        <v>157</v>
      </c>
      <c r="C90" s="20" t="s">
        <v>5</v>
      </c>
      <c r="D90" s="20">
        <f>D88*2</f>
        <v>172.6</v>
      </c>
      <c r="E90" s="20"/>
      <c r="F90" s="20">
        <f t="shared" si="4"/>
        <v>0</v>
      </c>
    </row>
    <row r="91" spans="1:6" ht="12.75">
      <c r="A91" s="20">
        <v>5</v>
      </c>
      <c r="B91" s="21" t="s">
        <v>486</v>
      </c>
      <c r="C91" s="20" t="s">
        <v>4</v>
      </c>
      <c r="D91" s="20">
        <v>1385</v>
      </c>
      <c r="E91" s="20"/>
      <c r="F91" s="20">
        <f t="shared" si="4"/>
        <v>0</v>
      </c>
    </row>
    <row r="92" spans="1:6" ht="12.75">
      <c r="A92" s="20">
        <v>6</v>
      </c>
      <c r="B92" s="21" t="s">
        <v>505</v>
      </c>
      <c r="C92" s="20" t="s">
        <v>4</v>
      </c>
      <c r="D92" s="20">
        <f>D91</f>
        <v>1385</v>
      </c>
      <c r="E92" s="20"/>
      <c r="F92" s="20">
        <f t="shared" si="4"/>
        <v>0</v>
      </c>
    </row>
    <row r="93" spans="1:6" ht="12.75">
      <c r="A93" s="20">
        <v>7</v>
      </c>
      <c r="B93" s="21" t="s">
        <v>160</v>
      </c>
      <c r="C93" s="20" t="s">
        <v>4</v>
      </c>
      <c r="D93" s="20">
        <v>723</v>
      </c>
      <c r="E93" s="20"/>
      <c r="F93" s="20">
        <f t="shared" si="4"/>
        <v>0</v>
      </c>
    </row>
    <row r="94" spans="1:6" ht="12.75">
      <c r="A94" s="20">
        <v>8</v>
      </c>
      <c r="B94" s="98" t="s">
        <v>51</v>
      </c>
      <c r="C94" s="44" t="s">
        <v>5</v>
      </c>
      <c r="D94" s="44">
        <f>D88</f>
        <v>86.3</v>
      </c>
      <c r="E94" s="44"/>
      <c r="F94" s="20">
        <f t="shared" si="4"/>
        <v>0</v>
      </c>
    </row>
    <row r="95" spans="1:6" ht="13.5" thickBot="1">
      <c r="A95" s="20">
        <v>9</v>
      </c>
      <c r="B95" s="21" t="s">
        <v>162</v>
      </c>
      <c r="C95" s="20" t="s">
        <v>53</v>
      </c>
      <c r="D95" s="20">
        <v>2</v>
      </c>
      <c r="E95" s="42"/>
      <c r="F95" s="20">
        <f t="shared" si="4"/>
        <v>0</v>
      </c>
    </row>
    <row r="96" spans="1:6" ht="13.5" thickBot="1">
      <c r="A96" s="46" t="s">
        <v>12</v>
      </c>
      <c r="B96" s="48"/>
      <c r="C96" s="47"/>
      <c r="D96" s="47"/>
      <c r="E96" s="47"/>
      <c r="F96" s="99">
        <f>SUM(F87:F95)</f>
        <v>0</v>
      </c>
    </row>
    <row r="97" spans="1:6" ht="13.5" thickBot="1">
      <c r="A97" s="13"/>
      <c r="B97" s="13"/>
      <c r="C97" s="10"/>
      <c r="D97" s="10"/>
      <c r="E97" s="10"/>
      <c r="F97" s="13"/>
    </row>
    <row r="98" spans="1:6" ht="15.75" thickBot="1">
      <c r="A98" s="249" t="s">
        <v>508</v>
      </c>
      <c r="B98" s="250"/>
      <c r="C98" s="251"/>
      <c r="D98" s="251"/>
      <c r="E98" s="252"/>
      <c r="F98" s="253">
        <f>F11+F22+F31+F45+F61+F68+F83+F96</f>
        <v>0</v>
      </c>
    </row>
  </sheetData>
  <printOptions horizontalCentered="1"/>
  <pageMargins left="0.5118110236220472" right="0.7874015748031497" top="0.5905511811023623" bottom="0.7086614173228347" header="0.5118110236220472" footer="0.5118110236220472"/>
  <pageSetup fitToHeight="2" horizontalDpi="300" verticalDpi="300" orientation="landscape" paperSize="9" scale="79" r:id="rId1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23"/>
  <sheetViews>
    <sheetView view="pageBreakPreview" zoomScale="115" zoomScaleSheetLayoutView="115" workbookViewId="0" topLeftCell="A1">
      <selection activeCell="F10" sqref="F10"/>
    </sheetView>
  </sheetViews>
  <sheetFormatPr defaultColWidth="9.00390625" defaultRowHeight="12.75"/>
  <cols>
    <col min="1" max="1" width="7.75390625" style="0" customWidth="1"/>
    <col min="2" max="2" width="15.875" style="0" customWidth="1"/>
    <col min="3" max="3" width="70.00390625" style="0" customWidth="1"/>
    <col min="4" max="4" width="11.00390625" style="0" customWidth="1"/>
    <col min="5" max="5" width="15.00390625" style="0" customWidth="1"/>
    <col min="6" max="6" width="12.75390625" style="0" customWidth="1"/>
    <col min="7" max="7" width="21.25390625" style="0" customWidth="1"/>
  </cols>
  <sheetData>
    <row r="1" spans="1:7" s="5" customFormat="1" ht="15">
      <c r="A1" s="94" t="s">
        <v>512</v>
      </c>
      <c r="B1" s="136"/>
      <c r="C1" s="124"/>
      <c r="D1" s="124"/>
      <c r="E1" s="124"/>
      <c r="F1" s="124"/>
      <c r="G1" s="124"/>
    </row>
    <row r="2" spans="1:7" s="5" customFormat="1" ht="15">
      <c r="A2" s="57"/>
      <c r="B2" s="136"/>
      <c r="C2" s="124"/>
      <c r="D2" s="124"/>
      <c r="E2" s="124"/>
      <c r="F2" s="124"/>
      <c r="G2" s="124"/>
    </row>
    <row r="3" spans="1:7" s="8" customFormat="1" ht="18.75" thickBot="1">
      <c r="A3" s="184" t="s">
        <v>511</v>
      </c>
      <c r="B3" s="182"/>
      <c r="C3" s="138"/>
      <c r="D3" s="138"/>
      <c r="E3" s="138"/>
      <c r="F3" s="138"/>
      <c r="G3" s="138"/>
    </row>
    <row r="4" spans="1:7" s="8" customFormat="1" ht="12.75">
      <c r="A4" s="3"/>
      <c r="B4" s="4"/>
      <c r="C4" s="3"/>
      <c r="D4" s="3"/>
      <c r="E4" s="3"/>
      <c r="F4" s="3"/>
      <c r="G4" s="3"/>
    </row>
    <row r="5" spans="1:7" ht="13.5" thickBot="1">
      <c r="A5" s="246" t="s">
        <v>542</v>
      </c>
      <c r="B5" s="202"/>
      <c r="C5" s="202"/>
      <c r="D5" s="202"/>
      <c r="E5" s="202"/>
      <c r="F5" s="202"/>
      <c r="G5" s="202"/>
    </row>
    <row r="6" spans="1:7" ht="17.25" customHeight="1">
      <c r="A6" s="213" t="s">
        <v>15</v>
      </c>
      <c r="B6" s="214" t="s">
        <v>518</v>
      </c>
      <c r="C6" s="215" t="s">
        <v>519</v>
      </c>
      <c r="D6" s="214" t="s">
        <v>520</v>
      </c>
      <c r="E6" s="214" t="s">
        <v>521</v>
      </c>
      <c r="F6" s="216" t="s">
        <v>522</v>
      </c>
      <c r="G6" s="217" t="s">
        <v>523</v>
      </c>
    </row>
    <row r="7" spans="1:7" ht="12.75">
      <c r="A7" s="219"/>
      <c r="B7" s="220"/>
      <c r="C7" s="221" t="s">
        <v>524</v>
      </c>
      <c r="D7" s="222"/>
      <c r="E7" s="223"/>
      <c r="F7" s="223"/>
      <c r="G7" s="224"/>
    </row>
    <row r="8" spans="1:7" ht="12.75">
      <c r="A8" s="225">
        <v>1</v>
      </c>
      <c r="B8" s="226" t="s">
        <v>525</v>
      </c>
      <c r="C8" s="237" t="s">
        <v>526</v>
      </c>
      <c r="D8" s="238" t="s">
        <v>5</v>
      </c>
      <c r="E8" s="243">
        <v>376</v>
      </c>
      <c r="F8" s="243"/>
      <c r="G8" s="243">
        <f>E8*F8</f>
        <v>0</v>
      </c>
    </row>
    <row r="9" spans="1:7" ht="12.75">
      <c r="A9" s="225">
        <v>2</v>
      </c>
      <c r="B9" s="226" t="s">
        <v>527</v>
      </c>
      <c r="C9" s="237" t="s">
        <v>528</v>
      </c>
      <c r="D9" s="238" t="s">
        <v>5</v>
      </c>
      <c r="E9" s="243">
        <v>376</v>
      </c>
      <c r="F9" s="243"/>
      <c r="G9" s="243">
        <f>E9*F9</f>
        <v>0</v>
      </c>
    </row>
    <row r="10" spans="1:7" ht="12.75">
      <c r="A10" s="225">
        <v>3</v>
      </c>
      <c r="B10" s="226" t="s">
        <v>529</v>
      </c>
      <c r="C10" s="237" t="s">
        <v>530</v>
      </c>
      <c r="D10" s="238" t="s">
        <v>6</v>
      </c>
      <c r="E10" s="243">
        <v>75.2</v>
      </c>
      <c r="F10" s="243"/>
      <c r="G10" s="243">
        <f>E10*F10</f>
        <v>0</v>
      </c>
    </row>
    <row r="11" spans="1:7" ht="13.5" thickBot="1">
      <c r="A11" s="227"/>
      <c r="B11" s="228"/>
      <c r="C11" s="361" t="s">
        <v>531</v>
      </c>
      <c r="D11" s="362"/>
      <c r="E11" s="245">
        <v>75.2</v>
      </c>
      <c r="F11" s="239"/>
      <c r="G11" s="240"/>
    </row>
    <row r="12" spans="1:7" ht="13.5" thickBot="1">
      <c r="A12" s="145"/>
      <c r="B12" s="146" t="s">
        <v>532</v>
      </c>
      <c r="C12" s="147" t="str">
        <f>CONCATENATE(B7," ",C7)</f>
        <v xml:space="preserve"> Komunikace</v>
      </c>
      <c r="D12" s="146"/>
      <c r="E12" s="146"/>
      <c r="F12" s="148"/>
      <c r="G12" s="149">
        <f>SUM(G7:G11)</f>
        <v>0</v>
      </c>
    </row>
    <row r="13" spans="1:7" ht="12.75">
      <c r="A13" s="229"/>
      <c r="B13" s="230"/>
      <c r="C13" s="231" t="s">
        <v>533</v>
      </c>
      <c r="D13" s="232"/>
      <c r="E13" s="233"/>
      <c r="F13" s="233"/>
      <c r="G13" s="234"/>
    </row>
    <row r="14" spans="1:7" ht="12.75">
      <c r="A14" s="225">
        <v>4</v>
      </c>
      <c r="B14" s="226" t="s">
        <v>534</v>
      </c>
      <c r="C14" s="237" t="s">
        <v>535</v>
      </c>
      <c r="D14" s="238" t="s">
        <v>53</v>
      </c>
      <c r="E14" s="243">
        <v>209.35304</v>
      </c>
      <c r="F14" s="243"/>
      <c r="G14" s="243">
        <f>E14*F14</f>
        <v>0</v>
      </c>
    </row>
    <row r="15" spans="1:7" ht="12.75">
      <c r="A15" s="225">
        <v>5</v>
      </c>
      <c r="B15" s="226" t="s">
        <v>536</v>
      </c>
      <c r="C15" s="237" t="s">
        <v>537</v>
      </c>
      <c r="D15" s="238" t="s">
        <v>53</v>
      </c>
      <c r="E15" s="243">
        <v>837.41216</v>
      </c>
      <c r="F15" s="243"/>
      <c r="G15" s="243">
        <f>E15*F15</f>
        <v>0</v>
      </c>
    </row>
    <row r="16" spans="1:7" ht="13.5" thickBot="1">
      <c r="A16" s="235">
        <v>6</v>
      </c>
      <c r="B16" s="236" t="s">
        <v>538</v>
      </c>
      <c r="C16" s="241" t="s">
        <v>539</v>
      </c>
      <c r="D16" s="242" t="s">
        <v>53</v>
      </c>
      <c r="E16" s="244">
        <v>209.35304</v>
      </c>
      <c r="F16" s="244"/>
      <c r="G16" s="244">
        <f>E16*F16</f>
        <v>0</v>
      </c>
    </row>
    <row r="17" spans="1:7" ht="13.5" thickBot="1">
      <c r="A17" s="145"/>
      <c r="B17" s="146" t="s">
        <v>532</v>
      </c>
      <c r="C17" s="147" t="str">
        <f>CONCATENATE(B13," ",C13)</f>
        <v xml:space="preserve"> Přesuny suti a vybouraných hmot</v>
      </c>
      <c r="D17" s="146"/>
      <c r="E17" s="146"/>
      <c r="F17" s="148"/>
      <c r="G17" s="270">
        <f>SUM(G14:G16)</f>
        <v>0</v>
      </c>
    </row>
    <row r="18" spans="1:7" ht="12.75">
      <c r="A18" s="160"/>
      <c r="B18" s="160"/>
      <c r="C18" s="218"/>
      <c r="D18" s="160"/>
      <c r="E18" s="160"/>
      <c r="F18" s="160"/>
      <c r="G18" s="160"/>
    </row>
    <row r="19" spans="1:7" ht="12.75">
      <c r="A19" s="246" t="s">
        <v>543</v>
      </c>
      <c r="B19" s="247"/>
      <c r="C19" s="248"/>
      <c r="D19" s="247"/>
      <c r="E19" s="247"/>
      <c r="F19" s="247"/>
      <c r="G19" s="247"/>
    </row>
    <row r="20" spans="1:7" ht="12.75">
      <c r="A20" s="20">
        <v>7</v>
      </c>
      <c r="B20" s="20" t="s">
        <v>25</v>
      </c>
      <c r="C20" s="21" t="s">
        <v>416</v>
      </c>
      <c r="D20" s="20" t="s">
        <v>4</v>
      </c>
      <c r="E20" s="20">
        <v>1</v>
      </c>
      <c r="F20" s="20"/>
      <c r="G20" s="20">
        <f>E20*F20</f>
        <v>0</v>
      </c>
    </row>
    <row r="21" spans="1:7" ht="13.5" thickBot="1">
      <c r="A21" s="20">
        <v>8</v>
      </c>
      <c r="B21" s="20" t="s">
        <v>25</v>
      </c>
      <c r="C21" s="21" t="s">
        <v>415</v>
      </c>
      <c r="D21" s="20" t="s">
        <v>4</v>
      </c>
      <c r="E21" s="20">
        <v>25</v>
      </c>
      <c r="F21" s="20"/>
      <c r="G21" s="20">
        <f>E21*F21</f>
        <v>0</v>
      </c>
    </row>
    <row r="22" spans="1:7" ht="13.5" thickBot="1">
      <c r="A22" s="145"/>
      <c r="B22" s="146" t="s">
        <v>532</v>
      </c>
      <c r="C22" s="147" t="s">
        <v>540</v>
      </c>
      <c r="D22" s="146"/>
      <c r="E22" s="146"/>
      <c r="F22" s="148"/>
      <c r="G22" s="149">
        <f>SUM(G20:G21)</f>
        <v>0</v>
      </c>
    </row>
    <row r="23" spans="1:7" ht="15.75" thickBot="1">
      <c r="A23" s="196" t="s">
        <v>12</v>
      </c>
      <c r="B23" s="197"/>
      <c r="C23" s="198"/>
      <c r="D23" s="198"/>
      <c r="E23" s="198"/>
      <c r="F23" s="198"/>
      <c r="G23" s="199">
        <f>G12+G17+G22</f>
        <v>0</v>
      </c>
    </row>
  </sheetData>
  <mergeCells count="1">
    <mergeCell ref="C11:D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60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G48"/>
  <sheetViews>
    <sheetView view="pageBreakPreview" zoomScale="85" zoomScaleSheetLayoutView="85" workbookViewId="0" topLeftCell="A13">
      <selection activeCell="F15" sqref="F15"/>
    </sheetView>
  </sheetViews>
  <sheetFormatPr defaultColWidth="9.00390625" defaultRowHeight="12.75"/>
  <cols>
    <col min="1" max="1" width="6.625" style="0" customWidth="1"/>
    <col min="2" max="2" width="67.00390625" style="0" customWidth="1"/>
    <col min="3" max="3" width="11.125" style="0" customWidth="1"/>
    <col min="4" max="4" width="11.75390625" style="0" customWidth="1"/>
    <col min="5" max="5" width="12.00390625" style="0" customWidth="1"/>
    <col min="6" max="6" width="23.00390625" style="0" customWidth="1"/>
    <col min="7" max="7" width="42.125" style="0" customWidth="1"/>
  </cols>
  <sheetData>
    <row r="1" spans="1:6" ht="15">
      <c r="A1" s="94" t="s">
        <v>512</v>
      </c>
      <c r="B1" s="5"/>
      <c r="C1" s="5"/>
      <c r="D1" s="5"/>
      <c r="E1" s="5"/>
      <c r="F1" s="5"/>
    </row>
    <row r="2" spans="1:6" ht="15">
      <c r="A2" s="57"/>
      <c r="B2" s="5"/>
      <c r="C2" s="5"/>
      <c r="D2" s="5"/>
      <c r="E2" s="5"/>
      <c r="F2" s="5"/>
    </row>
    <row r="3" spans="1:7" ht="18.75" thickBot="1">
      <c r="A3" s="184" t="s">
        <v>499</v>
      </c>
      <c r="B3" s="138"/>
      <c r="C3" s="138"/>
      <c r="D3" s="138"/>
      <c r="E3" s="138"/>
      <c r="F3" s="138"/>
      <c r="G3" s="138"/>
    </row>
    <row r="5" spans="1:7" ht="12.75">
      <c r="A5" s="190" t="s">
        <v>544</v>
      </c>
      <c r="B5" s="192"/>
      <c r="C5" s="193"/>
      <c r="D5" s="193"/>
      <c r="E5" s="193"/>
      <c r="F5" s="194"/>
      <c r="G5" s="194"/>
    </row>
    <row r="6" spans="1:7" ht="13.5" thickBot="1">
      <c r="A6" s="68" t="s">
        <v>44</v>
      </c>
      <c r="B6" s="69" t="s">
        <v>45</v>
      </c>
      <c r="C6" s="68" t="s">
        <v>0</v>
      </c>
      <c r="D6" s="68" t="s">
        <v>1</v>
      </c>
      <c r="E6" s="68" t="s">
        <v>8</v>
      </c>
      <c r="F6" s="68" t="s">
        <v>32</v>
      </c>
      <c r="G6" s="68" t="s">
        <v>500</v>
      </c>
    </row>
    <row r="7" spans="1:7" ht="39.75" customHeight="1">
      <c r="A7" s="262">
        <v>1</v>
      </c>
      <c r="B7" s="263" t="s">
        <v>561</v>
      </c>
      <c r="C7" s="264" t="s">
        <v>4</v>
      </c>
      <c r="D7" s="264">
        <v>3</v>
      </c>
      <c r="E7" s="264"/>
      <c r="F7" s="264">
        <f>E7*D7</f>
        <v>0</v>
      </c>
      <c r="G7" s="265" t="s">
        <v>549</v>
      </c>
    </row>
    <row r="8" spans="1:7" ht="42" customHeight="1">
      <c r="A8" s="262">
        <v>2</v>
      </c>
      <c r="B8" s="263" t="s">
        <v>558</v>
      </c>
      <c r="C8" s="262" t="s">
        <v>4</v>
      </c>
      <c r="D8" s="262">
        <v>9</v>
      </c>
      <c r="E8" s="262"/>
      <c r="F8" s="264">
        <f>E8*D8</f>
        <v>0</v>
      </c>
      <c r="G8" s="265" t="s">
        <v>551</v>
      </c>
    </row>
    <row r="9" spans="1:7" ht="38.25" customHeight="1">
      <c r="A9" s="262">
        <v>3</v>
      </c>
      <c r="B9" s="263" t="s">
        <v>559</v>
      </c>
      <c r="C9" s="262" t="s">
        <v>4</v>
      </c>
      <c r="D9" s="262">
        <v>12</v>
      </c>
      <c r="E9" s="262"/>
      <c r="F9" s="264">
        <f>E9*D9</f>
        <v>0</v>
      </c>
      <c r="G9" s="265" t="s">
        <v>550</v>
      </c>
    </row>
    <row r="10" spans="1:6" ht="13.5" thickBot="1">
      <c r="A10" s="266" t="s">
        <v>12</v>
      </c>
      <c r="B10" s="268"/>
      <c r="C10" s="267"/>
      <c r="D10" s="267">
        <f>SUM(D7:D9)</f>
        <v>24</v>
      </c>
      <c r="E10" s="267"/>
      <c r="F10" s="269">
        <f>SUM(F7:F9)</f>
        <v>0</v>
      </c>
    </row>
    <row r="12" spans="1:7" ht="12.75">
      <c r="A12" s="190" t="s">
        <v>545</v>
      </c>
      <c r="B12" s="192"/>
      <c r="C12" s="193"/>
      <c r="D12" s="193"/>
      <c r="E12" s="193"/>
      <c r="F12" s="194"/>
      <c r="G12" s="194"/>
    </row>
    <row r="13" spans="1:7" ht="13.5" thickBot="1">
      <c r="A13" s="68" t="s">
        <v>44</v>
      </c>
      <c r="B13" s="69" t="s">
        <v>45</v>
      </c>
      <c r="C13" s="68" t="s">
        <v>0</v>
      </c>
      <c r="D13" s="68" t="s">
        <v>1</v>
      </c>
      <c r="E13" s="68" t="s">
        <v>8</v>
      </c>
      <c r="F13" s="68" t="s">
        <v>32</v>
      </c>
      <c r="G13" s="68" t="s">
        <v>500</v>
      </c>
    </row>
    <row r="14" spans="1:7" ht="48" customHeight="1">
      <c r="A14" s="262">
        <v>4</v>
      </c>
      <c r="B14" s="263" t="s">
        <v>560</v>
      </c>
      <c r="C14" s="264" t="s">
        <v>4</v>
      </c>
      <c r="D14" s="264">
        <v>6</v>
      </c>
      <c r="E14" s="264"/>
      <c r="F14" s="264">
        <f>E14*D14</f>
        <v>0</v>
      </c>
      <c r="G14" s="265" t="s">
        <v>553</v>
      </c>
    </row>
    <row r="15" spans="1:7" ht="47.25" customHeight="1">
      <c r="A15" s="262">
        <v>5</v>
      </c>
      <c r="B15" s="263" t="s">
        <v>557</v>
      </c>
      <c r="C15" s="262" t="s">
        <v>4</v>
      </c>
      <c r="D15" s="262">
        <v>2</v>
      </c>
      <c r="E15" s="262"/>
      <c r="F15" s="264">
        <f>E15*D15</f>
        <v>0</v>
      </c>
      <c r="G15" s="265">
        <v>18.31</v>
      </c>
    </row>
    <row r="16" spans="1:7" ht="45" customHeight="1">
      <c r="A16" s="262">
        <v>6</v>
      </c>
      <c r="B16" s="263" t="s">
        <v>556</v>
      </c>
      <c r="C16" s="262" t="s">
        <v>4</v>
      </c>
      <c r="D16" s="262">
        <v>8</v>
      </c>
      <c r="E16" s="262"/>
      <c r="F16" s="264">
        <f>E16*D16</f>
        <v>0</v>
      </c>
      <c r="G16" s="265" t="s">
        <v>554</v>
      </c>
    </row>
    <row r="17" spans="1:6" ht="13.5" thickBot="1">
      <c r="A17" s="266" t="s">
        <v>12</v>
      </c>
      <c r="B17" s="268"/>
      <c r="C17" s="267"/>
      <c r="D17" s="267">
        <f>SUM(D14:D16)</f>
        <v>16</v>
      </c>
      <c r="E17" s="267"/>
      <c r="F17" s="269">
        <f>SUM(F14:F16)</f>
        <v>0</v>
      </c>
    </row>
    <row r="19" spans="1:7" ht="12.75">
      <c r="A19" s="190" t="s">
        <v>546</v>
      </c>
      <c r="B19" s="192"/>
      <c r="C19" s="193"/>
      <c r="D19" s="193"/>
      <c r="E19" s="193"/>
      <c r="F19" s="194"/>
      <c r="G19" s="194"/>
    </row>
    <row r="20" spans="1:7" ht="13.5" thickBot="1">
      <c r="A20" s="68" t="s">
        <v>44</v>
      </c>
      <c r="B20" s="69" t="s">
        <v>45</v>
      </c>
      <c r="C20" s="68" t="s">
        <v>0</v>
      </c>
      <c r="D20" s="68" t="s">
        <v>1</v>
      </c>
      <c r="E20" s="68" t="s">
        <v>8</v>
      </c>
      <c r="F20" s="68" t="s">
        <v>32</v>
      </c>
      <c r="G20" s="68" t="s">
        <v>500</v>
      </c>
    </row>
    <row r="21" spans="1:7" ht="42.75" customHeight="1">
      <c r="A21" s="262">
        <v>7</v>
      </c>
      <c r="B21" s="263" t="s">
        <v>547</v>
      </c>
      <c r="C21" s="264" t="s">
        <v>4</v>
      </c>
      <c r="D21" s="264">
        <v>11</v>
      </c>
      <c r="E21" s="264"/>
      <c r="F21" s="264">
        <f>E21*D21</f>
        <v>0</v>
      </c>
      <c r="G21" s="265" t="s">
        <v>552</v>
      </c>
    </row>
    <row r="22" spans="1:7" ht="32.25" customHeight="1">
      <c r="A22" s="262">
        <v>8</v>
      </c>
      <c r="B22" s="263" t="s">
        <v>548</v>
      </c>
      <c r="C22" s="264" t="s">
        <v>4</v>
      </c>
      <c r="D22" s="264">
        <v>1</v>
      </c>
      <c r="E22" s="264"/>
      <c r="F22" s="264">
        <f>E22*D22</f>
        <v>0</v>
      </c>
      <c r="G22" s="265">
        <v>8</v>
      </c>
    </row>
    <row r="23" spans="1:6" ht="13.5" thickBot="1">
      <c r="A23" s="266" t="s">
        <v>12</v>
      </c>
      <c r="B23" s="268"/>
      <c r="C23" s="267"/>
      <c r="D23" s="267">
        <f>SUM(D21:D22)</f>
        <v>12</v>
      </c>
      <c r="E23" s="267"/>
      <c r="F23" s="269">
        <f>SUM(F21:F22)</f>
        <v>0</v>
      </c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90" t="s">
        <v>65</v>
      </c>
      <c r="B25" s="192"/>
      <c r="C25" s="193"/>
      <c r="D25" s="193"/>
      <c r="E25" s="193"/>
      <c r="F25" s="194"/>
      <c r="G25" s="194"/>
    </row>
    <row r="26" spans="1:7" ht="13.5" thickBot="1">
      <c r="A26" s="176" t="s">
        <v>44</v>
      </c>
      <c r="B26" s="177" t="s">
        <v>45</v>
      </c>
      <c r="C26" s="176" t="s">
        <v>0</v>
      </c>
      <c r="D26" s="176" t="s">
        <v>1</v>
      </c>
      <c r="E26" s="176" t="s">
        <v>8</v>
      </c>
      <c r="F26" s="176" t="s">
        <v>32</v>
      </c>
      <c r="G26" s="68" t="s">
        <v>500</v>
      </c>
    </row>
    <row r="27" spans="1:7" ht="12.75">
      <c r="A27" s="66">
        <v>1</v>
      </c>
      <c r="B27" s="21" t="s">
        <v>501</v>
      </c>
      <c r="C27" s="66" t="s">
        <v>4</v>
      </c>
      <c r="D27" s="66">
        <v>14</v>
      </c>
      <c r="E27" s="66"/>
      <c r="F27" s="66">
        <f>D27*E27</f>
        <v>0</v>
      </c>
      <c r="G27" s="163" t="s">
        <v>509</v>
      </c>
    </row>
    <row r="28" spans="1:7" ht="13.5" thickBot="1">
      <c r="A28" s="88">
        <v>2</v>
      </c>
      <c r="B28" s="22" t="s">
        <v>502</v>
      </c>
      <c r="C28" s="88" t="s">
        <v>4</v>
      </c>
      <c r="D28" s="88">
        <v>4</v>
      </c>
      <c r="E28" s="88"/>
      <c r="F28" s="66">
        <f>D28*E28</f>
        <v>0</v>
      </c>
      <c r="G28" s="183">
        <v>8.19</v>
      </c>
    </row>
    <row r="29" spans="1:7" ht="13.5" thickBot="1">
      <c r="A29" s="46" t="s">
        <v>12</v>
      </c>
      <c r="B29" s="48"/>
      <c r="C29" s="47"/>
      <c r="D29" s="47"/>
      <c r="E29" s="47"/>
      <c r="F29" s="56">
        <f>SUM(F27:F28)</f>
        <v>0</v>
      </c>
      <c r="G29" s="5"/>
    </row>
    <row r="31" spans="1:7" ht="12.75">
      <c r="A31" s="195" t="s">
        <v>410</v>
      </c>
      <c r="B31" s="192"/>
      <c r="C31" s="193"/>
      <c r="D31" s="193"/>
      <c r="E31" s="193"/>
      <c r="F31" s="194"/>
      <c r="G31" s="194"/>
    </row>
    <row r="32" spans="1:7" ht="13.5" thickBot="1">
      <c r="A32" s="68" t="s">
        <v>44</v>
      </c>
      <c r="B32" s="69" t="s">
        <v>45</v>
      </c>
      <c r="C32" s="68" t="s">
        <v>0</v>
      </c>
      <c r="D32" s="68" t="s">
        <v>1</v>
      </c>
      <c r="E32" s="68" t="s">
        <v>8</v>
      </c>
      <c r="F32" s="68" t="s">
        <v>32</v>
      </c>
      <c r="G32" s="68" t="s">
        <v>500</v>
      </c>
    </row>
    <row r="33" spans="1:7" ht="12.75">
      <c r="A33" s="20">
        <v>1</v>
      </c>
      <c r="B33" s="106" t="s">
        <v>411</v>
      </c>
      <c r="C33" s="100" t="s">
        <v>4</v>
      </c>
      <c r="D33" s="100">
        <v>2</v>
      </c>
      <c r="E33" s="100"/>
      <c r="F33" s="66">
        <f>+D33*E33</f>
        <v>0</v>
      </c>
      <c r="G33" s="152" t="s">
        <v>510</v>
      </c>
    </row>
    <row r="34" spans="1:7" ht="13.5" thickBot="1">
      <c r="A34" s="105">
        <v>2</v>
      </c>
      <c r="B34" s="103" t="s">
        <v>412</v>
      </c>
      <c r="C34" s="104" t="s">
        <v>5</v>
      </c>
      <c r="D34" s="104">
        <v>9</v>
      </c>
      <c r="E34" s="67"/>
      <c r="F34" s="67">
        <f>+D34*E34</f>
        <v>0</v>
      </c>
      <c r="G34" s="106" t="s">
        <v>237</v>
      </c>
    </row>
    <row r="35" spans="1:6" ht="13.5" thickBot="1">
      <c r="A35" s="46" t="s">
        <v>12</v>
      </c>
      <c r="B35" s="89"/>
      <c r="C35" s="90"/>
      <c r="D35" s="90"/>
      <c r="E35" s="90"/>
      <c r="F35" s="49">
        <f>SUM(F33:F34)</f>
        <v>0</v>
      </c>
    </row>
    <row r="37" spans="1:7" ht="12.75">
      <c r="A37" s="195" t="s">
        <v>513</v>
      </c>
      <c r="B37" s="192"/>
      <c r="C37" s="193"/>
      <c r="D37" s="193"/>
      <c r="E37" s="193"/>
      <c r="F37" s="194"/>
      <c r="G37" s="194"/>
    </row>
    <row r="38" spans="1:7" ht="13.5" thickBot="1">
      <c r="A38" s="68" t="s">
        <v>44</v>
      </c>
      <c r="B38" s="69" t="s">
        <v>45</v>
      </c>
      <c r="C38" s="68" t="s">
        <v>0</v>
      </c>
      <c r="D38" s="68" t="s">
        <v>1</v>
      </c>
      <c r="E38" s="68" t="s">
        <v>8</v>
      </c>
      <c r="F38" s="68" t="s">
        <v>32</v>
      </c>
      <c r="G38" s="68" t="s">
        <v>500</v>
      </c>
    </row>
    <row r="39" spans="1:7" ht="12.75">
      <c r="A39" s="20">
        <v>1</v>
      </c>
      <c r="B39" s="106" t="s">
        <v>514</v>
      </c>
      <c r="C39" s="187" t="s">
        <v>4</v>
      </c>
      <c r="D39" s="100">
        <v>1</v>
      </c>
      <c r="E39" s="100"/>
      <c r="F39" s="67">
        <f>+D39*E39</f>
        <v>0</v>
      </c>
      <c r="G39" s="188">
        <v>21</v>
      </c>
    </row>
    <row r="40" spans="1:7" ht="13.5" thickBot="1">
      <c r="A40" s="105">
        <v>2</v>
      </c>
      <c r="B40" s="103" t="s">
        <v>515</v>
      </c>
      <c r="C40" s="104" t="s">
        <v>4</v>
      </c>
      <c r="D40" s="104">
        <v>1</v>
      </c>
      <c r="E40" s="67"/>
      <c r="F40" s="67">
        <f>+D40*E40</f>
        <v>0</v>
      </c>
      <c r="G40" s="189" t="s">
        <v>516</v>
      </c>
    </row>
    <row r="41" spans="1:6" ht="13.5" thickBot="1">
      <c r="A41" s="46" t="s">
        <v>12</v>
      </c>
      <c r="B41" s="89"/>
      <c r="C41" s="90"/>
      <c r="D41" s="90">
        <f>D39</f>
        <v>1</v>
      </c>
      <c r="E41" s="90"/>
      <c r="F41" s="49">
        <f>SUM(F39:F40)</f>
        <v>0</v>
      </c>
    </row>
    <row r="43" spans="1:6" ht="12.75">
      <c r="A43" s="195" t="s">
        <v>37</v>
      </c>
      <c r="B43" s="195"/>
      <c r="C43" s="191"/>
      <c r="D43" s="191"/>
      <c r="E43" s="191"/>
      <c r="F43" s="191"/>
    </row>
    <row r="44" spans="1:6" ht="12.75">
      <c r="A44" s="200" t="s">
        <v>44</v>
      </c>
      <c r="B44" s="201" t="s">
        <v>45</v>
      </c>
      <c r="C44" s="200" t="s">
        <v>0</v>
      </c>
      <c r="D44" s="200" t="s">
        <v>1</v>
      </c>
      <c r="E44" s="200" t="s">
        <v>8</v>
      </c>
      <c r="F44" s="200" t="s">
        <v>32</v>
      </c>
    </row>
    <row r="45" spans="1:6" ht="13.5" thickBot="1">
      <c r="A45" s="44">
        <v>1</v>
      </c>
      <c r="B45" s="22" t="s">
        <v>555</v>
      </c>
      <c r="C45" s="44" t="s">
        <v>6</v>
      </c>
      <c r="D45" s="44">
        <v>2.6</v>
      </c>
      <c r="E45" s="44"/>
      <c r="F45" s="60">
        <f>D45*E45</f>
        <v>0</v>
      </c>
    </row>
    <row r="46" spans="1:6" ht="13.5" thickBot="1">
      <c r="A46" s="23" t="s">
        <v>12</v>
      </c>
      <c r="B46" s="51"/>
      <c r="C46" s="24"/>
      <c r="D46" s="24"/>
      <c r="E46" s="43"/>
      <c r="F46" s="49">
        <f>SUM(F45:F45)</f>
        <v>0</v>
      </c>
    </row>
    <row r="47" spans="1:6" ht="13.5" thickBot="1">
      <c r="A47" s="23"/>
      <c r="B47" s="51"/>
      <c r="C47" s="24"/>
      <c r="D47" s="24"/>
      <c r="E47" s="24"/>
      <c r="F47" s="49"/>
    </row>
    <row r="48" spans="1:7" ht="15.75" thickBot="1">
      <c r="A48" s="196" t="s">
        <v>176</v>
      </c>
      <c r="B48" s="198"/>
      <c r="C48" s="198"/>
      <c r="D48" s="198"/>
      <c r="E48" s="198"/>
      <c r="F48" s="199">
        <f>F10+F17+F23+F29+F35+F41+F46</f>
        <v>0</v>
      </c>
      <c r="G48" s="5"/>
    </row>
  </sheetData>
  <printOptions horizontalCentered="1"/>
  <pageMargins left="0.7086614173228347" right="0.7086614173228347" top="0.7874015748031497" bottom="0.7874015748031497" header="0.31496062992125984" footer="0.31496062992125984"/>
  <pageSetup fitToHeight="2" fitToWidth="1" horizontalDpi="300" verticalDpi="300" orientation="landscape" paperSize="260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05"/>
  <sheetViews>
    <sheetView workbookViewId="0" topLeftCell="A34">
      <selection activeCell="F41" sqref="F41"/>
    </sheetView>
  </sheetViews>
  <sheetFormatPr defaultColWidth="9.00390625" defaultRowHeight="12.75"/>
  <cols>
    <col min="1" max="1" width="7.75390625" style="124" customWidth="1"/>
    <col min="2" max="2" width="15.875" style="124" customWidth="1"/>
    <col min="3" max="3" width="69.375" style="124" customWidth="1"/>
    <col min="4" max="4" width="11.00390625" style="124" customWidth="1"/>
    <col min="5" max="5" width="15.00390625" style="6" customWidth="1"/>
    <col min="6" max="6" width="18.125" style="124" customWidth="1"/>
    <col min="7" max="7" width="21.25390625" style="124" customWidth="1"/>
    <col min="8" max="8" width="9.125" style="124" customWidth="1"/>
  </cols>
  <sheetData>
    <row r="1" spans="1:8" s="109" customFormat="1" ht="15">
      <c r="A1" s="346" t="s">
        <v>512</v>
      </c>
      <c r="B1" s="6"/>
      <c r="C1" s="6"/>
      <c r="D1" s="6"/>
      <c r="E1" s="6"/>
      <c r="F1" s="6"/>
      <c r="G1" s="6"/>
      <c r="H1" s="6"/>
    </row>
    <row r="2" spans="1:8" s="109" customFormat="1" ht="15">
      <c r="A2" s="346"/>
      <c r="B2" s="6"/>
      <c r="C2" s="6"/>
      <c r="D2" s="6"/>
      <c r="E2" s="6"/>
      <c r="F2" s="6"/>
      <c r="G2" s="6"/>
      <c r="H2" s="6"/>
    </row>
    <row r="3" spans="1:8" s="109" customFormat="1" ht="15.75" thickBot="1">
      <c r="A3" s="348" t="s">
        <v>675</v>
      </c>
      <c r="B3" s="347"/>
      <c r="C3" s="347"/>
      <c r="D3" s="347"/>
      <c r="E3" s="347"/>
      <c r="F3" s="347"/>
      <c r="G3" s="347"/>
      <c r="H3" s="6"/>
    </row>
    <row r="4" spans="1:7" s="6" customFormat="1" ht="12.75">
      <c r="A4" s="279" t="s">
        <v>665</v>
      </c>
      <c r="B4" s="280"/>
      <c r="C4" s="279"/>
      <c r="D4" s="3"/>
      <c r="E4" s="3"/>
      <c r="F4" s="3"/>
      <c r="G4" s="3"/>
    </row>
    <row r="5" spans="1:7" s="6" customFormat="1" ht="12.75">
      <c r="A5" s="121" t="s">
        <v>44</v>
      </c>
      <c r="B5" s="121" t="s">
        <v>567</v>
      </c>
      <c r="C5" s="281" t="s">
        <v>45</v>
      </c>
      <c r="D5" s="121" t="s">
        <v>0</v>
      </c>
      <c r="E5" s="121" t="s">
        <v>1</v>
      </c>
      <c r="F5" s="121" t="s">
        <v>8</v>
      </c>
      <c r="G5" s="121" t="s">
        <v>32</v>
      </c>
    </row>
    <row r="6" spans="1:7" s="6" customFormat="1" ht="12.75">
      <c r="A6" s="20">
        <v>1</v>
      </c>
      <c r="B6" s="20" t="s">
        <v>568</v>
      </c>
      <c r="C6" s="21" t="s">
        <v>569</v>
      </c>
      <c r="D6" s="20" t="s">
        <v>6</v>
      </c>
      <c r="E6" s="20">
        <f>5*0.02*taxony!E30</f>
        <v>6.7</v>
      </c>
      <c r="F6" s="20"/>
      <c r="G6" s="20">
        <f>E6*F6</f>
        <v>0</v>
      </c>
    </row>
    <row r="7" spans="1:7" s="6" customFormat="1" ht="12.75">
      <c r="A7" s="70" t="s">
        <v>570</v>
      </c>
      <c r="B7" s="70" t="s">
        <v>571</v>
      </c>
      <c r="C7" s="21" t="s">
        <v>572</v>
      </c>
      <c r="D7" s="20" t="s">
        <v>6</v>
      </c>
      <c r="E7" s="20">
        <f>E6</f>
        <v>6.7</v>
      </c>
      <c r="F7" s="20"/>
      <c r="G7" s="20">
        <f>E7*F7</f>
        <v>0</v>
      </c>
    </row>
    <row r="8" spans="1:7" s="6" customFormat="1" ht="12.75">
      <c r="A8" s="70" t="s">
        <v>573</v>
      </c>
      <c r="B8" s="20" t="s">
        <v>574</v>
      </c>
      <c r="C8" s="21" t="s">
        <v>575</v>
      </c>
      <c r="D8" s="20" t="s">
        <v>4</v>
      </c>
      <c r="E8" s="20">
        <f>taxony!E30/100*10</f>
        <v>6.7</v>
      </c>
      <c r="F8" s="20"/>
      <c r="G8" s="20">
        <f>E8*F8</f>
        <v>0</v>
      </c>
    </row>
    <row r="9" spans="1:7" s="6" customFormat="1" ht="12.75">
      <c r="A9" s="70" t="s">
        <v>576</v>
      </c>
      <c r="B9" s="20" t="s">
        <v>577</v>
      </c>
      <c r="C9" s="21" t="s">
        <v>578</v>
      </c>
      <c r="D9" s="20" t="s">
        <v>4</v>
      </c>
      <c r="E9" s="20">
        <f>taxony!E30</f>
        <v>67</v>
      </c>
      <c r="F9" s="20"/>
      <c r="G9" s="20">
        <f>E9*F9</f>
        <v>0</v>
      </c>
    </row>
    <row r="10" spans="1:7" s="6" customFormat="1" ht="12.75">
      <c r="A10" s="281" t="s">
        <v>12</v>
      </c>
      <c r="B10" s="121"/>
      <c r="C10" s="281"/>
      <c r="D10" s="121"/>
      <c r="E10" s="121"/>
      <c r="F10" s="121"/>
      <c r="G10" s="282">
        <f>SUM(G6:G9)</f>
        <v>0</v>
      </c>
    </row>
    <row r="11" spans="1:7" s="6" customFormat="1" ht="12.75">
      <c r="A11" s="13"/>
      <c r="B11" s="10"/>
      <c r="C11" s="13"/>
      <c r="D11" s="10"/>
      <c r="E11" s="10"/>
      <c r="F11" s="10"/>
      <c r="G11" s="13"/>
    </row>
    <row r="12" spans="1:7" s="6" customFormat="1" ht="12.75">
      <c r="A12" s="279" t="s">
        <v>666</v>
      </c>
      <c r="B12" s="280"/>
      <c r="C12" s="279"/>
      <c r="D12" s="3"/>
      <c r="E12" s="3"/>
      <c r="F12" s="3"/>
      <c r="G12" s="3"/>
    </row>
    <row r="13" spans="1:7" s="6" customFormat="1" ht="12.75">
      <c r="A13" s="121" t="s">
        <v>44</v>
      </c>
      <c r="B13" s="121" t="s">
        <v>567</v>
      </c>
      <c r="C13" s="281" t="s">
        <v>45</v>
      </c>
      <c r="D13" s="121" t="s">
        <v>0</v>
      </c>
      <c r="E13" s="121" t="s">
        <v>1</v>
      </c>
      <c r="F13" s="121" t="s">
        <v>8</v>
      </c>
      <c r="G13" s="121" t="s">
        <v>32</v>
      </c>
    </row>
    <row r="14" spans="1:7" s="6" customFormat="1" ht="12.75">
      <c r="A14" s="20">
        <v>1</v>
      </c>
      <c r="B14" s="20" t="s">
        <v>568</v>
      </c>
      <c r="C14" s="21" t="s">
        <v>569</v>
      </c>
      <c r="D14" s="20" t="s">
        <v>6</v>
      </c>
      <c r="E14" s="20">
        <f>E6</f>
        <v>6.7</v>
      </c>
      <c r="F14" s="20"/>
      <c r="G14" s="20">
        <f>E14*F14</f>
        <v>0</v>
      </c>
    </row>
    <row r="15" spans="1:7" s="6" customFormat="1" ht="12.75">
      <c r="A15" s="70" t="s">
        <v>570</v>
      </c>
      <c r="B15" s="70" t="s">
        <v>571</v>
      </c>
      <c r="C15" s="21" t="s">
        <v>572</v>
      </c>
      <c r="D15" s="20" t="s">
        <v>6</v>
      </c>
      <c r="E15" s="20">
        <f>E7</f>
        <v>6.7</v>
      </c>
      <c r="F15" s="20"/>
      <c r="G15" s="20">
        <f>E15*F15</f>
        <v>0</v>
      </c>
    </row>
    <row r="16" spans="1:7" s="6" customFormat="1" ht="12.75">
      <c r="A16" s="20">
        <v>3</v>
      </c>
      <c r="B16" s="70" t="s">
        <v>25</v>
      </c>
      <c r="C16" s="21" t="s">
        <v>673</v>
      </c>
      <c r="D16" s="20" t="s">
        <v>5</v>
      </c>
      <c r="E16" s="20">
        <f>E18</f>
        <v>67</v>
      </c>
      <c r="F16" s="20"/>
      <c r="G16" s="20">
        <f>E16*F16</f>
        <v>0</v>
      </c>
    </row>
    <row r="17" spans="1:7" s="6" customFormat="1" ht="12.75">
      <c r="A17" s="70" t="s">
        <v>576</v>
      </c>
      <c r="B17" s="20" t="s">
        <v>574</v>
      </c>
      <c r="C17" s="21" t="s">
        <v>575</v>
      </c>
      <c r="D17" s="20" t="s">
        <v>4</v>
      </c>
      <c r="E17" s="20">
        <f>E8</f>
        <v>6.7</v>
      </c>
      <c r="F17" s="20"/>
      <c r="G17" s="20">
        <f>E17*F17</f>
        <v>0</v>
      </c>
    </row>
    <row r="18" spans="1:7" s="6" customFormat="1" ht="12.75">
      <c r="A18" s="20">
        <v>5</v>
      </c>
      <c r="B18" s="20" t="s">
        <v>577</v>
      </c>
      <c r="C18" s="21" t="s">
        <v>579</v>
      </c>
      <c r="D18" s="20" t="s">
        <v>4</v>
      </c>
      <c r="E18" s="20">
        <f>E9</f>
        <v>67</v>
      </c>
      <c r="F18" s="20"/>
      <c r="G18" s="20">
        <f>E18*F18</f>
        <v>0</v>
      </c>
    </row>
    <row r="19" spans="1:7" s="6" customFormat="1" ht="12.75">
      <c r="A19" s="281" t="s">
        <v>12</v>
      </c>
      <c r="B19" s="121"/>
      <c r="C19" s="281"/>
      <c r="D19" s="121"/>
      <c r="E19" s="121"/>
      <c r="F19" s="121"/>
      <c r="G19" s="282">
        <f>SUM(G14:G18)</f>
        <v>0</v>
      </c>
    </row>
    <row r="20" spans="1:7" s="6" customFormat="1" ht="12.75">
      <c r="A20" s="13"/>
      <c r="B20" s="10"/>
      <c r="C20" s="13"/>
      <c r="D20" s="10"/>
      <c r="E20" s="10"/>
      <c r="F20" s="10"/>
      <c r="G20" s="13"/>
    </row>
    <row r="21" spans="1:7" s="6" customFormat="1" ht="12.75">
      <c r="A21" s="279" t="s">
        <v>667</v>
      </c>
      <c r="B21" s="280"/>
      <c r="C21" s="279"/>
      <c r="D21" s="3"/>
      <c r="E21" s="3"/>
      <c r="F21" s="3"/>
      <c r="G21" s="3"/>
    </row>
    <row r="22" spans="1:7" s="6" customFormat="1" ht="12.75">
      <c r="A22" s="121" t="s">
        <v>44</v>
      </c>
      <c r="B22" s="121" t="s">
        <v>567</v>
      </c>
      <c r="C22" s="281" t="s">
        <v>45</v>
      </c>
      <c r="D22" s="121" t="s">
        <v>0</v>
      </c>
      <c r="E22" s="121" t="s">
        <v>1</v>
      </c>
      <c r="F22" s="121" t="s">
        <v>8</v>
      </c>
      <c r="G22" s="121" t="s">
        <v>32</v>
      </c>
    </row>
    <row r="23" spans="1:7" s="6" customFormat="1" ht="12.75">
      <c r="A23" s="20">
        <v>1</v>
      </c>
      <c r="B23" s="20" t="s">
        <v>580</v>
      </c>
      <c r="C23" s="21" t="s">
        <v>581</v>
      </c>
      <c r="D23" s="20" t="s">
        <v>5</v>
      </c>
      <c r="E23" s="20">
        <v>98</v>
      </c>
      <c r="F23" s="20"/>
      <c r="G23" s="20">
        <f>E23*F23</f>
        <v>0</v>
      </c>
    </row>
    <row r="24" spans="1:7" s="6" customFormat="1" ht="12.75">
      <c r="A24" s="70" t="s">
        <v>570</v>
      </c>
      <c r="B24" s="20" t="s">
        <v>568</v>
      </c>
      <c r="C24" s="21" t="s">
        <v>569</v>
      </c>
      <c r="D24" s="20" t="s">
        <v>6</v>
      </c>
      <c r="E24" s="20">
        <f>E6</f>
        <v>6.7</v>
      </c>
      <c r="F24" s="20"/>
      <c r="G24" s="20">
        <f>E24*F24</f>
        <v>0</v>
      </c>
    </row>
    <row r="25" spans="1:7" s="6" customFormat="1" ht="12.75">
      <c r="A25" s="70" t="s">
        <v>573</v>
      </c>
      <c r="B25" s="70" t="s">
        <v>571</v>
      </c>
      <c r="C25" s="21" t="s">
        <v>572</v>
      </c>
      <c r="D25" s="20" t="s">
        <v>6</v>
      </c>
      <c r="E25" s="20">
        <f>E7</f>
        <v>6.7</v>
      </c>
      <c r="F25" s="20"/>
      <c r="G25" s="20">
        <f>E25*F25</f>
        <v>0</v>
      </c>
    </row>
    <row r="26" spans="1:7" s="6" customFormat="1" ht="12.75">
      <c r="A26" s="70" t="s">
        <v>576</v>
      </c>
      <c r="B26" s="70" t="s">
        <v>25</v>
      </c>
      <c r="C26" s="21" t="s">
        <v>673</v>
      </c>
      <c r="D26" s="20" t="s">
        <v>5</v>
      </c>
      <c r="E26" s="20">
        <f>E27</f>
        <v>67</v>
      </c>
      <c r="F26" s="20"/>
      <c r="G26" s="20">
        <f>E26*F26</f>
        <v>0</v>
      </c>
    </row>
    <row r="27" spans="1:7" s="6" customFormat="1" ht="12.75">
      <c r="A27" s="70" t="s">
        <v>672</v>
      </c>
      <c r="B27" s="20" t="s">
        <v>577</v>
      </c>
      <c r="C27" s="21" t="s">
        <v>579</v>
      </c>
      <c r="D27" s="20" t="s">
        <v>4</v>
      </c>
      <c r="E27" s="20">
        <f>E9</f>
        <v>67</v>
      </c>
      <c r="F27" s="20"/>
      <c r="G27" s="20">
        <f>E27*F27</f>
        <v>0</v>
      </c>
    </row>
    <row r="28" spans="1:7" s="6" customFormat="1" ht="12.75">
      <c r="A28" s="281" t="s">
        <v>12</v>
      </c>
      <c r="B28" s="121"/>
      <c r="C28" s="281"/>
      <c r="D28" s="121"/>
      <c r="E28" s="121"/>
      <c r="F28" s="121"/>
      <c r="G28" s="282">
        <f>SUM(G23:G27)</f>
        <v>0</v>
      </c>
    </row>
    <row r="30" spans="1:7" ht="12.75">
      <c r="A30" s="279" t="s">
        <v>668</v>
      </c>
      <c r="B30" s="280"/>
      <c r="C30" s="279"/>
      <c r="D30" s="3"/>
      <c r="E30" s="3"/>
      <c r="F30" s="3"/>
      <c r="G30" s="3"/>
    </row>
    <row r="31" spans="1:7" ht="12.75">
      <c r="A31" s="121" t="s">
        <v>44</v>
      </c>
      <c r="B31" s="121" t="s">
        <v>567</v>
      </c>
      <c r="C31" s="281" t="s">
        <v>45</v>
      </c>
      <c r="D31" s="121" t="s">
        <v>0</v>
      </c>
      <c r="E31" s="121" t="s">
        <v>1</v>
      </c>
      <c r="F31" s="121" t="s">
        <v>8</v>
      </c>
      <c r="G31" s="121" t="s">
        <v>32</v>
      </c>
    </row>
    <row r="32" spans="1:7" ht="12.75">
      <c r="A32" s="20">
        <v>1</v>
      </c>
      <c r="B32" s="20" t="s">
        <v>568</v>
      </c>
      <c r="C32" s="21" t="s">
        <v>569</v>
      </c>
      <c r="D32" s="20" t="s">
        <v>6</v>
      </c>
      <c r="E32" s="20">
        <f>5*0.02*taxony!E54</f>
        <v>2.1</v>
      </c>
      <c r="F32" s="20"/>
      <c r="G32" s="20">
        <f>E32*F32</f>
        <v>0</v>
      </c>
    </row>
    <row r="33" spans="1:7" ht="12.75">
      <c r="A33" s="70" t="s">
        <v>570</v>
      </c>
      <c r="B33" s="70" t="s">
        <v>571</v>
      </c>
      <c r="C33" s="21" t="s">
        <v>572</v>
      </c>
      <c r="D33" s="20" t="s">
        <v>6</v>
      </c>
      <c r="E33" s="20">
        <f>E32</f>
        <v>2.1</v>
      </c>
      <c r="F33" s="20"/>
      <c r="G33" s="20">
        <f>E33*F33</f>
        <v>0</v>
      </c>
    </row>
    <row r="34" spans="1:7" ht="12.75">
      <c r="A34" s="70" t="s">
        <v>573</v>
      </c>
      <c r="B34" s="20" t="s">
        <v>574</v>
      </c>
      <c r="C34" s="21" t="s">
        <v>575</v>
      </c>
      <c r="D34" s="20" t="s">
        <v>4</v>
      </c>
      <c r="E34" s="20">
        <f>taxony!E54/100*10</f>
        <v>2.1</v>
      </c>
      <c r="F34" s="20"/>
      <c r="G34" s="20">
        <f>E34*F34</f>
        <v>0</v>
      </c>
    </row>
    <row r="35" spans="1:7" ht="12.75">
      <c r="A35" s="70" t="s">
        <v>576</v>
      </c>
      <c r="B35" s="20" t="s">
        <v>577</v>
      </c>
      <c r="C35" s="21" t="s">
        <v>578</v>
      </c>
      <c r="D35" s="20" t="s">
        <v>4</v>
      </c>
      <c r="E35" s="20">
        <f>taxony!E54</f>
        <v>21</v>
      </c>
      <c r="F35" s="20"/>
      <c r="G35" s="20">
        <f>E35*F35</f>
        <v>0</v>
      </c>
    </row>
    <row r="36" spans="1:7" ht="12.75">
      <c r="A36" s="281" t="s">
        <v>12</v>
      </c>
      <c r="B36" s="121"/>
      <c r="C36" s="281"/>
      <c r="D36" s="121"/>
      <c r="E36" s="121"/>
      <c r="F36" s="121"/>
      <c r="G36" s="282">
        <f>SUM(G32:G35)</f>
        <v>0</v>
      </c>
    </row>
    <row r="37" spans="1:7" ht="12.75">
      <c r="A37" s="13"/>
      <c r="B37" s="10"/>
      <c r="C37" s="13"/>
      <c r="D37" s="10"/>
      <c r="E37" s="10"/>
      <c r="F37" s="10"/>
      <c r="G37" s="13"/>
    </row>
    <row r="38" spans="1:7" ht="12.75">
      <c r="A38" s="279" t="s">
        <v>669</v>
      </c>
      <c r="B38" s="280"/>
      <c r="C38" s="279"/>
      <c r="D38" s="3"/>
      <c r="E38" s="3"/>
      <c r="F38" s="3"/>
      <c r="G38" s="3"/>
    </row>
    <row r="39" spans="1:7" ht="12.75">
      <c r="A39" s="121" t="s">
        <v>44</v>
      </c>
      <c r="B39" s="121" t="s">
        <v>567</v>
      </c>
      <c r="C39" s="281" t="s">
        <v>45</v>
      </c>
      <c r="D39" s="121" t="s">
        <v>0</v>
      </c>
      <c r="E39" s="121" t="s">
        <v>1</v>
      </c>
      <c r="F39" s="121" t="s">
        <v>8</v>
      </c>
      <c r="G39" s="121" t="s">
        <v>32</v>
      </c>
    </row>
    <row r="40" spans="1:7" ht="12.75">
      <c r="A40" s="20">
        <v>1</v>
      </c>
      <c r="B40" s="20" t="s">
        <v>568</v>
      </c>
      <c r="C40" s="21" t="s">
        <v>569</v>
      </c>
      <c r="D40" s="20" t="s">
        <v>6</v>
      </c>
      <c r="E40" s="20">
        <f>E32</f>
        <v>2.1</v>
      </c>
      <c r="F40" s="20"/>
      <c r="G40" s="20">
        <f>E40*F40</f>
        <v>0</v>
      </c>
    </row>
    <row r="41" spans="1:7" ht="12.75">
      <c r="A41" s="70" t="s">
        <v>570</v>
      </c>
      <c r="B41" s="70" t="s">
        <v>571</v>
      </c>
      <c r="C41" s="21" t="s">
        <v>572</v>
      </c>
      <c r="D41" s="20" t="s">
        <v>6</v>
      </c>
      <c r="E41" s="20">
        <f>E33</f>
        <v>2.1</v>
      </c>
      <c r="F41" s="20"/>
      <c r="G41" s="20">
        <f>E41*F41</f>
        <v>0</v>
      </c>
    </row>
    <row r="42" spans="1:7" ht="12.75">
      <c r="A42" s="70" t="s">
        <v>573</v>
      </c>
      <c r="B42" s="70" t="s">
        <v>25</v>
      </c>
      <c r="C42" s="21" t="s">
        <v>673</v>
      </c>
      <c r="D42" s="20" t="s">
        <v>5</v>
      </c>
      <c r="E42" s="20">
        <f>E44</f>
        <v>21</v>
      </c>
      <c r="F42" s="20"/>
      <c r="G42" s="20">
        <f>E42*F42</f>
        <v>0</v>
      </c>
    </row>
    <row r="43" spans="1:7" ht="12.75">
      <c r="A43" s="70" t="s">
        <v>576</v>
      </c>
      <c r="B43" s="20" t="s">
        <v>574</v>
      </c>
      <c r="C43" s="21" t="s">
        <v>575</v>
      </c>
      <c r="D43" s="20" t="s">
        <v>4</v>
      </c>
      <c r="E43" s="20">
        <f>E34</f>
        <v>2.1</v>
      </c>
      <c r="F43" s="20"/>
      <c r="G43" s="20">
        <f>E43*F43</f>
        <v>0</v>
      </c>
    </row>
    <row r="44" spans="1:7" ht="12.75">
      <c r="A44" s="70" t="s">
        <v>672</v>
      </c>
      <c r="B44" s="20" t="s">
        <v>577</v>
      </c>
      <c r="C44" s="21" t="s">
        <v>579</v>
      </c>
      <c r="D44" s="20" t="s">
        <v>4</v>
      </c>
      <c r="E44" s="20">
        <f>E35</f>
        <v>21</v>
      </c>
      <c r="F44" s="20"/>
      <c r="G44" s="20">
        <f>E44*F44</f>
        <v>0</v>
      </c>
    </row>
    <row r="45" spans="1:7" ht="12.75">
      <c r="A45" s="281" t="s">
        <v>12</v>
      </c>
      <c r="B45" s="121"/>
      <c r="C45" s="281"/>
      <c r="D45" s="121"/>
      <c r="E45" s="121"/>
      <c r="F45" s="121"/>
      <c r="G45" s="282">
        <f>SUM(G40:G44)</f>
        <v>0</v>
      </c>
    </row>
    <row r="46" spans="1:7" ht="12.75">
      <c r="A46" s="13"/>
      <c r="B46" s="10"/>
      <c r="C46" s="13"/>
      <c r="D46" s="10"/>
      <c r="E46" s="10"/>
      <c r="F46" s="10"/>
      <c r="G46" s="13"/>
    </row>
    <row r="47" spans="1:7" ht="12.75">
      <c r="A47" s="279" t="s">
        <v>670</v>
      </c>
      <c r="B47" s="280"/>
      <c r="C47" s="279"/>
      <c r="D47" s="3"/>
      <c r="E47" s="3"/>
      <c r="F47" s="3"/>
      <c r="G47" s="3"/>
    </row>
    <row r="48" spans="1:7" ht="12.75">
      <c r="A48" s="121" t="s">
        <v>44</v>
      </c>
      <c r="B48" s="121" t="s">
        <v>567</v>
      </c>
      <c r="C48" s="281" t="s">
        <v>45</v>
      </c>
      <c r="D48" s="121" t="s">
        <v>0</v>
      </c>
      <c r="E48" s="121" t="s">
        <v>1</v>
      </c>
      <c r="F48" s="121" t="s">
        <v>8</v>
      </c>
      <c r="G48" s="121" t="s">
        <v>32</v>
      </c>
    </row>
    <row r="49" spans="1:7" ht="12.75">
      <c r="A49" s="70" t="s">
        <v>671</v>
      </c>
      <c r="B49" s="20" t="s">
        <v>568</v>
      </c>
      <c r="C49" s="21" t="s">
        <v>569</v>
      </c>
      <c r="D49" s="20" t="s">
        <v>6</v>
      </c>
      <c r="E49" s="20">
        <f>E32</f>
        <v>2.1</v>
      </c>
      <c r="F49" s="20"/>
      <c r="G49" s="20">
        <f>E49*F49</f>
        <v>0</v>
      </c>
    </row>
    <row r="50" spans="1:7" ht="12.75">
      <c r="A50" s="70" t="s">
        <v>570</v>
      </c>
      <c r="B50" s="70" t="s">
        <v>571</v>
      </c>
      <c r="C50" s="21" t="s">
        <v>572</v>
      </c>
      <c r="D50" s="20" t="s">
        <v>6</v>
      </c>
      <c r="E50" s="20">
        <f>E33</f>
        <v>2.1</v>
      </c>
      <c r="F50" s="20"/>
      <c r="G50" s="20">
        <f>E50*F50</f>
        <v>0</v>
      </c>
    </row>
    <row r="51" spans="1:7" ht="12.75">
      <c r="A51" s="70" t="s">
        <v>573</v>
      </c>
      <c r="B51" s="70" t="s">
        <v>25</v>
      </c>
      <c r="C51" s="21" t="s">
        <v>673</v>
      </c>
      <c r="D51" s="20" t="s">
        <v>5</v>
      </c>
      <c r="E51" s="20">
        <f>E52</f>
        <v>21</v>
      </c>
      <c r="F51" s="20"/>
      <c r="G51" s="20">
        <f>E51*F51</f>
        <v>0</v>
      </c>
    </row>
    <row r="52" spans="1:7" ht="12.75">
      <c r="A52" s="70" t="s">
        <v>576</v>
      </c>
      <c r="B52" s="20" t="s">
        <v>577</v>
      </c>
      <c r="C52" s="21" t="s">
        <v>579</v>
      </c>
      <c r="D52" s="20" t="s">
        <v>4</v>
      </c>
      <c r="E52" s="20">
        <f>E35</f>
        <v>21</v>
      </c>
      <c r="F52" s="20"/>
      <c r="G52" s="20">
        <f>E52*F52</f>
        <v>0</v>
      </c>
    </row>
    <row r="53" spans="1:7" ht="12.75">
      <c r="A53" s="281" t="s">
        <v>12</v>
      </c>
      <c r="B53" s="121"/>
      <c r="C53" s="281"/>
      <c r="D53" s="121"/>
      <c r="E53" s="121"/>
      <c r="F53" s="121"/>
      <c r="G53" s="282">
        <f>SUM(G49:G52)</f>
        <v>0</v>
      </c>
    </row>
    <row r="55" spans="1:7" s="124" customFormat="1" ht="12.75">
      <c r="A55" s="279" t="s">
        <v>582</v>
      </c>
      <c r="B55" s="280"/>
      <c r="C55" s="279"/>
      <c r="D55" s="3"/>
      <c r="E55" s="3"/>
      <c r="F55" s="3"/>
      <c r="G55" s="3"/>
    </row>
    <row r="56" spans="1:7" s="124" customFormat="1" ht="12.75">
      <c r="A56" s="121" t="s">
        <v>44</v>
      </c>
      <c r="B56" s="121" t="s">
        <v>567</v>
      </c>
      <c r="C56" s="281" t="s">
        <v>45</v>
      </c>
      <c r="D56" s="121" t="s">
        <v>0</v>
      </c>
      <c r="E56" s="121" t="s">
        <v>1</v>
      </c>
      <c r="F56" s="121" t="s">
        <v>8</v>
      </c>
      <c r="G56" s="121" t="s">
        <v>32</v>
      </c>
    </row>
    <row r="57" spans="1:7" s="124" customFormat="1" ht="12.75">
      <c r="A57" s="20">
        <v>1</v>
      </c>
      <c r="B57" s="20" t="s">
        <v>583</v>
      </c>
      <c r="C57" s="21" t="s">
        <v>584</v>
      </c>
      <c r="D57" s="20" t="s">
        <v>6</v>
      </c>
      <c r="E57" s="20">
        <f>887.3*5*0.01</f>
        <v>44.365</v>
      </c>
      <c r="F57" s="20"/>
      <c r="G57" s="20">
        <f>E57*F57</f>
        <v>0</v>
      </c>
    </row>
    <row r="58" spans="1:7" s="124" customFormat="1" ht="12.75">
      <c r="A58" s="70" t="s">
        <v>570</v>
      </c>
      <c r="B58" s="70" t="s">
        <v>571</v>
      </c>
      <c r="C58" s="21" t="s">
        <v>572</v>
      </c>
      <c r="D58" s="20" t="s">
        <v>6</v>
      </c>
      <c r="E58" s="20">
        <f>E57</f>
        <v>44.365</v>
      </c>
      <c r="F58" s="20"/>
      <c r="G58" s="20">
        <f>E58*F58</f>
        <v>0</v>
      </c>
    </row>
    <row r="59" spans="1:7" s="124" customFormat="1" ht="12.75">
      <c r="A59" s="70" t="s">
        <v>573</v>
      </c>
      <c r="B59" s="20" t="s">
        <v>585</v>
      </c>
      <c r="C59" s="21" t="s">
        <v>586</v>
      </c>
      <c r="D59" s="20" t="s">
        <v>5</v>
      </c>
      <c r="E59" s="20">
        <v>887.3</v>
      </c>
      <c r="F59" s="20"/>
      <c r="G59" s="20">
        <f>E59*F59</f>
        <v>0</v>
      </c>
    </row>
    <row r="60" spans="1:7" s="124" customFormat="1" ht="12.75">
      <c r="A60" s="281" t="s">
        <v>12</v>
      </c>
      <c r="B60" s="121"/>
      <c r="C60" s="281"/>
      <c r="D60" s="121"/>
      <c r="E60" s="121"/>
      <c r="F60" s="121"/>
      <c r="G60" s="282">
        <f>SUM(G57:G59)</f>
        <v>0</v>
      </c>
    </row>
    <row r="61" spans="1:7" s="124" customFormat="1" ht="12.75">
      <c r="A61" s="19"/>
      <c r="B61" s="19"/>
      <c r="C61" s="3"/>
      <c r="D61" s="4"/>
      <c r="E61" s="4"/>
      <c r="F61" s="4"/>
      <c r="G61" s="4"/>
    </row>
    <row r="62" spans="1:7" s="124" customFormat="1" ht="12.75">
      <c r="A62" s="279" t="s">
        <v>587</v>
      </c>
      <c r="B62" s="280"/>
      <c r="C62" s="279"/>
      <c r="D62" s="3"/>
      <c r="E62" s="3"/>
      <c r="F62" s="3"/>
      <c r="G62" s="3"/>
    </row>
    <row r="63" spans="1:7" s="124" customFormat="1" ht="12.75">
      <c r="A63" s="121" t="s">
        <v>44</v>
      </c>
      <c r="B63" s="121" t="s">
        <v>567</v>
      </c>
      <c r="C63" s="281" t="s">
        <v>45</v>
      </c>
      <c r="D63" s="121" t="s">
        <v>0</v>
      </c>
      <c r="E63" s="121" t="s">
        <v>1</v>
      </c>
      <c r="F63" s="121" t="s">
        <v>8</v>
      </c>
      <c r="G63" s="121" t="s">
        <v>32</v>
      </c>
    </row>
    <row r="64" spans="1:7" s="124" customFormat="1" ht="12.75">
      <c r="A64" s="20">
        <v>1</v>
      </c>
      <c r="B64" s="20" t="s">
        <v>583</v>
      </c>
      <c r="C64" s="21" t="s">
        <v>584</v>
      </c>
      <c r="D64" s="20" t="s">
        <v>6</v>
      </c>
      <c r="E64" s="20">
        <f>E57</f>
        <v>44.365</v>
      </c>
      <c r="F64" s="20"/>
      <c r="G64" s="20">
        <f>E64*F64</f>
        <v>0</v>
      </c>
    </row>
    <row r="65" spans="1:7" s="124" customFormat="1" ht="12.75">
      <c r="A65" s="70" t="s">
        <v>570</v>
      </c>
      <c r="B65" s="70" t="s">
        <v>571</v>
      </c>
      <c r="C65" s="21" t="s">
        <v>572</v>
      </c>
      <c r="D65" s="20" t="s">
        <v>6</v>
      </c>
      <c r="E65" s="20">
        <f>E58</f>
        <v>44.365</v>
      </c>
      <c r="F65" s="20"/>
      <c r="G65" s="20">
        <f>E65*F65</f>
        <v>0</v>
      </c>
    </row>
    <row r="66" spans="1:7" s="124" customFormat="1" ht="12.75">
      <c r="A66" s="70" t="s">
        <v>573</v>
      </c>
      <c r="B66" s="70" t="s">
        <v>25</v>
      </c>
      <c r="C66" s="21" t="s">
        <v>673</v>
      </c>
      <c r="D66" s="20" t="s">
        <v>5</v>
      </c>
      <c r="E66" s="20">
        <f>E68</f>
        <v>887.3</v>
      </c>
      <c r="F66" s="20"/>
      <c r="G66" s="20">
        <f>E66*F66</f>
        <v>0</v>
      </c>
    </row>
    <row r="67" spans="1:7" s="124" customFormat="1" ht="12.75">
      <c r="A67" s="70" t="s">
        <v>576</v>
      </c>
      <c r="B67" s="70" t="s">
        <v>588</v>
      </c>
      <c r="C67" s="283" t="s">
        <v>589</v>
      </c>
      <c r="D67" s="20" t="s">
        <v>5</v>
      </c>
      <c r="E67" s="20">
        <f>887.3/100*10</f>
        <v>88.72999999999999</v>
      </c>
      <c r="F67" s="20"/>
      <c r="G67" s="20">
        <f>E67*F67</f>
        <v>0</v>
      </c>
    </row>
    <row r="68" spans="1:7" s="124" customFormat="1" ht="12.75">
      <c r="A68" s="70" t="s">
        <v>672</v>
      </c>
      <c r="B68" s="20" t="s">
        <v>585</v>
      </c>
      <c r="C68" s="21" t="s">
        <v>586</v>
      </c>
      <c r="D68" s="20" t="s">
        <v>5</v>
      </c>
      <c r="E68" s="20">
        <f>E59</f>
        <v>887.3</v>
      </c>
      <c r="F68" s="20"/>
      <c r="G68" s="20">
        <f>E68*F68</f>
        <v>0</v>
      </c>
    </row>
    <row r="69" spans="1:7" s="124" customFormat="1" ht="12.75">
      <c r="A69" s="281" t="s">
        <v>12</v>
      </c>
      <c r="B69" s="121"/>
      <c r="C69" s="281"/>
      <c r="D69" s="121"/>
      <c r="E69" s="121"/>
      <c r="F69" s="121"/>
      <c r="G69" s="282">
        <f>SUM(G64:G68)</f>
        <v>0</v>
      </c>
    </row>
    <row r="70" spans="1:7" s="124" customFormat="1" ht="12.75">
      <c r="A70" s="19"/>
      <c r="B70" s="19"/>
      <c r="C70" s="3"/>
      <c r="D70" s="4"/>
      <c r="E70" s="4"/>
      <c r="F70" s="4"/>
      <c r="G70" s="4"/>
    </row>
    <row r="71" spans="1:7" s="124" customFormat="1" ht="12.75">
      <c r="A71" s="279" t="s">
        <v>590</v>
      </c>
      <c r="B71" s="280"/>
      <c r="C71" s="279"/>
      <c r="D71" s="3"/>
      <c r="E71" s="3"/>
      <c r="F71" s="3"/>
      <c r="G71" s="3"/>
    </row>
    <row r="72" spans="1:7" s="124" customFormat="1" ht="12.75">
      <c r="A72" s="121" t="s">
        <v>44</v>
      </c>
      <c r="B72" s="121" t="s">
        <v>567</v>
      </c>
      <c r="C72" s="281" t="s">
        <v>45</v>
      </c>
      <c r="D72" s="121" t="s">
        <v>0</v>
      </c>
      <c r="E72" s="121" t="s">
        <v>1</v>
      </c>
      <c r="F72" s="121" t="s">
        <v>8</v>
      </c>
      <c r="G72" s="121" t="s">
        <v>32</v>
      </c>
    </row>
    <row r="73" spans="1:7" s="124" customFormat="1" ht="12.75">
      <c r="A73" s="20">
        <v>1</v>
      </c>
      <c r="B73" s="20" t="s">
        <v>583</v>
      </c>
      <c r="C73" s="21" t="s">
        <v>584</v>
      </c>
      <c r="D73" s="20" t="s">
        <v>6</v>
      </c>
      <c r="E73" s="20">
        <f>E64</f>
        <v>44.365</v>
      </c>
      <c r="F73" s="20"/>
      <c r="G73" s="20">
        <f>E73*F73</f>
        <v>0</v>
      </c>
    </row>
    <row r="74" spans="1:7" s="124" customFormat="1" ht="12.75">
      <c r="A74" s="70" t="s">
        <v>570</v>
      </c>
      <c r="B74" s="70" t="s">
        <v>571</v>
      </c>
      <c r="C74" s="21" t="s">
        <v>572</v>
      </c>
      <c r="D74" s="20" t="s">
        <v>6</v>
      </c>
      <c r="E74" s="20">
        <f>E64</f>
        <v>44.365</v>
      </c>
      <c r="F74" s="20"/>
      <c r="G74" s="20">
        <f>E74*F74</f>
        <v>0</v>
      </c>
    </row>
    <row r="75" spans="1:7" s="124" customFormat="1" ht="12.75">
      <c r="A75" s="70" t="s">
        <v>573</v>
      </c>
      <c r="B75" s="70" t="s">
        <v>25</v>
      </c>
      <c r="C75" s="21" t="s">
        <v>673</v>
      </c>
      <c r="D75" s="20" t="s">
        <v>5</v>
      </c>
      <c r="E75" s="20">
        <f>E77</f>
        <v>887.3</v>
      </c>
      <c r="F75" s="20"/>
      <c r="G75" s="20">
        <f>E75*F75</f>
        <v>0</v>
      </c>
    </row>
    <row r="76" spans="1:7" s="124" customFormat="1" ht="12.75">
      <c r="A76" s="70" t="s">
        <v>576</v>
      </c>
      <c r="B76" s="70" t="s">
        <v>588</v>
      </c>
      <c r="C76" s="283" t="s">
        <v>589</v>
      </c>
      <c r="D76" s="20" t="s">
        <v>5</v>
      </c>
      <c r="E76" s="20">
        <f>E67</f>
        <v>88.72999999999999</v>
      </c>
      <c r="F76" s="20"/>
      <c r="G76" s="20">
        <f>E76*F76</f>
        <v>0</v>
      </c>
    </row>
    <row r="77" spans="1:7" s="124" customFormat="1" ht="12.75">
      <c r="A77" s="70" t="s">
        <v>672</v>
      </c>
      <c r="B77" s="20" t="s">
        <v>585</v>
      </c>
      <c r="C77" s="21" t="s">
        <v>586</v>
      </c>
      <c r="D77" s="20" t="s">
        <v>5</v>
      </c>
      <c r="E77" s="20">
        <f>E68</f>
        <v>887.3</v>
      </c>
      <c r="F77" s="20"/>
      <c r="G77" s="20">
        <f>E77*F77</f>
        <v>0</v>
      </c>
    </row>
    <row r="78" spans="1:7" s="124" customFormat="1" ht="12.75">
      <c r="A78" s="281" t="s">
        <v>12</v>
      </c>
      <c r="B78" s="121"/>
      <c r="C78" s="281"/>
      <c r="D78" s="121"/>
      <c r="E78" s="121"/>
      <c r="F78" s="121"/>
      <c r="G78" s="282">
        <f>SUM(G73:G77)</f>
        <v>0</v>
      </c>
    </row>
    <row r="79" spans="1:7" s="124" customFormat="1" ht="12.75">
      <c r="A79" s="19"/>
      <c r="B79" s="19"/>
      <c r="C79" s="3"/>
      <c r="D79" s="4"/>
      <c r="E79" s="4"/>
      <c r="F79" s="4"/>
      <c r="G79" s="4"/>
    </row>
    <row r="80" spans="1:7" s="6" customFormat="1" ht="12.75">
      <c r="A80" s="3" t="s">
        <v>601</v>
      </c>
      <c r="B80" s="4"/>
      <c r="C80" s="3"/>
      <c r="D80" s="3"/>
      <c r="E80" s="3"/>
      <c r="F80" s="3"/>
      <c r="G80" s="3"/>
    </row>
    <row r="81" spans="1:7" s="6" customFormat="1" ht="12.75">
      <c r="A81" s="121" t="s">
        <v>44</v>
      </c>
      <c r="B81" s="121" t="s">
        <v>567</v>
      </c>
      <c r="C81" s="281" t="s">
        <v>45</v>
      </c>
      <c r="D81" s="121" t="s">
        <v>0</v>
      </c>
      <c r="E81" s="121" t="s">
        <v>1</v>
      </c>
      <c r="F81" s="121" t="s">
        <v>8</v>
      </c>
      <c r="G81" s="121" t="s">
        <v>32</v>
      </c>
    </row>
    <row r="82" spans="1:7" s="6" customFormat="1" ht="12.75">
      <c r="A82" s="20">
        <v>1</v>
      </c>
      <c r="B82" s="20" t="s">
        <v>583</v>
      </c>
      <c r="C82" s="21" t="s">
        <v>602</v>
      </c>
      <c r="D82" s="20" t="s">
        <v>6</v>
      </c>
      <c r="E82" s="20">
        <f>19*7*0.01</f>
        <v>1.33</v>
      </c>
      <c r="F82" s="20"/>
      <c r="G82" s="20">
        <f>E82*F82</f>
        <v>0</v>
      </c>
    </row>
    <row r="83" spans="1:7" s="6" customFormat="1" ht="12.75">
      <c r="A83" s="70" t="s">
        <v>570</v>
      </c>
      <c r="B83" s="70" t="s">
        <v>571</v>
      </c>
      <c r="C83" s="21" t="s">
        <v>572</v>
      </c>
      <c r="D83" s="20" t="s">
        <v>6</v>
      </c>
      <c r="E83" s="20">
        <f>E82</f>
        <v>1.33</v>
      </c>
      <c r="F83" s="20"/>
      <c r="G83" s="20">
        <f>E83*F83</f>
        <v>0</v>
      </c>
    </row>
    <row r="84" spans="1:7" s="6" customFormat="1" ht="12.75">
      <c r="A84" s="70" t="s">
        <v>573</v>
      </c>
      <c r="B84" s="70" t="s">
        <v>603</v>
      </c>
      <c r="C84" s="21" t="s">
        <v>604</v>
      </c>
      <c r="D84" s="20" t="s">
        <v>5</v>
      </c>
      <c r="E84" s="20">
        <f>19*2</f>
        <v>38</v>
      </c>
      <c r="F84" s="20"/>
      <c r="G84" s="20">
        <f>E84*F84</f>
        <v>0</v>
      </c>
    </row>
    <row r="85" spans="1:7" s="6" customFormat="1" ht="12.75">
      <c r="A85" s="281" t="s">
        <v>12</v>
      </c>
      <c r="B85" s="281"/>
      <c r="C85" s="281"/>
      <c r="D85" s="121"/>
      <c r="E85" s="121"/>
      <c r="F85" s="121"/>
      <c r="G85" s="285">
        <f>SUM(G82:G84)</f>
        <v>0</v>
      </c>
    </row>
    <row r="86" spans="1:7" s="6" customFormat="1" ht="12.75">
      <c r="A86" s="19"/>
      <c r="B86" s="19"/>
      <c r="C86" s="3"/>
      <c r="D86" s="4"/>
      <c r="E86" s="4"/>
      <c r="F86" s="4"/>
      <c r="G86" s="4"/>
    </row>
    <row r="87" spans="1:7" s="6" customFormat="1" ht="12.75">
      <c r="A87" s="286" t="s">
        <v>605</v>
      </c>
      <c r="B87" s="287"/>
      <c r="C87" s="286"/>
      <c r="D87" s="286"/>
      <c r="E87" s="286"/>
      <c r="F87" s="286"/>
      <c r="G87" s="286"/>
    </row>
    <row r="88" spans="1:7" s="6" customFormat="1" ht="12.75">
      <c r="A88" s="288" t="s">
        <v>44</v>
      </c>
      <c r="B88" s="288" t="s">
        <v>567</v>
      </c>
      <c r="C88" s="289" t="s">
        <v>45</v>
      </c>
      <c r="D88" s="288" t="s">
        <v>0</v>
      </c>
      <c r="E88" s="288" t="s">
        <v>1</v>
      </c>
      <c r="F88" s="288" t="s">
        <v>8</v>
      </c>
      <c r="G88" s="288" t="s">
        <v>32</v>
      </c>
    </row>
    <row r="89" spans="1:7" s="6" customFormat="1" ht="12.75">
      <c r="A89" s="20">
        <v>1</v>
      </c>
      <c r="B89" s="20" t="s">
        <v>583</v>
      </c>
      <c r="C89" s="21" t="s">
        <v>602</v>
      </c>
      <c r="D89" s="20" t="s">
        <v>6</v>
      </c>
      <c r="E89" s="20">
        <f>E82</f>
        <v>1.33</v>
      </c>
      <c r="F89" s="20"/>
      <c r="G89" s="20">
        <f>E89*F89</f>
        <v>0</v>
      </c>
    </row>
    <row r="90" spans="1:7" s="6" customFormat="1" ht="12.75">
      <c r="A90" s="70" t="s">
        <v>570</v>
      </c>
      <c r="B90" s="70" t="s">
        <v>571</v>
      </c>
      <c r="C90" s="21" t="s">
        <v>572</v>
      </c>
      <c r="D90" s="20" t="s">
        <v>6</v>
      </c>
      <c r="E90" s="20">
        <f>E83</f>
        <v>1.33</v>
      </c>
      <c r="F90" s="20"/>
      <c r="G90" s="20">
        <f>E90*F90</f>
        <v>0</v>
      </c>
    </row>
    <row r="91" spans="1:7" s="6" customFormat="1" ht="12.75">
      <c r="A91" s="70" t="s">
        <v>573</v>
      </c>
      <c r="B91" s="70" t="s">
        <v>25</v>
      </c>
      <c r="C91" s="21" t="s">
        <v>673</v>
      </c>
      <c r="D91" s="20" t="s">
        <v>5</v>
      </c>
      <c r="E91" s="20">
        <v>19</v>
      </c>
      <c r="F91" s="20"/>
      <c r="G91" s="20">
        <f>E91*F91</f>
        <v>0</v>
      </c>
    </row>
    <row r="92" spans="1:7" s="6" customFormat="1" ht="12.75">
      <c r="A92" s="70" t="s">
        <v>576</v>
      </c>
      <c r="B92" s="70" t="s">
        <v>603</v>
      </c>
      <c r="C92" s="21" t="s">
        <v>604</v>
      </c>
      <c r="D92" s="20" t="s">
        <v>5</v>
      </c>
      <c r="E92" s="20">
        <f>E84</f>
        <v>38</v>
      </c>
      <c r="F92" s="20"/>
      <c r="G92" s="20">
        <f>E92*F92</f>
        <v>0</v>
      </c>
    </row>
    <row r="93" spans="1:7" s="6" customFormat="1" ht="12.75">
      <c r="A93" s="70" t="s">
        <v>672</v>
      </c>
      <c r="B93" s="70" t="s">
        <v>588</v>
      </c>
      <c r="C93" s="283" t="s">
        <v>589</v>
      </c>
      <c r="D93" s="20" t="s">
        <v>5</v>
      </c>
      <c r="E93" s="20">
        <f>19/100*10</f>
        <v>1.9</v>
      </c>
      <c r="F93" s="20"/>
      <c r="G93" s="20">
        <f>E93*F93</f>
        <v>0</v>
      </c>
    </row>
    <row r="94" spans="1:7" s="6" customFormat="1" ht="12.75">
      <c r="A94" s="281" t="s">
        <v>12</v>
      </c>
      <c r="B94" s="281"/>
      <c r="C94" s="281"/>
      <c r="D94" s="121"/>
      <c r="E94" s="121"/>
      <c r="F94" s="121"/>
      <c r="G94" s="285">
        <f>SUM(G89:G93)</f>
        <v>0</v>
      </c>
    </row>
    <row r="95" spans="1:7" s="6" customFormat="1" ht="12.75">
      <c r="A95" s="19"/>
      <c r="B95" s="19"/>
      <c r="C95" s="3"/>
      <c r="D95" s="4"/>
      <c r="E95" s="4"/>
      <c r="F95" s="4"/>
      <c r="G95" s="4"/>
    </row>
    <row r="96" spans="1:7" s="6" customFormat="1" ht="12.75">
      <c r="A96" s="286" t="s">
        <v>606</v>
      </c>
      <c r="B96" s="287"/>
      <c r="C96" s="286"/>
      <c r="D96" s="286"/>
      <c r="E96" s="286"/>
      <c r="F96" s="286"/>
      <c r="G96" s="286"/>
    </row>
    <row r="97" spans="1:7" s="6" customFormat="1" ht="12.75">
      <c r="A97" s="288" t="s">
        <v>44</v>
      </c>
      <c r="B97" s="288" t="s">
        <v>567</v>
      </c>
      <c r="C97" s="289" t="s">
        <v>45</v>
      </c>
      <c r="D97" s="288" t="s">
        <v>0</v>
      </c>
      <c r="E97" s="288" t="s">
        <v>1</v>
      </c>
      <c r="F97" s="288" t="s">
        <v>8</v>
      </c>
      <c r="G97" s="288" t="s">
        <v>32</v>
      </c>
    </row>
    <row r="98" spans="1:7" s="6" customFormat="1" ht="12.75">
      <c r="A98" s="20">
        <v>1</v>
      </c>
      <c r="B98" s="20" t="s">
        <v>583</v>
      </c>
      <c r="C98" s="21" t="s">
        <v>602</v>
      </c>
      <c r="D98" s="20" t="s">
        <v>6</v>
      </c>
      <c r="E98" s="20">
        <f>E82</f>
        <v>1.33</v>
      </c>
      <c r="F98" s="20"/>
      <c r="G98" s="20">
        <f>E98*F98</f>
        <v>0</v>
      </c>
    </row>
    <row r="99" spans="1:7" s="6" customFormat="1" ht="12.75">
      <c r="A99" s="70" t="s">
        <v>570</v>
      </c>
      <c r="B99" s="70" t="s">
        <v>571</v>
      </c>
      <c r="C99" s="21" t="s">
        <v>572</v>
      </c>
      <c r="D99" s="20" t="s">
        <v>6</v>
      </c>
      <c r="E99" s="20">
        <f>E83</f>
        <v>1.33</v>
      </c>
      <c r="F99" s="20"/>
      <c r="G99" s="20">
        <f>E99*F99</f>
        <v>0</v>
      </c>
    </row>
    <row r="100" spans="1:7" s="6" customFormat="1" ht="12.75">
      <c r="A100" s="70" t="s">
        <v>573</v>
      </c>
      <c r="B100" s="70" t="s">
        <v>25</v>
      </c>
      <c r="C100" s="21" t="s">
        <v>673</v>
      </c>
      <c r="D100" s="20" t="s">
        <v>5</v>
      </c>
      <c r="E100" s="20">
        <v>19</v>
      </c>
      <c r="F100" s="20"/>
      <c r="G100" s="20">
        <f>E100*F100</f>
        <v>0</v>
      </c>
    </row>
    <row r="101" spans="1:7" s="6" customFormat="1" ht="12.75">
      <c r="A101" s="70" t="s">
        <v>576</v>
      </c>
      <c r="B101" s="70" t="s">
        <v>603</v>
      </c>
      <c r="C101" s="21" t="s">
        <v>604</v>
      </c>
      <c r="D101" s="20" t="s">
        <v>5</v>
      </c>
      <c r="E101" s="20">
        <f>E84</f>
        <v>38</v>
      </c>
      <c r="F101" s="20"/>
      <c r="G101" s="20">
        <f>E101*F101</f>
        <v>0</v>
      </c>
    </row>
    <row r="102" spans="1:7" s="6" customFormat="1" ht="12.75">
      <c r="A102" s="70" t="s">
        <v>672</v>
      </c>
      <c r="B102" s="70" t="s">
        <v>588</v>
      </c>
      <c r="C102" s="283" t="s">
        <v>589</v>
      </c>
      <c r="D102" s="20" t="s">
        <v>5</v>
      </c>
      <c r="E102" s="20">
        <f>E93</f>
        <v>1.9</v>
      </c>
      <c r="F102" s="20"/>
      <c r="G102" s="20">
        <f>E102*F102</f>
        <v>0</v>
      </c>
    </row>
    <row r="103" spans="1:7" s="124" customFormat="1" ht="12.75">
      <c r="A103" s="281" t="s">
        <v>12</v>
      </c>
      <c r="B103" s="281"/>
      <c r="C103" s="281"/>
      <c r="D103" s="121"/>
      <c r="E103" s="121"/>
      <c r="F103" s="121"/>
      <c r="G103" s="285">
        <f>SUM(G98:G102)</f>
        <v>0</v>
      </c>
    </row>
    <row r="104" ht="13.5" thickBot="1"/>
    <row r="105" spans="1:7" ht="15.75" thickBot="1">
      <c r="A105" s="343" t="s">
        <v>674</v>
      </c>
      <c r="B105" s="344"/>
      <c r="C105" s="344"/>
      <c r="D105" s="344"/>
      <c r="E105" s="344"/>
      <c r="F105" s="344"/>
      <c r="G105" s="345">
        <f>G10+G19+G28+G36+G45+G53+G60+G69+G78+G85+G94+G103</f>
        <v>0</v>
      </c>
    </row>
  </sheetData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15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2" max="2" width="62.875" style="0" customWidth="1"/>
    <col min="3" max="3" width="9.125" style="0" customWidth="1"/>
    <col min="4" max="4" width="14.875" style="0" customWidth="1"/>
    <col min="5" max="5" width="14.25390625" style="0" customWidth="1"/>
    <col min="6" max="6" width="23.125" style="0" customWidth="1"/>
  </cols>
  <sheetData>
    <row r="1" spans="1:6" ht="15">
      <c r="A1" s="94" t="s">
        <v>512</v>
      </c>
      <c r="B1" s="12"/>
      <c r="C1" s="5"/>
      <c r="D1" s="5"/>
      <c r="E1" s="5"/>
      <c r="F1" s="5"/>
    </row>
    <row r="2" spans="1:6" ht="15">
      <c r="A2" s="57"/>
      <c r="B2" s="12"/>
      <c r="C2" s="5"/>
      <c r="D2" s="5"/>
      <c r="E2" s="5"/>
      <c r="F2" s="5"/>
    </row>
    <row r="3" spans="1:6" ht="18.75" thickBot="1">
      <c r="A3" s="293" t="s">
        <v>607</v>
      </c>
      <c r="B3" s="294"/>
      <c r="C3" s="294"/>
      <c r="D3" s="294"/>
      <c r="E3" s="294"/>
      <c r="F3" s="294"/>
    </row>
    <row r="4" spans="1:6" ht="13.5" thickBot="1">
      <c r="A4" s="352" t="s">
        <v>28</v>
      </c>
      <c r="B4" s="353" t="s">
        <v>40</v>
      </c>
      <c r="C4" s="352" t="s">
        <v>0</v>
      </c>
      <c r="D4" s="352" t="s">
        <v>1</v>
      </c>
      <c r="E4" s="352" t="s">
        <v>8</v>
      </c>
      <c r="F4" s="352" t="s">
        <v>32</v>
      </c>
    </row>
    <row r="5" spans="1:6" ht="12.75">
      <c r="A5" s="28">
        <v>1</v>
      </c>
      <c r="B5" s="29" t="s">
        <v>608</v>
      </c>
      <c r="C5" s="58" t="s">
        <v>4</v>
      </c>
      <c r="D5" s="28">
        <v>1</v>
      </c>
      <c r="E5" s="28"/>
      <c r="F5" s="28">
        <f>D5*E5</f>
        <v>0</v>
      </c>
    </row>
    <row r="6" spans="1:6" ht="12.75">
      <c r="A6" s="291" t="s">
        <v>570</v>
      </c>
      <c r="B6" s="29" t="s">
        <v>609</v>
      </c>
      <c r="C6" s="17" t="s">
        <v>4</v>
      </c>
      <c r="D6" s="28">
        <v>1</v>
      </c>
      <c r="E6" s="17"/>
      <c r="F6" s="28">
        <f>D6*E6</f>
        <v>0</v>
      </c>
    </row>
    <row r="7" spans="1:6" ht="13.5" thickBot="1">
      <c r="A7" s="17">
        <v>3</v>
      </c>
      <c r="B7" s="29" t="s">
        <v>610</v>
      </c>
      <c r="C7" s="291" t="s">
        <v>4</v>
      </c>
      <c r="D7" s="28">
        <v>1</v>
      </c>
      <c r="E7" s="17"/>
      <c r="F7" s="28">
        <f>D7*E7</f>
        <v>0</v>
      </c>
    </row>
    <row r="8" spans="1:6" ht="15.75" thickBot="1">
      <c r="A8" s="354" t="s">
        <v>679</v>
      </c>
      <c r="B8" s="355"/>
      <c r="C8" s="356"/>
      <c r="D8" s="356"/>
      <c r="E8" s="356"/>
      <c r="F8" s="357">
        <f>SUM(F5:F7)</f>
        <v>0</v>
      </c>
    </row>
    <row r="9" ht="12.75">
      <c r="E9" s="109"/>
    </row>
    <row r="10" spans="1:6" ht="18">
      <c r="A10" s="290" t="s">
        <v>611</v>
      </c>
      <c r="B10" s="4"/>
      <c r="C10" s="4"/>
      <c r="D10" s="4"/>
      <c r="E10" s="4"/>
      <c r="F10" s="4"/>
    </row>
    <row r="11" spans="1:6" ht="13.5" thickBot="1">
      <c r="A11" s="38" t="s">
        <v>28</v>
      </c>
      <c r="B11" s="39" t="s">
        <v>40</v>
      </c>
      <c r="C11" s="38" t="s">
        <v>0</v>
      </c>
      <c r="D11" s="38" t="s">
        <v>1</v>
      </c>
      <c r="E11" s="38" t="s">
        <v>8</v>
      </c>
      <c r="F11" s="38" t="s">
        <v>32</v>
      </c>
    </row>
    <row r="12" spans="1:6" ht="12.75">
      <c r="A12" s="28">
        <v>1</v>
      </c>
      <c r="B12" s="36" t="s">
        <v>612</v>
      </c>
      <c r="C12" s="58" t="s">
        <v>4</v>
      </c>
      <c r="D12" s="28">
        <v>1</v>
      </c>
      <c r="E12" s="28"/>
      <c r="F12" s="28">
        <f>D12*E12</f>
        <v>0</v>
      </c>
    </row>
    <row r="13" spans="1:6" ht="12.75">
      <c r="A13" s="291" t="s">
        <v>570</v>
      </c>
      <c r="B13" s="36" t="s">
        <v>613</v>
      </c>
      <c r="C13" s="17" t="s">
        <v>4</v>
      </c>
      <c r="D13" s="28">
        <v>1</v>
      </c>
      <c r="E13" s="17"/>
      <c r="F13" s="28">
        <f>D13*E13</f>
        <v>0</v>
      </c>
    </row>
    <row r="14" spans="1:6" ht="13.5" thickBot="1">
      <c r="A14" s="17">
        <v>3</v>
      </c>
      <c r="B14" s="36" t="s">
        <v>614</v>
      </c>
      <c r="C14" s="291" t="s">
        <v>4</v>
      </c>
      <c r="D14" s="28">
        <v>1</v>
      </c>
      <c r="E14" s="17"/>
      <c r="F14" s="28">
        <f>D14*E14</f>
        <v>0</v>
      </c>
    </row>
    <row r="15" spans="1:6" ht="15.75" thickBot="1">
      <c r="A15" s="354" t="s">
        <v>680</v>
      </c>
      <c r="B15" s="355"/>
      <c r="C15" s="356"/>
      <c r="D15" s="356"/>
      <c r="E15" s="356"/>
      <c r="F15" s="357">
        <f>SUM(F12:F14)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7"/>
  <sheetViews>
    <sheetView workbookViewId="0" topLeftCell="A1">
      <selection activeCell="G11" sqref="G11"/>
    </sheetView>
  </sheetViews>
  <sheetFormatPr defaultColWidth="9.00390625" defaultRowHeight="12.75"/>
  <cols>
    <col min="1" max="1" width="7.75390625" style="0" customWidth="1"/>
    <col min="2" max="2" width="15.875" style="0" customWidth="1"/>
    <col min="3" max="3" width="70.00390625" style="0" customWidth="1"/>
    <col min="4" max="4" width="11.00390625" style="0" customWidth="1"/>
    <col min="5" max="5" width="15.00390625" style="0" customWidth="1"/>
    <col min="6" max="6" width="12.75390625" style="0" customWidth="1"/>
    <col min="7" max="7" width="21.25390625" style="0" customWidth="1"/>
  </cols>
  <sheetData>
    <row r="1" spans="1:2" s="5" customFormat="1" ht="15">
      <c r="A1" s="94" t="s">
        <v>512</v>
      </c>
      <c r="B1" s="12"/>
    </row>
    <row r="2" spans="1:2" s="5" customFormat="1" ht="15">
      <c r="A2" s="57"/>
      <c r="B2" s="12"/>
    </row>
    <row r="3" spans="1:7" s="8" customFormat="1" ht="18.75" thickBot="1">
      <c r="A3" s="293" t="s">
        <v>617</v>
      </c>
      <c r="B3" s="294"/>
      <c r="C3" s="295"/>
      <c r="D3" s="295"/>
      <c r="E3" s="295"/>
      <c r="F3" s="295"/>
      <c r="G3" s="295"/>
    </row>
    <row r="4" spans="1:7" s="8" customFormat="1" ht="13.5" thickBot="1">
      <c r="A4" s="3"/>
      <c r="B4" s="4"/>
      <c r="C4" s="3"/>
      <c r="D4" s="3"/>
      <c r="E4" s="3"/>
      <c r="F4" s="3"/>
      <c r="G4" s="3"/>
    </row>
    <row r="5" spans="1:7" s="8" customFormat="1" ht="13.5" thickBot="1">
      <c r="A5" s="145" t="s">
        <v>44</v>
      </c>
      <c r="B5" s="146" t="s">
        <v>567</v>
      </c>
      <c r="C5" s="147" t="s">
        <v>45</v>
      </c>
      <c r="D5" s="146" t="s">
        <v>0</v>
      </c>
      <c r="E5" s="146" t="s">
        <v>1</v>
      </c>
      <c r="F5" s="148" t="s">
        <v>8</v>
      </c>
      <c r="G5" s="149" t="s">
        <v>32</v>
      </c>
    </row>
    <row r="6" spans="1:7" s="8" customFormat="1" ht="13.5" thickBot="1">
      <c r="A6" s="125">
        <v>1</v>
      </c>
      <c r="B6" s="30" t="s">
        <v>25</v>
      </c>
      <c r="C6" s="21" t="s">
        <v>618</v>
      </c>
      <c r="D6" s="20" t="s">
        <v>5</v>
      </c>
      <c r="E6" s="20">
        <v>38.6</v>
      </c>
      <c r="F6" s="20"/>
      <c r="G6" s="30">
        <f>E6*F6</f>
        <v>0</v>
      </c>
    </row>
    <row r="7" spans="1:7" s="8" customFormat="1" ht="15.75" thickBot="1">
      <c r="A7" s="196" t="s">
        <v>13</v>
      </c>
      <c r="B7" s="197"/>
      <c r="C7" s="198"/>
      <c r="D7" s="198"/>
      <c r="E7" s="198"/>
      <c r="F7" s="198"/>
      <c r="G7" s="199">
        <f>SUM(G6:G6)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konig</dc:creator>
  <cp:keywords/>
  <dc:description/>
  <cp:lastModifiedBy>leontynka</cp:lastModifiedBy>
  <cp:lastPrinted>2012-11-12T10:58:51Z</cp:lastPrinted>
  <dcterms:created xsi:type="dcterms:W3CDTF">2010-08-30T09:14:54Z</dcterms:created>
  <dcterms:modified xsi:type="dcterms:W3CDTF">2013-11-19T07:18:42Z</dcterms:modified>
  <cp:category/>
  <cp:version/>
  <cp:contentType/>
  <cp:contentStatus/>
</cp:coreProperties>
</file>