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5235" yWindow="120" windowWidth="11520" windowHeight="10845" tabRatio="963" activeTab="0"/>
  </bookViews>
  <sheets>
    <sheet name="SO01 Krycí list" sheetId="13" r:id="rId1"/>
    <sheet name="SO01 rekap" sheetId="12" r:id="rId2"/>
    <sheet name="VRN" sheetId="42" r:id="rId3"/>
    <sheet name="01 Stavební" sheetId="9" r:id="rId4"/>
    <sheet name="01rek" sheetId="11" r:id="rId5"/>
    <sheet name="01pol" sheetId="5" r:id="rId6"/>
    <sheet name="List1" sheetId="43" r:id="rId7"/>
  </sheets>
  <definedNames>
    <definedName name="__CENA__">#REF!</definedName>
    <definedName name="__MAIN__">'01pol'!$F$4:$CW$95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R0__" localSheetId="2">#REF!</definedName>
    <definedName name="__TR0__">#REF!</definedName>
    <definedName name="_xlnm._FilterDatabase" localSheetId="5" hidden="1">'01pol'!$F$5:$O$95</definedName>
    <definedName name="_xlnm._FilterDatabase" localSheetId="2" hidden="1">'VRN'!$A$5:$A$109</definedName>
    <definedName name="_xlnm.Print_Area" localSheetId="5">'01pol'!$A$1:$O$120</definedName>
    <definedName name="_xlnm.Print_Area" localSheetId="0">'SO01 Krycí list'!$A$1:$I$40</definedName>
    <definedName name="_xlnm.Print_Area" localSheetId="2">'VRN'!$A$1:$H$108</definedName>
    <definedName name="PocetMJ">'01 Stavební'!$I$10</definedName>
    <definedName name="_xlnm.Print_Titles" localSheetId="5">'01pol'!$5:$6</definedName>
  </definedNames>
  <calcPr calcId="125725"/>
</workbook>
</file>

<file path=xl/comments1.xml><?xml version="1.0" encoding="utf-8"?>
<comments xmlns="http://schemas.openxmlformats.org/spreadsheetml/2006/main">
  <authors>
    <author>Polišenský Miloš</author>
  </authors>
  <commentList>
    <comment ref="I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</commentList>
</comments>
</file>

<file path=xl/comments2.xml><?xml version="1.0" encoding="utf-8"?>
<comments xmlns="http://schemas.openxmlformats.org/spreadsheetml/2006/main">
  <authors>
    <author>Polišenský Miloš</author>
  </authors>
  <commentList>
    <comment ref="C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</commentList>
</comments>
</file>

<file path=xl/comments3.xml><?xml version="1.0" encoding="utf-8"?>
<comments xmlns="http://schemas.openxmlformats.org/spreadsheetml/2006/main">
  <authors>
    <author>Polišenský Miloš</author>
    <author>Dvoracek</author>
  </authors>
  <commentList>
    <comment ref="H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  <comment ref="H6" authorId="1">
      <text>
        <r>
          <rPr>
            <b/>
            <sz val="8"/>
            <rFont val="Tahoma"/>
            <family val="2"/>
          </rPr>
          <t xml:space="preserve">Vyplnit pouze vybarvené buňky
</t>
        </r>
        <r>
          <rPr>
            <sz val="8"/>
            <rFont val="Tahoma"/>
            <family val="2"/>
          </rPr>
          <t xml:space="preserve">
</t>
        </r>
      </text>
    </comment>
    <comment ref="F50" authorId="1">
      <text>
        <r>
          <rPr>
            <sz val="9"/>
            <rFont val="Tahoma"/>
            <family val="2"/>
          </rPr>
          <t xml:space="preserve">1,0% - izolace, nátěry a stavební práce na provozních souborech
1,1% - opravy a údržba, parkové úpravy, nátěry konstrukcí
1,3% - opravy a údržba mostů
2,4% - budovy pro bydlení
2,9% - budovy a haly občanské výstavby
3,3% - komunikace, vedení trubní a elektrická
3,8% - tunely, metro
3,9% - hráze a objekty na tocích, úprava toků, kanály
4,2% - výstavba mostů
7,9% - provozní soubory (bez stavebních prací)
</t>
        </r>
      </text>
    </comment>
    <comment ref="E63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69" authorId="1">
      <text>
        <r>
          <rPr>
            <sz val="9"/>
            <rFont val="Tahoma"/>
            <family val="2"/>
          </rPr>
          <t xml:space="preserve">0,6-2,2% - stavební část
2,5-4,5% - technologická část
</t>
        </r>
      </text>
    </comment>
    <comment ref="E74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76" authorId="1">
      <text>
        <r>
          <rPr>
            <sz val="9"/>
            <rFont val="Tahoma"/>
            <family val="2"/>
          </rPr>
          <t xml:space="preserve">1,0% - izolace, nátěry a stavební práce na provozních souborech
1,1% - opravy a údržba, parkové úpravy, nátěry konstrukcí
1,3% - opravy a údržba mostů
2,4% - budovy pro bydlení
2,9% - budovy a haly občanské výstavby
3,3% - komunikace, vedení trubní a elektrická
3,8% - tunely, metro
3,9% - hráze a objekty na tocích, úprava toků, kanály
4,2% - výstavba mostů
7,9% - provozní soubory (bez stavebních prací)
</t>
        </r>
      </text>
    </comment>
    <comment ref="F80" authorId="1">
      <text>
        <r>
          <rPr>
            <sz val="9"/>
            <rFont val="Tahoma"/>
            <family val="2"/>
          </rPr>
          <t xml:space="preserve">3,5% pro stavby ve výšce 700 - 900m.n.m.
</t>
        </r>
      </text>
    </comment>
    <comment ref="E82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4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6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90" authorId="1">
      <text>
        <r>
          <rPr>
            <b/>
            <sz val="9"/>
            <rFont val="Tahoma"/>
            <family val="2"/>
          </rPr>
          <t>DLE CENOVÝCH ZPRÁV 
URS</t>
        </r>
        <r>
          <rPr>
            <sz val="9"/>
            <rFont val="Tahoma"/>
            <family val="2"/>
          </rPr>
          <t xml:space="preserve">
</t>
        </r>
      </text>
    </comment>
    <comment ref="E94" authorId="1">
      <text>
        <r>
          <rPr>
            <b/>
            <sz val="9"/>
            <rFont val="Tahoma"/>
            <family val="2"/>
          </rPr>
          <t xml:space="preserve">sc = smluvní cena
</t>
        </r>
        <r>
          <rPr>
            <sz val="9"/>
            <rFont val="Tahoma"/>
            <family val="2"/>
          </rPr>
          <t xml:space="preserve">
</t>
        </r>
      </text>
    </comment>
    <comment ref="F96" authorId="1">
      <text>
        <r>
          <rPr>
            <sz val="9"/>
            <rFont val="Tahoma"/>
            <family val="2"/>
          </rPr>
          <t xml:space="preserve">1,5 - 2,5% </t>
        </r>
      </text>
    </comment>
  </commentList>
</comments>
</file>

<file path=xl/comments4.xml><?xml version="1.0" encoding="utf-8"?>
<comments xmlns="http://schemas.openxmlformats.org/spreadsheetml/2006/main">
  <authors>
    <author>Polišenský Miloš</author>
  </authors>
  <commentList>
    <comment ref="I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</commentList>
</comments>
</file>

<file path=xl/comments5.xml><?xml version="1.0" encoding="utf-8"?>
<comments xmlns="http://schemas.openxmlformats.org/spreadsheetml/2006/main">
  <authors>
    <author>Polišenský Miloš</author>
  </authors>
  <commentList>
    <comment ref="C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</commentList>
</comments>
</file>

<file path=xl/comments6.xml><?xml version="1.0" encoding="utf-8"?>
<comments xmlns="http://schemas.openxmlformats.org/spreadsheetml/2006/main">
  <authors>
    <author>Polišenský Miloš</author>
    <author>Dvoracek</author>
  </authors>
  <commentList>
    <comment ref="O1" authorId="0">
      <text>
        <r>
          <rPr>
            <b/>
            <sz val="8"/>
            <rFont val="Tahoma"/>
            <family val="2"/>
          </rPr>
          <t>Ing. Polišenský Miloš: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PRO DODRŽENÍ PŘENOSU, SPRÁVNÉ FUNKCE A MATEMATIKY, VYPLŇTE POUZE ŽLUTĚ OZNAČENÁ POLE V JEDNOTLIVÝCH LISTECH CELÉHO SEŠITU. FORMÁT CELÉHO LISTU JE OTEVŘENÝ BEZ JAKÉHOKOLIV OMEZENÍ. 
</t>
        </r>
        <r>
          <rPr>
            <i/>
            <sz val="7"/>
            <rFont val="Tahoma"/>
            <family val="2"/>
          </rPr>
          <t>Dle verze excel může být barva pole přizpůsobena možnostem dané verze - nemá vliv na funkci.</t>
        </r>
      </text>
    </comment>
    <comment ref="O6" authorId="1">
      <text>
        <r>
          <rPr>
            <b/>
            <sz val="8"/>
            <rFont val="Tahoma"/>
            <family val="2"/>
          </rPr>
          <t>Vyplnit pouze vybarvené buňky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<sst xmlns="http://schemas.openxmlformats.org/spreadsheetml/2006/main" count="788" uniqueCount="435">
  <si>
    <t>006: Úpravy povrchu</t>
  </si>
  <si>
    <t>Výměra bez ztr.</t>
  </si>
  <si>
    <t>009: Ostatní konstrukce a práce</t>
  </si>
  <si>
    <t>099: Přesun hmot HSV</t>
  </si>
  <si>
    <t>771: Podlahy z dlaždic</t>
  </si>
  <si>
    <t>783: Nátěry</t>
  </si>
  <si>
    <t>Stavba :</t>
  </si>
  <si>
    <t>Objekt :</t>
  </si>
  <si>
    <t>Rozpočet:</t>
  </si>
  <si>
    <t>stavební díl :</t>
  </si>
  <si>
    <t>Datum:</t>
  </si>
  <si>
    <t>REKAPITULACE  STAVEBNÍHO  OBJEKTU</t>
  </si>
  <si>
    <t>Stavební díl</t>
  </si>
  <si>
    <t>HSV</t>
  </si>
  <si>
    <t>PSV</t>
  </si>
  <si>
    <t>Dodávka</t>
  </si>
  <si>
    <t>Montáž</t>
  </si>
  <si>
    <t>HZS</t>
  </si>
  <si>
    <t>01</t>
  </si>
  <si>
    <t>-------------</t>
  </si>
  <si>
    <t>02</t>
  </si>
  <si>
    <t>04</t>
  </si>
  <si>
    <t>03</t>
  </si>
  <si>
    <t>05</t>
  </si>
  <si>
    <t>06</t>
  </si>
  <si>
    <t xml:space="preserve"> </t>
  </si>
  <si>
    <t>CELKEM  OBJEKT</t>
  </si>
  <si>
    <t>VEDLEJŠÍ ROZPOČTOVÉ  NÁKLADY</t>
  </si>
  <si>
    <t>Název VRN</t>
  </si>
  <si>
    <t>03  zařízení staveniště</t>
  </si>
  <si>
    <t>06 územní vlivy</t>
  </si>
  <si>
    <t>07 provozní vlivy</t>
  </si>
  <si>
    <t>CELKEM VRN</t>
  </si>
  <si>
    <t>OSTATNÍ ROZPOČTOVÉ  NÁKLADY</t>
  </si>
  <si>
    <t>01 průzkumné práce</t>
  </si>
  <si>
    <t>02 příprava staveniště</t>
  </si>
  <si>
    <t>04 inženýrská činnost</t>
  </si>
  <si>
    <t xml:space="preserve">05 finanční náklady  </t>
  </si>
  <si>
    <t>09 ostatní náklady</t>
  </si>
  <si>
    <t>CELKEM ON</t>
  </si>
  <si>
    <t>KRYCÍ LIST ROZPOČTU</t>
  </si>
  <si>
    <t>Název stavby :</t>
  </si>
  <si>
    <t>JKSO :</t>
  </si>
  <si>
    <t>Název objektu :</t>
  </si>
  <si>
    <t>SKP :</t>
  </si>
  <si>
    <t>Stavební díl :</t>
  </si>
  <si>
    <t>Název stavebního dílu :</t>
  </si>
  <si>
    <t>Cenová soustava:</t>
  </si>
  <si>
    <t>SOUHRNNÝ ROZPOČET</t>
  </si>
  <si>
    <t>URS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</si>
  <si>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</si>
  <si>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</si>
  <si>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</si>
  <si>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</si>
  <si>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</si>
  <si>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</si>
  <si>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</si>
  <si>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PROMOS s.r.o., Nerudova 32, Šumperk</t>
  </si>
  <si>
    <t>ROZPOČTOVÉ NÁKLADY</t>
  </si>
  <si>
    <t>Základní rozpočtové náklady</t>
  </si>
  <si>
    <t>Vedlejší náklady</t>
  </si>
  <si>
    <t>HSV celkem</t>
  </si>
  <si>
    <t>Vedlejší rozpočtové náklady (VRN)</t>
  </si>
  <si>
    <t>Z</t>
  </si>
  <si>
    <t>PSV celkem</t>
  </si>
  <si>
    <t>03-Zařízení staveniště</t>
  </si>
  <si>
    <t>R</t>
  </si>
  <si>
    <t>Dodávka celkem</t>
  </si>
  <si>
    <t>06-Územní vlivy</t>
  </si>
  <si>
    <t>N</t>
  </si>
  <si>
    <t>Montáž celkem</t>
  </si>
  <si>
    <t>07-Provozní vlivy</t>
  </si>
  <si>
    <t>ZRN celkem</t>
  </si>
  <si>
    <t>VRN celkem</t>
  </si>
  <si>
    <t>Ostatní rozpočtové náklady (ORN)</t>
  </si>
  <si>
    <t>01-Průzkum a geodet.</t>
  </si>
  <si>
    <t>02- Příprava staveniště</t>
  </si>
  <si>
    <t>ZRN+HZS</t>
  </si>
  <si>
    <t>04-Inženýrská činnost</t>
  </si>
  <si>
    <t>Vypracoval</t>
  </si>
  <si>
    <t>05-Finanční náklady</t>
  </si>
  <si>
    <t>Jméno :</t>
  </si>
  <si>
    <t>09-Ostatní náklady</t>
  </si>
  <si>
    <t>Datum :</t>
  </si>
  <si>
    <t>ORN Celkem</t>
  </si>
  <si>
    <t>Podpis:</t>
  </si>
  <si>
    <t>Vedlejší náklady celkem (VRN+ORN)</t>
  </si>
  <si>
    <t>Objednatel</t>
  </si>
  <si>
    <t>VN celkem</t>
  </si>
  <si>
    <t>Cena bez DPH</t>
  </si>
  <si>
    <t>Zhotovitel</t>
  </si>
  <si>
    <t>% DPH</t>
  </si>
  <si>
    <t>Cena vč. DPH</t>
  </si>
  <si>
    <t>poznámka:</t>
  </si>
  <si>
    <t>P.Č.</t>
  </si>
  <si>
    <t>KCN</t>
  </si>
  <si>
    <t>Kód položky</t>
  </si>
  <si>
    <t>m.j.</t>
  </si>
  <si>
    <t>Množství</t>
  </si>
  <si>
    <t>Jednotková
cena</t>
  </si>
  <si>
    <t>Cena
celkem</t>
  </si>
  <si>
    <t>.</t>
  </si>
  <si>
    <t>Vedlejší a ostatní rozpočtové náklady</t>
  </si>
  <si>
    <t>PRŮZKUMNÉ, GEODETICKÉ A PROJEKTOVÉ PRÁCE</t>
  </si>
  <si>
    <t>kpl</t>
  </si>
  <si>
    <t>011</t>
  </si>
  <si>
    <t>Průzkumné práce:</t>
  </si>
  <si>
    <t>01111</t>
  </si>
  <si>
    <t>Inženýrsko geologický průzkum</t>
  </si>
  <si>
    <t>sc</t>
  </si>
  <si>
    <t>upřesnění zakládání stavby a zajištění stability svahů, vsakování srážkových vod</t>
  </si>
  <si>
    <t>01112</t>
  </si>
  <si>
    <t>radonový průzkum</t>
  </si>
  <si>
    <t>01113</t>
  </si>
  <si>
    <t>hydrogeologický průzkum</t>
  </si>
  <si>
    <t>01114</t>
  </si>
  <si>
    <t>pedologický průzkum</t>
  </si>
  <si>
    <t>0112</t>
  </si>
  <si>
    <t>botanický a zoologický průzkum</t>
  </si>
  <si>
    <t>Zjištění možného výskytu rostlin a živočichů, chráněných zákonem</t>
  </si>
  <si>
    <t>0113</t>
  </si>
  <si>
    <t>archeologická činnost</t>
  </si>
  <si>
    <t>archeologický dohled při realizací prací a archeologický průzkum</t>
  </si>
  <si>
    <t>0114</t>
  </si>
  <si>
    <t>průzkum výskytu nebezpečných látek</t>
  </si>
  <si>
    <t>Výskyt průmyslového a komunálního odpadu, výskyt výbušnin a jiných nebezpečných látek</t>
  </si>
  <si>
    <t>0115</t>
  </si>
  <si>
    <t>stavební průzkum</t>
  </si>
  <si>
    <t>Zjištění umělecko historických hodnot, stavebně statického stavu a tepelně izolačních vlastností</t>
  </si>
  <si>
    <t>012</t>
  </si>
  <si>
    <t>Geodetické práce:</t>
  </si>
  <si>
    <t>0121</t>
  </si>
  <si>
    <t>práce prováděné před výstavbou</t>
  </si>
  <si>
    <t>Vytyčení hranic pozemku, výšková měření, určení průběhu stávajících a plánovaných inženýrských síti</t>
  </si>
  <si>
    <t>0122</t>
  </si>
  <si>
    <t>práce prováděné v průběhu výstavby</t>
  </si>
  <si>
    <t>kontrolní a upřesňující měření výšek a ploch</t>
  </si>
  <si>
    <t>0123</t>
  </si>
  <si>
    <t>práce prováděné po výstavbě</t>
  </si>
  <si>
    <t>zaměření skutečného provedení</t>
  </si>
  <si>
    <t>0124</t>
  </si>
  <si>
    <t>vyhotovení  geodetického plánu sítě</t>
  </si>
  <si>
    <t>013</t>
  </si>
  <si>
    <t>Projektové práce</t>
  </si>
  <si>
    <t>01324</t>
  </si>
  <si>
    <t>dokumentace pro provádění stavby</t>
  </si>
  <si>
    <t>dle přílohy 2 vyhlášky 499/2006Sb.</t>
  </si>
  <si>
    <t>01325</t>
  </si>
  <si>
    <t>dokumentace skutečného provedení</t>
  </si>
  <si>
    <t>příloha č.3 vyhlášky 499/2006Sb.</t>
  </si>
  <si>
    <t>0133</t>
  </si>
  <si>
    <t>Náklady na ocenění stavby</t>
  </si>
  <si>
    <t>Prováděcí a kontrolní rozpočet</t>
  </si>
  <si>
    <t>PŘÍPRAVA STAVENIŠTĚ</t>
  </si>
  <si>
    <t>021</t>
  </si>
  <si>
    <t>Záchranné práce</t>
  </si>
  <si>
    <t>hod</t>
  </si>
  <si>
    <t xml:space="preserve">Zabezpečení přírodních a archeologických hodnot </t>
  </si>
  <si>
    <t>022</t>
  </si>
  <si>
    <t>Přeložení konstrukcí</t>
  </si>
  <si>
    <t>Odstranění materiálu a konstrukcí</t>
  </si>
  <si>
    <t>VRN</t>
  </si>
  <si>
    <t>ZAŘÍZENÍ STAVENIŠTĚ</t>
  </si>
  <si>
    <t>031</t>
  </si>
  <si>
    <t>Zřízení, vybavení, zabezpečení a připojení na inž.  Sítě</t>
  </si>
  <si>
    <t>náklady na energie včetně zřízení odběrných míst</t>
  </si>
  <si>
    <t>náklady na osvětlení, zřízení přechodů přes výkopy,  náklady na informační tabule, náklady na strážní službu</t>
  </si>
  <si>
    <t>INŽENÝRSKÁ ČINNOST</t>
  </si>
  <si>
    <t>041</t>
  </si>
  <si>
    <t>dozor</t>
  </si>
  <si>
    <t>0411</t>
  </si>
  <si>
    <t>autorský dozor projektanta</t>
  </si>
  <si>
    <t>Pokud není zahrnut v ceně projektových prací</t>
  </si>
  <si>
    <t>0412</t>
  </si>
  <si>
    <t>Technický dozor investora</t>
  </si>
  <si>
    <t>Provádí investor na své náklady</t>
  </si>
  <si>
    <t>0414</t>
  </si>
  <si>
    <t>Dozor koordinátora BOZP</t>
  </si>
  <si>
    <t>Dle plánu BOZP</t>
  </si>
  <si>
    <t>042</t>
  </si>
  <si>
    <t>posudky</t>
  </si>
  <si>
    <t>Průkaz energetické náročnosti budovy, energetický štítek, tepelný audit</t>
  </si>
  <si>
    <t>043</t>
  </si>
  <si>
    <t>zkoušky a měření</t>
  </si>
  <si>
    <t>Úřední tlakové zkoušky, zatěžkávací zkoušky,měření osvětlení</t>
  </si>
  <si>
    <t>044</t>
  </si>
  <si>
    <t>revize</t>
  </si>
  <si>
    <t>revize dočasných objektů a zařízení staveniště</t>
  </si>
  <si>
    <t>045</t>
  </si>
  <si>
    <t>Komplexní vyzkoušení a měření, zajištění dodávek, zakreslování změn v průběhu stavby, přebírání dílů a objektů, technická pomoc a zajišťování posudků a protokolů</t>
  </si>
  <si>
    <t>Koordinace prací a dodávek mezi dodavateli, předání staveniště subdodavatelům, stanovení harmonogramu prováděných prací</t>
  </si>
  <si>
    <t>FINANČNÍ NÁKLADY</t>
  </si>
  <si>
    <t>051</t>
  </si>
  <si>
    <t>pojistné</t>
  </si>
  <si>
    <t>052</t>
  </si>
  <si>
    <t>finanční rezerva</t>
  </si>
  <si>
    <t>Rezerva investora na nepředvídané náklady při rekonstrukcích, změnách norem a legislativy, změn požadavků v průběhu výstavby</t>
  </si>
  <si>
    <t>ÚZEMNÍ VLIVY</t>
  </si>
  <si>
    <t>061</t>
  </si>
  <si>
    <t>Vliv klimatických podmínek</t>
  </si>
  <si>
    <t>v oblastech nad 700m.n.m</t>
  </si>
  <si>
    <t>062</t>
  </si>
  <si>
    <t>ztížené dopravní podmínky</t>
  </si>
  <si>
    <t>odlehčení vagonů nebo aut, použití nezvyklých dopravních prostředků</t>
  </si>
  <si>
    <t>063</t>
  </si>
  <si>
    <t>doprava zaměstnanců, stravné nocležné</t>
  </si>
  <si>
    <t>Při ubytování vzdáleném více než 2km od staveniště</t>
  </si>
  <si>
    <t>064</t>
  </si>
  <si>
    <t>práce na těžko dostupných místech</t>
  </si>
  <si>
    <t>Práce v podzemí, ve výškách, ve stísněném prostoru a s tím související náklady</t>
  </si>
  <si>
    <t>065</t>
  </si>
  <si>
    <t>Práce ve zdraví škodlivém prostředí</t>
  </si>
  <si>
    <t>066</t>
  </si>
  <si>
    <t>Mimostaveništní doprava</t>
  </si>
  <si>
    <t>doprava strojů, rozvaděčů a technologických celků, pokud není v ceně výrobku</t>
  </si>
  <si>
    <t>PROVOZNÍ VLIVY</t>
  </si>
  <si>
    <t>071</t>
  </si>
  <si>
    <t>Provoz investora</t>
  </si>
  <si>
    <t>072</t>
  </si>
  <si>
    <t>Silniční provoz</t>
  </si>
  <si>
    <t>Zvýšení náklady při zasahování silničního provozu do prováděných prací</t>
  </si>
  <si>
    <t>075</t>
  </si>
  <si>
    <t>Ochranná pásma</t>
  </si>
  <si>
    <t>Práce v ochranných pásmech inženýrských sítí, komunikací a technických provozů</t>
  </si>
  <si>
    <t>079</t>
  </si>
  <si>
    <t>Ostatní provozní vlivy</t>
  </si>
  <si>
    <t>09</t>
  </si>
  <si>
    <t>OSTATNÍ NÁKLADY</t>
  </si>
  <si>
    <t>091</t>
  </si>
  <si>
    <t>Zkušební provoz</t>
  </si>
  <si>
    <t>Náklady na publicitu</t>
  </si>
  <si>
    <t>HSV+PSV</t>
  </si>
  <si>
    <t>ochrana půd proti erozi, stanovení mocnosti skrývky, vyjmutí ze ZPF</t>
  </si>
  <si>
    <t>kartografické práce</t>
  </si>
  <si>
    <t>Přesun stávajících konstrukcí a komunikací, přeložky sítí, vyznačení objížďky, zřízení provizorní komunikace</t>
  </si>
  <si>
    <t>Vyklizení objektu, demolice, odstranění zeleně, dekontaminace</t>
  </si>
  <si>
    <t>náklady na zřízení, demontáž a opotřebení stavebních buněk, zřízení mobilních WC, případně zřízení vybavení ve stávajících objektech, pronájem skladovacích a parkovacích ploch, náklady na provoz</t>
  </si>
  <si>
    <t>Kompletační a koordinační činnost</t>
  </si>
  <si>
    <t>zákonné pojištění dodavatele, zákonné stavebně montážní pojištění apod.</t>
  </si>
  <si>
    <t>rizikové prostředí (kanalizace, spalovny, krematoria a pod), práce se škodlivými materiály, extrémně prašné prostředí</t>
  </si>
  <si>
    <t>Probíhající provoz investora nebo dalšího subjektu na staveništi</t>
  </si>
  <si>
    <t>Náklady na zkušební provoz, ověření zda stavba dosahuje požadovaných parametrů, další požadavky investora</t>
  </si>
  <si>
    <t>STAVBA JAKO CELEK</t>
  </si>
  <si>
    <t>HSV  a PSV</t>
  </si>
  <si>
    <t>952901111</t>
  </si>
  <si>
    <t>Vyčištění budov bytové a občanské výstavby při výšce podlaží do 4 m</t>
  </si>
  <si>
    <t>784: Malby</t>
  </si>
  <si>
    <t>Vzduchotechnika</t>
  </si>
  <si>
    <t>823 31</t>
  </si>
  <si>
    <t xml:space="preserve">Projektová dokumentace stanoví technické a uživatelské standardy staveb. Konkrétní materiály a výrobky uvedené v projektové dokumentaci a tomto výkazu výměr určují specifikaci požadovaných fyzikálních, technických, estetických a kvalitativních vlastností (viz. technické listy výrobků), jež musí splňovat případné alternativy. Konkrétní názvy výrobků byly použity pouze v případech, kde nebylo možné popsat daný prvek jiným způsobemnebo na ně byly provedeny technické výpočty pro dosažení zadaných a projektovaných parametrů. Záměny materiálů a výrobků jsou akceptovatelné za předpokladu, že budou tyto vlastnosti a parametry dodrženy a nevyvolají zásadní změny v projektovém řešení. </t>
  </si>
  <si>
    <t>m3</t>
  </si>
  <si>
    <t>Stavební část</t>
  </si>
  <si>
    <t>Ing. Jiří Körner</t>
  </si>
  <si>
    <t>Stavební práce</t>
  </si>
  <si>
    <t>Zařízení pro vytápění</t>
  </si>
  <si>
    <t>Zdravotechnika</t>
  </si>
  <si>
    <t>*</t>
  </si>
  <si>
    <t>Měření a regulace</t>
  </si>
  <si>
    <t>08</t>
  </si>
  <si>
    <t>Silnoproudá zařízení</t>
  </si>
  <si>
    <t>Slaboproudá zařízení</t>
  </si>
  <si>
    <t>%</t>
  </si>
  <si>
    <t>m</t>
  </si>
  <si>
    <t>t</t>
  </si>
  <si>
    <t>07</t>
  </si>
  <si>
    <t>MJ</t>
  </si>
  <si>
    <t>ON</t>
  </si>
  <si>
    <t>SP</t>
  </si>
  <si>
    <t>m2</t>
  </si>
  <si>
    <t>DPH</t>
  </si>
  <si>
    <t>Kód</t>
  </si>
  <si>
    <t>Typ</t>
  </si>
  <si>
    <t>kus</t>
  </si>
  <si>
    <t>Cena</t>
  </si>
  <si>
    <t>Popis</t>
  </si>
  <si>
    <t>soubor</t>
  </si>
  <si>
    <t>Ztratné</t>
  </si>
  <si>
    <t>Poř.</t>
  </si>
  <si>
    <t>Sazba DPH</t>
  </si>
  <si>
    <t>Cena s DPH</t>
  </si>
  <si>
    <t>Jedn. cena</t>
  </si>
  <si>
    <t>Výměra</t>
  </si>
  <si>
    <t>Investor:</t>
  </si>
  <si>
    <t>Město Šumperk</t>
  </si>
  <si>
    <t>Šumperská nemocnice a.s.</t>
  </si>
  <si>
    <t>801 11</t>
  </si>
  <si>
    <t>##T2##N_Catalog_catGUID</t>
  </si>
  <si>
    <t>##T2##PRO_ITEM_catID</t>
  </si>
  <si>
    <t>##T2##PRO_ITEM_iteCode</t>
  </si>
  <si>
    <t>##T2##PRO_ITEM_szvCode</t>
  </si>
  <si>
    <t>##T2##PRO_ITEM_tevCode</t>
  </si>
  <si>
    <t>979081111</t>
  </si>
  <si>
    <t>Odvoz suti a vybouraných hmot na skládku do 1 km</t>
  </si>
  <si>
    <t>979081121</t>
  </si>
  <si>
    <t>Odvoz suti a vybouraných hmot na skládku ZKD 1 km přes 1 km</t>
  </si>
  <si>
    <t>979098231</t>
  </si>
  <si>
    <t>Poplatek za uložení stavebního směsného odpadu na skládce (skládkovné)</t>
  </si>
  <si>
    <t>999281111</t>
  </si>
  <si>
    <t>Přesun hmot pro opravy a údržbu budov v do 25 m</t>
  </si>
  <si>
    <t>X001</t>
  </si>
  <si>
    <t>X002</t>
  </si>
  <si>
    <t>Náklady jiné než v uvedených provozních vlivech, skládky mimo stavby, prostorové omezení zásobování staveniště, práce mimo pracovní dobu       a práce úklidové a desinfekce</t>
  </si>
  <si>
    <t>,</t>
  </si>
  <si>
    <t>SO_01: Stavební objekt</t>
  </si>
  <si>
    <t>784453631</t>
  </si>
  <si>
    <t>Malby směsi PRIMALEX tekuté disperzní bílé otěruvzdorné dvojnásobné s penetrací místnost v do 3,8 m</t>
  </si>
  <si>
    <t>NEMOCNICE ŠUMPERK</t>
  </si>
  <si>
    <t>REKONSTRUKCE VÝTAHU PAVILON "B"</t>
  </si>
  <si>
    <t>SO 01 VLASTNÍ OBJEKT</t>
  </si>
  <si>
    <t>003: Svislé konstrukce</t>
  </si>
  <si>
    <t>317234410</t>
  </si>
  <si>
    <t>Vyzdívka mezi nosníky z cihel pálených na MC</t>
  </si>
  <si>
    <t>0,25*(0,55*1,7*3+0,35*1,7*4+0,27*1,7*7)</t>
  </si>
  <si>
    <t>317944321</t>
  </si>
  <si>
    <t>Válcované nosníky do č.12 dodatečně osazované do připravených otvorů</t>
  </si>
  <si>
    <t>Ič100; (1,7*4*3+1,7*3*4+1,7*2*7)*8,32*0,001</t>
  </si>
  <si>
    <t>317944323</t>
  </si>
  <si>
    <t>Válcované nosníky č.14 až 22 dodatečně osazované do připravených otvorů</t>
  </si>
  <si>
    <t>I č 180; 2,7*1*7*21,90*0,001</t>
  </si>
  <si>
    <t>346244381</t>
  </si>
  <si>
    <t>Plentování jednostranné v do 200 mm válcovaných nosníků cihlami</t>
  </si>
  <si>
    <t>0,18*2,7*7</t>
  </si>
  <si>
    <t>004: Vodorovné konstrukce</t>
  </si>
  <si>
    <t>411386611</t>
  </si>
  <si>
    <t>Zabetonování prostupů v instalačních šachtách ze suchých směsí pl do 0,09 m2 ve stropech</t>
  </si>
  <si>
    <t>611421331</t>
  </si>
  <si>
    <t>Oprava vnitřních omítek vápenných štukových stropů ŽB rovných v rozsahu do 30 %</t>
  </si>
  <si>
    <t>2,68*2,38</t>
  </si>
  <si>
    <t>612421131</t>
  </si>
  <si>
    <t>Oprava vnitřních omítek štukových stěn MV v rozsahu do 5 %</t>
  </si>
  <si>
    <t>šachta</t>
  </si>
  <si>
    <t>(2,38+2,78)*2*22,32-1,3*2,1*14</t>
  </si>
  <si>
    <t>odpočet nové omítky šachty</t>
  </si>
  <si>
    <t>-26,04</t>
  </si>
  <si>
    <t>612473182</t>
  </si>
  <si>
    <t>Vnitřní omítka zdiva vápenocementová ze suchých směsí štuková</t>
  </si>
  <si>
    <t>šachta; 2,38*(22,32-1,4-1,23)-1,39*2,14*7</t>
  </si>
  <si>
    <t>ostění; 0,35*(1,39+2,14)*4+0,55*(1,39+2,14)*3+0,27*(1,39+2,14)*7+0,15*2,14*14</t>
  </si>
  <si>
    <t>překlady; 0,25*1,7*(14+7)</t>
  </si>
  <si>
    <t>631311121</t>
  </si>
  <si>
    <t>Doplnění dosavadních mazanin betonem prostým pl do 1 m2 tl do 80 mm</t>
  </si>
  <si>
    <t>((0,19*(0,55+0,27)*3+0,19*(0,35+0,27)*4))*0,05</t>
  </si>
  <si>
    <t>949311112</t>
  </si>
  <si>
    <t>Montáž lešení trubkového do šachet o půdorysné ploše do 6 m2 v do 20 m</t>
  </si>
  <si>
    <t>22,32-1,80</t>
  </si>
  <si>
    <t>949311211</t>
  </si>
  <si>
    <t>Příplatek k lešení trubkovému do šachet do 6 m2 v do 30 m za první a ZKD den použití</t>
  </si>
  <si>
    <t>20,52*30</t>
  </si>
  <si>
    <t>949311812</t>
  </si>
  <si>
    <t>Demontáž lešení trubkového do šachet o půdorysné ploše do 6 m2 v do 20 m</t>
  </si>
  <si>
    <t>2,38*2,78*7</t>
  </si>
  <si>
    <t>964011221</t>
  </si>
  <si>
    <t>Vybourání ŽB překladů prefabrikovaných dl do 3 m hmotnosti do 75 kg/m</t>
  </si>
  <si>
    <t>0,25*(0,65*1,7*3+0,45*1,7*4+0,27*1,7*7)</t>
  </si>
  <si>
    <t>967031732</t>
  </si>
  <si>
    <t>Přisekání plošné zdiva z cihel pálených na MV nebo MVC tl do 100 mm</t>
  </si>
  <si>
    <t>2,38*(2,49*7+0,31*6-0,10*7-0,25*7)-1,1*2,0*7</t>
  </si>
  <si>
    <t>968071125</t>
  </si>
  <si>
    <t>Vyvěšení nebo zavěšení kovových křídel dveří pl do 2 m2</t>
  </si>
  <si>
    <t>7*2*2</t>
  </si>
  <si>
    <t>968072456</t>
  </si>
  <si>
    <t>Vybourání kovových dveřních zárubní pl přes 2 m2</t>
  </si>
  <si>
    <t>2,0*1,1*7*2</t>
  </si>
  <si>
    <t>971033561</t>
  </si>
  <si>
    <t>Vybourání otvorů ve zdivu cihelném pl do 1 m2 na MVC nebo MV tl do 600 mm</t>
  </si>
  <si>
    <t>ostění</t>
  </si>
  <si>
    <t>0,19*2,18*(0,45*4+0,65*3+0,27*7)+0,10*1,2*(2,18-2,0)*14</t>
  </si>
  <si>
    <t>974031666</t>
  </si>
  <si>
    <t>Vysekání rýh ve zdivu cihelném pro vtahování nosníků hl do 150 mm v do 250 mm</t>
  </si>
  <si>
    <t>2,7*7+0,2*4*3+0,2*3*4+0,2*2*7</t>
  </si>
  <si>
    <t>974042553</t>
  </si>
  <si>
    <t>Vysekání rýh v dlažbě betonové nebo jiné monolitické hl do 100 mm š do 100 mm</t>
  </si>
  <si>
    <t>2,38*7</t>
  </si>
  <si>
    <t>979011111</t>
  </si>
  <si>
    <t>Svislá doprava suti a vybouraných hmot za prvé podlaží</t>
  </si>
  <si>
    <t>19,078/7*6</t>
  </si>
  <si>
    <t>979011121</t>
  </si>
  <si>
    <t>Svislá doprava suti a vybouraných hmot ZKD podlaží</t>
  </si>
  <si>
    <t>19,078/7*10</t>
  </si>
  <si>
    <t>19,078*(9-1)</t>
  </si>
  <si>
    <t>979082111</t>
  </si>
  <si>
    <t>Vnitrostaveništní vodorovná doprava suti a vybouraných hmot do 10 m</t>
  </si>
  <si>
    <t>Řezání otvorů diamantovými nástroji do podlahy strojovny</t>
  </si>
  <si>
    <t>(0,35+0,15)*2*2+(0,35+0,25)*2*1</t>
  </si>
  <si>
    <t>Odstranění podpůrné ocel konstrukce ve strojovně výtahu</t>
  </si>
  <si>
    <t>X003</t>
  </si>
  <si>
    <t>D+M ochranných ocel nerezových úhelníků do ostění dveřních otvorů a přechodových prahových lišt</t>
  </si>
  <si>
    <t>X008</t>
  </si>
  <si>
    <t>Odstranění kotevních prvků z výtahové šachty vč vyklizení</t>
  </si>
  <si>
    <t>X009</t>
  </si>
  <si>
    <t>Demontáž ochranných úhelníků otvorů</t>
  </si>
  <si>
    <t>1,8*2*7</t>
  </si>
  <si>
    <t>033: Dopravní zařízení</t>
  </si>
  <si>
    <t>X011</t>
  </si>
  <si>
    <t>X012</t>
  </si>
  <si>
    <t>Montáž lešení a montážní háky pro demontáž a montáž výtahu</t>
  </si>
  <si>
    <t>X013</t>
  </si>
  <si>
    <t>REM - dálkový monitoring výtahu</t>
  </si>
  <si>
    <t>771473113</t>
  </si>
  <si>
    <t>Montáž soklíků z dlaždic keramických lepených rovných v do 120 mm</t>
  </si>
  <si>
    <t>0,55*1+0,27*1</t>
  </si>
  <si>
    <t>771573914</t>
  </si>
  <si>
    <t>Oprava podlah z keramických dlaždic režných lepených do 19 ks/m2</t>
  </si>
  <si>
    <t>1pp;  (3+2)*1</t>
  </si>
  <si>
    <t>998771203</t>
  </si>
  <si>
    <t>Přesun hmot pro podlahy z dlaždic v objektech v do 24 m</t>
  </si>
  <si>
    <t>X004</t>
  </si>
  <si>
    <t>Dodávka keramické dlažby</t>
  </si>
  <si>
    <t>(0,82*0,10+0,2*0,2*5)*1,05</t>
  </si>
  <si>
    <t>776: Podlahy povlakové</t>
  </si>
  <si>
    <t>998776203</t>
  </si>
  <si>
    <t>Přesun hmot pro podlahy povlakové v objektech v do 24 m</t>
  </si>
  <si>
    <t>X005</t>
  </si>
  <si>
    <t>D+M povlakové podlahy z PVC vč soklíku</t>
  </si>
  <si>
    <t>(0,55+0,27)*2+(0,35+0,27)*4</t>
  </si>
  <si>
    <t>X006</t>
  </si>
  <si>
    <t>Olejiodolný nátěr dna výtahové šachty a strojovny</t>
  </si>
  <si>
    <t>pod úrovní 1 pp</t>
  </si>
  <si>
    <t>2,78*2,38+(2,78+2,38)*2*1,40</t>
  </si>
  <si>
    <t>strojovna</t>
  </si>
  <si>
    <t>3,0*2,38</t>
  </si>
  <si>
    <t>X007</t>
  </si>
  <si>
    <t>Omyvatelný nátěr ostění a nadpraží dveřních otvorů</t>
  </si>
  <si>
    <t>0,55*(2,14*2+1,39)*3+0,35*(2,14*2+1,39)*4+0,27*(2,14*2+1,39)*7</t>
  </si>
  <si>
    <t>784412301</t>
  </si>
  <si>
    <t>Pačokování vápenným mlékem se začištěním dvojnásobné v místnostech v do 3,8 m</t>
  </si>
  <si>
    <t>nové omítky</t>
  </si>
  <si>
    <t>(2,38+2,78)*2*(22,32-1,4)-1,3*2,1*14+2,38*2,78</t>
  </si>
  <si>
    <t>vstupní prostory</t>
  </si>
  <si>
    <t>hala; 9,80*2,8*7-(1,2*2,18*2+1,39*2,14*2)*7</t>
  </si>
  <si>
    <t>ostatní; 6,45*2,8-1,39*2,14+2,6*2,8*2-1,39*2,14*2+3,82*2,8*4-(1,39*2,14+2,2*2,1)*4</t>
  </si>
  <si>
    <r>
      <t xml:space="preserve">Projektová dokumentace stanoví technické a uživatelské standardy staveb. 
Konkrétní materiály a výrobky uvedené v projektové dokumentaci a tomto výkazu výměr určují specifikaci požadovaných fyzikálních, technických, estetických a kvalitativních vlastností (viz. technické listy výrobků), jež musí splňovat případné alternativy. 
</t>
    </r>
    <r>
      <rPr>
        <b/>
        <sz val="9"/>
        <color rgb="FF7030A0"/>
        <rFont val="Arial"/>
        <family val="2"/>
      </rPr>
      <t>Konkrétní názvy výrobků byly použity pouze v případech, kde nebylo možné popsat daný prvek jiným způsobem,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rgb="FF7030A0"/>
        <rFont val="Arial"/>
        <family val="2"/>
      </rPr>
      <t xml:space="preserve">nebo na ně byly provedeny technické výpočty pro dosaženi zadaných a projektovaných parametrů. </t>
    </r>
    <r>
      <rPr>
        <b/>
        <sz val="9"/>
        <color rgb="FFFF0000"/>
        <rFont val="Arial"/>
        <family val="2"/>
      </rPr>
      <t xml:space="preserve">
Záměny materiálů a výrobků jsou akceptovatelné za předpokladu, že budou tyto vlastnosti a parametry dodrženy a nevyvolají zásadní změny v projektovém řešení případně funkčnosti zařízení. </t>
    </r>
  </si>
  <si>
    <t xml:space="preserve">Ing. Korner Jiří,  Ing. Josef Dvoráček </t>
  </si>
  <si>
    <t>D+M osobní lůžkový evakuační výtah vč. příslušenství a protipožár.dveří, nosnost 2000kg, - zdvih 16.8m, počet stanic 7/14, kabina standard; vč demontáže a likvidace stávajícího výtahu</t>
  </si>
  <si>
    <t>Podrobně viz. Dodatek TZ stavební části -  Specifikace výtahu</t>
  </si>
</sst>
</file>

<file path=xl/styles.xml><?xml version="1.0" encoding="utf-8"?>
<styleSheet xmlns="http://schemas.openxmlformats.org/spreadsheetml/2006/main">
  <numFmts count="13">
    <numFmt numFmtId="44" formatCode="_-* #,##0.00\ &quot;Kč&quot;_-;\-* #,##0.00\ &quot;Kč&quot;_-;_-* &quot;-&quot;??\ &quot;Kč&quot;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#,##0.000"/>
    <numFmt numFmtId="169" formatCode="d/m/yyyy;@"/>
    <numFmt numFmtId="170" formatCode="0.0"/>
    <numFmt numFmtId="171" formatCode="dd/mm/yy"/>
    <numFmt numFmtId="172" formatCode="0;0;"/>
    <numFmt numFmtId="173" formatCode="0.0%"/>
    <numFmt numFmtId="174" formatCode="_(#,##0.00000_);[Red]\-\ #,##0.00000_);&quot;–&quot;??;_(@_)"/>
    <numFmt numFmtId="175" formatCode="_(#,##0.0_);[Red]\-\ #,##0.0_);&quot;–&quot;??;_(@_)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17"/>
      <name val="Courier New"/>
      <family val="3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Calibri"/>
      <family val="2"/>
    </font>
    <font>
      <sz val="11"/>
      <color indexed="40"/>
      <name val="Calibri"/>
      <family val="2"/>
    </font>
    <font>
      <i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36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8"/>
      <color indexed="12"/>
      <name val="Tahoma"/>
      <family val="2"/>
    </font>
    <font>
      <i/>
      <sz val="7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 style="double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84">
    <xf numFmtId="0" fontId="0" fillId="0" borderId="0" xfId="0"/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 horizontal="right" vertical="top"/>
    </xf>
    <xf numFmtId="0" fontId="6" fillId="0" borderId="0" xfId="0" applyFont="1"/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7" fillId="0" borderId="0" xfId="0" applyFont="1"/>
    <xf numFmtId="164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2" fillId="0" borderId="0" xfId="0" applyFont="1"/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7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8" fillId="0" borderId="1" xfId="0" applyNumberFormat="1" applyFont="1" applyFill="1" applyBorder="1" applyAlignment="1">
      <alignment horizontal="right" vertical="top"/>
    </xf>
    <xf numFmtId="168" fontId="3" fillId="0" borderId="0" xfId="0" applyNumberFormat="1" applyFont="1" applyFill="1" applyBorder="1" applyAlignment="1">
      <alignment horizontal="right" vertical="top"/>
    </xf>
    <xf numFmtId="0" fontId="14" fillId="0" borderId="0" xfId="0" applyFont="1"/>
    <xf numFmtId="0" fontId="9" fillId="0" borderId="3" xfId="22" applyFont="1" applyBorder="1" applyAlignment="1">
      <alignment/>
      <protection/>
    </xf>
    <xf numFmtId="0" fontId="9" fillId="0" borderId="4" xfId="22" applyFont="1" applyBorder="1" applyAlignment="1">
      <alignment/>
      <protection/>
    </xf>
    <xf numFmtId="0" fontId="9" fillId="0" borderId="5" xfId="22" applyFont="1" applyBorder="1" applyAlignment="1">
      <alignment/>
      <protection/>
    </xf>
    <xf numFmtId="169" fontId="9" fillId="0" borderId="6" xfId="22" applyNumberFormat="1" applyFont="1" applyBorder="1" applyAlignment="1">
      <alignment/>
      <protection/>
    </xf>
    <xf numFmtId="0" fontId="9" fillId="0" borderId="0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wrapText="1"/>
      <protection/>
    </xf>
    <xf numFmtId="0" fontId="9" fillId="0" borderId="0" xfId="22" applyFont="1" applyBorder="1" applyAlignment="1">
      <alignment/>
      <protection/>
    </xf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170" fontId="0" fillId="0" borderId="0" xfId="0" applyNumberFormat="1"/>
    <xf numFmtId="49" fontId="13" fillId="2" borderId="7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0" fillId="0" borderId="0" xfId="0" applyBorder="1"/>
    <xf numFmtId="170" fontId="0" fillId="0" borderId="0" xfId="0" applyNumberFormat="1" applyBorder="1"/>
    <xf numFmtId="0" fontId="11" fillId="0" borderId="13" xfId="0" applyFont="1" applyBorder="1"/>
    <xf numFmtId="0" fontId="0" fillId="0" borderId="13" xfId="0" applyBorder="1"/>
    <xf numFmtId="3" fontId="9" fillId="0" borderId="14" xfId="0" applyNumberFormat="1" applyFont="1" applyBorder="1" applyAlignment="1" quotePrefix="1">
      <alignment horizontal="right"/>
    </xf>
    <xf numFmtId="3" fontId="9" fillId="0" borderId="15" xfId="0" applyNumberFormat="1" applyFont="1" applyBorder="1" applyAlignment="1" quotePrefix="1">
      <alignment horizontal="right"/>
    </xf>
    <xf numFmtId="3" fontId="9" fillId="0" borderId="16" xfId="0" applyNumberFormat="1" applyFont="1" applyBorder="1" applyAlignment="1" quotePrefix="1">
      <alignment horizontal="right"/>
    </xf>
    <xf numFmtId="0" fontId="11" fillId="0" borderId="17" xfId="0" applyFont="1" applyBorder="1"/>
    <xf numFmtId="0" fontId="0" fillId="0" borderId="17" xfId="0" applyBorder="1"/>
    <xf numFmtId="3" fontId="9" fillId="0" borderId="18" xfId="0" applyNumberFormat="1" applyFont="1" applyBorder="1" applyAlignment="1" quotePrefix="1">
      <alignment horizontal="right"/>
    </xf>
    <xf numFmtId="0" fontId="13" fillId="2" borderId="7" xfId="0" applyFont="1" applyFill="1" applyBorder="1"/>
    <xf numFmtId="0" fontId="13" fillId="2" borderId="8" xfId="0" applyFont="1" applyFill="1" applyBorder="1"/>
    <xf numFmtId="3" fontId="13" fillId="2" borderId="9" xfId="0" applyNumberFormat="1" applyFont="1" applyFill="1" applyBorder="1"/>
    <xf numFmtId="3" fontId="13" fillId="2" borderId="11" xfId="0" applyNumberFormat="1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right"/>
    </xf>
    <xf numFmtId="0" fontId="13" fillId="0" borderId="0" xfId="0" applyFont="1"/>
    <xf numFmtId="3" fontId="15" fillId="0" borderId="0" xfId="0" applyNumberFormat="1" applyFont="1" applyAlignment="1">
      <alignment horizontal="centerContinuous"/>
    </xf>
    <xf numFmtId="3" fontId="0" fillId="0" borderId="0" xfId="0" applyNumberFormat="1"/>
    <xf numFmtId="0" fontId="22" fillId="0" borderId="0" xfId="0" applyFont="1" applyBorder="1"/>
    <xf numFmtId="0" fontId="13" fillId="2" borderId="7" xfId="0" applyFont="1" applyFill="1" applyBorder="1"/>
    <xf numFmtId="0" fontId="13" fillId="2" borderId="8" xfId="0" applyFont="1" applyFill="1" applyBorder="1"/>
    <xf numFmtId="0" fontId="0" fillId="2" borderId="9" xfId="0" applyFill="1" applyBorder="1"/>
    <xf numFmtId="49" fontId="12" fillId="2" borderId="19" xfId="0" applyNumberFormat="1" applyFont="1" applyFill="1" applyBorder="1" applyAlignment="1">
      <alignment horizontal="center" wrapText="1"/>
    </xf>
    <xf numFmtId="49" fontId="12" fillId="2" borderId="11" xfId="0" applyNumberFormat="1" applyFont="1" applyFill="1" applyBorder="1" applyAlignment="1">
      <alignment horizontal="center" wrapText="1"/>
    </xf>
    <xf numFmtId="49" fontId="12" fillId="2" borderId="12" xfId="0" applyNumberFormat="1" applyFont="1" applyFill="1" applyBorder="1" applyAlignment="1">
      <alignment horizontal="center" wrapText="1"/>
    </xf>
    <xf numFmtId="0" fontId="0" fillId="0" borderId="20" xfId="0" applyBorder="1"/>
    <xf numFmtId="0" fontId="9" fillId="0" borderId="21" xfId="0" applyFont="1" applyBorder="1"/>
    <xf numFmtId="0" fontId="9" fillId="0" borderId="22" xfId="0" applyFont="1" applyBorder="1"/>
    <xf numFmtId="4" fontId="9" fillId="0" borderId="14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28" fillId="0" borderId="0" xfId="0" applyFont="1" applyBorder="1"/>
    <xf numFmtId="0" fontId="9" fillId="0" borderId="23" xfId="0" applyFont="1" applyBorder="1"/>
    <xf numFmtId="0" fontId="9" fillId="0" borderId="0" xfId="0" applyFont="1" applyBorder="1"/>
    <xf numFmtId="0" fontId="9" fillId="0" borderId="24" xfId="0" applyFont="1" applyBorder="1"/>
    <xf numFmtId="3" fontId="9" fillId="0" borderId="25" xfId="0" applyNumberFormat="1" applyFont="1" applyBorder="1" applyAlignment="1">
      <alignment horizontal="right"/>
    </xf>
    <xf numFmtId="170" fontId="9" fillId="0" borderId="26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4" fontId="0" fillId="2" borderId="9" xfId="0" applyNumberFormat="1" applyFill="1" applyBorder="1"/>
    <xf numFmtId="0" fontId="0" fillId="2" borderId="10" xfId="0" applyFill="1" applyBorder="1"/>
    <xf numFmtId="0" fontId="9" fillId="0" borderId="28" xfId="0" applyFont="1" applyBorder="1"/>
    <xf numFmtId="0" fontId="9" fillId="0" borderId="20" xfId="0" applyFont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Continuous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shrinkToFi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4" xfId="0" applyBorder="1"/>
    <xf numFmtId="49" fontId="16" fillId="0" borderId="20" xfId="0" applyNumberFormat="1" applyFont="1" applyFill="1" applyBorder="1"/>
    <xf numFmtId="49" fontId="0" fillId="0" borderId="34" xfId="0" applyNumberFormat="1" applyFill="1" applyBorder="1"/>
    <xf numFmtId="0" fontId="0" fillId="0" borderId="35" xfId="0" applyBorder="1"/>
    <xf numFmtId="0" fontId="0" fillId="0" borderId="2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5" xfId="0" applyBorder="1" applyAlignment="1">
      <alignment horizontal="right"/>
    </xf>
    <xf numFmtId="0" fontId="12" fillId="0" borderId="37" xfId="0" applyFont="1" applyBorder="1" applyAlignment="1">
      <alignment horizontal="left"/>
    </xf>
    <xf numFmtId="0" fontId="0" fillId="0" borderId="39" xfId="0" applyNumberFormat="1" applyBorder="1"/>
    <xf numFmtId="0" fontId="0" fillId="0" borderId="38" xfId="0" applyNumberFormat="1" applyBorder="1"/>
    <xf numFmtId="0" fontId="0" fillId="0" borderId="40" xfId="0" applyNumberFormat="1" applyBorder="1" applyAlignment="1">
      <alignment horizontal="left"/>
    </xf>
    <xf numFmtId="0" fontId="0" fillId="0" borderId="0" xfId="0" applyNumberFormat="1"/>
    <xf numFmtId="0" fontId="12" fillId="0" borderId="41" xfId="0" applyFont="1" applyBorder="1" applyAlignment="1">
      <alignment horizontal="left"/>
    </xf>
    <xf numFmtId="3" fontId="0" fillId="0" borderId="40" xfId="0" applyNumberFormat="1" applyBorder="1" applyAlignment="1">
      <alignment horizontal="left"/>
    </xf>
    <xf numFmtId="0" fontId="0" fillId="0" borderId="42" xfId="0" applyBorder="1"/>
    <xf numFmtId="0" fontId="0" fillId="0" borderId="3" xfId="0" applyBorder="1"/>
    <xf numFmtId="0" fontId="0" fillId="0" borderId="43" xfId="0" applyBorder="1"/>
    <xf numFmtId="0" fontId="0" fillId="0" borderId="44" xfId="0" applyBorder="1"/>
    <xf numFmtId="0" fontId="15" fillId="0" borderId="45" xfId="0" applyFont="1" applyBorder="1" applyAlignment="1">
      <alignment horizontal="centerContinuous" vertical="center"/>
    </xf>
    <xf numFmtId="0" fontId="17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48" xfId="0" applyBorder="1"/>
    <xf numFmtId="0" fontId="0" fillId="0" borderId="21" xfId="0" applyBorder="1"/>
    <xf numFmtId="3" fontId="0" fillId="0" borderId="49" xfId="0" applyNumberFormat="1" applyBorder="1" applyAlignment="1">
      <alignment horizontal="right"/>
    </xf>
    <xf numFmtId="0" fontId="0" fillId="0" borderId="50" xfId="0" applyBorder="1"/>
    <xf numFmtId="0" fontId="0" fillId="0" borderId="51" xfId="0" applyBorder="1"/>
    <xf numFmtId="3" fontId="0" fillId="0" borderId="52" xfId="0" applyNumberFormat="1" applyBorder="1"/>
    <xf numFmtId="0" fontId="0" fillId="0" borderId="49" xfId="0" applyBorder="1"/>
    <xf numFmtId="3" fontId="0" fillId="0" borderId="50" xfId="0" applyNumberFormat="1" applyBorder="1"/>
    <xf numFmtId="3" fontId="0" fillId="0" borderId="35" xfId="0" applyNumberFormat="1" applyBorder="1" applyAlignment="1">
      <alignment horizontal="right"/>
    </xf>
    <xf numFmtId="0" fontId="9" fillId="0" borderId="42" xfId="0" applyFont="1" applyBorder="1"/>
    <xf numFmtId="3" fontId="0" fillId="0" borderId="41" xfId="0" applyNumberFormat="1" applyBorder="1"/>
    <xf numFmtId="0" fontId="0" fillId="0" borderId="53" xfId="0" applyBorder="1"/>
    <xf numFmtId="0" fontId="0" fillId="0" borderId="28" xfId="0" applyBorder="1"/>
    <xf numFmtId="0" fontId="22" fillId="0" borderId="43" xfId="0" applyFont="1" applyBorder="1"/>
    <xf numFmtId="3" fontId="22" fillId="0" borderId="41" xfId="0" applyNumberFormat="1" applyFont="1" applyBorder="1"/>
    <xf numFmtId="0" fontId="0" fillId="0" borderId="41" xfId="0" applyBorder="1"/>
    <xf numFmtId="0" fontId="22" fillId="0" borderId="36" xfId="0" applyFont="1" applyBorder="1"/>
    <xf numFmtId="0" fontId="22" fillId="0" borderId="38" xfId="0" applyFont="1" applyBorder="1"/>
    <xf numFmtId="0" fontId="22" fillId="0" borderId="54" xfId="0" applyFont="1" applyBorder="1"/>
    <xf numFmtId="0" fontId="0" fillId="0" borderId="55" xfId="0" applyBorder="1"/>
    <xf numFmtId="0" fontId="0" fillId="0" borderId="14" xfId="0" applyBorder="1"/>
    <xf numFmtId="0" fontId="0" fillId="0" borderId="56" xfId="0" applyBorder="1"/>
    <xf numFmtId="0" fontId="0" fillId="0" borderId="15" xfId="0" applyBorder="1" applyAlignment="1">
      <alignment horizontal="right"/>
    </xf>
    <xf numFmtId="171" fontId="0" fillId="0" borderId="15" xfId="0" applyNumberFormat="1" applyBorder="1"/>
    <xf numFmtId="169" fontId="0" fillId="0" borderId="43" xfId="0" applyNumberFormat="1" applyBorder="1" applyAlignment="1">
      <alignment/>
    </xf>
    <xf numFmtId="0" fontId="22" fillId="0" borderId="41" xfId="0" applyFont="1" applyBorder="1"/>
    <xf numFmtId="169" fontId="0" fillId="0" borderId="0" xfId="0" applyNumberFormat="1"/>
    <xf numFmtId="0" fontId="0" fillId="0" borderId="23" xfId="0" applyBorder="1"/>
    <xf numFmtId="0" fontId="0" fillId="0" borderId="57" xfId="0" applyBorder="1"/>
    <xf numFmtId="0" fontId="0" fillId="0" borderId="58" xfId="0" applyBorder="1"/>
    <xf numFmtId="0" fontId="0" fillId="0" borderId="54" xfId="0" applyBorder="1"/>
    <xf numFmtId="0" fontId="0" fillId="0" borderId="25" xfId="0" applyBorder="1"/>
    <xf numFmtId="0" fontId="0" fillId="0" borderId="26" xfId="0" applyBorder="1"/>
    <xf numFmtId="0" fontId="23" fillId="0" borderId="7" xfId="0" applyFont="1" applyBorder="1"/>
    <xf numFmtId="0" fontId="0" fillId="0" borderId="8" xfId="0" applyBorder="1"/>
    <xf numFmtId="0" fontId="24" fillId="0" borderId="9" xfId="0" applyFont="1" applyBorder="1"/>
    <xf numFmtId="0" fontId="0" fillId="0" borderId="59" xfId="0" applyBorder="1"/>
    <xf numFmtId="0" fontId="0" fillId="0" borderId="2" xfId="0" applyBorder="1" applyAlignment="1">
      <alignment/>
    </xf>
    <xf numFmtId="0" fontId="0" fillId="0" borderId="60" xfId="0" applyBorder="1"/>
    <xf numFmtId="0" fontId="18" fillId="0" borderId="61" xfId="22" applyFont="1" applyBorder="1" applyAlignment="1">
      <alignment horizontal="left" wrapText="1"/>
      <protection/>
    </xf>
    <xf numFmtId="0" fontId="18" fillId="0" borderId="62" xfId="22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172" fontId="0" fillId="0" borderId="0" xfId="0" applyNumberFormat="1"/>
    <xf numFmtId="0" fontId="0" fillId="0" borderId="63" xfId="0" applyBorder="1" applyAlignment="1">
      <alignment horizontal="left"/>
    </xf>
    <xf numFmtId="49" fontId="0" fillId="0" borderId="63" xfId="0" applyNumberFormat="1" applyBorder="1" applyAlignment="1">
      <alignment horizontal="left"/>
    </xf>
    <xf numFmtId="0" fontId="0" fillId="0" borderId="63" xfId="0" applyBorder="1"/>
    <xf numFmtId="172" fontId="0" fillId="0" borderId="63" xfId="0" applyNumberFormat="1" applyBorder="1" applyAlignment="1">
      <alignment wrapText="1"/>
    </xf>
    <xf numFmtId="0" fontId="27" fillId="0" borderId="29" xfId="0" applyFont="1" applyBorder="1" applyAlignment="1">
      <alignment horizontal="right" vertical="center"/>
    </xf>
    <xf numFmtId="0" fontId="29" fillId="0" borderId="31" xfId="0" applyFont="1" applyBorder="1"/>
    <xf numFmtId="49" fontId="29" fillId="0" borderId="31" xfId="0" applyNumberFormat="1" applyFont="1" applyBorder="1" applyAlignment="1">
      <alignment horizontal="left"/>
    </xf>
    <xf numFmtId="0" fontId="29" fillId="0" borderId="31" xfId="0" applyFont="1" applyBorder="1" applyAlignment="1">
      <alignment horizontal="right"/>
    </xf>
    <xf numFmtId="172" fontId="29" fillId="0" borderId="31" xfId="0" applyNumberFormat="1" applyFont="1" applyBorder="1"/>
    <xf numFmtId="172" fontId="29" fillId="0" borderId="33" xfId="0" applyNumberFormat="1" applyFont="1" applyBorder="1"/>
    <xf numFmtId="0" fontId="29" fillId="0" borderId="0" xfId="0" applyFont="1"/>
    <xf numFmtId="0" fontId="27" fillId="0" borderId="20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172" fontId="22" fillId="0" borderId="0" xfId="0" applyNumberFormat="1" applyFont="1" applyBorder="1"/>
    <xf numFmtId="172" fontId="22" fillId="0" borderId="24" xfId="0" applyNumberFormat="1" applyFont="1" applyBorder="1"/>
    <xf numFmtId="0" fontId="22" fillId="0" borderId="0" xfId="0" applyFont="1"/>
    <xf numFmtId="0" fontId="24" fillId="0" borderId="20" xfId="0" applyFont="1" applyBorder="1" applyAlignment="1">
      <alignment horizontal="right" vertical="center"/>
    </xf>
    <xf numFmtId="0" fontId="24" fillId="0" borderId="0" xfId="0" applyFont="1" applyBorder="1"/>
    <xf numFmtId="49" fontId="24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 applyProtection="1">
      <alignment horizontal="right"/>
      <protection locked="0"/>
    </xf>
    <xf numFmtId="172" fontId="24" fillId="0" borderId="0" xfId="0" applyNumberFormat="1" applyFont="1" applyBorder="1" applyProtection="1">
      <protection locked="0"/>
    </xf>
    <xf numFmtId="172" fontId="24" fillId="0" borderId="24" xfId="0" applyNumberFormat="1" applyFont="1" applyBorder="1"/>
    <xf numFmtId="0" fontId="24" fillId="0" borderId="0" xfId="0" applyFont="1"/>
    <xf numFmtId="0" fontId="28" fillId="0" borderId="20" xfId="0" applyFont="1" applyBorder="1" applyAlignment="1">
      <alignment horizontal="right" vertical="center"/>
    </xf>
    <xf numFmtId="0" fontId="22" fillId="0" borderId="0" xfId="0" applyFont="1" applyFill="1" applyBorder="1"/>
    <xf numFmtId="1" fontId="22" fillId="0" borderId="0" xfId="0" applyNumberFormat="1" applyFont="1" applyBorder="1" applyAlignment="1" applyProtection="1">
      <alignment horizontal="right"/>
      <protection locked="0"/>
    </xf>
    <xf numFmtId="172" fontId="22" fillId="0" borderId="0" xfId="0" applyNumberFormat="1" applyFont="1" applyBorder="1" applyProtection="1">
      <protection locked="0"/>
    </xf>
    <xf numFmtId="0" fontId="30" fillId="0" borderId="0" xfId="0" applyFont="1" applyBorder="1"/>
    <xf numFmtId="49" fontId="30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Protection="1">
      <protection locked="0"/>
    </xf>
    <xf numFmtId="172" fontId="30" fillId="0" borderId="24" xfId="0" applyNumberFormat="1" applyFont="1" applyBorder="1"/>
    <xf numFmtId="0" fontId="30" fillId="0" borderId="0" xfId="0" applyFont="1"/>
    <xf numFmtId="0" fontId="31" fillId="0" borderId="20" xfId="0" applyFont="1" applyBorder="1" applyAlignment="1">
      <alignment horizontal="right" vertical="center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72" fontId="0" fillId="0" borderId="0" xfId="0" applyNumberFormat="1" applyBorder="1" applyProtection="1">
      <protection locked="0"/>
    </xf>
    <xf numFmtId="172" fontId="0" fillId="0" borderId="24" xfId="0" applyNumberFormat="1" applyBorder="1" applyProtection="1">
      <protection locked="0"/>
    </xf>
    <xf numFmtId="0" fontId="0" fillId="0" borderId="0" xfId="0" applyProtection="1">
      <protection locked="0"/>
    </xf>
    <xf numFmtId="0" fontId="30" fillId="0" borderId="0" xfId="0" applyNumberFormat="1" applyFont="1" applyBorder="1" applyAlignment="1" applyProtection="1">
      <alignment horizontal="right"/>
      <protection locked="0"/>
    </xf>
    <xf numFmtId="49" fontId="32" fillId="0" borderId="0" xfId="0" applyNumberFormat="1" applyFont="1" applyBorder="1" applyAlignment="1" applyProtection="1">
      <alignment horizontal="left" wrapText="1"/>
      <protection locked="0"/>
    </xf>
    <xf numFmtId="1" fontId="32" fillId="0" borderId="0" xfId="0" applyNumberFormat="1" applyFont="1" applyBorder="1" applyAlignment="1" applyProtection="1">
      <alignment horizontal="right" wrapText="1"/>
      <protection locked="0"/>
    </xf>
    <xf numFmtId="172" fontId="32" fillId="0" borderId="0" xfId="0" applyNumberFormat="1" applyFont="1" applyBorder="1" applyAlignment="1" applyProtection="1">
      <alignment wrapText="1"/>
      <protection locked="0"/>
    </xf>
    <xf numFmtId="172" fontId="32" fillId="0" borderId="24" xfId="0" applyNumberFormat="1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49" fontId="0" fillId="0" borderId="0" xfId="0" applyNumberFormat="1" applyBorder="1" applyAlignment="1">
      <alignment horizontal="left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32" fillId="0" borderId="2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Protection="1">
      <protection locked="0"/>
    </xf>
    <xf numFmtId="49" fontId="32" fillId="0" borderId="0" xfId="0" applyNumberFormat="1" applyFont="1" applyBorder="1" applyAlignment="1" applyProtection="1">
      <alignment horizontal="left"/>
      <protection locked="0"/>
    </xf>
    <xf numFmtId="1" fontId="32" fillId="0" borderId="0" xfId="0" applyNumberFormat="1" applyFont="1" applyBorder="1" applyAlignment="1" applyProtection="1">
      <alignment horizontal="right"/>
      <protection locked="0"/>
    </xf>
    <xf numFmtId="172" fontId="32" fillId="0" borderId="0" xfId="0" applyNumberFormat="1" applyFont="1" applyBorder="1" applyProtection="1">
      <protection locked="0"/>
    </xf>
    <xf numFmtId="172" fontId="32" fillId="0" borderId="24" xfId="0" applyNumberFormat="1" applyFont="1" applyBorder="1" applyProtection="1">
      <protection locked="0"/>
    </xf>
    <xf numFmtId="0" fontId="32" fillId="0" borderId="0" xfId="0" applyFont="1" applyProtection="1">
      <protection locked="0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applyProtection="1">
      <alignment horizontal="right"/>
      <protection locked="0"/>
    </xf>
    <xf numFmtId="172" fontId="0" fillId="0" borderId="0" xfId="0" applyNumberFormat="1" applyFont="1" applyBorder="1" applyProtection="1">
      <protection locked="0"/>
    </xf>
    <xf numFmtId="0" fontId="0" fillId="0" borderId="0" xfId="0" applyFont="1"/>
    <xf numFmtId="0" fontId="32" fillId="0" borderId="20" xfId="0" applyFont="1" applyBorder="1" applyAlignment="1">
      <alignment horizontal="right" vertical="center"/>
    </xf>
    <xf numFmtId="0" fontId="32" fillId="0" borderId="0" xfId="0" applyFont="1" applyBorder="1"/>
    <xf numFmtId="49" fontId="32" fillId="0" borderId="0" xfId="0" applyNumberFormat="1" applyFont="1" applyBorder="1" applyAlignment="1">
      <alignment horizontal="left"/>
    </xf>
    <xf numFmtId="172" fontId="32" fillId="0" borderId="24" xfId="0" applyNumberFormat="1" applyFont="1" applyBorder="1"/>
    <xf numFmtId="0" fontId="32" fillId="0" borderId="0" xfId="0" applyFont="1"/>
    <xf numFmtId="0" fontId="33" fillId="0" borderId="20" xfId="0" applyFont="1" applyBorder="1" applyAlignment="1">
      <alignment horizontal="right" vertical="center"/>
    </xf>
    <xf numFmtId="0" fontId="33" fillId="0" borderId="0" xfId="0" applyFont="1" applyBorder="1"/>
    <xf numFmtId="49" fontId="33" fillId="0" borderId="0" xfId="0" applyNumberFormat="1" applyFont="1" applyBorder="1" applyAlignment="1">
      <alignment horizontal="left"/>
    </xf>
    <xf numFmtId="1" fontId="33" fillId="0" borderId="0" xfId="0" applyNumberFormat="1" applyFont="1" applyBorder="1" applyAlignment="1" applyProtection="1">
      <alignment horizontal="right"/>
      <protection locked="0"/>
    </xf>
    <xf numFmtId="0" fontId="33" fillId="0" borderId="0" xfId="0" applyFont="1"/>
    <xf numFmtId="49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 applyProtection="1">
      <alignment horizontal="right"/>
      <protection locked="0"/>
    </xf>
    <xf numFmtId="172" fontId="28" fillId="0" borderId="0" xfId="0" applyNumberFormat="1" applyFont="1" applyBorder="1" applyProtection="1">
      <protection locked="0"/>
    </xf>
    <xf numFmtId="172" fontId="28" fillId="0" borderId="24" xfId="0" applyNumberFormat="1" applyFont="1" applyBorder="1"/>
    <xf numFmtId="0" fontId="28" fillId="0" borderId="0" xfId="0" applyFont="1"/>
    <xf numFmtId="0" fontId="28" fillId="0" borderId="0" xfId="0" applyFont="1" applyBorder="1" applyProtection="1"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172" fontId="28" fillId="0" borderId="24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32" fillId="0" borderId="0" xfId="0" applyFont="1" applyBorder="1" applyAlignment="1">
      <alignment wrapText="1"/>
    </xf>
    <xf numFmtId="0" fontId="0" fillId="0" borderId="0" xfId="0" applyFont="1" applyBorder="1" applyProtection="1">
      <protection locked="0"/>
    </xf>
    <xf numFmtId="172" fontId="0" fillId="0" borderId="24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26" fillId="0" borderId="20" xfId="0" applyFont="1" applyBorder="1" applyAlignment="1">
      <alignment horizontal="right" vertical="center"/>
    </xf>
    <xf numFmtId="172" fontId="0" fillId="0" borderId="24" xfId="0" applyNumberFormat="1" applyBorder="1"/>
    <xf numFmtId="0" fontId="34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1" fontId="32" fillId="0" borderId="0" xfId="0" applyNumberFormat="1" applyFont="1" applyBorder="1" applyAlignment="1" applyProtection="1">
      <alignment wrapText="1"/>
      <protection locked="0"/>
    </xf>
    <xf numFmtId="0" fontId="35" fillId="0" borderId="20" xfId="0" applyFont="1" applyBorder="1" applyAlignment="1">
      <alignment horizontal="right" vertical="center" wrapText="1"/>
    </xf>
    <xf numFmtId="49" fontId="32" fillId="0" borderId="0" xfId="0" applyNumberFormat="1" applyFont="1" applyBorder="1" applyAlignment="1">
      <alignment horizontal="left" wrapText="1"/>
    </xf>
    <xf numFmtId="1" fontId="32" fillId="0" borderId="0" xfId="0" applyNumberFormat="1" applyFont="1" applyBorder="1" applyAlignment="1">
      <alignment wrapText="1"/>
    </xf>
    <xf numFmtId="172" fontId="32" fillId="0" borderId="24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1" fontId="24" fillId="0" borderId="0" xfId="0" applyNumberFormat="1" applyFont="1" applyBorder="1"/>
    <xf numFmtId="0" fontId="35" fillId="0" borderId="2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 wrapText="1"/>
    </xf>
    <xf numFmtId="0" fontId="26" fillId="0" borderId="59" xfId="0" applyFont="1" applyBorder="1" applyAlignment="1">
      <alignment horizontal="right" vertical="center"/>
    </xf>
    <xf numFmtId="0" fontId="0" fillId="0" borderId="2" xfId="0" applyBorder="1"/>
    <xf numFmtId="49" fontId="0" fillId="0" borderId="2" xfId="0" applyNumberFormat="1" applyBorder="1" applyAlignment="1">
      <alignment horizontal="left"/>
    </xf>
    <xf numFmtId="172" fontId="0" fillId="0" borderId="2" xfId="0" applyNumberFormat="1" applyBorder="1"/>
    <xf numFmtId="172" fontId="0" fillId="0" borderId="60" xfId="0" applyNumberFormat="1" applyBorder="1"/>
    <xf numFmtId="0" fontId="26" fillId="0" borderId="0" xfId="0" applyFont="1" applyAlignment="1">
      <alignment horizontal="righ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 vertical="center"/>
    </xf>
    <xf numFmtId="3" fontId="9" fillId="0" borderId="26" xfId="0" applyNumberFormat="1" applyFont="1" applyBorder="1" applyAlignment="1" quotePrefix="1">
      <alignment horizontal="right"/>
    </xf>
    <xf numFmtId="3" fontId="9" fillId="0" borderId="41" xfId="0" applyNumberFormat="1" applyFont="1" applyBorder="1"/>
    <xf numFmtId="0" fontId="11" fillId="0" borderId="58" xfId="0" applyFont="1" applyBorder="1"/>
    <xf numFmtId="3" fontId="9" fillId="0" borderId="57" xfId="0" applyNumberFormat="1" applyFont="1" applyBorder="1"/>
    <xf numFmtId="0" fontId="0" fillId="0" borderId="0" xfId="0" applyFont="1" applyBorder="1"/>
    <xf numFmtId="0" fontId="0" fillId="0" borderId="17" xfId="0" applyFont="1" applyBorder="1"/>
    <xf numFmtId="3" fontId="0" fillId="0" borderId="35" xfId="0" applyNumberFormat="1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14" fillId="0" borderId="64" xfId="22" applyFont="1" applyBorder="1" applyAlignment="1">
      <alignment/>
      <protection/>
    </xf>
    <xf numFmtId="0" fontId="14" fillId="0" borderId="65" xfId="22" applyFont="1" applyBorder="1" applyAlignment="1">
      <alignment/>
      <protection/>
    </xf>
    <xf numFmtId="0" fontId="9" fillId="0" borderId="66" xfId="22" applyFont="1" applyBorder="1" applyAlignment="1">
      <alignment/>
      <protection/>
    </xf>
    <xf numFmtId="0" fontId="9" fillId="0" borderId="41" xfId="22" applyFont="1" applyBorder="1" applyAlignment="1">
      <alignment/>
      <protection/>
    </xf>
    <xf numFmtId="0" fontId="9" fillId="0" borderId="67" xfId="22" applyFont="1" applyBorder="1" applyAlignment="1">
      <alignment/>
      <protection/>
    </xf>
    <xf numFmtId="0" fontId="9" fillId="0" borderId="68" xfId="22" applyFont="1" applyBorder="1" applyAlignment="1">
      <alignment/>
      <protection/>
    </xf>
    <xf numFmtId="0" fontId="18" fillId="0" borderId="69" xfId="22" applyFont="1" applyBorder="1" applyAlignment="1">
      <alignment/>
      <protection/>
    </xf>
    <xf numFmtId="0" fontId="0" fillId="0" borderId="17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13" fillId="0" borderId="3" xfId="22" applyNumberFormat="1" applyFont="1" applyBorder="1" applyAlignment="1">
      <alignment/>
      <protection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13" fillId="0" borderId="5" xfId="22" applyFont="1" applyBorder="1" applyAlignment="1">
      <alignment/>
      <protection/>
    </xf>
    <xf numFmtId="49" fontId="1" fillId="0" borderId="6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70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left" vertical="top" wrapText="1"/>
    </xf>
    <xf numFmtId="165" fontId="3" fillId="0" borderId="61" xfId="0" applyNumberFormat="1" applyFont="1" applyFill="1" applyBorder="1" applyAlignment="1">
      <alignment horizontal="right" vertical="top"/>
    </xf>
    <xf numFmtId="166" fontId="1" fillId="0" borderId="61" xfId="0" applyNumberFormat="1" applyFont="1" applyBorder="1" applyAlignment="1">
      <alignment horizontal="right" vertical="top"/>
    </xf>
    <xf numFmtId="168" fontId="3" fillId="0" borderId="61" xfId="0" applyNumberFormat="1" applyFont="1" applyFill="1" applyBorder="1" applyAlignment="1">
      <alignment horizontal="right" vertical="top"/>
    </xf>
    <xf numFmtId="49" fontId="1" fillId="0" borderId="17" xfId="0" applyNumberFormat="1" applyFont="1" applyBorder="1" applyAlignment="1">
      <alignment horizontal="left" vertical="top" wrapText="1"/>
    </xf>
    <xf numFmtId="165" fontId="3" fillId="0" borderId="17" xfId="0" applyNumberFormat="1" applyFont="1" applyFill="1" applyBorder="1" applyAlignment="1">
      <alignment horizontal="right" vertical="top"/>
    </xf>
    <xf numFmtId="166" fontId="1" fillId="0" borderId="17" xfId="0" applyNumberFormat="1" applyFont="1" applyBorder="1" applyAlignment="1">
      <alignment horizontal="right" vertical="top"/>
    </xf>
    <xf numFmtId="168" fontId="3" fillId="0" borderId="17" xfId="0" applyNumberFormat="1" applyFont="1" applyFill="1" applyBorder="1" applyAlignment="1">
      <alignment horizontal="right" vertical="top"/>
    </xf>
    <xf numFmtId="49" fontId="1" fillId="0" borderId="70" xfId="0" applyNumberFormat="1" applyFont="1" applyBorder="1" applyAlignment="1">
      <alignment horizontal="left" vertical="top" wrapText="1"/>
    </xf>
    <xf numFmtId="165" fontId="3" fillId="0" borderId="70" xfId="0" applyNumberFormat="1" applyFont="1" applyFill="1" applyBorder="1" applyAlignment="1">
      <alignment horizontal="right" vertical="top"/>
    </xf>
    <xf numFmtId="166" fontId="1" fillId="0" borderId="70" xfId="0" applyNumberFormat="1" applyFont="1" applyBorder="1" applyAlignment="1">
      <alignment horizontal="right" vertical="top"/>
    </xf>
    <xf numFmtId="168" fontId="3" fillId="0" borderId="70" xfId="0" applyNumberFormat="1" applyFont="1" applyFill="1" applyBorder="1" applyAlignment="1">
      <alignment horizontal="right" vertical="top"/>
    </xf>
    <xf numFmtId="3" fontId="0" fillId="0" borderId="3" xfId="0" applyNumberForma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71" xfId="0" applyNumberFormat="1" applyFont="1" applyBorder="1" applyAlignment="1">
      <alignment horizontal="right"/>
    </xf>
    <xf numFmtId="3" fontId="22" fillId="0" borderId="8" xfId="0" applyNumberFormat="1" applyFont="1" applyBorder="1"/>
    <xf numFmtId="3" fontId="0" fillId="0" borderId="13" xfId="0" applyNumberFormat="1" applyBorder="1"/>
    <xf numFmtId="3" fontId="0" fillId="0" borderId="17" xfId="0" applyNumberFormat="1" applyBorder="1"/>
    <xf numFmtId="3" fontId="0" fillId="0" borderId="58" xfId="0" applyNumberFormat="1" applyBorder="1"/>
    <xf numFmtId="3" fontId="24" fillId="0" borderId="8" xfId="0" applyNumberFormat="1" applyFont="1" applyBorder="1"/>
    <xf numFmtId="0" fontId="12" fillId="0" borderId="17" xfId="0" applyFont="1" applyBorder="1"/>
    <xf numFmtId="172" fontId="0" fillId="0" borderId="0" xfId="0" applyNumberFormat="1" applyFont="1" applyBorder="1" applyProtection="1"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4" fillId="0" borderId="72" xfId="22" applyFont="1" applyBorder="1" applyAlignment="1">
      <alignment/>
      <protection/>
    </xf>
    <xf numFmtId="0" fontId="14" fillId="0" borderId="73" xfId="22" applyFont="1" applyBorder="1" applyAlignment="1">
      <alignment/>
      <protection/>
    </xf>
    <xf numFmtId="164" fontId="25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0" fontId="25" fillId="0" borderId="0" xfId="0" applyNumberFormat="1" applyFont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0" applyNumberFormat="1" applyFont="1" applyAlignment="1">
      <alignment horizontal="left" vertical="top" wrapText="1"/>
    </xf>
    <xf numFmtId="168" fontId="25" fillId="0" borderId="0" xfId="0" applyNumberFormat="1" applyFont="1" applyFill="1" applyBorder="1" applyAlignment="1">
      <alignment horizontal="left" vertical="top" wrapText="1"/>
    </xf>
    <xf numFmtId="167" fontId="25" fillId="0" borderId="0" xfId="0" applyNumberFormat="1" applyFont="1" applyAlignment="1">
      <alignment horizontal="left" vertical="top" wrapText="1"/>
    </xf>
    <xf numFmtId="0" fontId="9" fillId="0" borderId="17" xfId="0" applyFont="1" applyBorder="1"/>
    <xf numFmtId="3" fontId="22" fillId="0" borderId="39" xfId="0" applyNumberFormat="1" applyFont="1" applyBorder="1"/>
    <xf numFmtId="0" fontId="22" fillId="0" borderId="40" xfId="0" applyFont="1" applyBorder="1"/>
    <xf numFmtId="0" fontId="0" fillId="0" borderId="71" xfId="0" applyBorder="1"/>
    <xf numFmtId="0" fontId="9" fillId="0" borderId="0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 wrapText="1"/>
      <protection/>
    </xf>
    <xf numFmtId="0" fontId="9" fillId="0" borderId="0" xfId="22" applyFont="1" applyBorder="1" applyAlignment="1">
      <alignment/>
      <protection/>
    </xf>
    <xf numFmtId="49" fontId="11" fillId="0" borderId="51" xfId="0" applyNumberFormat="1" applyFont="1" applyBorder="1" applyAlignment="1">
      <alignment horizontal="center"/>
    </xf>
    <xf numFmtId="3" fontId="9" fillId="0" borderId="50" xfId="0" applyNumberFormat="1" applyFont="1" applyBorder="1"/>
    <xf numFmtId="49" fontId="11" fillId="0" borderId="42" xfId="0" applyNumberFormat="1" applyFont="1" applyBorder="1" applyAlignment="1">
      <alignment horizontal="center"/>
    </xf>
    <xf numFmtId="3" fontId="9" fillId="0" borderId="43" xfId="0" applyNumberFormat="1" applyFont="1" applyBorder="1"/>
    <xf numFmtId="3" fontId="9" fillId="0" borderId="56" xfId="0" applyNumberFormat="1" applyFont="1" applyBorder="1" applyAlignment="1" quotePrefix="1">
      <alignment horizontal="right"/>
    </xf>
    <xf numFmtId="0" fontId="11" fillId="0" borderId="21" xfId="0" applyFont="1" applyBorder="1"/>
    <xf numFmtId="0" fontId="22" fillId="0" borderId="0" xfId="0" applyFont="1" applyBorder="1"/>
    <xf numFmtId="4" fontId="0" fillId="0" borderId="3" xfId="0" applyNumberFormat="1" applyBorder="1" applyAlignment="1">
      <alignment horizontal="right"/>
    </xf>
    <xf numFmtId="0" fontId="22" fillId="0" borderId="43" xfId="0" applyFont="1" applyBorder="1"/>
    <xf numFmtId="3" fontId="22" fillId="0" borderId="41" xfId="0" applyNumberFormat="1" applyFont="1" applyBorder="1"/>
    <xf numFmtId="0" fontId="22" fillId="0" borderId="36" xfId="0" applyFont="1" applyBorder="1"/>
    <xf numFmtId="0" fontId="22" fillId="0" borderId="38" xfId="0" applyFont="1" applyBorder="1"/>
    <xf numFmtId="3" fontId="22" fillId="0" borderId="71" xfId="0" applyNumberFormat="1" applyFont="1" applyBorder="1"/>
    <xf numFmtId="0" fontId="22" fillId="0" borderId="54" xfId="0" applyFont="1" applyBorder="1"/>
    <xf numFmtId="0" fontId="22" fillId="0" borderId="41" xfId="0" applyFont="1" applyBorder="1"/>
    <xf numFmtId="4" fontId="0" fillId="0" borderId="13" xfId="0" applyNumberFormat="1" applyBorder="1"/>
    <xf numFmtId="4" fontId="0" fillId="0" borderId="17" xfId="0" applyNumberFormat="1" applyBorder="1"/>
    <xf numFmtId="4" fontId="0" fillId="0" borderId="58" xfId="0" applyNumberFormat="1" applyBorder="1"/>
    <xf numFmtId="0" fontId="23" fillId="0" borderId="7" xfId="0" applyFont="1" applyBorder="1"/>
    <xf numFmtId="0" fontId="24" fillId="0" borderId="9" xfId="0" applyFont="1" applyBorder="1"/>
    <xf numFmtId="3" fontId="9" fillId="0" borderId="27" xfId="0" applyNumberFormat="1" applyFont="1" applyBorder="1" applyAlignment="1" quotePrefix="1">
      <alignment horizontal="right"/>
    </xf>
    <xf numFmtId="172" fontId="9" fillId="0" borderId="55" xfId="0" applyNumberFormat="1" applyFont="1" applyBorder="1" applyAlignment="1" quotePrefix="1">
      <alignment horizontal="right"/>
    </xf>
    <xf numFmtId="172" fontId="9" fillId="0" borderId="14" xfId="0" applyNumberFormat="1" applyFont="1" applyBorder="1" applyAlignment="1" quotePrefix="1">
      <alignment horizontal="right"/>
    </xf>
    <xf numFmtId="172" fontId="9" fillId="0" borderId="16" xfId="0" applyNumberFormat="1" applyFont="1" applyBorder="1" applyAlignment="1" quotePrefix="1">
      <alignment horizontal="right"/>
    </xf>
    <xf numFmtId="0" fontId="18" fillId="0" borderId="0" xfId="22" applyFont="1" applyBorder="1" applyAlignment="1">
      <alignment horizontal="left" wrapText="1"/>
      <protection/>
    </xf>
    <xf numFmtId="166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 vertical="top"/>
    </xf>
    <xf numFmtId="0" fontId="0" fillId="0" borderId="44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71" xfId="0" applyNumberFormat="1" applyFont="1" applyBorder="1" applyAlignment="1">
      <alignment horizontal="right"/>
    </xf>
    <xf numFmtId="3" fontId="22" fillId="0" borderId="8" xfId="0" applyNumberFormat="1" applyFont="1" applyBorder="1"/>
    <xf numFmtId="3" fontId="24" fillId="0" borderId="8" xfId="0" applyNumberFormat="1" applyFont="1" applyBorder="1"/>
    <xf numFmtId="173" fontId="24" fillId="3" borderId="0" xfId="23" applyNumberFormat="1" applyFont="1" applyFill="1" applyBorder="1" applyAlignment="1" applyProtection="1">
      <alignment horizontal="right"/>
      <protection locked="0"/>
    </xf>
    <xf numFmtId="172" fontId="0" fillId="3" borderId="0" xfId="0" applyNumberFormat="1" applyFill="1" applyBorder="1" applyProtection="1">
      <protection locked="0"/>
    </xf>
    <xf numFmtId="0" fontId="22" fillId="3" borderId="0" xfId="0" applyFont="1" applyFill="1" applyBorder="1" applyAlignment="1" applyProtection="1">
      <alignment horizontal="right"/>
      <protection locked="0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5" fillId="0" borderId="1" xfId="0" applyNumberFormat="1" applyFont="1" applyBorder="1" applyAlignment="1">
      <alignment horizontal="right" vertical="top"/>
    </xf>
    <xf numFmtId="175" fontId="5" fillId="0" borderId="1" xfId="0" applyNumberFormat="1" applyFont="1" applyBorder="1" applyAlignment="1">
      <alignment horizontal="right" vertical="top"/>
    </xf>
    <xf numFmtId="174" fontId="25" fillId="0" borderId="0" xfId="0" applyNumberFormat="1" applyFont="1" applyAlignment="1">
      <alignment horizontal="left" vertical="top" wrapText="1"/>
    </xf>
    <xf numFmtId="174" fontId="1" fillId="0" borderId="0" xfId="0" applyNumberFormat="1" applyFont="1" applyAlignment="1">
      <alignment horizontal="right" vertical="top"/>
    </xf>
    <xf numFmtId="0" fontId="0" fillId="0" borderId="17" xfId="0" applyFont="1" applyBorder="1"/>
    <xf numFmtId="0" fontId="2" fillId="0" borderId="58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170" fontId="22" fillId="0" borderId="0" xfId="0" applyNumberFormat="1" applyFont="1" applyBorder="1" applyAlignment="1" applyProtection="1">
      <alignment horizontal="right"/>
      <protection locked="0"/>
    </xf>
    <xf numFmtId="0" fontId="43" fillId="0" borderId="0" xfId="0" applyFont="1"/>
    <xf numFmtId="0" fontId="44" fillId="0" borderId="0" xfId="0" applyFont="1" applyAlignment="1">
      <alignment horizontal="left" vertical="top" wrapText="1"/>
    </xf>
    <xf numFmtId="1" fontId="22" fillId="0" borderId="0" xfId="0" applyNumberFormat="1" applyFont="1" applyFill="1" applyBorder="1" applyAlignment="1" applyProtection="1">
      <alignment horizontal="right"/>
      <protection locked="0"/>
    </xf>
    <xf numFmtId="172" fontId="22" fillId="0" borderId="0" xfId="0" applyNumberFormat="1" applyFont="1" applyFill="1" applyBorder="1" applyProtection="1">
      <protection locked="0"/>
    </xf>
    <xf numFmtId="166" fontId="5" fillId="3" borderId="1" xfId="0" applyNumberFormat="1" applyFont="1" applyFill="1" applyBorder="1" applyAlignment="1">
      <alignment horizontal="right" vertical="top"/>
    </xf>
    <xf numFmtId="169" fontId="21" fillId="0" borderId="43" xfId="0" applyNumberFormat="1" applyFont="1" applyBorder="1" applyAlignment="1">
      <alignment/>
    </xf>
    <xf numFmtId="0" fontId="21" fillId="0" borderId="17" xfId="0" applyFont="1" applyBorder="1"/>
    <xf numFmtId="1" fontId="22" fillId="3" borderId="0" xfId="0" applyNumberFormat="1" applyFont="1" applyFill="1" applyBorder="1" applyAlignment="1" applyProtection="1">
      <alignment horizontal="right"/>
      <protection locked="0"/>
    </xf>
    <xf numFmtId="172" fontId="22" fillId="3" borderId="0" xfId="0" applyNumberFormat="1" applyFont="1" applyFill="1" applyBorder="1" applyProtection="1">
      <protection locked="0"/>
    </xf>
    <xf numFmtId="166" fontId="25" fillId="0" borderId="0" xfId="0" applyNumberFormat="1" applyFont="1" applyFill="1" applyAlignment="1">
      <alignment horizontal="left" vertical="top" wrapText="1"/>
    </xf>
    <xf numFmtId="0" fontId="38" fillId="0" borderId="0" xfId="0" applyFont="1" applyBorder="1" applyAlignment="1">
      <alignment wrapText="1"/>
    </xf>
    <xf numFmtId="0" fontId="9" fillId="0" borderId="33" xfId="21" applyBorder="1" applyAlignment="1">
      <alignment horizontal="centerContinuous" vertical="center"/>
      <protection/>
    </xf>
    <xf numFmtId="1" fontId="0" fillId="0" borderId="0" xfId="0" applyNumberFormat="1" applyFill="1" applyBorder="1" applyAlignment="1" applyProtection="1">
      <alignment horizontal="right"/>
      <protection locked="0"/>
    </xf>
    <xf numFmtId="172" fontId="28" fillId="3" borderId="0" xfId="0" applyNumberFormat="1" applyFont="1" applyFill="1" applyBorder="1" applyProtection="1">
      <protection locked="0"/>
    </xf>
    <xf numFmtId="1" fontId="28" fillId="3" borderId="0" xfId="0" applyNumberFormat="1" applyFont="1" applyFill="1" applyBorder="1" applyAlignment="1" applyProtection="1">
      <alignment horizontal="right"/>
      <protection locked="0"/>
    </xf>
    <xf numFmtId="9" fontId="24" fillId="0" borderId="0" xfId="23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0" xfId="0" applyBorder="1" applyAlignment="1">
      <alignment horizontal="left"/>
    </xf>
    <xf numFmtId="0" fontId="40" fillId="0" borderId="49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50" xfId="0" applyFont="1" applyBorder="1" applyAlignment="1">
      <alignment horizontal="left"/>
    </xf>
    <xf numFmtId="169" fontId="40" fillId="0" borderId="3" xfId="0" applyNumberFormat="1" applyFont="1" applyBorder="1" applyAlignment="1">
      <alignment horizontal="left"/>
    </xf>
    <xf numFmtId="169" fontId="40" fillId="0" borderId="17" xfId="0" applyNumberFormat="1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4" xfId="0" applyBorder="1" applyAlignment="1">
      <alignment horizontal="left"/>
    </xf>
    <xf numFmtId="0" fontId="22" fillId="0" borderId="7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3" xfId="0" applyBorder="1" applyAlignment="1">
      <alignment horizontal="left"/>
    </xf>
    <xf numFmtId="171" fontId="0" fillId="0" borderId="3" xfId="0" applyNumberFormat="1" applyBorder="1" applyAlignment="1">
      <alignment horizontal="left"/>
    </xf>
    <xf numFmtId="171" fontId="0" fillId="0" borderId="17" xfId="0" applyNumberFormat="1" applyBorder="1" applyAlignment="1">
      <alignment horizontal="left"/>
    </xf>
    <xf numFmtId="171" fontId="0" fillId="0" borderId="43" xfId="0" applyNumberFormat="1" applyBorder="1" applyAlignment="1">
      <alignment horizontal="left"/>
    </xf>
    <xf numFmtId="0" fontId="47" fillId="4" borderId="7" xfId="0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 wrapText="1"/>
    </xf>
    <xf numFmtId="0" fontId="47" fillId="4" borderId="9" xfId="0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left"/>
    </xf>
    <xf numFmtId="0" fontId="41" fillId="5" borderId="21" xfId="0" applyFont="1" applyFill="1" applyBorder="1" applyAlignment="1">
      <alignment horizontal="left"/>
    </xf>
    <xf numFmtId="0" fontId="41" fillId="5" borderId="73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0" fontId="10" fillId="5" borderId="73" xfId="0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0" fillId="0" borderId="3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43" xfId="0" applyFont="1" applyBorder="1" applyAlignment="1">
      <alignment horizontal="left"/>
    </xf>
    <xf numFmtId="0" fontId="42" fillId="0" borderId="69" xfId="22" applyFont="1" applyBorder="1" applyAlignment="1">
      <alignment horizontal="center"/>
      <protection/>
    </xf>
    <xf numFmtId="0" fontId="42" fillId="0" borderId="61" xfId="22" applyFont="1" applyBorder="1" applyAlignment="1">
      <alignment horizontal="center"/>
      <protection/>
    </xf>
    <xf numFmtId="0" fontId="42" fillId="0" borderId="62" xfId="22" applyFont="1" applyBorder="1" applyAlignment="1">
      <alignment horizontal="center"/>
      <protection/>
    </xf>
    <xf numFmtId="0" fontId="22" fillId="0" borderId="7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0" fontId="21" fillId="0" borderId="49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50" xfId="0" applyFont="1" applyBorder="1" applyAlignment="1">
      <alignment horizontal="left"/>
    </xf>
    <xf numFmtId="169" fontId="21" fillId="0" borderId="3" xfId="0" applyNumberFormat="1" applyFont="1" applyBorder="1" applyAlignment="1">
      <alignment horizontal="left"/>
    </xf>
    <xf numFmtId="169" fontId="21" fillId="0" borderId="17" xfId="0" applyNumberFormat="1" applyFont="1" applyBorder="1" applyAlignment="1">
      <alignment horizontal="left"/>
    </xf>
    <xf numFmtId="0" fontId="18" fillId="0" borderId="69" xfId="22" applyFont="1" applyBorder="1" applyAlignment="1">
      <alignment horizontal="center"/>
      <protection/>
    </xf>
    <xf numFmtId="0" fontId="18" fillId="0" borderId="61" xfId="22" applyFont="1" applyBorder="1" applyAlignment="1">
      <alignment horizontal="center"/>
      <protection/>
    </xf>
    <xf numFmtId="0" fontId="18" fillId="0" borderId="62" xfId="22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ální 2" xfId="21"/>
    <cellStyle name="normální_POL.XLS" xfId="22"/>
    <cellStyle name="procent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G44"/>
  <sheetViews>
    <sheetView tabSelected="1" view="pageBreakPreview" zoomScale="145" zoomScaleSheetLayoutView="145" workbookViewId="0" topLeftCell="A34">
      <selection activeCell="A39" sqref="A39:I3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6.57421875" style="0" customWidth="1"/>
    <col min="6" max="6" width="3.140625" style="0" customWidth="1"/>
    <col min="7" max="7" width="20.8515625" style="0" customWidth="1"/>
    <col min="8" max="8" width="16.7109375" style="0" customWidth="1"/>
    <col min="9" max="9" width="3.710937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58" t="s">
        <v>40</v>
      </c>
      <c r="B1" s="115"/>
      <c r="C1" s="115"/>
      <c r="D1" s="115"/>
      <c r="E1" s="115"/>
      <c r="F1" s="115"/>
      <c r="G1" s="115"/>
      <c r="H1" s="115"/>
      <c r="I1" s="423"/>
    </row>
    <row r="2" ht="15" customHeight="1" thickBot="1"/>
    <row r="3" spans="1:9" ht="12.95" customHeight="1">
      <c r="A3" s="116" t="s">
        <v>6</v>
      </c>
      <c r="B3" s="117"/>
      <c r="C3" s="118" t="s">
        <v>41</v>
      </c>
      <c r="D3" s="118"/>
      <c r="E3" s="119"/>
      <c r="F3" s="119"/>
      <c r="G3" s="118"/>
      <c r="H3" s="120" t="s">
        <v>42</v>
      </c>
      <c r="I3" s="121"/>
    </row>
    <row r="4" spans="1:9" ht="17.45" customHeight="1">
      <c r="A4" s="92"/>
      <c r="B4" s="122"/>
      <c r="C4" s="451" t="s">
        <v>307</v>
      </c>
      <c r="D4" s="452"/>
      <c r="E4" s="452"/>
      <c r="F4" s="452"/>
      <c r="G4" s="453"/>
      <c r="H4" s="392" t="s">
        <v>285</v>
      </c>
      <c r="I4" s="123"/>
    </row>
    <row r="5" spans="1:9" ht="17.45" customHeight="1">
      <c r="A5" s="124"/>
      <c r="B5" s="125"/>
      <c r="C5" s="451" t="s">
        <v>306</v>
      </c>
      <c r="D5" s="452"/>
      <c r="E5" s="452"/>
      <c r="F5" s="452"/>
      <c r="G5" s="453"/>
      <c r="H5" s="126"/>
      <c r="I5" s="127"/>
    </row>
    <row r="6" spans="1:9" ht="12.95" customHeight="1">
      <c r="A6" s="128" t="s">
        <v>7</v>
      </c>
      <c r="B6" s="129"/>
      <c r="C6" s="130" t="s">
        <v>43</v>
      </c>
      <c r="E6" s="130"/>
      <c r="F6" s="130"/>
      <c r="G6" s="130"/>
      <c r="H6" s="131" t="s">
        <v>44</v>
      </c>
      <c r="I6" s="132"/>
    </row>
    <row r="7" spans="1:9" ht="18.75" customHeight="1">
      <c r="A7" s="124"/>
      <c r="B7" s="125"/>
      <c r="C7" s="451" t="s">
        <v>308</v>
      </c>
      <c r="D7" s="452"/>
      <c r="E7" s="452"/>
      <c r="F7" s="452"/>
      <c r="G7" s="453"/>
      <c r="H7" s="133"/>
      <c r="I7" s="127"/>
    </row>
    <row r="8" spans="1:9" ht="12.95" customHeight="1">
      <c r="A8" s="128" t="s">
        <v>45</v>
      </c>
      <c r="B8" s="129"/>
      <c r="C8" s="130" t="s">
        <v>46</v>
      </c>
      <c r="E8" s="130"/>
      <c r="F8" s="130"/>
      <c r="G8" s="130"/>
      <c r="H8" s="131" t="s">
        <v>47</v>
      </c>
      <c r="I8" s="132"/>
    </row>
    <row r="9" spans="1:9" ht="17.25" customHeight="1">
      <c r="A9" s="124"/>
      <c r="B9" s="125"/>
      <c r="C9" s="454" t="s">
        <v>48</v>
      </c>
      <c r="D9" s="455"/>
      <c r="E9" s="455"/>
      <c r="F9" s="455"/>
      <c r="G9" s="456"/>
      <c r="H9" s="133" t="s">
        <v>49</v>
      </c>
      <c r="I9" s="127"/>
    </row>
    <row r="10" spans="1:11" ht="12.75">
      <c r="A10" s="128" t="s">
        <v>282</v>
      </c>
      <c r="B10" s="130"/>
      <c r="C10" s="457" t="s">
        <v>283</v>
      </c>
      <c r="D10" s="457"/>
      <c r="E10" s="457"/>
      <c r="F10" s="134"/>
      <c r="G10" s="135" t="s">
        <v>50</v>
      </c>
      <c r="H10" s="136"/>
      <c r="I10" s="137">
        <v>0</v>
      </c>
      <c r="J10" s="138"/>
      <c r="K10" s="138"/>
    </row>
    <row r="11" spans="1:9" ht="12.75">
      <c r="A11" s="128" t="s">
        <v>51</v>
      </c>
      <c r="B11" s="130"/>
      <c r="C11" s="457" t="s">
        <v>284</v>
      </c>
      <c r="D11" s="457"/>
      <c r="E11" s="457"/>
      <c r="F11" s="139"/>
      <c r="G11" s="131" t="s">
        <v>52</v>
      </c>
      <c r="H11" s="130"/>
      <c r="I11" s="140">
        <f>IF(PocetMJ=0,,ROUND((H41+H43)/PocetMJ,1))</f>
        <v>0</v>
      </c>
    </row>
    <row r="12" spans="1:9" ht="12.75">
      <c r="A12" s="141" t="s">
        <v>53</v>
      </c>
      <c r="B12" s="75"/>
      <c r="C12" s="428"/>
      <c r="D12" s="428"/>
      <c r="E12" s="428"/>
      <c r="F12" s="75"/>
      <c r="G12" s="142" t="s">
        <v>54</v>
      </c>
      <c r="H12" s="75">
        <v>2014008</v>
      </c>
      <c r="I12" s="143"/>
    </row>
    <row r="13" spans="1:59" ht="12.75">
      <c r="A13" s="92" t="s">
        <v>55</v>
      </c>
      <c r="B13" s="67"/>
      <c r="C13" s="67"/>
      <c r="D13" s="458"/>
      <c r="E13" s="458"/>
      <c r="F13" s="67"/>
      <c r="G13" s="144" t="s">
        <v>56</v>
      </c>
      <c r="H13" s="458"/>
      <c r="I13" s="459"/>
      <c r="BC13" s="84"/>
      <c r="BD13" s="84"/>
      <c r="BE13" s="84"/>
      <c r="BF13" s="84"/>
      <c r="BG13" s="84"/>
    </row>
    <row r="14" spans="1:9" ht="12.75">
      <c r="A14" s="92"/>
      <c r="B14" s="460" t="s">
        <v>57</v>
      </c>
      <c r="C14" s="460"/>
      <c r="D14" s="460"/>
      <c r="E14" s="460"/>
      <c r="F14" s="67"/>
      <c r="G14" s="461"/>
      <c r="H14" s="462"/>
      <c r="I14" s="463"/>
    </row>
    <row r="15" spans="1:9" ht="30" customHeight="1" thickBot="1">
      <c r="A15" s="145" t="s">
        <v>58</v>
      </c>
      <c r="B15" s="146"/>
      <c r="C15" s="146"/>
      <c r="D15" s="146"/>
      <c r="E15" s="146"/>
      <c r="F15" s="146"/>
      <c r="G15" s="147"/>
      <c r="H15" s="147"/>
      <c r="I15" s="148"/>
    </row>
    <row r="16" spans="1:9" ht="17.25" customHeight="1" thickBot="1">
      <c r="A16" s="464" t="s">
        <v>59</v>
      </c>
      <c r="B16" s="465"/>
      <c r="C16" s="465"/>
      <c r="D16" s="465"/>
      <c r="E16" s="466"/>
      <c r="F16" s="464" t="s">
        <v>60</v>
      </c>
      <c r="G16" s="465"/>
      <c r="H16" s="465"/>
      <c r="I16" s="466"/>
    </row>
    <row r="17" spans="1:9" ht="15.95" customHeight="1">
      <c r="A17" s="149"/>
      <c r="B17" s="150" t="s">
        <v>61</v>
      </c>
      <c r="C17" s="150"/>
      <c r="D17" s="151" t="str">
        <f>'SO01 rekap'!E19</f>
        <v>--------------</v>
      </c>
      <c r="E17" s="152" t="str">
        <f>IF(D17&gt;0,"Kč","")</f>
        <v>Kč</v>
      </c>
      <c r="F17" s="153"/>
      <c r="G17" s="154" t="s">
        <v>62</v>
      </c>
      <c r="H17" s="155"/>
      <c r="I17" s="156"/>
    </row>
    <row r="18" spans="1:9" ht="15.95" customHeight="1">
      <c r="A18" s="149" t="s">
        <v>63</v>
      </c>
      <c r="B18" s="150" t="s">
        <v>64</v>
      </c>
      <c r="C18" s="150"/>
      <c r="D18" s="157" t="str">
        <f>'SO01 rekap'!F19</f>
        <v>--------------</v>
      </c>
      <c r="E18" s="143" t="str">
        <f aca="true" t="shared" si="0" ref="E18:E25">IF(D18&gt;0,"Kč","")</f>
        <v>Kč</v>
      </c>
      <c r="F18" s="158" t="s">
        <v>65</v>
      </c>
      <c r="G18" s="159"/>
      <c r="H18" s="336" t="str">
        <f>'SO01 rekap'!E29</f>
        <v>--------------</v>
      </c>
      <c r="I18" s="143" t="str">
        <f aca="true" t="shared" si="1" ref="I18:I33">IF(H18&gt;0,"Kč","")</f>
        <v>Kč</v>
      </c>
    </row>
    <row r="19" spans="1:9" ht="15.95" customHeight="1">
      <c r="A19" s="149" t="s">
        <v>66</v>
      </c>
      <c r="B19" s="150" t="s">
        <v>67</v>
      </c>
      <c r="C19" s="150"/>
      <c r="D19" s="157" t="str">
        <f>'SO01 rekap'!G19</f>
        <v>--------------</v>
      </c>
      <c r="E19" s="143" t="str">
        <f t="shared" si="0"/>
        <v>Kč</v>
      </c>
      <c r="F19" s="158" t="s">
        <v>68</v>
      </c>
      <c r="G19" s="159"/>
      <c r="H19" s="371" t="str">
        <f>'SO01 rekap'!F29</f>
        <v>--------------</v>
      </c>
      <c r="I19" s="143" t="str">
        <f t="shared" si="1"/>
        <v>Kč</v>
      </c>
    </row>
    <row r="20" spans="1:9" ht="15.95" customHeight="1">
      <c r="A20" s="160" t="s">
        <v>69</v>
      </c>
      <c r="B20" s="150" t="s">
        <v>70</v>
      </c>
      <c r="C20" s="150"/>
      <c r="D20" s="157" t="str">
        <f>'SO01 rekap'!H19</f>
        <v>--------------</v>
      </c>
      <c r="E20" s="143" t="str">
        <f t="shared" si="0"/>
        <v>Kč</v>
      </c>
      <c r="F20" s="158" t="s">
        <v>71</v>
      </c>
      <c r="G20" s="159"/>
      <c r="H20" s="371" t="str">
        <f>'SO01 rekap'!G29</f>
        <v>--------------</v>
      </c>
      <c r="I20" s="143" t="str">
        <f t="shared" si="1"/>
        <v>Kč</v>
      </c>
    </row>
    <row r="21" spans="1:9" ht="15.95" customHeight="1">
      <c r="A21" s="161" t="s">
        <v>72</v>
      </c>
      <c r="B21" s="150"/>
      <c r="C21" s="150"/>
      <c r="D21" s="157">
        <f>SUM(D17:D20)</f>
        <v>0</v>
      </c>
      <c r="E21" s="372" t="str">
        <f t="shared" si="0"/>
        <v/>
      </c>
      <c r="F21" s="158"/>
      <c r="G21" s="373" t="s">
        <v>73</v>
      </c>
      <c r="H21" s="393">
        <f>SUM(H18:H20)</f>
        <v>0</v>
      </c>
      <c r="I21" s="372" t="str">
        <f t="shared" si="1"/>
        <v/>
      </c>
    </row>
    <row r="22" spans="1:9" ht="15.95" customHeight="1">
      <c r="A22" s="161"/>
      <c r="B22" s="150"/>
      <c r="C22" s="150"/>
      <c r="D22" s="157"/>
      <c r="E22" s="143" t="str">
        <f t="shared" si="0"/>
        <v/>
      </c>
      <c r="F22" s="158"/>
      <c r="G22" s="159" t="s">
        <v>74</v>
      </c>
      <c r="H22" s="371"/>
      <c r="I22" s="143" t="str">
        <f t="shared" si="1"/>
        <v/>
      </c>
    </row>
    <row r="23" spans="1:9" ht="15.95" customHeight="1">
      <c r="A23" s="161" t="s">
        <v>17</v>
      </c>
      <c r="B23" s="150"/>
      <c r="C23" s="150"/>
      <c r="D23" s="157" t="str">
        <f>'SO01 rekap'!I19</f>
        <v>--------------</v>
      </c>
      <c r="E23" s="143" t="str">
        <f t="shared" si="0"/>
        <v>Kč</v>
      </c>
      <c r="F23" s="158" t="s">
        <v>75</v>
      </c>
      <c r="G23" s="164"/>
      <c r="H23" s="336" t="str">
        <f>'SO01 rekap'!E36</f>
        <v>--------------</v>
      </c>
      <c r="I23" s="143" t="str">
        <f t="shared" si="1"/>
        <v>Kč</v>
      </c>
    </row>
    <row r="24" spans="1:9" ht="15.95" customHeight="1">
      <c r="A24" s="92"/>
      <c r="B24" s="67"/>
      <c r="C24" s="67"/>
      <c r="D24" s="157"/>
      <c r="E24" s="143" t="str">
        <f t="shared" si="0"/>
        <v/>
      </c>
      <c r="F24" s="158" t="s">
        <v>76</v>
      </c>
      <c r="G24" s="159"/>
      <c r="H24" s="371" t="str">
        <f>'SO01 rekap'!F36</f>
        <v>--------------</v>
      </c>
      <c r="I24" s="143" t="str">
        <f t="shared" si="1"/>
        <v>Kč</v>
      </c>
    </row>
    <row r="25" spans="1:9" ht="15.95" customHeight="1" thickBot="1">
      <c r="A25" s="374" t="s">
        <v>77</v>
      </c>
      <c r="B25" s="375"/>
      <c r="C25" s="375"/>
      <c r="D25" s="376">
        <f>SUM(D21:D24)</f>
        <v>0</v>
      </c>
      <c r="E25" s="377" t="str">
        <f t="shared" si="0"/>
        <v/>
      </c>
      <c r="F25" s="158" t="s">
        <v>78</v>
      </c>
      <c r="G25" s="164"/>
      <c r="H25" s="336" t="str">
        <f>'SO01 rekap'!G36</f>
        <v>--------------</v>
      </c>
      <c r="I25" s="143" t="str">
        <f t="shared" si="1"/>
        <v>Kč</v>
      </c>
    </row>
    <row r="26" spans="1:9" ht="12.75">
      <c r="A26" s="168" t="s">
        <v>79</v>
      </c>
      <c r="B26" s="169"/>
      <c r="C26" s="432" t="s">
        <v>57</v>
      </c>
      <c r="D26" s="433"/>
      <c r="E26" s="434"/>
      <c r="F26" s="158" t="s">
        <v>80</v>
      </c>
      <c r="G26" s="164"/>
      <c r="H26" s="371" t="str">
        <f>'SO01 rekap'!H36</f>
        <v>--------------</v>
      </c>
      <c r="I26" s="143" t="str">
        <f t="shared" si="1"/>
        <v>Kč</v>
      </c>
    </row>
    <row r="27" spans="1:9" ht="12.75" customHeight="1">
      <c r="A27" s="170" t="s">
        <v>81</v>
      </c>
      <c r="B27" s="171"/>
      <c r="C27" s="467" t="s">
        <v>432</v>
      </c>
      <c r="D27" s="468"/>
      <c r="E27" s="469"/>
      <c r="F27" s="158" t="s">
        <v>82</v>
      </c>
      <c r="G27" s="164"/>
      <c r="H27" s="371" t="str">
        <f>'SO01 rekap'!I36</f>
        <v>--------------</v>
      </c>
      <c r="I27" s="143" t="str">
        <f t="shared" si="1"/>
        <v>Kč</v>
      </c>
    </row>
    <row r="28" spans="1:13" ht="15.75" thickBot="1">
      <c r="A28" s="170" t="s">
        <v>83</v>
      </c>
      <c r="B28" s="172"/>
      <c r="C28" s="435">
        <v>41835</v>
      </c>
      <c r="D28" s="436"/>
      <c r="E28" s="173"/>
      <c r="F28" s="158"/>
      <c r="G28" s="378" t="s">
        <v>84</v>
      </c>
      <c r="H28" s="394">
        <f>SUM(H23:H27)</f>
        <v>0</v>
      </c>
      <c r="I28" s="377" t="str">
        <f t="shared" si="1"/>
        <v/>
      </c>
      <c r="M28" s="175"/>
    </row>
    <row r="29" spans="1:9" ht="30" customHeight="1" thickBot="1">
      <c r="A29" s="176" t="s">
        <v>85</v>
      </c>
      <c r="B29" s="177"/>
      <c r="C29" s="437"/>
      <c r="D29" s="438"/>
      <c r="E29" s="439"/>
      <c r="F29" s="440" t="s">
        <v>86</v>
      </c>
      <c r="G29" s="441"/>
      <c r="H29" s="395">
        <f>H21+H28</f>
        <v>0</v>
      </c>
      <c r="I29" s="377" t="str">
        <f t="shared" si="1"/>
        <v/>
      </c>
    </row>
    <row r="30" spans="1:9" ht="12.75">
      <c r="A30" s="168" t="s">
        <v>87</v>
      </c>
      <c r="B30" s="169"/>
      <c r="C30" s="429"/>
      <c r="D30" s="430"/>
      <c r="E30" s="431"/>
      <c r="F30" s="131" t="s">
        <v>77</v>
      </c>
      <c r="G30" s="70"/>
      <c r="H30" s="340">
        <f>D25</f>
        <v>0</v>
      </c>
      <c r="I30" s="152" t="str">
        <f>IF(H30&gt;0,"Kč","")</f>
        <v/>
      </c>
    </row>
    <row r="31" spans="1:9" ht="12.75">
      <c r="A31" s="170" t="s">
        <v>81</v>
      </c>
      <c r="B31" s="171"/>
      <c r="C31" s="442"/>
      <c r="D31" s="443"/>
      <c r="E31" s="444"/>
      <c r="F31" s="141" t="s">
        <v>88</v>
      </c>
      <c r="G31" s="75"/>
      <c r="H31" s="341">
        <f>H29</f>
        <v>0</v>
      </c>
      <c r="I31" s="143" t="str">
        <f t="shared" si="1"/>
        <v/>
      </c>
    </row>
    <row r="32" spans="1:9" ht="13.5" thickBot="1">
      <c r="A32" s="170" t="s">
        <v>83</v>
      </c>
      <c r="B32" s="172"/>
      <c r="C32" s="445"/>
      <c r="D32" s="446"/>
      <c r="E32" s="447"/>
      <c r="F32" s="176"/>
      <c r="G32" s="178"/>
      <c r="H32" s="381"/>
      <c r="I32" s="179"/>
    </row>
    <row r="33" spans="1:9" ht="30" customHeight="1" thickBot="1">
      <c r="A33" s="180" t="s">
        <v>85</v>
      </c>
      <c r="B33" s="181"/>
      <c r="C33" s="437"/>
      <c r="D33" s="438"/>
      <c r="E33" s="439"/>
      <c r="F33" s="382" t="s">
        <v>89</v>
      </c>
      <c r="G33" s="183"/>
      <c r="H33" s="396">
        <f>SUM(H30:H32)</f>
        <v>0</v>
      </c>
      <c r="I33" s="383" t="str">
        <f t="shared" si="1"/>
        <v/>
      </c>
    </row>
    <row r="34" spans="1:9" ht="12.75">
      <c r="A34" s="168" t="s">
        <v>90</v>
      </c>
      <c r="B34" s="169"/>
      <c r="C34" s="429"/>
      <c r="D34" s="430"/>
      <c r="E34" s="431"/>
      <c r="F34" s="153">
        <v>0</v>
      </c>
      <c r="G34" s="70" t="s">
        <v>91</v>
      </c>
      <c r="H34" s="379"/>
      <c r="I34" s="152"/>
    </row>
    <row r="35" spans="1:9" ht="12.75">
      <c r="A35" s="170" t="s">
        <v>81</v>
      </c>
      <c r="B35" s="171"/>
      <c r="C35" s="442"/>
      <c r="D35" s="443"/>
      <c r="E35" s="444"/>
      <c r="F35" s="141">
        <v>15</v>
      </c>
      <c r="G35" s="75" t="s">
        <v>91</v>
      </c>
      <c r="H35" s="380"/>
      <c r="I35" s="143"/>
    </row>
    <row r="36" spans="1:9" ht="13.5" thickBot="1">
      <c r="A36" s="170" t="s">
        <v>83</v>
      </c>
      <c r="B36" s="172"/>
      <c r="C36" s="445"/>
      <c r="D36" s="446"/>
      <c r="E36" s="447"/>
      <c r="F36" s="176">
        <v>21</v>
      </c>
      <c r="G36" s="178" t="s">
        <v>91</v>
      </c>
      <c r="H36" s="342">
        <f>ROUND(H33*F36/100,0)</f>
        <v>0</v>
      </c>
      <c r="I36" s="179" t="str">
        <f>IF(H36&gt;0,"Kč","")</f>
        <v/>
      </c>
    </row>
    <row r="37" spans="1:9" ht="30" customHeight="1" thickBot="1">
      <c r="A37" s="180" t="s">
        <v>85</v>
      </c>
      <c r="B37" s="181"/>
      <c r="C37" s="437"/>
      <c r="D37" s="438"/>
      <c r="E37" s="439"/>
      <c r="F37" s="382" t="s">
        <v>92</v>
      </c>
      <c r="G37" s="183"/>
      <c r="H37" s="396">
        <f>H33+H36</f>
        <v>0</v>
      </c>
      <c r="I37" s="383" t="str">
        <f>IF(H37&gt;0,"Kč","")</f>
        <v/>
      </c>
    </row>
    <row r="38" spans="1:9" ht="13.5" thickBot="1">
      <c r="A38" s="92" t="s">
        <v>93</v>
      </c>
      <c r="B38" s="67"/>
      <c r="C38" s="67"/>
      <c r="D38" s="67"/>
      <c r="E38" s="67"/>
      <c r="F38" s="130"/>
      <c r="G38" s="130"/>
      <c r="H38" s="130"/>
      <c r="I38" s="132"/>
    </row>
    <row r="39" spans="1:9" ht="105.75" customHeight="1" thickBot="1">
      <c r="A39" s="448" t="s">
        <v>431</v>
      </c>
      <c r="B39" s="449"/>
      <c r="C39" s="449"/>
      <c r="D39" s="449"/>
      <c r="E39" s="449"/>
      <c r="F39" s="449"/>
      <c r="G39" s="449"/>
      <c r="H39" s="449"/>
      <c r="I39" s="450"/>
    </row>
    <row r="40" spans="1:9" ht="12.75">
      <c r="A40" s="92"/>
      <c r="B40" s="422"/>
      <c r="C40" s="422"/>
      <c r="D40" s="422"/>
      <c r="E40" s="422"/>
      <c r="F40" s="422"/>
      <c r="G40" s="422"/>
      <c r="H40" s="422"/>
      <c r="I40" s="123"/>
    </row>
    <row r="41" spans="1:9" ht="12.75">
      <c r="A41" s="92"/>
      <c r="B41" s="422"/>
      <c r="C41" s="422"/>
      <c r="D41" s="422"/>
      <c r="E41" s="422"/>
      <c r="F41" s="422"/>
      <c r="G41" s="422"/>
      <c r="H41" s="422"/>
      <c r="I41" s="123"/>
    </row>
    <row r="42" spans="1:9" ht="12.75">
      <c r="A42" s="92"/>
      <c r="B42" s="422"/>
      <c r="C42" s="422"/>
      <c r="D42" s="422"/>
      <c r="E42" s="422"/>
      <c r="F42" s="422"/>
      <c r="G42" s="422"/>
      <c r="H42" s="422"/>
      <c r="I42" s="123"/>
    </row>
    <row r="43" spans="1:9" ht="49.5" customHeight="1">
      <c r="A43" s="92"/>
      <c r="B43" s="422"/>
      <c r="C43" s="422"/>
      <c r="D43" s="422"/>
      <c r="E43" s="422"/>
      <c r="F43" s="422"/>
      <c r="G43" s="422"/>
      <c r="H43" s="422"/>
      <c r="I43" s="123"/>
    </row>
    <row r="44" spans="1:9" ht="27" customHeight="1" thickBot="1">
      <c r="A44" s="185"/>
      <c r="B44" s="186"/>
      <c r="C44" s="186"/>
      <c r="D44" s="186"/>
      <c r="E44" s="186"/>
      <c r="F44" s="186"/>
      <c r="G44" s="186"/>
      <c r="H44" s="186"/>
      <c r="I44" s="187"/>
    </row>
  </sheetData>
  <mergeCells count="27">
    <mergeCell ref="A39:I39"/>
    <mergeCell ref="C4:G4"/>
    <mergeCell ref="C5:G5"/>
    <mergeCell ref="C7:G7"/>
    <mergeCell ref="C9:G9"/>
    <mergeCell ref="C10:E10"/>
    <mergeCell ref="D13:E13"/>
    <mergeCell ref="H13:I13"/>
    <mergeCell ref="B14:E14"/>
    <mergeCell ref="G14:I14"/>
    <mergeCell ref="A16:E16"/>
    <mergeCell ref="F16:I16"/>
    <mergeCell ref="C27:E27"/>
    <mergeCell ref="C11:E11"/>
    <mergeCell ref="C31:E31"/>
    <mergeCell ref="C32:E32"/>
    <mergeCell ref="F29:G29"/>
    <mergeCell ref="C33:E33"/>
    <mergeCell ref="C34:E34"/>
    <mergeCell ref="C35:E35"/>
    <mergeCell ref="C37:E37"/>
    <mergeCell ref="C36:E36"/>
    <mergeCell ref="C12:E12"/>
    <mergeCell ref="C30:E30"/>
    <mergeCell ref="C26:E26"/>
    <mergeCell ref="C28:D28"/>
    <mergeCell ref="C29:E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headerFooter>
    <oddFooter>&amp;Rstránka &amp;P z &amp;N</oddFooter>
  </headerFooter>
  <legacyDrawing r:id="rId3"/>
  <oleObjects>
    <oleObject progId="Word.Picture.6" shapeId="5632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J59"/>
  <sheetViews>
    <sheetView tabSelected="1" view="pageBreakPreview" zoomScaleSheetLayoutView="100" workbookViewId="0" topLeftCell="A1">
      <selection activeCell="A39" sqref="A39:I39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421875" style="0" customWidth="1"/>
    <col min="4" max="4" width="2.140625" style="0" customWidth="1"/>
    <col min="5" max="9" width="12.7109375" style="0" customWidth="1"/>
    <col min="12" max="51" width="9.140625" style="0" hidden="1" customWidth="1"/>
  </cols>
  <sheetData>
    <row r="1" spans="1:9" s="49" customFormat="1" ht="16.5" customHeight="1" thickBot="1" thickTop="1">
      <c r="A1" s="308" t="s">
        <v>6</v>
      </c>
      <c r="B1" s="309"/>
      <c r="C1" s="470" t="str">
        <f>'SO01 Krycí list'!C4</f>
        <v>REKONSTRUKCE VÝTAHU PAVILON "B"</v>
      </c>
      <c r="D1" s="471"/>
      <c r="E1" s="471"/>
      <c r="F1" s="471"/>
      <c r="G1" s="471"/>
      <c r="H1" s="471"/>
      <c r="I1" s="472"/>
    </row>
    <row r="2" spans="1:9" s="49" customFormat="1" ht="16.5" customHeight="1" thickTop="1">
      <c r="A2" s="348"/>
      <c r="B2" s="349"/>
      <c r="C2" s="470" t="str">
        <f>'SO01 Krycí list'!C5</f>
        <v>NEMOCNICE ŠUMPERK</v>
      </c>
      <c r="D2" s="471"/>
      <c r="E2" s="471"/>
      <c r="F2" s="471"/>
      <c r="G2" s="471"/>
      <c r="H2" s="471"/>
      <c r="I2" s="472"/>
    </row>
    <row r="3" spans="1:9" ht="12.75" customHeight="1">
      <c r="A3" s="310" t="s">
        <v>7</v>
      </c>
      <c r="B3" s="311"/>
      <c r="C3" s="317" t="str">
        <f>'SO01 Krycí list'!C7</f>
        <v>SO 01 VLASTNÍ OBJEKT</v>
      </c>
      <c r="D3" s="315"/>
      <c r="E3" s="315"/>
      <c r="F3" s="315"/>
      <c r="G3" s="316"/>
      <c r="H3" s="50" t="s">
        <v>8</v>
      </c>
      <c r="I3" s="51">
        <f>'SO01 Krycí list'!H12</f>
        <v>2014008</v>
      </c>
    </row>
    <row r="4" spans="1:9" ht="13.5" customHeight="1" thickBot="1">
      <c r="A4" s="312" t="s">
        <v>9</v>
      </c>
      <c r="B4" s="313"/>
      <c r="C4" s="320" t="str">
        <f>'SO01 Krycí list'!C9</f>
        <v>SOUHRNNÝ ROZPOČET</v>
      </c>
      <c r="D4" s="318"/>
      <c r="E4" s="318"/>
      <c r="F4" s="318"/>
      <c r="G4" s="319"/>
      <c r="H4" s="52" t="s">
        <v>10</v>
      </c>
      <c r="I4" s="53">
        <f>'SO01 Krycí list'!C28</f>
        <v>41835</v>
      </c>
    </row>
    <row r="5" spans="1:9" ht="13.5" thickTop="1">
      <c r="A5" s="361"/>
      <c r="B5" s="361"/>
      <c r="C5" s="362"/>
      <c r="D5" s="362"/>
      <c r="E5" s="362"/>
      <c r="F5" s="362"/>
      <c r="G5" s="362"/>
      <c r="H5" s="363"/>
      <c r="I5" s="363"/>
    </row>
    <row r="6" spans="1:56" ht="18">
      <c r="A6" s="57" t="s">
        <v>11</v>
      </c>
      <c r="B6" s="58"/>
      <c r="C6" s="58"/>
      <c r="D6" s="58"/>
      <c r="E6" s="59"/>
      <c r="F6" s="58"/>
      <c r="G6" s="58"/>
      <c r="H6" s="58"/>
      <c r="I6" s="58"/>
      <c r="BD6" s="60"/>
    </row>
    <row r="7" ht="13.5" thickBot="1">
      <c r="BD7" s="60"/>
    </row>
    <row r="8" spans="1:56" s="67" customFormat="1" ht="13.5" thickBot="1">
      <c r="A8" s="61"/>
      <c r="B8" s="62" t="s">
        <v>12</v>
      </c>
      <c r="C8" s="62"/>
      <c r="D8" s="63"/>
      <c r="E8" s="64" t="s">
        <v>13</v>
      </c>
      <c r="F8" s="65" t="s">
        <v>14</v>
      </c>
      <c r="G8" s="65" t="s">
        <v>15</v>
      </c>
      <c r="H8" s="65" t="s">
        <v>16</v>
      </c>
      <c r="I8" s="66" t="s">
        <v>17</v>
      </c>
      <c r="BD8" s="68"/>
    </row>
    <row r="9" spans="1:56" s="67" customFormat="1" ht="12.75">
      <c r="A9" s="364" t="s">
        <v>18</v>
      </c>
      <c r="B9" s="69" t="s">
        <v>253</v>
      </c>
      <c r="C9" s="70"/>
      <c r="D9" s="365"/>
      <c r="E9" s="71" t="str">
        <f>'01rek'!E20</f>
        <v>--------------</v>
      </c>
      <c r="F9" s="71" t="str">
        <f>'01rek'!F20</f>
        <v>--------------</v>
      </c>
      <c r="G9" s="71" t="str">
        <f>'01rek'!G20</f>
        <v>--------------</v>
      </c>
      <c r="H9" s="71" t="str">
        <f>'01rek'!H20</f>
        <v>--------------</v>
      </c>
      <c r="I9" s="73" t="str">
        <f>'01rek'!I20</f>
        <v>--------------</v>
      </c>
      <c r="BD9" s="68"/>
    </row>
    <row r="10" spans="1:56" s="67" customFormat="1" ht="12.75">
      <c r="A10" s="366" t="s">
        <v>20</v>
      </c>
      <c r="B10" s="74" t="s">
        <v>254</v>
      </c>
      <c r="C10" s="75"/>
      <c r="D10" s="367"/>
      <c r="E10" s="368" t="s">
        <v>19</v>
      </c>
      <c r="F10" s="72" t="s">
        <v>19</v>
      </c>
      <c r="G10" s="72" t="s">
        <v>19</v>
      </c>
      <c r="H10" s="72" t="s">
        <v>19</v>
      </c>
      <c r="I10" s="76" t="s">
        <v>19</v>
      </c>
      <c r="BD10" s="68"/>
    </row>
    <row r="11" spans="1:9" s="67" customFormat="1" ht="12.75">
      <c r="A11" s="366" t="s">
        <v>22</v>
      </c>
      <c r="B11" s="369" t="s">
        <v>247</v>
      </c>
      <c r="C11" s="75"/>
      <c r="D11" s="367"/>
      <c r="E11" s="368" t="s">
        <v>19</v>
      </c>
      <c r="F11" s="72" t="s">
        <v>19</v>
      </c>
      <c r="G11" s="72" t="s">
        <v>19</v>
      </c>
      <c r="H11" s="72" t="s">
        <v>19</v>
      </c>
      <c r="I11" s="76" t="s">
        <v>19</v>
      </c>
    </row>
    <row r="12" spans="1:9" s="67" customFormat="1" ht="12.75">
      <c r="A12" s="366" t="s">
        <v>21</v>
      </c>
      <c r="B12" s="74" t="s">
        <v>257</v>
      </c>
      <c r="C12" s="75"/>
      <c r="D12" s="367"/>
      <c r="E12" s="368" t="s">
        <v>19</v>
      </c>
      <c r="F12" s="72" t="s">
        <v>19</v>
      </c>
      <c r="G12" s="72" t="s">
        <v>19</v>
      </c>
      <c r="H12" s="72" t="s">
        <v>19</v>
      </c>
      <c r="I12" s="76" t="s">
        <v>19</v>
      </c>
    </row>
    <row r="13" spans="1:9" s="67" customFormat="1" ht="12.75">
      <c r="A13" s="366" t="s">
        <v>23</v>
      </c>
      <c r="B13" s="74" t="s">
        <v>255</v>
      </c>
      <c r="C13" s="75"/>
      <c r="D13" s="367"/>
      <c r="E13" s="368" t="s">
        <v>19</v>
      </c>
      <c r="F13" s="72" t="s">
        <v>19</v>
      </c>
      <c r="G13" s="72" t="s">
        <v>19</v>
      </c>
      <c r="H13" s="72" t="s">
        <v>19</v>
      </c>
      <c r="I13" s="76" t="s">
        <v>19</v>
      </c>
    </row>
    <row r="14" spans="1:9" s="67" customFormat="1" ht="12.75">
      <c r="A14" s="366" t="s">
        <v>24</v>
      </c>
      <c r="B14" s="74" t="s">
        <v>25</v>
      </c>
      <c r="C14" s="75"/>
      <c r="D14" s="367"/>
      <c r="E14" s="368" t="s">
        <v>19</v>
      </c>
      <c r="F14" s="72" t="s">
        <v>19</v>
      </c>
      <c r="G14" s="72" t="s">
        <v>19</v>
      </c>
      <c r="H14" s="72" t="s">
        <v>19</v>
      </c>
      <c r="I14" s="76" t="s">
        <v>19</v>
      </c>
    </row>
    <row r="15" spans="1:9" s="67" customFormat="1" ht="12.75">
      <c r="A15" s="366" t="s">
        <v>264</v>
      </c>
      <c r="B15" s="74" t="s">
        <v>259</v>
      </c>
      <c r="C15" s="75"/>
      <c r="D15" s="367"/>
      <c r="E15" s="368" t="s">
        <v>19</v>
      </c>
      <c r="F15" s="72" t="s">
        <v>19</v>
      </c>
      <c r="G15" s="72" t="s">
        <v>19</v>
      </c>
      <c r="H15" s="72" t="s">
        <v>19</v>
      </c>
      <c r="I15" s="76" t="s">
        <v>19</v>
      </c>
    </row>
    <row r="16" spans="1:9" s="67" customFormat="1" ht="12.75">
      <c r="A16" s="366" t="s">
        <v>258</v>
      </c>
      <c r="B16" s="74" t="s">
        <v>260</v>
      </c>
      <c r="C16" s="75"/>
      <c r="D16" s="367"/>
      <c r="E16" s="368" t="s">
        <v>19</v>
      </c>
      <c r="F16" s="72" t="s">
        <v>19</v>
      </c>
      <c r="G16" s="72" t="s">
        <v>19</v>
      </c>
      <c r="H16" s="72" t="s">
        <v>19</v>
      </c>
      <c r="I16" s="76" t="s">
        <v>19</v>
      </c>
    </row>
    <row r="17" spans="1:9" s="67" customFormat="1" ht="12.75">
      <c r="A17" s="366"/>
      <c r="B17" s="74"/>
      <c r="C17" s="75"/>
      <c r="D17" s="367"/>
      <c r="E17" s="368"/>
      <c r="F17" s="72"/>
      <c r="G17" s="72"/>
      <c r="H17" s="72"/>
      <c r="I17" s="72"/>
    </row>
    <row r="18" spans="1:9" s="67" customFormat="1" ht="13.5" thickBot="1">
      <c r="A18" s="366"/>
      <c r="B18" s="74" t="s">
        <v>25</v>
      </c>
      <c r="C18" s="75"/>
      <c r="D18" s="367"/>
      <c r="E18" s="368"/>
      <c r="F18" s="72"/>
      <c r="G18" s="72"/>
      <c r="H18" s="72"/>
      <c r="I18" s="76"/>
    </row>
    <row r="19" spans="1:9" s="82" customFormat="1" ht="13.5" thickBot="1">
      <c r="A19" s="77"/>
      <c r="B19" s="78" t="s">
        <v>26</v>
      </c>
      <c r="C19" s="78"/>
      <c r="D19" s="79"/>
      <c r="E19" s="80" t="str">
        <f>IF(SUM(E9:E18)&gt;0,SUM(E9:E18),"--------------")</f>
        <v>--------------</v>
      </c>
      <c r="F19" s="80" t="str">
        <f>IF(SUM(F9:F18)&gt;0,SUM(F9:F18),"--------------")</f>
        <v>--------------</v>
      </c>
      <c r="G19" s="80" t="str">
        <f>IF(SUM(G9:G18)&gt;0,SUM(G9:G18),"--------------")</f>
        <v>--------------</v>
      </c>
      <c r="H19" s="80" t="str">
        <f>IF(SUM(H9:H18)&gt;0,SUM(H9:H18),"--------------")</f>
        <v>--------------</v>
      </c>
      <c r="I19" s="81" t="str">
        <f>IF(SUM(I9:I18)&gt;0,SUM(I9:I18),"--------------")</f>
        <v>--------------</v>
      </c>
    </row>
    <row r="20" spans="1:9" ht="12.75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12.75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2.75">
      <c r="A22" s="67"/>
      <c r="B22" s="67"/>
      <c r="C22" s="67"/>
      <c r="D22" s="67"/>
      <c r="E22" s="67"/>
      <c r="F22" s="67"/>
      <c r="G22" s="67"/>
      <c r="H22" s="67"/>
      <c r="I22" s="67"/>
    </row>
    <row r="23" spans="1:9" ht="12.75">
      <c r="A23" s="67"/>
      <c r="B23" s="67"/>
      <c r="C23" s="67"/>
      <c r="D23" s="67"/>
      <c r="E23" s="67"/>
      <c r="F23" s="67"/>
      <c r="G23" s="67"/>
      <c r="H23" s="67"/>
      <c r="I23" s="67"/>
    </row>
    <row r="24" spans="1:59" ht="18">
      <c r="A24" s="58" t="s">
        <v>27</v>
      </c>
      <c r="B24" s="58"/>
      <c r="C24" s="58"/>
      <c r="D24" s="58"/>
      <c r="E24" s="58"/>
      <c r="F24" s="58"/>
      <c r="G24" s="83"/>
      <c r="H24" s="58"/>
      <c r="I24" s="58"/>
      <c r="BA24" s="84"/>
      <c r="BB24" s="84"/>
      <c r="BD24" s="84"/>
      <c r="BE24" s="84"/>
      <c r="BG24" s="85"/>
    </row>
    <row r="25" ht="13.5" thickBot="1"/>
    <row r="26" spans="1:9" ht="26.45" customHeight="1" thickBot="1">
      <c r="A26" s="86" t="s">
        <v>28</v>
      </c>
      <c r="B26" s="87"/>
      <c r="C26" s="87"/>
      <c r="D26" s="88"/>
      <c r="E26" s="89" t="s">
        <v>29</v>
      </c>
      <c r="F26" s="90" t="s">
        <v>30</v>
      </c>
      <c r="G26" s="90" t="s">
        <v>31</v>
      </c>
      <c r="H26" s="90"/>
      <c r="I26" s="91"/>
    </row>
    <row r="27" spans="1:9" ht="12.75">
      <c r="A27" s="92">
        <v>1</v>
      </c>
      <c r="B27" s="69" t="s">
        <v>231</v>
      </c>
      <c r="C27" s="93"/>
      <c r="D27" s="94"/>
      <c r="E27" s="385">
        <f>VRN!H49</f>
        <v>0</v>
      </c>
      <c r="F27" s="386">
        <f>VRN!H79</f>
        <v>0</v>
      </c>
      <c r="G27" s="386">
        <f>VRN!H93</f>
        <v>0</v>
      </c>
      <c r="H27" s="95"/>
      <c r="I27" s="96"/>
    </row>
    <row r="28" spans="1:9" ht="13.5" thickBot="1">
      <c r="A28" s="98"/>
      <c r="B28" s="99"/>
      <c r="C28" s="99"/>
      <c r="D28" s="100"/>
      <c r="E28" s="101"/>
      <c r="F28" s="102"/>
      <c r="G28" s="103"/>
      <c r="H28" s="104"/>
      <c r="I28" s="105"/>
    </row>
    <row r="29" spans="1:59" ht="15.75" thickBot="1">
      <c r="A29" s="106"/>
      <c r="B29" s="78" t="s">
        <v>32</v>
      </c>
      <c r="C29" s="107"/>
      <c r="D29" s="108"/>
      <c r="E29" s="80" t="str">
        <f>IF(SUM(E26:E28)&gt;0,SUM(E26:E28),"--------------")</f>
        <v>--------------</v>
      </c>
      <c r="F29" s="80" t="str">
        <f>IF(SUM(F26:F28)&gt;0,SUM(F26:F28),"--------------")</f>
        <v>--------------</v>
      </c>
      <c r="G29" s="80" t="str">
        <f>IF(SUM(G26:G28)&gt;0,SUM(G26:G28),"--------------")</f>
        <v>--------------</v>
      </c>
      <c r="H29" s="80" t="str">
        <f>IF(SUM(H26:H28)&gt;0,SUM(H26:H28),"--------------")</f>
        <v>--------------</v>
      </c>
      <c r="I29" s="81" t="str">
        <f>IF(SUM(I26:I28)&gt;0,SUM(I26:I28),"--------------")</f>
        <v>--------------</v>
      </c>
      <c r="BG29" s="85"/>
    </row>
    <row r="31" spans="1:57" ht="18">
      <c r="A31" s="58" t="s">
        <v>33</v>
      </c>
      <c r="B31" s="58"/>
      <c r="C31" s="58"/>
      <c r="D31" s="58"/>
      <c r="E31" s="58"/>
      <c r="F31" s="58"/>
      <c r="G31" s="83"/>
      <c r="H31" s="58"/>
      <c r="I31" s="58"/>
      <c r="BA31" s="84"/>
      <c r="BB31" s="84"/>
      <c r="BC31" s="84"/>
      <c r="BD31" s="84"/>
      <c r="BE31" s="84"/>
    </row>
    <row r="32" ht="15.75" thickBot="1">
      <c r="BG32" s="85"/>
    </row>
    <row r="33" spans="1:9" ht="25.9" customHeight="1" thickBot="1">
      <c r="A33" s="86" t="s">
        <v>28</v>
      </c>
      <c r="B33" s="87"/>
      <c r="C33" s="87"/>
      <c r="D33" s="109"/>
      <c r="E33" s="90" t="s">
        <v>34</v>
      </c>
      <c r="F33" s="90" t="s">
        <v>35</v>
      </c>
      <c r="G33" s="90" t="s">
        <v>36</v>
      </c>
      <c r="H33" s="90" t="s">
        <v>37</v>
      </c>
      <c r="I33" s="91" t="s">
        <v>38</v>
      </c>
    </row>
    <row r="34" spans="1:9" ht="12.75">
      <c r="A34" s="110">
        <v>1</v>
      </c>
      <c r="B34" s="69" t="s">
        <v>231</v>
      </c>
      <c r="C34" s="93"/>
      <c r="D34" s="94"/>
      <c r="E34" s="385">
        <f>VRN!H8</f>
        <v>0</v>
      </c>
      <c r="F34" s="386">
        <f>VRN!H41</f>
        <v>0</v>
      </c>
      <c r="G34" s="386">
        <f>VRN!H55</f>
        <v>0</v>
      </c>
      <c r="H34" s="386">
        <f>VRN!H73</f>
        <v>0</v>
      </c>
      <c r="I34" s="387">
        <f>VRN!H103</f>
        <v>0</v>
      </c>
    </row>
    <row r="35" spans="1:62" ht="13.5" thickBot="1">
      <c r="A35" s="111"/>
      <c r="B35" s="99"/>
      <c r="C35" s="99"/>
      <c r="D35" s="100"/>
      <c r="E35" s="101"/>
      <c r="F35" s="102"/>
      <c r="G35" s="103"/>
      <c r="H35" s="104"/>
      <c r="I35" s="105"/>
      <c r="BJ35" s="84"/>
    </row>
    <row r="36" spans="1:9" ht="13.5" thickBot="1">
      <c r="A36" s="106"/>
      <c r="B36" s="78" t="s">
        <v>39</v>
      </c>
      <c r="C36" s="107"/>
      <c r="D36" s="108"/>
      <c r="E36" s="80" t="str">
        <f>IF(SUM(E33:E35)&gt;0,SUM(E33:E35),"--------------")</f>
        <v>--------------</v>
      </c>
      <c r="F36" s="80" t="str">
        <f>IF(SUM(F33:F35)&gt;0,SUM(F33:F35),"--------------")</f>
        <v>--------------</v>
      </c>
      <c r="G36" s="80" t="str">
        <f>IF(SUM(G33:G35)&gt;0,SUM(G33:G35),"--------------")</f>
        <v>--------------</v>
      </c>
      <c r="H36" s="80" t="str">
        <f>IF(SUM(H33:H35)&gt;0,SUM(H33:H35),"--------------")</f>
        <v>--------------</v>
      </c>
      <c r="I36" s="81" t="str">
        <f>IF(SUM(I33:I35)&gt;0,SUM(I33:I35),"--------------")</f>
        <v>--------------</v>
      </c>
    </row>
    <row r="38" spans="6:9" ht="12.75">
      <c r="F38" s="112"/>
      <c r="G38" s="113"/>
      <c r="H38" s="113"/>
      <c r="I38" s="114"/>
    </row>
    <row r="39" spans="6:59" ht="15">
      <c r="F39" s="112"/>
      <c r="G39" s="113"/>
      <c r="H39" s="113"/>
      <c r="I39" s="114"/>
      <c r="BG39" s="370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59" ht="15">
      <c r="F43" s="112"/>
      <c r="G43" s="113"/>
      <c r="H43" s="113"/>
      <c r="I43" s="114"/>
      <c r="BG43" s="370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headerFooter>
    <oddFooter>&amp;Rstránka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09"/>
  <sheetViews>
    <sheetView tabSelected="1" view="pageBreakPreview" zoomScaleSheetLayoutView="100" workbookViewId="0" topLeftCell="A10">
      <selection activeCell="A39" sqref="A39:I39"/>
    </sheetView>
  </sheetViews>
  <sheetFormatPr defaultColWidth="9.140625" defaultRowHeight="12.75"/>
  <cols>
    <col min="1" max="1" width="5.421875" style="299" customWidth="1"/>
    <col min="2" max="2" width="7.7109375" style="0" customWidth="1"/>
    <col min="3" max="3" width="11.57421875" style="298" customWidth="1"/>
    <col min="4" max="4" width="61.140625" style="0" customWidth="1"/>
    <col min="5" max="5" width="6.140625" style="0" customWidth="1"/>
    <col min="6" max="6" width="9.8515625" style="0" customWidth="1"/>
    <col min="7" max="7" width="11.8515625" style="191" customWidth="1"/>
    <col min="8" max="8" width="16.140625" style="191" customWidth="1"/>
    <col min="17" max="17" width="12.421875" style="0" bestFit="1" customWidth="1"/>
    <col min="18" max="18" width="11.8515625" style="0" bestFit="1" customWidth="1"/>
    <col min="20" max="20" width="15.8515625" style="0" customWidth="1"/>
  </cols>
  <sheetData>
    <row r="1" spans="1:8" s="49" customFormat="1" ht="16.5" customHeight="1" thickTop="1">
      <c r="A1" s="308" t="s">
        <v>6</v>
      </c>
      <c r="B1" s="309"/>
      <c r="C1" s="314" t="str">
        <f>'01 Stavební'!$C$4&amp;" "&amp;'01 Stavební'!$C$5</f>
        <v>REKONSTRUKCE VÝTAHU PAVILON "B" NEMOCNICE ŠUMPERK</v>
      </c>
      <c r="D1" s="188"/>
      <c r="E1" s="188"/>
      <c r="F1" s="188"/>
      <c r="G1" s="188"/>
      <c r="H1" s="189"/>
    </row>
    <row r="2" spans="1:8" ht="12.75" customHeight="1">
      <c r="A2" s="310" t="s">
        <v>7</v>
      </c>
      <c r="B2" s="311"/>
      <c r="C2" s="317" t="str">
        <f>'01 Stavební'!$C$7</f>
        <v>SO 01 VLASTNÍ OBJEKT</v>
      </c>
      <c r="D2" s="315"/>
      <c r="E2" s="315"/>
      <c r="F2" s="316"/>
      <c r="G2" s="50" t="s">
        <v>8</v>
      </c>
      <c r="H2" s="51">
        <v>2014007</v>
      </c>
    </row>
    <row r="3" spans="1:8" ht="13.5" customHeight="1" thickBot="1">
      <c r="A3" s="312" t="s">
        <v>9</v>
      </c>
      <c r="B3" s="313"/>
      <c r="C3" s="320" t="s">
        <v>242</v>
      </c>
      <c r="D3" s="318"/>
      <c r="E3" s="318"/>
      <c r="F3" s="319"/>
      <c r="G3" s="52" t="s">
        <v>10</v>
      </c>
      <c r="H3" s="53">
        <v>41835</v>
      </c>
    </row>
    <row r="4" spans="1:6" ht="14.25" thickBot="1" thickTop="1">
      <c r="A4" s="190"/>
      <c r="B4" s="190"/>
      <c r="C4"/>
      <c r="F4" s="67"/>
    </row>
    <row r="5" spans="1:8" ht="26.25" thickBot="1">
      <c r="A5" s="192" t="s">
        <v>94</v>
      </c>
      <c r="B5" s="192" t="s">
        <v>95</v>
      </c>
      <c r="C5" s="193" t="s">
        <v>96</v>
      </c>
      <c r="D5" s="194" t="s">
        <v>274</v>
      </c>
      <c r="E5" s="194" t="s">
        <v>97</v>
      </c>
      <c r="F5" s="194" t="s">
        <v>98</v>
      </c>
      <c r="G5" s="195" t="s">
        <v>99</v>
      </c>
      <c r="H5" s="195" t="s">
        <v>100</v>
      </c>
    </row>
    <row r="6" spans="1:8" s="202" customFormat="1" ht="18.75">
      <c r="A6" s="196" t="s">
        <v>101</v>
      </c>
      <c r="B6" s="197"/>
      <c r="C6" s="198">
        <v>0</v>
      </c>
      <c r="D6" s="197" t="s">
        <v>102</v>
      </c>
      <c r="E6" s="197"/>
      <c r="F6" s="199"/>
      <c r="G6" s="200"/>
      <c r="H6" s="201"/>
    </row>
    <row r="7" spans="1:8" s="208" customFormat="1" ht="8.1" customHeight="1">
      <c r="A7" s="203" t="s">
        <v>101</v>
      </c>
      <c r="B7" s="85"/>
      <c r="C7" s="204"/>
      <c r="D7" s="85"/>
      <c r="E7" s="85"/>
      <c r="F7" s="205"/>
      <c r="G7" s="206"/>
      <c r="H7" s="207"/>
    </row>
    <row r="8" spans="1:8" s="215" customFormat="1" ht="15.75">
      <c r="A8" s="209">
        <f>IF(F8&gt;0,1,"")</f>
        <v>1</v>
      </c>
      <c r="B8" s="210" t="s">
        <v>266</v>
      </c>
      <c r="C8" s="211" t="s">
        <v>18</v>
      </c>
      <c r="D8" s="210" t="s">
        <v>103</v>
      </c>
      <c r="E8" s="210" t="s">
        <v>104</v>
      </c>
      <c r="F8" s="212">
        <f>IF(SUM(F9:F39)=0,0,1)</f>
        <v>1</v>
      </c>
      <c r="G8" s="213"/>
      <c r="H8" s="214">
        <f>SUBTOTAL(9,H9:H40)</f>
        <v>0</v>
      </c>
    </row>
    <row r="9" spans="1:8" s="208" customFormat="1" ht="15">
      <c r="A9" s="216" t="str">
        <f>IF(F9&gt;0,MAX($A$1:A8)+1,"")</f>
        <v/>
      </c>
      <c r="B9" s="85"/>
      <c r="C9" s="204" t="s">
        <v>105</v>
      </c>
      <c r="D9" s="85" t="s">
        <v>106</v>
      </c>
      <c r="E9" s="217" t="s">
        <v>104</v>
      </c>
      <c r="F9" s="218">
        <f>IF(SUM(F10:F22)=0,0,1)</f>
        <v>0</v>
      </c>
      <c r="G9" s="219"/>
      <c r="H9" s="207">
        <f>SUBTOTAL(9,H10:H23)</f>
        <v>0</v>
      </c>
    </row>
    <row r="10" spans="1:8" s="225" customFormat="1" ht="15">
      <c r="A10" s="216" t="str">
        <f>IF(F10&gt;0,MAX($A$1:A9)+1,"")</f>
        <v/>
      </c>
      <c r="B10" s="220"/>
      <c r="C10" s="221" t="s">
        <v>107</v>
      </c>
      <c r="D10" s="220" t="s">
        <v>108</v>
      </c>
      <c r="E10" s="220" t="s">
        <v>109</v>
      </c>
      <c r="F10" s="222">
        <v>0</v>
      </c>
      <c r="G10" s="223"/>
      <c r="H10" s="224">
        <f>F10*G10</f>
        <v>0</v>
      </c>
    </row>
    <row r="11" spans="1:8" s="233" customFormat="1" ht="30">
      <c r="A11" s="226" t="str">
        <f>IF(F10=0,"","*")</f>
        <v/>
      </c>
      <c r="B11" s="227"/>
      <c r="C11" s="228"/>
      <c r="D11" s="229" t="s">
        <v>110</v>
      </c>
      <c r="E11" s="227"/>
      <c r="F11" s="230"/>
      <c r="G11" s="231"/>
      <c r="H11" s="232"/>
    </row>
    <row r="12" spans="1:14" s="225" customFormat="1" ht="15">
      <c r="A12" s="216" t="str">
        <f>IF(F12&gt;0,MAX($A$1:A11)+1,"")</f>
        <v/>
      </c>
      <c r="B12" s="220"/>
      <c r="C12" s="221" t="s">
        <v>111</v>
      </c>
      <c r="D12" s="220" t="s">
        <v>112</v>
      </c>
      <c r="E12" s="220" t="s">
        <v>109</v>
      </c>
      <c r="F12" s="234">
        <v>0</v>
      </c>
      <c r="G12" s="223">
        <v>0</v>
      </c>
      <c r="H12" s="224">
        <f>F12*G12</f>
        <v>0</v>
      </c>
      <c r="N12" s="233"/>
    </row>
    <row r="13" spans="1:8" s="225" customFormat="1" ht="15">
      <c r="A13" s="216" t="str">
        <f>IF(F13&gt;0,MAX($A$1:A12)+1,"")</f>
        <v/>
      </c>
      <c r="B13" s="220"/>
      <c r="C13" s="221" t="s">
        <v>113</v>
      </c>
      <c r="D13" s="220" t="s">
        <v>114</v>
      </c>
      <c r="E13" s="220" t="s">
        <v>109</v>
      </c>
      <c r="F13" s="234">
        <v>0</v>
      </c>
      <c r="G13" s="223">
        <v>0</v>
      </c>
      <c r="H13" s="224">
        <f>F13*G13</f>
        <v>0</v>
      </c>
    </row>
    <row r="14" spans="1:8" s="225" customFormat="1" ht="15">
      <c r="A14" s="216" t="str">
        <f>IF(F14&gt;0,MAX($A$1:A13)+1,"")</f>
        <v/>
      </c>
      <c r="B14" s="220"/>
      <c r="C14" s="221" t="s">
        <v>115</v>
      </c>
      <c r="D14" s="220" t="s">
        <v>116</v>
      </c>
      <c r="E14" s="220" t="s">
        <v>109</v>
      </c>
      <c r="F14" s="234">
        <v>0</v>
      </c>
      <c r="G14" s="223"/>
      <c r="H14" s="224">
        <f>F14*G14</f>
        <v>0</v>
      </c>
    </row>
    <row r="15" spans="1:19" s="239" customFormat="1" ht="15.75" customHeight="1">
      <c r="A15" s="226" t="str">
        <f>IF(F14=0,"","*")</f>
        <v/>
      </c>
      <c r="B15" s="229"/>
      <c r="C15" s="235"/>
      <c r="D15" s="229" t="s">
        <v>232</v>
      </c>
      <c r="E15" s="229"/>
      <c r="F15" s="236"/>
      <c r="G15" s="237"/>
      <c r="H15" s="238"/>
      <c r="S15" s="225"/>
    </row>
    <row r="16" spans="1:19" ht="15">
      <c r="A16" s="216" t="str">
        <f>IF(F16&gt;0,MAX($A$1:A15)+1,"")</f>
        <v/>
      </c>
      <c r="B16" s="67"/>
      <c r="C16" s="240" t="s">
        <v>117</v>
      </c>
      <c r="D16" s="67" t="s">
        <v>118</v>
      </c>
      <c r="E16" s="220" t="s">
        <v>109</v>
      </c>
      <c r="F16" s="241">
        <v>0</v>
      </c>
      <c r="G16" s="231">
        <v>0</v>
      </c>
      <c r="H16" s="224">
        <f>F16*G16</f>
        <v>0</v>
      </c>
      <c r="S16" s="225"/>
    </row>
    <row r="17" spans="1:19" s="233" customFormat="1" ht="18.75" customHeight="1">
      <c r="A17" s="242" t="str">
        <f>IF(F16=0,"","*")</f>
        <v/>
      </c>
      <c r="B17" s="227"/>
      <c r="C17" s="228"/>
      <c r="D17" s="229" t="s">
        <v>119</v>
      </c>
      <c r="E17" s="227"/>
      <c r="F17" s="230"/>
      <c r="G17" s="231"/>
      <c r="H17" s="232"/>
      <c r="S17" s="225"/>
    </row>
    <row r="18" spans="1:19" ht="15">
      <c r="A18" s="216" t="str">
        <f>IF(F18&gt;0,MAX($A$1:A17)+1,"")</f>
        <v/>
      </c>
      <c r="B18" s="67"/>
      <c r="C18" s="240" t="s">
        <v>120</v>
      </c>
      <c r="D18" s="67" t="s">
        <v>121</v>
      </c>
      <c r="E18" s="220" t="s">
        <v>109</v>
      </c>
      <c r="F18" s="241">
        <v>0</v>
      </c>
      <c r="G18" s="231"/>
      <c r="H18" s="224">
        <f>F18*G18</f>
        <v>0</v>
      </c>
      <c r="S18" s="225"/>
    </row>
    <row r="19" spans="1:8" s="248" customFormat="1" ht="15">
      <c r="A19" s="242" t="str">
        <f>IF(F18=0,"","*")</f>
        <v/>
      </c>
      <c r="B19" s="243"/>
      <c r="C19" s="244"/>
      <c r="D19" s="243" t="s">
        <v>122</v>
      </c>
      <c r="E19" s="243"/>
      <c r="F19" s="245"/>
      <c r="G19" s="246"/>
      <c r="H19" s="247"/>
    </row>
    <row r="20" spans="1:8" ht="15">
      <c r="A20" s="216" t="str">
        <f>IF(F20&gt;0,MAX($A$1:A19)+1,"")</f>
        <v/>
      </c>
      <c r="B20" s="67"/>
      <c r="C20" s="240" t="s">
        <v>123</v>
      </c>
      <c r="D20" s="67" t="s">
        <v>124</v>
      </c>
      <c r="E20" s="220" t="s">
        <v>109</v>
      </c>
      <c r="F20" s="230">
        <v>0</v>
      </c>
      <c r="G20" s="231">
        <v>0</v>
      </c>
      <c r="H20" s="224">
        <f>F20*G20</f>
        <v>0</v>
      </c>
    </row>
    <row r="21" spans="1:8" s="239" customFormat="1" ht="30">
      <c r="A21" s="242" t="str">
        <f>IF(F20=0,"","*")</f>
        <v/>
      </c>
      <c r="B21" s="229"/>
      <c r="C21" s="235"/>
      <c r="D21" s="229" t="s">
        <v>125</v>
      </c>
      <c r="E21" s="229"/>
      <c r="F21" s="236"/>
      <c r="G21" s="237"/>
      <c r="H21" s="238"/>
    </row>
    <row r="22" spans="1:8" ht="15">
      <c r="A22" s="216" t="str">
        <f>IF(F22&gt;0,MAX($A$1:A21)+1,"")</f>
        <v/>
      </c>
      <c r="B22" s="67"/>
      <c r="C22" s="240" t="s">
        <v>126</v>
      </c>
      <c r="D22" s="67" t="s">
        <v>127</v>
      </c>
      <c r="E22" s="220" t="s">
        <v>109</v>
      </c>
      <c r="F22" s="230">
        <v>0</v>
      </c>
      <c r="G22" s="231"/>
      <c r="H22" s="224">
        <f>F22*G22</f>
        <v>0</v>
      </c>
    </row>
    <row r="23" spans="1:8" s="239" customFormat="1" ht="30">
      <c r="A23" s="242" t="str">
        <f>IF(F22=0,"","*")</f>
        <v/>
      </c>
      <c r="B23" s="229"/>
      <c r="C23" s="235"/>
      <c r="D23" s="229" t="s">
        <v>128</v>
      </c>
      <c r="E23" s="229"/>
      <c r="F23" s="236"/>
      <c r="G23" s="237"/>
      <c r="H23" s="238"/>
    </row>
    <row r="24" spans="1:8" s="208" customFormat="1" ht="15">
      <c r="A24" s="216">
        <f>IF(F24&gt;0,MAX($A$1:A23)+1,"")</f>
        <v>2</v>
      </c>
      <c r="B24" s="85"/>
      <c r="C24" s="204" t="s">
        <v>129</v>
      </c>
      <c r="D24" s="85" t="s">
        <v>130</v>
      </c>
      <c r="E24" s="217" t="s">
        <v>104</v>
      </c>
      <c r="F24" s="218">
        <f>IF(SUM(F25:F36)=0,0,1)</f>
        <v>1</v>
      </c>
      <c r="G24" s="219"/>
      <c r="H24" s="207">
        <f>SUBTOTAL(9,H25:H32)</f>
        <v>0</v>
      </c>
    </row>
    <row r="25" spans="1:8" ht="15">
      <c r="A25" s="216" t="str">
        <f>IF(F25&gt;0,MAX($A$1:A24)+1,"")</f>
        <v/>
      </c>
      <c r="B25" s="67"/>
      <c r="C25" s="240" t="s">
        <v>131</v>
      </c>
      <c r="D25" s="67" t="s">
        <v>132</v>
      </c>
      <c r="E25" s="220" t="s">
        <v>109</v>
      </c>
      <c r="F25" s="230">
        <v>0</v>
      </c>
      <c r="G25" s="231"/>
      <c r="H25" s="224">
        <f>F25*G25</f>
        <v>0</v>
      </c>
    </row>
    <row r="26" spans="1:8" s="248" customFormat="1" ht="30">
      <c r="A26" s="242" t="str">
        <f>IF(F25=0,"","*")</f>
        <v/>
      </c>
      <c r="B26" s="243"/>
      <c r="C26" s="244"/>
      <c r="D26" s="229" t="s">
        <v>133</v>
      </c>
      <c r="E26" s="243"/>
      <c r="F26" s="245"/>
      <c r="G26" s="246"/>
      <c r="H26" s="247"/>
    </row>
    <row r="27" spans="1:8" ht="15">
      <c r="A27" s="216" t="str">
        <f>IF(F27&gt;0,MAX($A$1:A26)+1,"")</f>
        <v/>
      </c>
      <c r="B27" s="67"/>
      <c r="C27" s="240" t="s">
        <v>134</v>
      </c>
      <c r="D27" s="67" t="s">
        <v>135</v>
      </c>
      <c r="E27" s="220" t="s">
        <v>109</v>
      </c>
      <c r="F27" s="230">
        <v>0</v>
      </c>
      <c r="G27" s="345">
        <v>0</v>
      </c>
      <c r="H27" s="224">
        <f>F27*G27</f>
        <v>0</v>
      </c>
    </row>
    <row r="28" spans="1:8" s="239" customFormat="1" ht="15">
      <c r="A28" s="242" t="str">
        <f>IF(F27=0,"","*")</f>
        <v/>
      </c>
      <c r="B28" s="229"/>
      <c r="C28" s="235"/>
      <c r="D28" s="229" t="s">
        <v>136</v>
      </c>
      <c r="E28" s="229"/>
      <c r="F28" s="236"/>
      <c r="G28" s="237"/>
      <c r="H28" s="238"/>
    </row>
    <row r="29" spans="1:8" ht="15">
      <c r="A29" s="216" t="str">
        <f>IF(F29&gt;0,MAX($A$1:A28)+1,"")</f>
        <v/>
      </c>
      <c r="B29" s="67"/>
      <c r="C29" s="240" t="s">
        <v>137</v>
      </c>
      <c r="D29" s="67" t="s">
        <v>138</v>
      </c>
      <c r="E29" s="220" t="s">
        <v>109</v>
      </c>
      <c r="F29" s="230">
        <v>0</v>
      </c>
      <c r="G29" s="231">
        <v>0</v>
      </c>
      <c r="H29" s="224">
        <f>F29*G29</f>
        <v>0</v>
      </c>
    </row>
    <row r="30" spans="1:8" s="248" customFormat="1" ht="15">
      <c r="A30" s="242" t="str">
        <f>IF(F29=0,"","*")</f>
        <v/>
      </c>
      <c r="B30" s="243"/>
      <c r="C30" s="244"/>
      <c r="D30" s="243" t="s">
        <v>139</v>
      </c>
      <c r="E30" s="243"/>
      <c r="F30" s="245"/>
      <c r="G30" s="246"/>
      <c r="H30" s="247"/>
    </row>
    <row r="31" spans="1:8" ht="15">
      <c r="A31" s="216" t="str">
        <f>IF(F31&gt;0,MAX($A$1:A30)+1,"")</f>
        <v/>
      </c>
      <c r="B31" s="67"/>
      <c r="C31" s="240" t="s">
        <v>140</v>
      </c>
      <c r="D31" s="304" t="s">
        <v>233</v>
      </c>
      <c r="E31" s="220" t="s">
        <v>109</v>
      </c>
      <c r="F31" s="230">
        <v>0</v>
      </c>
      <c r="G31" s="231"/>
      <c r="H31" s="224">
        <f>F31*G31</f>
        <v>0</v>
      </c>
    </row>
    <row r="32" spans="1:8" s="248" customFormat="1" ht="15">
      <c r="A32" s="242" t="str">
        <f>IF(F31=0,"","*")</f>
        <v/>
      </c>
      <c r="B32" s="243"/>
      <c r="C32" s="244"/>
      <c r="D32" s="243" t="s">
        <v>141</v>
      </c>
      <c r="E32" s="243"/>
      <c r="F32" s="245" t="s">
        <v>25</v>
      </c>
      <c r="G32" s="246"/>
      <c r="H32" s="247"/>
    </row>
    <row r="33" spans="1:8" s="208" customFormat="1" ht="15">
      <c r="A33" s="216">
        <f>IF(F33&gt;0,MAX($A$1:A32)+1,"")</f>
        <v>3</v>
      </c>
      <c r="B33" s="85"/>
      <c r="C33" s="204" t="s">
        <v>142</v>
      </c>
      <c r="D33" s="85" t="s">
        <v>143</v>
      </c>
      <c r="E33" s="217" t="s">
        <v>104</v>
      </c>
      <c r="F33" s="218">
        <f>IF(SUM(F34:F38)=0,0,1)</f>
        <v>1</v>
      </c>
      <c r="G33" s="219"/>
      <c r="H33" s="207">
        <f>SUBTOTAL(9,H34:H39)</f>
        <v>0</v>
      </c>
    </row>
    <row r="34" spans="1:8" s="253" customFormat="1" ht="15">
      <c r="A34" s="216" t="str">
        <f>IF(F34&gt;0,MAX($A$1:A33)+1,"")</f>
        <v/>
      </c>
      <c r="B34" s="249"/>
      <c r="C34" s="250" t="s">
        <v>144</v>
      </c>
      <c r="D34" s="220" t="s">
        <v>145</v>
      </c>
      <c r="E34" s="220" t="s">
        <v>109</v>
      </c>
      <c r="F34" s="251">
        <v>0</v>
      </c>
      <c r="G34" s="252"/>
      <c r="H34" s="224">
        <f>F34*G34</f>
        <v>0</v>
      </c>
    </row>
    <row r="35" spans="1:8" s="248" customFormat="1" ht="15">
      <c r="A35" s="242" t="str">
        <f>IF(F34=0,"","*")</f>
        <v/>
      </c>
      <c r="B35" s="243"/>
      <c r="C35" s="244"/>
      <c r="D35" s="243" t="s">
        <v>146</v>
      </c>
      <c r="E35" s="243"/>
      <c r="F35" s="245"/>
      <c r="G35" s="246"/>
      <c r="H35" s="247"/>
    </row>
    <row r="36" spans="1:8" ht="15">
      <c r="A36" s="216">
        <f>IF(F36&gt;0,MAX($A$1:A35)+1,"")</f>
        <v>4</v>
      </c>
      <c r="B36" s="67"/>
      <c r="C36" s="240" t="s">
        <v>147</v>
      </c>
      <c r="D36" s="67" t="s">
        <v>148</v>
      </c>
      <c r="E36" s="220" t="s">
        <v>109</v>
      </c>
      <c r="F36" s="424">
        <v>1</v>
      </c>
      <c r="G36" s="398"/>
      <c r="H36" s="224">
        <f>F36*G36</f>
        <v>0</v>
      </c>
    </row>
    <row r="37" spans="1:8" s="248" customFormat="1" ht="15">
      <c r="A37" s="242" t="str">
        <f>IF(F36=0,"","*")</f>
        <v>*</v>
      </c>
      <c r="B37" s="243"/>
      <c r="C37" s="244"/>
      <c r="D37" s="243" t="s">
        <v>149</v>
      </c>
      <c r="E37" s="243"/>
      <c r="F37" s="245"/>
      <c r="G37" s="246"/>
      <c r="H37" s="247"/>
    </row>
    <row r="38" spans="1:8" s="225" customFormat="1" ht="15">
      <c r="A38" s="216" t="str">
        <f>IF(F38&gt;0,MAX($A$1:A37)+1,"")</f>
        <v/>
      </c>
      <c r="B38" s="220"/>
      <c r="C38" s="221" t="s">
        <v>150</v>
      </c>
      <c r="D38" s="220" t="s">
        <v>151</v>
      </c>
      <c r="E38" s="220" t="s">
        <v>109</v>
      </c>
      <c r="F38" s="222">
        <v>0</v>
      </c>
      <c r="G38" s="223"/>
      <c r="H38" s="224">
        <f>F38*G38</f>
        <v>0</v>
      </c>
    </row>
    <row r="39" spans="1:8" s="248" customFormat="1" ht="15">
      <c r="A39" s="242" t="str">
        <f>IF(F38=0,"","*")</f>
        <v/>
      </c>
      <c r="B39" s="243"/>
      <c r="C39" s="244"/>
      <c r="D39" s="243" t="s">
        <v>152</v>
      </c>
      <c r="E39" s="243"/>
      <c r="F39" s="245"/>
      <c r="G39" s="246"/>
      <c r="H39" s="247"/>
    </row>
    <row r="40" spans="1:8" s="258" customFormat="1" ht="8.1" customHeight="1">
      <c r="A40" s="254" t="s">
        <v>101</v>
      </c>
      <c r="B40" s="255"/>
      <c r="C40" s="256"/>
      <c r="D40" s="255"/>
      <c r="E40" s="255"/>
      <c r="F40" s="245"/>
      <c r="G40" s="246"/>
      <c r="H40" s="257"/>
    </row>
    <row r="41" spans="1:8" s="263" customFormat="1" ht="15.75">
      <c r="A41" s="259" t="str">
        <f>IF(F41&gt;0,MAX($A$1:A40)+1,"")</f>
        <v/>
      </c>
      <c r="B41" s="260" t="s">
        <v>266</v>
      </c>
      <c r="C41" s="261" t="s">
        <v>20</v>
      </c>
      <c r="D41" s="260" t="s">
        <v>153</v>
      </c>
      <c r="E41" s="210" t="s">
        <v>104</v>
      </c>
      <c r="F41" s="262">
        <f>IF(SUM(F42:F46)=0,0,1)</f>
        <v>0</v>
      </c>
      <c r="G41" s="213"/>
      <c r="H41" s="214">
        <f>SUBTOTAL(9,H42:H48)</f>
        <v>0</v>
      </c>
    </row>
    <row r="42" spans="1:8" s="268" customFormat="1" ht="15">
      <c r="A42" s="216" t="str">
        <f>IF(F42&gt;0,MAX($A$1:A41)+1,"")</f>
        <v/>
      </c>
      <c r="B42" s="97"/>
      <c r="C42" s="264" t="s">
        <v>154</v>
      </c>
      <c r="D42" s="97" t="s">
        <v>155</v>
      </c>
      <c r="E42" s="97" t="s">
        <v>156</v>
      </c>
      <c r="F42" s="265">
        <v>0</v>
      </c>
      <c r="G42" s="266"/>
      <c r="H42" s="267">
        <f>F42*G42</f>
        <v>0</v>
      </c>
    </row>
    <row r="43" spans="1:8" s="272" customFormat="1" ht="15">
      <c r="A43" s="242" t="str">
        <f>IF(F42=0,"","*")</f>
        <v/>
      </c>
      <c r="B43" s="269"/>
      <c r="C43" s="270"/>
      <c r="D43" s="243" t="s">
        <v>157</v>
      </c>
      <c r="E43" s="269"/>
      <c r="F43" s="265"/>
      <c r="G43" s="266" t="s">
        <v>25</v>
      </c>
      <c r="H43" s="271"/>
    </row>
    <row r="44" spans="1:8" s="268" customFormat="1" ht="15">
      <c r="A44" s="216" t="str">
        <f>IF(F44&gt;0,MAX($A$1:A43)+1,"")</f>
        <v/>
      </c>
      <c r="B44" s="97"/>
      <c r="C44" s="264" t="s">
        <v>158</v>
      </c>
      <c r="D44" s="97" t="s">
        <v>159</v>
      </c>
      <c r="E44" s="97" t="s">
        <v>156</v>
      </c>
      <c r="F44" s="265">
        <v>0</v>
      </c>
      <c r="G44" s="266"/>
      <c r="H44" s="267">
        <f>F44*G44</f>
        <v>0</v>
      </c>
    </row>
    <row r="45" spans="1:8" s="272" customFormat="1" ht="30">
      <c r="A45" s="242" t="str">
        <f>IF(F44=0,"","*")</f>
        <v/>
      </c>
      <c r="B45" s="269"/>
      <c r="C45" s="270"/>
      <c r="D45" s="229" t="s">
        <v>234</v>
      </c>
      <c r="E45" s="269"/>
      <c r="F45" s="265"/>
      <c r="G45" s="266"/>
      <c r="H45" s="271"/>
    </row>
    <row r="46" spans="1:8" s="268" customFormat="1" ht="15">
      <c r="A46" s="216" t="str">
        <f>IF(F46&gt;0,MAX($A$1:A45)+1,"")</f>
        <v/>
      </c>
      <c r="B46" s="97"/>
      <c r="C46" s="264" t="s">
        <v>158</v>
      </c>
      <c r="D46" s="97" t="s">
        <v>160</v>
      </c>
      <c r="E46" s="97" t="s">
        <v>156</v>
      </c>
      <c r="F46" s="265">
        <v>0</v>
      </c>
      <c r="G46" s="266"/>
      <c r="H46" s="267">
        <f>F46*G46</f>
        <v>0</v>
      </c>
    </row>
    <row r="47" spans="1:8" s="272" customFormat="1" ht="20.25" customHeight="1">
      <c r="A47" s="242" t="str">
        <f>IF(F46=0,"","*")</f>
        <v/>
      </c>
      <c r="B47" s="269"/>
      <c r="C47" s="270"/>
      <c r="D47" s="229" t="s">
        <v>235</v>
      </c>
      <c r="E47" s="269"/>
      <c r="F47" s="265"/>
      <c r="G47" s="266"/>
      <c r="H47" s="271"/>
    </row>
    <row r="48" spans="1:8" s="268" customFormat="1" ht="8.1" customHeight="1">
      <c r="A48" s="203" t="s">
        <v>101</v>
      </c>
      <c r="B48" s="97"/>
      <c r="C48" s="264"/>
      <c r="D48" s="273"/>
      <c r="E48" s="97"/>
      <c r="F48" s="265"/>
      <c r="G48" s="266"/>
      <c r="H48" s="267"/>
    </row>
    <row r="49" spans="1:8" s="215" customFormat="1" ht="15.75">
      <c r="A49" s="259" t="str">
        <f>IF(F49&gt;0,MAX($A$1:A48)+1,"")</f>
        <v/>
      </c>
      <c r="B49" s="210" t="s">
        <v>161</v>
      </c>
      <c r="C49" s="211" t="s">
        <v>22</v>
      </c>
      <c r="D49" s="210" t="s">
        <v>162</v>
      </c>
      <c r="E49" s="210" t="s">
        <v>104</v>
      </c>
      <c r="F49" s="212">
        <f>IF(SUM(F50:F52)=0,0,1)</f>
        <v>0</v>
      </c>
      <c r="G49" s="213"/>
      <c r="H49" s="214">
        <f>SUBTOTAL(9,H50:H54)</f>
        <v>0</v>
      </c>
    </row>
    <row r="50" spans="1:8" s="215" customFormat="1" ht="15.75">
      <c r="A50" s="216" t="str">
        <f>IF(F50&gt;0,MAX($A$1:A49)+1,"")</f>
        <v/>
      </c>
      <c r="B50" s="210"/>
      <c r="C50" s="211" t="s">
        <v>163</v>
      </c>
      <c r="D50" s="210" t="s">
        <v>164</v>
      </c>
      <c r="E50" s="210" t="s">
        <v>261</v>
      </c>
      <c r="F50" s="397"/>
      <c r="G50" s="213">
        <f>SUM('SO01 rekap'!E19:H19)</f>
        <v>0</v>
      </c>
      <c r="H50" s="214">
        <f>ROUND(F50*G50,0)</f>
        <v>0</v>
      </c>
    </row>
    <row r="51" spans="1:8" s="233" customFormat="1" ht="46.5" customHeight="1">
      <c r="A51" s="242" t="str">
        <f>IF(G50=0,"","*")</f>
        <v/>
      </c>
      <c r="B51" s="227"/>
      <c r="C51" s="228"/>
      <c r="D51" s="229" t="s">
        <v>236</v>
      </c>
      <c r="E51" s="227"/>
      <c r="F51" s="230"/>
      <c r="G51" s="231"/>
      <c r="H51" s="232"/>
    </row>
    <row r="52" spans="1:8" s="233" customFormat="1" ht="15">
      <c r="A52" s="242" t="str">
        <f>IF(G50=0,"","*")</f>
        <v/>
      </c>
      <c r="B52" s="227"/>
      <c r="C52" s="228"/>
      <c r="D52" s="229" t="s">
        <v>165</v>
      </c>
      <c r="E52" s="227"/>
      <c r="F52" s="230"/>
      <c r="G52" s="231"/>
      <c r="H52" s="232"/>
    </row>
    <row r="53" spans="1:8" s="233" customFormat="1" ht="32.25" customHeight="1">
      <c r="A53" s="242" t="str">
        <f>IF(G50=0,"","*")</f>
        <v/>
      </c>
      <c r="B53" s="227"/>
      <c r="C53" s="228"/>
      <c r="D53" s="229" t="s">
        <v>166</v>
      </c>
      <c r="E53" s="227"/>
      <c r="F53" s="230"/>
      <c r="G53" s="231"/>
      <c r="H53" s="232"/>
    </row>
    <row r="54" spans="1:8" ht="8.1" customHeight="1">
      <c r="A54" s="277" t="s">
        <v>101</v>
      </c>
      <c r="B54" s="67"/>
      <c r="C54" s="240"/>
      <c r="D54" s="273"/>
      <c r="E54" s="67"/>
      <c r="F54" s="230"/>
      <c r="G54" s="231"/>
      <c r="H54" s="278"/>
    </row>
    <row r="55" spans="1:8" s="215" customFormat="1" ht="15.75">
      <c r="A55" s="259" t="str">
        <f>IF(F55&gt;0,MAX($A$1:A54)+1,"")</f>
        <v/>
      </c>
      <c r="B55" s="210" t="s">
        <v>266</v>
      </c>
      <c r="C55" s="211" t="s">
        <v>21</v>
      </c>
      <c r="D55" s="210" t="s">
        <v>167</v>
      </c>
      <c r="E55" s="210" t="s">
        <v>104</v>
      </c>
      <c r="F55" s="212">
        <f>IF(SUM(F56:F71)=0,0,1)</f>
        <v>0</v>
      </c>
      <c r="G55" s="213"/>
      <c r="H55" s="214">
        <f>SUBTOTAL(9,H56:H72)</f>
        <v>0</v>
      </c>
    </row>
    <row r="56" spans="1:8" s="208" customFormat="1" ht="15">
      <c r="A56" s="216" t="str">
        <f>IF(F56&gt;0,MAX($A$1:A55)+1,"")</f>
        <v/>
      </c>
      <c r="B56" s="85"/>
      <c r="C56" s="204" t="s">
        <v>168</v>
      </c>
      <c r="D56" s="85" t="s">
        <v>169</v>
      </c>
      <c r="E56" s="85" t="s">
        <v>104</v>
      </c>
      <c r="F56" s="218">
        <f>IF(SUM(F57:F61)=0,0,1)</f>
        <v>0</v>
      </c>
      <c r="G56" s="219"/>
      <c r="H56" s="207">
        <f>SUBTOTAL(9,H57:H62)</f>
        <v>0</v>
      </c>
    </row>
    <row r="57" spans="1:8" ht="15">
      <c r="A57" s="216" t="str">
        <f>IF(F57&gt;0,MAX($A$1:A56)+1,"")</f>
        <v/>
      </c>
      <c r="B57" s="67"/>
      <c r="C57" s="240" t="s">
        <v>170</v>
      </c>
      <c r="D57" s="67" t="s">
        <v>171</v>
      </c>
      <c r="E57" s="67" t="s">
        <v>156</v>
      </c>
      <c r="F57" s="419"/>
      <c r="G57" s="420"/>
      <c r="H57" s="224">
        <f>F57*G57</f>
        <v>0</v>
      </c>
    </row>
    <row r="58" spans="1:8" s="233" customFormat="1" ht="15">
      <c r="A58" s="242" t="str">
        <f>IF(F57=0,"","*")</f>
        <v/>
      </c>
      <c r="B58" s="227"/>
      <c r="C58" s="228"/>
      <c r="D58" s="279" t="s">
        <v>172</v>
      </c>
      <c r="E58" s="227"/>
      <c r="F58" s="230"/>
      <c r="G58" s="231"/>
      <c r="H58" s="232"/>
    </row>
    <row r="59" spans="1:8" ht="15">
      <c r="A59" s="216" t="str">
        <f>IF(F59&gt;0,MAX($A$1:A58)+1,"")</f>
        <v/>
      </c>
      <c r="B59" s="67"/>
      <c r="C59" s="240" t="s">
        <v>173</v>
      </c>
      <c r="D59" s="67" t="s">
        <v>174</v>
      </c>
      <c r="E59" s="67" t="s">
        <v>156</v>
      </c>
      <c r="F59" s="230">
        <v>0</v>
      </c>
      <c r="G59" s="231"/>
      <c r="H59" s="224">
        <f>F59*G59</f>
        <v>0</v>
      </c>
    </row>
    <row r="60" spans="1:8" s="233" customFormat="1" ht="15">
      <c r="A60" s="242" t="str">
        <f>IF(F59=0,"","*")</f>
        <v/>
      </c>
      <c r="B60" s="227"/>
      <c r="C60" s="228"/>
      <c r="D60" s="229" t="s">
        <v>175</v>
      </c>
      <c r="E60" s="227"/>
      <c r="F60" s="230"/>
      <c r="G60" s="231"/>
      <c r="H60" s="232"/>
    </row>
    <row r="61" spans="1:8" ht="15">
      <c r="A61" s="216" t="str">
        <f>IF(F61&gt;0,MAX($A$1:A60)+1,"")</f>
        <v/>
      </c>
      <c r="B61" s="67"/>
      <c r="C61" s="240" t="s">
        <v>176</v>
      </c>
      <c r="D61" s="67" t="s">
        <v>177</v>
      </c>
      <c r="E61" s="67" t="s">
        <v>156</v>
      </c>
      <c r="F61" s="230">
        <v>0</v>
      </c>
      <c r="G61" s="231"/>
      <c r="H61" s="224">
        <f>F61*G61</f>
        <v>0</v>
      </c>
    </row>
    <row r="62" spans="1:8" s="248" customFormat="1" ht="15">
      <c r="A62" s="242" t="str">
        <f>IF(F61=0,"","*")</f>
        <v/>
      </c>
      <c r="B62" s="243"/>
      <c r="C62" s="244"/>
      <c r="D62" s="243" t="s">
        <v>178</v>
      </c>
      <c r="E62" s="243"/>
      <c r="F62" s="245"/>
      <c r="G62" s="246"/>
      <c r="H62" s="247"/>
    </row>
    <row r="63" spans="1:8" s="208" customFormat="1" ht="15">
      <c r="A63" s="216" t="str">
        <f>IF(F63&gt;0,MAX($A$1:A62)+1,"")</f>
        <v/>
      </c>
      <c r="B63" s="85"/>
      <c r="C63" s="204" t="s">
        <v>179</v>
      </c>
      <c r="D63" s="85" t="s">
        <v>180</v>
      </c>
      <c r="E63" s="85" t="s">
        <v>109</v>
      </c>
      <c r="F63" s="218">
        <v>0</v>
      </c>
      <c r="G63" s="219"/>
      <c r="H63" s="267">
        <f>F63*G63</f>
        <v>0</v>
      </c>
    </row>
    <row r="64" spans="1:8" s="239" customFormat="1" ht="30">
      <c r="A64" s="242" t="str">
        <f>IF(F63=0,"","*")</f>
        <v/>
      </c>
      <c r="B64" s="229"/>
      <c r="C64" s="235"/>
      <c r="D64" s="229" t="s">
        <v>181</v>
      </c>
      <c r="E64" s="229"/>
      <c r="F64" s="236"/>
      <c r="G64" s="237"/>
      <c r="H64" s="238"/>
    </row>
    <row r="65" spans="1:8" s="208" customFormat="1" ht="15">
      <c r="A65" s="216" t="str">
        <f>IF(F65&gt;0,MAX($A$1:A64)+1,"")</f>
        <v/>
      </c>
      <c r="B65" s="85"/>
      <c r="C65" s="204" t="s">
        <v>182</v>
      </c>
      <c r="D65" s="85" t="s">
        <v>183</v>
      </c>
      <c r="E65" s="85" t="s">
        <v>156</v>
      </c>
      <c r="F65" s="414">
        <v>0</v>
      </c>
      <c r="G65" s="415">
        <v>0</v>
      </c>
      <c r="H65" s="267">
        <f>F65*G65</f>
        <v>0</v>
      </c>
    </row>
    <row r="66" spans="1:8" s="239" customFormat="1" ht="15">
      <c r="A66" s="242" t="str">
        <f>IF(F65=0,"","*")</f>
        <v/>
      </c>
      <c r="B66" s="229"/>
      <c r="C66" s="235"/>
      <c r="D66" s="229" t="s">
        <v>184</v>
      </c>
      <c r="E66" s="229"/>
      <c r="F66" s="236"/>
      <c r="G66" s="237" t="s">
        <v>302</v>
      </c>
      <c r="H66" s="238"/>
    </row>
    <row r="67" spans="1:8" s="208" customFormat="1" ht="15">
      <c r="A67" s="216" t="str">
        <f>IF(F67&gt;0,MAX($A$1:A66)+1,"")</f>
        <v/>
      </c>
      <c r="B67" s="85"/>
      <c r="C67" s="204" t="s">
        <v>185</v>
      </c>
      <c r="D67" s="85" t="s">
        <v>186</v>
      </c>
      <c r="E67" s="85" t="s">
        <v>156</v>
      </c>
      <c r="F67" s="218">
        <v>0</v>
      </c>
      <c r="G67" s="219"/>
      <c r="H67" s="267">
        <f>F67*G67</f>
        <v>0</v>
      </c>
    </row>
    <row r="68" spans="1:8" s="233" customFormat="1" ht="15">
      <c r="A68" s="242" t="str">
        <f>IF(F67=0,"","*")</f>
        <v/>
      </c>
      <c r="B68" s="227"/>
      <c r="C68" s="228"/>
      <c r="D68" s="229" t="s">
        <v>187</v>
      </c>
      <c r="E68" s="227"/>
      <c r="F68" s="280"/>
      <c r="G68" s="231"/>
      <c r="H68" s="232"/>
    </row>
    <row r="69" spans="1:8" s="208" customFormat="1" ht="15">
      <c r="A69" s="216" t="str">
        <f>IF(F69&gt;0,MAX($A$1:A68)+1,"")</f>
        <v/>
      </c>
      <c r="B69" s="85"/>
      <c r="C69" s="204" t="s">
        <v>188</v>
      </c>
      <c r="D69" s="85" t="s">
        <v>237</v>
      </c>
      <c r="E69" s="85" t="s">
        <v>261</v>
      </c>
      <c r="F69" s="399"/>
      <c r="G69" s="219">
        <f>SUM('SO01 rekap'!E19:H19)</f>
        <v>0</v>
      </c>
      <c r="H69" s="207">
        <f>ROUND(F69*G69/100,0)</f>
        <v>0</v>
      </c>
    </row>
    <row r="70" spans="1:8" s="233" customFormat="1" ht="45">
      <c r="A70" s="242" t="str">
        <f>IF(F69=0,"","*")</f>
        <v/>
      </c>
      <c r="B70" s="227"/>
      <c r="C70" s="228"/>
      <c r="D70" s="229" t="s">
        <v>189</v>
      </c>
      <c r="E70" s="227"/>
      <c r="F70" s="230"/>
      <c r="G70" s="231"/>
      <c r="H70" s="232"/>
    </row>
    <row r="71" spans="1:8" s="233" customFormat="1" ht="31.5" customHeight="1">
      <c r="A71" s="242" t="str">
        <f>IF(F69=0,"","*")</f>
        <v/>
      </c>
      <c r="B71" s="227"/>
      <c r="C71" s="228"/>
      <c r="D71" s="229" t="s">
        <v>190</v>
      </c>
      <c r="E71" s="227"/>
      <c r="F71" s="230"/>
      <c r="G71" s="231"/>
      <c r="H71" s="232"/>
    </row>
    <row r="72" spans="1:8" ht="9" customHeight="1">
      <c r="A72" s="277" t="s">
        <v>101</v>
      </c>
      <c r="B72" s="67"/>
      <c r="C72" s="240"/>
      <c r="D72" s="273"/>
      <c r="E72" s="67"/>
      <c r="F72" s="230"/>
      <c r="G72" s="231"/>
      <c r="H72" s="278"/>
    </row>
    <row r="73" spans="1:8" s="215" customFormat="1" ht="15.75">
      <c r="A73" s="259" t="str">
        <f>IF(F73&gt;0,MAX($A$1:A72)+1,"")</f>
        <v/>
      </c>
      <c r="B73" s="210" t="s">
        <v>266</v>
      </c>
      <c r="C73" s="211" t="s">
        <v>23</v>
      </c>
      <c r="D73" s="210" t="s">
        <v>191</v>
      </c>
      <c r="E73" s="210" t="s">
        <v>104</v>
      </c>
      <c r="F73" s="212">
        <f>IF(SUM(F74:F77)=0,0,1)</f>
        <v>0</v>
      </c>
      <c r="G73" s="213"/>
      <c r="H73" s="214">
        <f>SUBTOTAL(9,H74:H78)</f>
        <v>0</v>
      </c>
    </row>
    <row r="74" spans="1:8" s="208" customFormat="1" ht="15">
      <c r="A74" s="216" t="str">
        <f>IF(F74&gt;0,MAX($A$1:A73)+1,"")</f>
        <v/>
      </c>
      <c r="B74" s="85"/>
      <c r="C74" s="204" t="s">
        <v>192</v>
      </c>
      <c r="D74" s="85" t="s">
        <v>193</v>
      </c>
      <c r="E74" s="85" t="s">
        <v>109</v>
      </c>
      <c r="F74" s="218">
        <v>0</v>
      </c>
      <c r="G74" s="219"/>
      <c r="H74" s="267">
        <f>F74*G74</f>
        <v>0</v>
      </c>
    </row>
    <row r="75" spans="1:8" s="233" customFormat="1" ht="30">
      <c r="A75" s="242" t="str">
        <f>IF(F74=0,"","*")</f>
        <v/>
      </c>
      <c r="B75" s="227"/>
      <c r="C75" s="228"/>
      <c r="D75" s="229" t="s">
        <v>238</v>
      </c>
      <c r="E75" s="227"/>
      <c r="F75" s="230"/>
      <c r="G75" s="231"/>
      <c r="H75" s="232"/>
    </row>
    <row r="76" spans="1:8" s="208" customFormat="1" ht="15.75">
      <c r="A76" s="216" t="str">
        <f>IF(F76&gt;0,MAX($A$1:A75)+1,"")</f>
        <v/>
      </c>
      <c r="B76" s="85"/>
      <c r="C76" s="204" t="s">
        <v>194</v>
      </c>
      <c r="D76" s="85" t="s">
        <v>195</v>
      </c>
      <c r="E76" s="85" t="s">
        <v>261</v>
      </c>
      <c r="F76" s="427"/>
      <c r="G76" s="219">
        <f>SUM('SO01 rekap'!E19:H19)</f>
        <v>0</v>
      </c>
      <c r="H76" s="207">
        <f>ROUND(F76*G76,0)</f>
        <v>0</v>
      </c>
    </row>
    <row r="77" spans="1:8" s="239" customFormat="1" ht="29.25" customHeight="1">
      <c r="A77" s="242" t="str">
        <f>IF(F76=0,"","*")</f>
        <v/>
      </c>
      <c r="B77" s="229"/>
      <c r="C77" s="235"/>
      <c r="D77" s="229" t="s">
        <v>196</v>
      </c>
      <c r="E77" s="282"/>
      <c r="F77" s="236"/>
      <c r="G77" s="237"/>
      <c r="H77" s="238"/>
    </row>
    <row r="78" spans="1:8" s="287" customFormat="1" ht="8.1" customHeight="1">
      <c r="A78" s="283" t="s">
        <v>101</v>
      </c>
      <c r="B78" s="273"/>
      <c r="C78" s="284"/>
      <c r="D78" s="273"/>
      <c r="E78" s="285"/>
      <c r="F78" s="236"/>
      <c r="G78" s="237"/>
      <c r="H78" s="286"/>
    </row>
    <row r="79" spans="1:8" s="215" customFormat="1" ht="15.75">
      <c r="A79" s="259" t="str">
        <f>IF(F79&gt;0,MAX($A$1:A78)+1,"")</f>
        <v/>
      </c>
      <c r="B79" s="210" t="s">
        <v>161</v>
      </c>
      <c r="C79" s="211" t="s">
        <v>24</v>
      </c>
      <c r="D79" s="210" t="s">
        <v>197</v>
      </c>
      <c r="E79" s="288" t="s">
        <v>104</v>
      </c>
      <c r="F79" s="212">
        <f>IF(SUM(F80:F90)=0,0,1)</f>
        <v>0</v>
      </c>
      <c r="G79" s="213"/>
      <c r="H79" s="214">
        <f>SUBTOTAL(9,H80:H92)</f>
        <v>0</v>
      </c>
    </row>
    <row r="80" spans="1:8" s="208" customFormat="1" ht="15">
      <c r="A80" s="216" t="str">
        <f>IF(F80&gt;0,MAX($A$1:A79)+1,"")</f>
        <v/>
      </c>
      <c r="B80" s="85"/>
      <c r="C80" s="204" t="s">
        <v>198</v>
      </c>
      <c r="D80" s="85" t="s">
        <v>199</v>
      </c>
      <c r="E80" s="85" t="s">
        <v>261</v>
      </c>
      <c r="F80" s="281"/>
      <c r="G80" s="219"/>
      <c r="H80" s="207">
        <f>ROUND(F80*G80/100,0)</f>
        <v>0</v>
      </c>
    </row>
    <row r="81" spans="1:8" s="248" customFormat="1" ht="15">
      <c r="A81" s="242" t="str">
        <f>IF(F80=0,"","*")</f>
        <v/>
      </c>
      <c r="B81" s="243"/>
      <c r="C81" s="244"/>
      <c r="D81" s="243" t="s">
        <v>200</v>
      </c>
      <c r="E81" s="243"/>
      <c r="F81" s="245"/>
      <c r="G81" s="246"/>
      <c r="H81" s="247"/>
    </row>
    <row r="82" spans="1:8" s="208" customFormat="1" ht="15">
      <c r="A82" s="216" t="str">
        <f>IF(F82&gt;0,MAX($A$1:A81)+1,"")</f>
        <v/>
      </c>
      <c r="B82" s="85"/>
      <c r="C82" s="204" t="s">
        <v>201</v>
      </c>
      <c r="D82" s="85" t="s">
        <v>202</v>
      </c>
      <c r="E82" s="85" t="s">
        <v>109</v>
      </c>
      <c r="F82" s="218"/>
      <c r="G82" s="219"/>
      <c r="H82" s="267">
        <f>F82*G82</f>
        <v>0</v>
      </c>
    </row>
    <row r="83" spans="1:8" s="276" customFormat="1" ht="30">
      <c r="A83" s="242" t="str">
        <f>IF(F82=0,"","*")</f>
        <v/>
      </c>
      <c r="B83" s="274"/>
      <c r="C83" s="228"/>
      <c r="D83" s="229" t="s">
        <v>203</v>
      </c>
      <c r="E83" s="274"/>
      <c r="F83" s="251"/>
      <c r="G83" s="252"/>
      <c r="H83" s="275"/>
    </row>
    <row r="84" spans="1:8" s="208" customFormat="1" ht="15">
      <c r="A84" s="216" t="str">
        <f>IF(F84&gt;0,MAX($A$1:A83)+1,"")</f>
        <v/>
      </c>
      <c r="B84" s="85"/>
      <c r="C84" s="204" t="s">
        <v>204</v>
      </c>
      <c r="D84" s="85" t="s">
        <v>205</v>
      </c>
      <c r="E84" s="85" t="s">
        <v>109</v>
      </c>
      <c r="F84" s="218"/>
      <c r="G84" s="219"/>
      <c r="H84" s="267">
        <f>F84*G84</f>
        <v>0</v>
      </c>
    </row>
    <row r="85" spans="1:8" s="276" customFormat="1" ht="15">
      <c r="A85" s="242" t="str">
        <f>IF(F84=0,"","*")</f>
        <v/>
      </c>
      <c r="B85" s="274"/>
      <c r="C85" s="228"/>
      <c r="D85" s="229" t="s">
        <v>206</v>
      </c>
      <c r="E85" s="274"/>
      <c r="F85" s="251"/>
      <c r="G85" s="252"/>
      <c r="H85" s="275"/>
    </row>
    <row r="86" spans="1:8" s="208" customFormat="1" ht="15">
      <c r="A86" s="216" t="str">
        <f>IF(F86&gt;0,MAX($A$1:A85)+1,"")</f>
        <v/>
      </c>
      <c r="B86" s="85"/>
      <c r="C86" s="204" t="s">
        <v>207</v>
      </c>
      <c r="D86" s="85" t="s">
        <v>208</v>
      </c>
      <c r="E86" s="85" t="s">
        <v>109</v>
      </c>
      <c r="F86" s="218"/>
      <c r="G86" s="219">
        <v>0</v>
      </c>
      <c r="H86" s="267">
        <f>F86*G86</f>
        <v>0</v>
      </c>
    </row>
    <row r="87" spans="1:8" s="276" customFormat="1" ht="30">
      <c r="A87" s="242" t="str">
        <f>IF(F86=0,"","*")</f>
        <v/>
      </c>
      <c r="B87" s="274"/>
      <c r="C87" s="228"/>
      <c r="D87" s="229" t="s">
        <v>209</v>
      </c>
      <c r="E87" s="274"/>
      <c r="F87" s="251"/>
      <c r="G87" s="252"/>
      <c r="H87" s="275"/>
    </row>
    <row r="88" spans="1:8" s="208" customFormat="1" ht="15">
      <c r="A88" s="216" t="str">
        <f>IF(F88&gt;0,MAX($A$1:A87)+1,"")</f>
        <v/>
      </c>
      <c r="B88" s="85"/>
      <c r="C88" s="204" t="s">
        <v>210</v>
      </c>
      <c r="D88" s="85" t="s">
        <v>211</v>
      </c>
      <c r="E88" s="85" t="s">
        <v>109</v>
      </c>
      <c r="F88" s="218"/>
      <c r="G88" s="219">
        <v>0</v>
      </c>
      <c r="H88" s="267">
        <f>F88*G88</f>
        <v>0</v>
      </c>
    </row>
    <row r="89" spans="1:8" s="276" customFormat="1" ht="30">
      <c r="A89" s="242" t="str">
        <f>IF(F88=0,"","*")</f>
        <v/>
      </c>
      <c r="B89" s="274"/>
      <c r="C89" s="228"/>
      <c r="D89" s="229" t="s">
        <v>239</v>
      </c>
      <c r="E89" s="274"/>
      <c r="F89" s="251"/>
      <c r="G89" s="252"/>
      <c r="H89" s="275"/>
    </row>
    <row r="90" spans="1:8" s="208" customFormat="1" ht="15">
      <c r="A90" s="216" t="str">
        <f>IF(F90&gt;0,MAX($A$1:A89)+1,"")</f>
        <v/>
      </c>
      <c r="B90" s="85"/>
      <c r="C90" s="204" t="s">
        <v>212</v>
      </c>
      <c r="D90" s="85" t="s">
        <v>213</v>
      </c>
      <c r="E90" s="85" t="s">
        <v>261</v>
      </c>
      <c r="F90" s="281"/>
      <c r="G90" s="219"/>
      <c r="H90" s="207">
        <f>ROUND(F90*G90/100,0)</f>
        <v>0</v>
      </c>
    </row>
    <row r="91" spans="1:8" s="248" customFormat="1" ht="30">
      <c r="A91" s="242" t="str">
        <f>IF(F90=0,"","*")</f>
        <v/>
      </c>
      <c r="B91" s="243"/>
      <c r="C91" s="244"/>
      <c r="D91" s="229" t="s">
        <v>214</v>
      </c>
      <c r="E91" s="243"/>
      <c r="F91" s="245"/>
      <c r="G91" s="246"/>
      <c r="H91" s="247"/>
    </row>
    <row r="92" spans="1:8" s="258" customFormat="1" ht="8.1" customHeight="1">
      <c r="A92" s="289" t="s">
        <v>101</v>
      </c>
      <c r="B92" s="255"/>
      <c r="C92" s="256"/>
      <c r="D92" s="273"/>
      <c r="E92" s="255"/>
      <c r="F92" s="245"/>
      <c r="G92" s="246"/>
      <c r="H92" s="257"/>
    </row>
    <row r="93" spans="1:8" s="215" customFormat="1" ht="15.75">
      <c r="A93" s="259">
        <f>IF(F93&gt;0,MAX($A$1:A92)+1,"")</f>
        <v>5</v>
      </c>
      <c r="B93" s="210" t="s">
        <v>161</v>
      </c>
      <c r="C93" s="211" t="s">
        <v>264</v>
      </c>
      <c r="D93" s="210" t="s">
        <v>215</v>
      </c>
      <c r="E93" s="210" t="s">
        <v>104</v>
      </c>
      <c r="F93" s="212">
        <f>IF(SUM(F94:F100)=0,0,1)</f>
        <v>1</v>
      </c>
      <c r="G93" s="213"/>
      <c r="H93" s="214">
        <f>SUBTOTAL(9,H94:H102)</f>
        <v>0</v>
      </c>
    </row>
    <row r="94" spans="1:8" s="208" customFormat="1" ht="14.25" customHeight="1">
      <c r="A94" s="216">
        <f>IF(F94&gt;0,MAX($A$1:A93)+1,"")</f>
        <v>6</v>
      </c>
      <c r="B94" s="85"/>
      <c r="C94" s="204" t="s">
        <v>216</v>
      </c>
      <c r="D94" s="85" t="s">
        <v>217</v>
      </c>
      <c r="E94" s="85" t="s">
        <v>109</v>
      </c>
      <c r="F94" s="414">
        <v>1</v>
      </c>
      <c r="G94" s="420"/>
      <c r="H94" s="267">
        <f>F94*G94</f>
        <v>0</v>
      </c>
    </row>
    <row r="95" spans="1:8" s="248" customFormat="1" ht="15">
      <c r="A95" s="242" t="str">
        <f>IF(F94=0,"","*")</f>
        <v>*</v>
      </c>
      <c r="B95" s="243"/>
      <c r="C95" s="244"/>
      <c r="D95" s="229" t="s">
        <v>240</v>
      </c>
      <c r="E95" s="243"/>
      <c r="F95" s="245"/>
      <c r="G95" s="246"/>
      <c r="H95" s="247"/>
    </row>
    <row r="96" spans="1:8" s="208" customFormat="1" ht="14.25" customHeight="1">
      <c r="A96" s="216" t="str">
        <f>IF(F96&gt;0,MAX($A$1:A95)+1,"")</f>
        <v/>
      </c>
      <c r="B96" s="85"/>
      <c r="C96" s="204" t="s">
        <v>218</v>
      </c>
      <c r="D96" s="85" t="s">
        <v>219</v>
      </c>
      <c r="E96" s="85" t="s">
        <v>261</v>
      </c>
      <c r="F96" s="281">
        <v>0</v>
      </c>
      <c r="G96" s="219"/>
      <c r="H96" s="207">
        <f>ROUND(F96*G96/100,0)</f>
        <v>0</v>
      </c>
    </row>
    <row r="97" spans="1:8" s="248" customFormat="1" ht="30">
      <c r="A97" s="242" t="str">
        <f>IF(F96=0,"","*")</f>
        <v/>
      </c>
      <c r="B97" s="243"/>
      <c r="C97" s="244"/>
      <c r="D97" s="229" t="s">
        <v>220</v>
      </c>
      <c r="E97" s="243"/>
      <c r="F97" s="290"/>
      <c r="G97" s="246"/>
      <c r="H97" s="247"/>
    </row>
    <row r="98" spans="1:8" s="208" customFormat="1" ht="14.25" customHeight="1">
      <c r="A98" s="216" t="str">
        <f>IF(F98&gt;0,MAX($A$1:A97)+1,"")</f>
        <v/>
      </c>
      <c r="B98" s="85"/>
      <c r="C98" s="204" t="s">
        <v>221</v>
      </c>
      <c r="D98" s="85" t="s">
        <v>222</v>
      </c>
      <c r="E98" s="85" t="s">
        <v>261</v>
      </c>
      <c r="F98" s="281">
        <v>0</v>
      </c>
      <c r="G98" s="219"/>
      <c r="H98" s="207">
        <f>ROUND(F98*G98/100,0)</f>
        <v>0</v>
      </c>
    </row>
    <row r="99" spans="1:8" s="248" customFormat="1" ht="30">
      <c r="A99" s="242" t="str">
        <f>IF(F98=0,"","*")</f>
        <v/>
      </c>
      <c r="B99" s="243"/>
      <c r="C99" s="244"/>
      <c r="D99" s="229" t="s">
        <v>223</v>
      </c>
      <c r="E99" s="243"/>
      <c r="F99" s="245"/>
      <c r="G99" s="246"/>
      <c r="H99" s="247"/>
    </row>
    <row r="100" spans="1:8" s="208" customFormat="1" ht="14.25" customHeight="1">
      <c r="A100" s="216" t="str">
        <f>IF(F100&gt;0,MAX($A$1:A99)+1,"")</f>
        <v/>
      </c>
      <c r="B100" s="85"/>
      <c r="C100" s="204" t="s">
        <v>224</v>
      </c>
      <c r="D100" s="85" t="s">
        <v>225</v>
      </c>
      <c r="E100" s="85" t="s">
        <v>261</v>
      </c>
      <c r="F100" s="411">
        <v>0</v>
      </c>
      <c r="G100" s="219">
        <v>0</v>
      </c>
      <c r="H100" s="207">
        <f>ROUND(F100*G100/100,0)</f>
        <v>0</v>
      </c>
    </row>
    <row r="101" spans="1:8" s="248" customFormat="1" ht="45.6" customHeight="1">
      <c r="A101" s="242" t="str">
        <f>IF(F100=0,"","*")</f>
        <v/>
      </c>
      <c r="B101" s="243"/>
      <c r="C101" s="244"/>
      <c r="D101" s="229" t="s">
        <v>301</v>
      </c>
      <c r="E101" s="243"/>
      <c r="F101" s="245"/>
      <c r="G101" s="246"/>
      <c r="H101" s="247"/>
    </row>
    <row r="102" spans="1:8" s="258" customFormat="1" ht="8.1" customHeight="1">
      <c r="A102" s="289" t="s">
        <v>101</v>
      </c>
      <c r="B102" s="255"/>
      <c r="C102" s="256"/>
      <c r="D102" s="273"/>
      <c r="E102" s="255"/>
      <c r="F102" s="245"/>
      <c r="G102" s="246"/>
      <c r="H102" s="257"/>
    </row>
    <row r="103" spans="1:8" s="215" customFormat="1" ht="15.75">
      <c r="A103" s="259" t="str">
        <f>IF(F103&gt;0,MAX($A$1:A102)+1,"")</f>
        <v/>
      </c>
      <c r="B103" s="210" t="s">
        <v>266</v>
      </c>
      <c r="C103" s="211" t="s">
        <v>226</v>
      </c>
      <c r="D103" s="210" t="s">
        <v>227</v>
      </c>
      <c r="E103" s="210" t="s">
        <v>104</v>
      </c>
      <c r="F103" s="212">
        <f>IF(SUM(F104:F105)=0,0,1)</f>
        <v>0</v>
      </c>
      <c r="G103" s="213"/>
      <c r="H103" s="214">
        <f>SUBTOTAL(9,H104:H106)</f>
        <v>0</v>
      </c>
    </row>
    <row r="104" spans="1:8" s="268" customFormat="1" ht="15">
      <c r="A104" s="216" t="str">
        <f>IF(F104&gt;0,MAX($A$1:A103)+1,"")</f>
        <v/>
      </c>
      <c r="B104" s="97"/>
      <c r="C104" s="264" t="s">
        <v>228</v>
      </c>
      <c r="D104" s="291" t="s">
        <v>229</v>
      </c>
      <c r="E104" s="97" t="s">
        <v>156</v>
      </c>
      <c r="F104" s="426"/>
      <c r="G104" s="425"/>
      <c r="H104" s="267">
        <f>F104*G104</f>
        <v>0</v>
      </c>
    </row>
    <row r="105" spans="1:8" s="268" customFormat="1" ht="15">
      <c r="A105" s="216" t="str">
        <f>IF(F105&gt;0,MAX($A$1:A104)+1,"")</f>
        <v/>
      </c>
      <c r="B105" s="97"/>
      <c r="C105" s="264" t="s">
        <v>228</v>
      </c>
      <c r="D105" s="291" t="s">
        <v>230</v>
      </c>
      <c r="E105" s="97" t="s">
        <v>109</v>
      </c>
      <c r="F105" s="265"/>
      <c r="G105" s="266"/>
      <c r="H105" s="267"/>
    </row>
    <row r="106" spans="1:8" s="248" customFormat="1" ht="30">
      <c r="A106" s="242" t="str">
        <f>IF(FG103=0,"","*")</f>
        <v/>
      </c>
      <c r="B106" s="243"/>
      <c r="C106" s="244"/>
      <c r="D106" s="229" t="s">
        <v>241</v>
      </c>
      <c r="E106" s="243"/>
      <c r="F106" s="290"/>
      <c r="G106" s="246"/>
      <c r="H106" s="247"/>
    </row>
    <row r="107" spans="1:8" s="258" customFormat="1" ht="15">
      <c r="A107" s="254"/>
      <c r="B107" s="255"/>
      <c r="C107" s="256"/>
      <c r="D107" s="273"/>
      <c r="E107" s="255"/>
      <c r="F107" s="290"/>
      <c r="G107" s="246"/>
      <c r="H107" s="257"/>
    </row>
    <row r="108" spans="1:8" ht="15.75" thickBot="1">
      <c r="A108" s="292" t="s">
        <v>256</v>
      </c>
      <c r="B108" s="293"/>
      <c r="C108" s="294"/>
      <c r="D108" s="293"/>
      <c r="E108" s="293"/>
      <c r="F108" s="293"/>
      <c r="G108" s="295"/>
      <c r="H108" s="296"/>
    </row>
    <row r="109" ht="15">
      <c r="A109" s="297" t="s">
        <v>101</v>
      </c>
    </row>
  </sheetData>
  <autoFilter ref="A5:A109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headerFooter>
    <oddFooter>&amp;CStránka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G50"/>
  <sheetViews>
    <sheetView tabSelected="1" view="pageBreakPreview" zoomScale="106" zoomScaleSheetLayoutView="106" workbookViewId="0" topLeftCell="A16">
      <selection activeCell="A39" sqref="A39:I39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3" width="7.7109375" style="0" customWidth="1"/>
    <col min="4" max="4" width="16.7109375" style="0" customWidth="1"/>
    <col min="5" max="5" width="5.7109375" style="0" customWidth="1"/>
    <col min="6" max="6" width="3.421875" style="0" customWidth="1"/>
    <col min="7" max="7" width="20.140625" style="0" customWidth="1"/>
    <col min="8" max="8" width="16.7109375" style="0" customWidth="1"/>
    <col min="9" max="9" width="3.00390625" style="0" customWidth="1"/>
    <col min="13" max="13" width="10.140625" style="0" bestFit="1" customWidth="1"/>
    <col min="14" max="14" width="9.28125" style="0" bestFit="1" customWidth="1"/>
    <col min="18" max="18" width="14.7109375" style="0" bestFit="1" customWidth="1"/>
  </cols>
  <sheetData>
    <row r="1" spans="1:9" ht="21.75" customHeight="1">
      <c r="A1" s="58" t="s">
        <v>40</v>
      </c>
      <c r="B1" s="115"/>
      <c r="C1" s="115"/>
      <c r="D1" s="115"/>
      <c r="E1" s="115"/>
      <c r="F1" s="115"/>
      <c r="G1" s="115"/>
      <c r="H1" s="115"/>
      <c r="I1" s="115"/>
    </row>
    <row r="2" ht="15" customHeight="1" thickBot="1"/>
    <row r="3" spans="1:9" ht="12.95" customHeight="1">
      <c r="A3" s="116" t="s">
        <v>6</v>
      </c>
      <c r="B3" s="117"/>
      <c r="C3" s="118" t="s">
        <v>41</v>
      </c>
      <c r="D3" s="118"/>
      <c r="E3" s="119"/>
      <c r="F3" s="119"/>
      <c r="G3" s="118"/>
      <c r="H3" s="120" t="s">
        <v>42</v>
      </c>
      <c r="I3" s="121"/>
    </row>
    <row r="4" spans="1:9" ht="17.45" customHeight="1">
      <c r="A4" s="92"/>
      <c r="B4" s="122"/>
      <c r="C4" s="454" t="str">
        <f>'SO01 Krycí list'!$C$4:$G$4</f>
        <v>REKONSTRUKCE VÝTAHU PAVILON "B"</v>
      </c>
      <c r="D4" s="455"/>
      <c r="E4" s="455"/>
      <c r="F4" s="455"/>
      <c r="G4" s="456"/>
      <c r="H4" s="307" t="s">
        <v>248</v>
      </c>
      <c r="I4" s="123"/>
    </row>
    <row r="5" spans="1:9" ht="17.45" customHeight="1">
      <c r="A5" s="124"/>
      <c r="B5" s="125"/>
      <c r="C5" s="454" t="str">
        <f>'SO01 Krycí list'!$C$5:$G$5</f>
        <v>NEMOCNICE ŠUMPERK</v>
      </c>
      <c r="D5" s="455"/>
      <c r="E5" s="455"/>
      <c r="F5" s="455"/>
      <c r="G5" s="456"/>
      <c r="H5" s="126"/>
      <c r="I5" s="127"/>
    </row>
    <row r="6" spans="1:9" ht="12.95" customHeight="1">
      <c r="A6" s="128" t="s">
        <v>7</v>
      </c>
      <c r="B6" s="129"/>
      <c r="C6" s="130" t="s">
        <v>43</v>
      </c>
      <c r="E6" s="130"/>
      <c r="F6" s="130"/>
      <c r="G6" s="130"/>
      <c r="H6" s="131" t="s">
        <v>44</v>
      </c>
      <c r="I6" s="132"/>
    </row>
    <row r="7" spans="1:9" ht="18.75" customHeight="1">
      <c r="A7" s="124"/>
      <c r="B7" s="125"/>
      <c r="C7" s="454" t="str">
        <f>'SO01 Krycí list'!$C$7:$G$7</f>
        <v>SO 01 VLASTNÍ OBJEKT</v>
      </c>
      <c r="D7" s="455"/>
      <c r="E7" s="455"/>
      <c r="F7" s="455"/>
      <c r="G7" s="456"/>
      <c r="H7" s="133"/>
      <c r="I7" s="127"/>
    </row>
    <row r="8" spans="1:9" ht="12.95" customHeight="1">
      <c r="A8" s="128" t="s">
        <v>45</v>
      </c>
      <c r="B8" s="129"/>
      <c r="C8" s="130" t="s">
        <v>46</v>
      </c>
      <c r="E8" s="130"/>
      <c r="F8" s="130"/>
      <c r="G8" s="130"/>
      <c r="H8" s="131" t="s">
        <v>47</v>
      </c>
      <c r="I8" s="132"/>
    </row>
    <row r="9" spans="1:9" ht="17.25" customHeight="1">
      <c r="A9" s="124"/>
      <c r="B9" s="125"/>
      <c r="C9" s="454" t="s">
        <v>251</v>
      </c>
      <c r="D9" s="455"/>
      <c r="E9" s="455"/>
      <c r="F9" s="455"/>
      <c r="G9" s="456"/>
      <c r="H9" s="133" t="s">
        <v>49</v>
      </c>
      <c r="I9" s="127"/>
    </row>
    <row r="10" spans="1:11" ht="12.75">
      <c r="A10" s="128" t="s">
        <v>282</v>
      </c>
      <c r="B10" s="130"/>
      <c r="C10" s="457" t="str">
        <f>'SO01 Krycí list'!C10:E10</f>
        <v>Město Šumperk</v>
      </c>
      <c r="D10" s="457"/>
      <c r="E10" s="457"/>
      <c r="F10" s="134"/>
      <c r="G10" s="135" t="s">
        <v>50</v>
      </c>
      <c r="H10" s="136"/>
      <c r="I10" s="137">
        <v>0</v>
      </c>
      <c r="J10" s="138"/>
      <c r="K10" s="138"/>
    </row>
    <row r="11" spans="1:9" ht="12.75">
      <c r="A11" s="128" t="s">
        <v>51</v>
      </c>
      <c r="B11" s="130"/>
      <c r="C11" s="475" t="str">
        <f>'SO01 Krycí list'!C11:E11</f>
        <v>Šumperská nemocnice a.s.</v>
      </c>
      <c r="D11" s="475"/>
      <c r="E11" s="475"/>
      <c r="F11" s="139"/>
      <c r="G11" s="131" t="s">
        <v>52</v>
      </c>
      <c r="H11" s="130"/>
      <c r="I11" s="140">
        <f>IF(PocetMJ=0,,ROUND((H41+H43)/PocetMJ,1))</f>
        <v>0</v>
      </c>
    </row>
    <row r="12" spans="1:9" ht="12.75">
      <c r="A12" s="141" t="s">
        <v>53</v>
      </c>
      <c r="B12" s="75"/>
      <c r="C12" s="428"/>
      <c r="D12" s="428"/>
      <c r="E12" s="428"/>
      <c r="F12" s="75"/>
      <c r="G12" s="142" t="s">
        <v>54</v>
      </c>
      <c r="H12" s="418">
        <f>'SO01 Krycí list'!H12</f>
        <v>2014008</v>
      </c>
      <c r="I12" s="143"/>
    </row>
    <row r="13" spans="1:59" ht="12.75">
      <c r="A13" s="92" t="s">
        <v>55</v>
      </c>
      <c r="B13" s="67"/>
      <c r="C13" s="67"/>
      <c r="D13" s="458"/>
      <c r="E13" s="458"/>
      <c r="F13" s="67"/>
      <c r="G13" s="144" t="s">
        <v>56</v>
      </c>
      <c r="H13" s="458"/>
      <c r="I13" s="459"/>
      <c r="BC13" s="84"/>
      <c r="BD13" s="84"/>
      <c r="BE13" s="84"/>
      <c r="BF13" s="84"/>
      <c r="BG13" s="84"/>
    </row>
    <row r="14" spans="1:9" ht="12.75">
      <c r="A14" s="92"/>
      <c r="B14" s="460" t="s">
        <v>57</v>
      </c>
      <c r="C14" s="460"/>
      <c r="D14" s="460"/>
      <c r="E14" s="460"/>
      <c r="F14" s="67"/>
      <c r="G14" s="461"/>
      <c r="H14" s="462"/>
      <c r="I14" s="463"/>
    </row>
    <row r="15" spans="1:9" ht="30" customHeight="1" thickBot="1">
      <c r="A15" s="145" t="s">
        <v>58</v>
      </c>
      <c r="B15" s="146"/>
      <c r="C15" s="146"/>
      <c r="D15" s="146"/>
      <c r="E15" s="146"/>
      <c r="F15" s="146"/>
      <c r="G15" s="147"/>
      <c r="H15" s="147"/>
      <c r="I15" s="148"/>
    </row>
    <row r="16" spans="1:9" ht="17.25" customHeight="1" thickBot="1">
      <c r="A16" s="464" t="s">
        <v>59</v>
      </c>
      <c r="B16" s="465"/>
      <c r="C16" s="465"/>
      <c r="D16" s="465"/>
      <c r="E16" s="466"/>
      <c r="F16" s="464" t="s">
        <v>60</v>
      </c>
      <c r="G16" s="465"/>
      <c r="H16" s="465"/>
      <c r="I16" s="466"/>
    </row>
    <row r="17" spans="1:9" ht="15.95" customHeight="1">
      <c r="A17" s="149"/>
      <c r="B17" s="150" t="s">
        <v>61</v>
      </c>
      <c r="C17" s="150"/>
      <c r="D17" s="151" t="str">
        <f>'01rek'!E20</f>
        <v>--------------</v>
      </c>
      <c r="E17" s="152" t="str">
        <f>IF(D17&gt;0,"Kč","")</f>
        <v>Kč</v>
      </c>
      <c r="F17" s="153"/>
      <c r="G17" s="154" t="s">
        <v>62</v>
      </c>
      <c r="H17" s="155"/>
      <c r="I17" s="156"/>
    </row>
    <row r="18" spans="1:9" ht="15.95" customHeight="1">
      <c r="A18" s="149" t="s">
        <v>63</v>
      </c>
      <c r="B18" s="150" t="s">
        <v>64</v>
      </c>
      <c r="C18" s="150"/>
      <c r="D18" s="157" t="str">
        <f>'01rek'!F20</f>
        <v>--------------</v>
      </c>
      <c r="E18" s="143" t="str">
        <f aca="true" t="shared" si="0" ref="E18:E25">IF(D18&gt;0,"Kč","")</f>
        <v>Kč</v>
      </c>
      <c r="F18" s="158" t="s">
        <v>65</v>
      </c>
      <c r="G18" s="159"/>
      <c r="H18" s="336"/>
      <c r="I18" s="143" t="str">
        <f aca="true" t="shared" si="1" ref="I18:I33">IF(H18&gt;0,"Kč","")</f>
        <v/>
      </c>
    </row>
    <row r="19" spans="1:9" ht="15.95" customHeight="1">
      <c r="A19" s="149" t="s">
        <v>66</v>
      </c>
      <c r="B19" s="150" t="s">
        <v>67</v>
      </c>
      <c r="C19" s="150"/>
      <c r="D19" s="306" t="str">
        <f>'01rek'!G20</f>
        <v>--------------</v>
      </c>
      <c r="E19" s="143" t="str">
        <f t="shared" si="0"/>
        <v>Kč</v>
      </c>
      <c r="F19" s="158" t="s">
        <v>68</v>
      </c>
      <c r="G19" s="159"/>
      <c r="H19" s="336"/>
      <c r="I19" s="143" t="str">
        <f t="shared" si="1"/>
        <v/>
      </c>
    </row>
    <row r="20" spans="1:9" ht="15.95" customHeight="1">
      <c r="A20" s="160" t="s">
        <v>69</v>
      </c>
      <c r="B20" s="150" t="s">
        <v>70</v>
      </c>
      <c r="C20" s="150"/>
      <c r="D20" s="306" t="str">
        <f>'01rek'!H20</f>
        <v>--------------</v>
      </c>
      <c r="E20" s="143" t="str">
        <f t="shared" si="0"/>
        <v>Kč</v>
      </c>
      <c r="F20" s="158" t="s">
        <v>71</v>
      </c>
      <c r="G20" s="159"/>
      <c r="H20" s="336"/>
      <c r="I20" s="143" t="str">
        <f t="shared" si="1"/>
        <v/>
      </c>
    </row>
    <row r="21" spans="1:9" ht="15.95" customHeight="1">
      <c r="A21" s="161" t="s">
        <v>72</v>
      </c>
      <c r="B21" s="150"/>
      <c r="C21" s="150"/>
      <c r="D21" s="157">
        <f>SUM(D17:D20)</f>
        <v>0</v>
      </c>
      <c r="E21" s="162" t="str">
        <f t="shared" si="0"/>
        <v/>
      </c>
      <c r="F21" s="158"/>
      <c r="G21" s="163" t="s">
        <v>73</v>
      </c>
      <c r="H21" s="337"/>
      <c r="I21" s="162" t="str">
        <f t="shared" si="1"/>
        <v/>
      </c>
    </row>
    <row r="22" spans="1:9" ht="15.95" customHeight="1">
      <c r="A22" s="161"/>
      <c r="B22" s="150"/>
      <c r="C22" s="150"/>
      <c r="D22" s="157"/>
      <c r="E22" s="143" t="str">
        <f t="shared" si="0"/>
        <v/>
      </c>
      <c r="F22" s="158"/>
      <c r="G22" s="159" t="s">
        <v>74</v>
      </c>
      <c r="H22" s="336"/>
      <c r="I22" s="143" t="str">
        <f t="shared" si="1"/>
        <v/>
      </c>
    </row>
    <row r="23" spans="1:9" ht="15.95" customHeight="1">
      <c r="A23" s="161" t="s">
        <v>17</v>
      </c>
      <c r="B23" s="150"/>
      <c r="C23" s="150"/>
      <c r="D23" s="306" t="str">
        <f>'01rek'!I20</f>
        <v>--------------</v>
      </c>
      <c r="E23" s="143" t="str">
        <f t="shared" si="0"/>
        <v>Kč</v>
      </c>
      <c r="F23" s="158" t="s">
        <v>75</v>
      </c>
      <c r="G23" s="164"/>
      <c r="H23" s="336"/>
      <c r="I23" s="143" t="str">
        <f t="shared" si="1"/>
        <v/>
      </c>
    </row>
    <row r="24" spans="1:9" ht="15.95" customHeight="1">
      <c r="A24" s="92"/>
      <c r="B24" s="67"/>
      <c r="C24" s="67"/>
      <c r="D24" s="157"/>
      <c r="E24" s="143" t="str">
        <f t="shared" si="0"/>
        <v/>
      </c>
      <c r="F24" s="158" t="s">
        <v>76</v>
      </c>
      <c r="G24" s="159"/>
      <c r="H24" s="336"/>
      <c r="I24" s="143" t="str">
        <f t="shared" si="1"/>
        <v/>
      </c>
    </row>
    <row r="25" spans="1:9" ht="15.95" customHeight="1" thickBot="1">
      <c r="A25" s="165" t="s">
        <v>77</v>
      </c>
      <c r="B25" s="166"/>
      <c r="C25" s="166"/>
      <c r="D25" s="358">
        <f>SUM(D21:D24)</f>
        <v>0</v>
      </c>
      <c r="E25" s="359" t="str">
        <f t="shared" si="0"/>
        <v/>
      </c>
      <c r="F25" s="158" t="s">
        <v>78</v>
      </c>
      <c r="G25" s="164"/>
      <c r="H25" s="336"/>
      <c r="I25" s="143" t="str">
        <f t="shared" si="1"/>
        <v/>
      </c>
    </row>
    <row r="26" spans="1:9" ht="13.5" thickBot="1">
      <c r="A26" s="168" t="s">
        <v>79</v>
      </c>
      <c r="B26" s="169"/>
      <c r="C26" s="360"/>
      <c r="D26" s="178"/>
      <c r="E26" s="179"/>
      <c r="F26" s="357" t="s">
        <v>80</v>
      </c>
      <c r="G26" s="164"/>
      <c r="H26" s="336"/>
      <c r="I26" s="143" t="str">
        <f t="shared" si="1"/>
        <v/>
      </c>
    </row>
    <row r="27" spans="1:9" ht="12.75">
      <c r="A27" s="170" t="s">
        <v>81</v>
      </c>
      <c r="B27" s="171"/>
      <c r="C27" s="476" t="s">
        <v>252</v>
      </c>
      <c r="D27" s="477"/>
      <c r="E27" s="478"/>
      <c r="F27" s="158" t="s">
        <v>82</v>
      </c>
      <c r="G27" s="164"/>
      <c r="H27" s="336"/>
      <c r="I27" s="143" t="str">
        <f t="shared" si="1"/>
        <v/>
      </c>
    </row>
    <row r="28" spans="1:13" ht="15.75" thickBot="1">
      <c r="A28" s="170" t="s">
        <v>83</v>
      </c>
      <c r="B28" s="172"/>
      <c r="C28" s="479">
        <v>41835</v>
      </c>
      <c r="D28" s="480"/>
      <c r="E28" s="417"/>
      <c r="F28" s="158"/>
      <c r="G28" s="174" t="s">
        <v>84</v>
      </c>
      <c r="H28" s="338"/>
      <c r="I28" s="167" t="str">
        <f t="shared" si="1"/>
        <v/>
      </c>
      <c r="M28" s="175"/>
    </row>
    <row r="29" spans="1:9" ht="30" customHeight="1" thickBot="1">
      <c r="A29" s="176" t="s">
        <v>85</v>
      </c>
      <c r="B29" s="177"/>
      <c r="C29" s="437"/>
      <c r="D29" s="438"/>
      <c r="E29" s="439"/>
      <c r="F29" s="473" t="s">
        <v>86</v>
      </c>
      <c r="G29" s="474"/>
      <c r="H29" s="339"/>
      <c r="I29" s="167" t="str">
        <f t="shared" si="1"/>
        <v/>
      </c>
    </row>
    <row r="30" spans="1:9" ht="12.75">
      <c r="A30" s="168" t="s">
        <v>87</v>
      </c>
      <c r="B30" s="169"/>
      <c r="C30" s="429"/>
      <c r="D30" s="430"/>
      <c r="E30" s="431"/>
      <c r="F30" s="131" t="s">
        <v>77</v>
      </c>
      <c r="G30" s="70"/>
      <c r="H30" s="340">
        <f>D25</f>
        <v>0</v>
      </c>
      <c r="I30" s="152" t="str">
        <f>IF(H30&gt;0,"Kč","")</f>
        <v/>
      </c>
    </row>
    <row r="31" spans="1:9" ht="12.75">
      <c r="A31" s="170" t="s">
        <v>81</v>
      </c>
      <c r="B31" s="171"/>
      <c r="C31" s="442"/>
      <c r="D31" s="443"/>
      <c r="E31" s="444"/>
      <c r="F31" s="141" t="s">
        <v>88</v>
      </c>
      <c r="G31" s="75"/>
      <c r="H31" s="341"/>
      <c r="I31" s="143" t="str">
        <f t="shared" si="1"/>
        <v/>
      </c>
    </row>
    <row r="32" spans="1:9" ht="13.5" thickBot="1">
      <c r="A32" s="170" t="s">
        <v>83</v>
      </c>
      <c r="B32" s="172"/>
      <c r="C32" s="445"/>
      <c r="D32" s="446"/>
      <c r="E32" s="447"/>
      <c r="F32" s="176"/>
      <c r="G32" s="178"/>
      <c r="H32" s="342"/>
      <c r="I32" s="179"/>
    </row>
    <row r="33" spans="1:9" ht="30" customHeight="1" thickBot="1">
      <c r="A33" s="180" t="s">
        <v>85</v>
      </c>
      <c r="B33" s="181"/>
      <c r="C33" s="437"/>
      <c r="D33" s="438"/>
      <c r="E33" s="439"/>
      <c r="F33" s="182" t="s">
        <v>89</v>
      </c>
      <c r="G33" s="183"/>
      <c r="H33" s="343">
        <f>SUM(H30:H32)</f>
        <v>0</v>
      </c>
      <c r="I33" s="184" t="str">
        <f t="shared" si="1"/>
        <v/>
      </c>
    </row>
    <row r="34" spans="1:9" ht="12.75">
      <c r="A34" s="168" t="s">
        <v>90</v>
      </c>
      <c r="B34" s="169"/>
      <c r="C34" s="429"/>
      <c r="D34" s="430"/>
      <c r="E34" s="431"/>
      <c r="F34" s="153">
        <v>0</v>
      </c>
      <c r="G34" s="70" t="s">
        <v>91</v>
      </c>
      <c r="H34" s="340"/>
      <c r="I34" s="152"/>
    </row>
    <row r="35" spans="1:9" ht="12.75">
      <c r="A35" s="170" t="s">
        <v>81</v>
      </c>
      <c r="B35" s="171"/>
      <c r="C35" s="442"/>
      <c r="D35" s="443"/>
      <c r="E35" s="444"/>
      <c r="F35" s="141">
        <v>15</v>
      </c>
      <c r="G35" s="75" t="s">
        <v>91</v>
      </c>
      <c r="H35" s="341"/>
      <c r="I35" s="143"/>
    </row>
    <row r="36" spans="1:9" ht="13.5" thickBot="1">
      <c r="A36" s="170" t="s">
        <v>83</v>
      </c>
      <c r="B36" s="172"/>
      <c r="C36" s="445"/>
      <c r="D36" s="446"/>
      <c r="E36" s="447"/>
      <c r="F36" s="176">
        <v>21</v>
      </c>
      <c r="G36" s="178" t="s">
        <v>91</v>
      </c>
      <c r="H36" s="342">
        <f>ROUND(H33*F36/100,0)</f>
        <v>0</v>
      </c>
      <c r="I36" s="179" t="str">
        <f>IF(H36&gt;0,"Kč","")</f>
        <v/>
      </c>
    </row>
    <row r="37" spans="1:9" ht="30" customHeight="1" thickBot="1">
      <c r="A37" s="180" t="s">
        <v>85</v>
      </c>
      <c r="B37" s="181"/>
      <c r="C37" s="437"/>
      <c r="D37" s="438"/>
      <c r="E37" s="439"/>
      <c r="F37" s="182" t="s">
        <v>92</v>
      </c>
      <c r="G37" s="183"/>
      <c r="H37" s="343">
        <f>H33+H36</f>
        <v>0</v>
      </c>
      <c r="I37" s="184" t="str">
        <f>IF(H37&gt;0,"Kč","")</f>
        <v/>
      </c>
    </row>
    <row r="38" spans="1:9" ht="9.75" customHeight="1">
      <c r="A38" s="92" t="s">
        <v>93</v>
      </c>
      <c r="B38" s="67"/>
      <c r="C38" s="67"/>
      <c r="D38" s="67"/>
      <c r="E38" s="67"/>
      <c r="F38" s="130"/>
      <c r="G38" s="130"/>
      <c r="H38" s="130"/>
      <c r="I38" s="132"/>
    </row>
    <row r="39" spans="1:9" ht="1.5" customHeight="1">
      <c r="A39" s="92"/>
      <c r="B39" s="422" t="s">
        <v>249</v>
      </c>
      <c r="C39" s="422"/>
      <c r="D39" s="422"/>
      <c r="E39" s="422"/>
      <c r="F39" s="422"/>
      <c r="G39" s="422"/>
      <c r="H39" s="422"/>
      <c r="I39" s="123"/>
    </row>
    <row r="40" spans="1:9" ht="12.75" customHeight="1" hidden="1">
      <c r="A40" s="92"/>
      <c r="B40" s="422"/>
      <c r="C40" s="422"/>
      <c r="D40" s="422"/>
      <c r="E40" s="422"/>
      <c r="F40" s="422"/>
      <c r="G40" s="422"/>
      <c r="H40" s="422"/>
      <c r="I40" s="123"/>
    </row>
    <row r="41" spans="1:9" ht="12.75" customHeight="1" hidden="1">
      <c r="A41" s="92"/>
      <c r="B41" s="422"/>
      <c r="C41" s="422"/>
      <c r="D41" s="422"/>
      <c r="E41" s="422"/>
      <c r="F41" s="422"/>
      <c r="G41" s="422"/>
      <c r="H41" s="422"/>
      <c r="I41" s="123"/>
    </row>
    <row r="42" spans="1:9" ht="6.75" customHeight="1" thickBot="1">
      <c r="A42" s="92"/>
      <c r="B42" s="422"/>
      <c r="C42" s="422"/>
      <c r="D42" s="422"/>
      <c r="E42" s="422"/>
      <c r="F42" s="422"/>
      <c r="G42" s="422"/>
      <c r="H42" s="422"/>
      <c r="I42" s="123"/>
    </row>
    <row r="43" spans="1:9" ht="124.5" customHeight="1" thickBot="1">
      <c r="A43" s="448" t="s">
        <v>431</v>
      </c>
      <c r="B43" s="449"/>
      <c r="C43" s="449"/>
      <c r="D43" s="449"/>
      <c r="E43" s="449"/>
      <c r="F43" s="449"/>
      <c r="G43" s="449"/>
      <c r="H43" s="449"/>
      <c r="I43" s="450"/>
    </row>
    <row r="44" spans="1:9" ht="8.25" customHeight="1" thickBot="1">
      <c r="A44" s="185"/>
      <c r="B44" s="186"/>
      <c r="C44" s="186"/>
      <c r="D44" s="186"/>
      <c r="E44" s="186"/>
      <c r="F44" s="186"/>
      <c r="G44" s="186"/>
      <c r="H44" s="186"/>
      <c r="I44" s="187"/>
    </row>
    <row r="47" ht="12.75">
      <c r="B47" s="346"/>
    </row>
    <row r="48" ht="12.75">
      <c r="B48" s="346"/>
    </row>
    <row r="49" ht="12.75">
      <c r="B49" s="347"/>
    </row>
    <row r="50" ht="12.75">
      <c r="B50" s="346"/>
    </row>
  </sheetData>
  <mergeCells count="26">
    <mergeCell ref="G14:I14"/>
    <mergeCell ref="C28:D28"/>
    <mergeCell ref="C37:E37"/>
    <mergeCell ref="C31:E31"/>
    <mergeCell ref="C32:E32"/>
    <mergeCell ref="C33:E33"/>
    <mergeCell ref="C34:E34"/>
    <mergeCell ref="C35:E35"/>
    <mergeCell ref="C36:E36"/>
    <mergeCell ref="B14:E14"/>
    <mergeCell ref="A43:I43"/>
    <mergeCell ref="C4:G4"/>
    <mergeCell ref="C5:G5"/>
    <mergeCell ref="C7:G7"/>
    <mergeCell ref="C9:G9"/>
    <mergeCell ref="C30:E30"/>
    <mergeCell ref="C10:E10"/>
    <mergeCell ref="C29:E29"/>
    <mergeCell ref="F29:G29"/>
    <mergeCell ref="C11:E11"/>
    <mergeCell ref="C12:E12"/>
    <mergeCell ref="D13:E13"/>
    <mergeCell ref="A16:E16"/>
    <mergeCell ref="F16:I16"/>
    <mergeCell ref="C27:E27"/>
    <mergeCell ref="H13:I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headerFooter>
    <oddFooter>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C30"/>
  <sheetViews>
    <sheetView tabSelected="1" view="pageBreakPreview" zoomScale="130" zoomScaleSheetLayoutView="130" workbookViewId="0" topLeftCell="A1">
      <selection activeCell="A39" sqref="A39:I39"/>
    </sheetView>
  </sheetViews>
  <sheetFormatPr defaultColWidth="9.140625" defaultRowHeight="12.75"/>
  <cols>
    <col min="1" max="1" width="5.8515625" style="0" customWidth="1"/>
    <col min="2" max="2" width="6.140625" style="0" customWidth="1"/>
    <col min="3" max="3" width="11.421875" style="0" customWidth="1"/>
    <col min="4" max="4" width="4.7109375" style="0" customWidth="1"/>
    <col min="5" max="9" width="11.7109375" style="0" customWidth="1"/>
    <col min="11" max="50" width="9.140625" style="0" hidden="1" customWidth="1"/>
  </cols>
  <sheetData>
    <row r="1" spans="1:9" s="49" customFormat="1" ht="16.5" customHeight="1" thickBot="1" thickTop="1">
      <c r="A1" s="308" t="s">
        <v>6</v>
      </c>
      <c r="B1" s="309"/>
      <c r="C1" s="481" t="str">
        <f>'SO01 Krycí list'!$C$4:$G$4</f>
        <v>REKONSTRUKCE VÝTAHU PAVILON "B"</v>
      </c>
      <c r="D1" s="482"/>
      <c r="E1" s="482"/>
      <c r="F1" s="482"/>
      <c r="G1" s="482"/>
      <c r="H1" s="482"/>
      <c r="I1" s="483"/>
    </row>
    <row r="2" spans="1:9" s="49" customFormat="1" ht="16.5" customHeight="1" thickTop="1">
      <c r="A2" s="348"/>
      <c r="B2" s="349"/>
      <c r="C2" s="481" t="str">
        <f>'SO01 Krycí list'!$C$5:$G$5</f>
        <v>NEMOCNICE ŠUMPERK</v>
      </c>
      <c r="D2" s="482"/>
      <c r="E2" s="482"/>
      <c r="F2" s="482"/>
      <c r="G2" s="482"/>
      <c r="H2" s="482"/>
      <c r="I2" s="483"/>
    </row>
    <row r="3" spans="1:9" ht="12.75" customHeight="1">
      <c r="A3" s="310" t="s">
        <v>7</v>
      </c>
      <c r="B3" s="311"/>
      <c r="C3" s="317" t="str">
        <f>'SO01 Krycí list'!$C$7:$G$7</f>
        <v>SO 01 VLASTNÍ OBJEKT</v>
      </c>
      <c r="D3" s="315"/>
      <c r="E3" s="315"/>
      <c r="F3" s="315"/>
      <c r="G3" s="316"/>
      <c r="H3" s="50" t="s">
        <v>8</v>
      </c>
      <c r="I3" s="51">
        <f>'SO01 Krycí list'!H12</f>
        <v>2014008</v>
      </c>
    </row>
    <row r="4" spans="1:9" ht="13.5" customHeight="1" thickBot="1">
      <c r="A4" s="312" t="s">
        <v>9</v>
      </c>
      <c r="B4" s="313"/>
      <c r="C4" s="320" t="s">
        <v>251</v>
      </c>
      <c r="D4" s="318"/>
      <c r="E4" s="318"/>
      <c r="F4" s="318"/>
      <c r="G4" s="319"/>
      <c r="H4" s="52" t="s">
        <v>10</v>
      </c>
      <c r="I4" s="53">
        <f>'01 Stavební'!$C$28</f>
        <v>41835</v>
      </c>
    </row>
    <row r="5" spans="1:9" ht="13.5" thickTop="1">
      <c r="A5" s="54"/>
      <c r="B5" s="54"/>
      <c r="C5" s="55"/>
      <c r="D5" s="55"/>
      <c r="E5" s="55"/>
      <c r="F5" s="55"/>
      <c r="G5" s="55"/>
      <c r="H5" s="56"/>
      <c r="I5" s="56"/>
    </row>
    <row r="6" spans="1:55" ht="18">
      <c r="A6" s="57" t="s">
        <v>11</v>
      </c>
      <c r="B6" s="58"/>
      <c r="C6" s="58"/>
      <c r="D6" s="58"/>
      <c r="E6" s="59"/>
      <c r="F6" s="58"/>
      <c r="G6" s="58"/>
      <c r="H6" s="58"/>
      <c r="I6" s="58"/>
      <c r="BC6" s="60"/>
    </row>
    <row r="7" ht="13.5" thickBot="1">
      <c r="BC7" s="60"/>
    </row>
    <row r="8" spans="1:55" s="67" customFormat="1" ht="13.5" thickBot="1">
      <c r="A8" s="61"/>
      <c r="B8" s="62" t="s">
        <v>12</v>
      </c>
      <c r="C8" s="62"/>
      <c r="D8" s="63"/>
      <c r="E8" s="64" t="s">
        <v>13</v>
      </c>
      <c r="F8" s="65" t="s">
        <v>14</v>
      </c>
      <c r="G8" s="65" t="s">
        <v>15</v>
      </c>
      <c r="H8" s="65" t="s">
        <v>16</v>
      </c>
      <c r="I8" s="66" t="s">
        <v>17</v>
      </c>
      <c r="BC8" s="68"/>
    </row>
    <row r="9" spans="1:9" s="304" customFormat="1" ht="12.75">
      <c r="A9" s="35" t="s">
        <v>309</v>
      </c>
      <c r="B9" s="74"/>
      <c r="C9" s="305"/>
      <c r="D9" s="301"/>
      <c r="E9" s="72">
        <f>'01pol'!O8</f>
        <v>0</v>
      </c>
      <c r="F9" s="72" t="s">
        <v>19</v>
      </c>
      <c r="G9" s="72" t="s">
        <v>19</v>
      </c>
      <c r="H9" s="72" t="s">
        <v>19</v>
      </c>
      <c r="I9" s="76" t="s">
        <v>19</v>
      </c>
    </row>
    <row r="10" spans="1:9" s="304" customFormat="1" ht="12.75">
      <c r="A10" s="35" t="s">
        <v>322</v>
      </c>
      <c r="B10" s="74"/>
      <c r="C10" s="305"/>
      <c r="D10" s="301"/>
      <c r="E10" s="72">
        <f>'01pol'!O18</f>
        <v>0</v>
      </c>
      <c r="F10" s="72" t="s">
        <v>19</v>
      </c>
      <c r="G10" s="72" t="s">
        <v>19</v>
      </c>
      <c r="H10" s="72" t="s">
        <v>19</v>
      </c>
      <c r="I10" s="76" t="s">
        <v>19</v>
      </c>
    </row>
    <row r="11" spans="1:9" s="304" customFormat="1" ht="12.75">
      <c r="A11" s="410" t="s">
        <v>0</v>
      </c>
      <c r="B11" s="74"/>
      <c r="C11" s="305"/>
      <c r="D11" s="301"/>
      <c r="E11" s="72">
        <f>'01pol'!O21</f>
        <v>0</v>
      </c>
      <c r="F11" s="72" t="s">
        <v>19</v>
      </c>
      <c r="G11" s="72" t="s">
        <v>19</v>
      </c>
      <c r="H11" s="72" t="s">
        <v>19</v>
      </c>
      <c r="I11" s="76" t="s">
        <v>19</v>
      </c>
    </row>
    <row r="12" spans="1:9" s="304" customFormat="1" ht="12.75">
      <c r="A12" s="410" t="s">
        <v>2</v>
      </c>
      <c r="B12" s="74"/>
      <c r="C12" s="305"/>
      <c r="D12" s="301"/>
      <c r="E12" s="72">
        <f>'01pol'!O36</f>
        <v>0</v>
      </c>
      <c r="F12" s="72" t="s">
        <v>19</v>
      </c>
      <c r="G12" s="72" t="s">
        <v>19</v>
      </c>
      <c r="H12" s="72" t="s">
        <v>19</v>
      </c>
      <c r="I12" s="76" t="s">
        <v>19</v>
      </c>
    </row>
    <row r="13" spans="1:9" s="304" customFormat="1" ht="12.75">
      <c r="A13" s="35" t="s">
        <v>392</v>
      </c>
      <c r="B13" s="74"/>
      <c r="C13" s="305"/>
      <c r="D13" s="301"/>
      <c r="E13" s="72">
        <f>'01pol'!O77</f>
        <v>0</v>
      </c>
      <c r="F13" s="72" t="s">
        <v>19</v>
      </c>
      <c r="G13" s="72" t="s">
        <v>19</v>
      </c>
      <c r="H13" s="72" t="s">
        <v>19</v>
      </c>
      <c r="I13" s="76" t="s">
        <v>19</v>
      </c>
    </row>
    <row r="14" spans="1:9" s="304" customFormat="1" ht="12.75">
      <c r="A14" s="410" t="s">
        <v>3</v>
      </c>
      <c r="B14" s="74"/>
      <c r="C14" s="305"/>
      <c r="D14" s="301"/>
      <c r="E14" s="72">
        <f>'01pol'!O83</f>
        <v>0</v>
      </c>
      <c r="F14" s="72" t="s">
        <v>19</v>
      </c>
      <c r="G14" s="72" t="s">
        <v>19</v>
      </c>
      <c r="H14" s="72" t="s">
        <v>19</v>
      </c>
      <c r="I14" s="76" t="s">
        <v>19</v>
      </c>
    </row>
    <row r="15" spans="1:9" s="304" customFormat="1" ht="12.75">
      <c r="A15" s="410" t="s">
        <v>4</v>
      </c>
      <c r="B15" s="74"/>
      <c r="C15" s="305"/>
      <c r="D15" s="301"/>
      <c r="E15" s="72" t="s">
        <v>19</v>
      </c>
      <c r="F15" s="72">
        <f>'01pol'!O86</f>
        <v>0</v>
      </c>
      <c r="G15" s="72" t="s">
        <v>19</v>
      </c>
      <c r="H15" s="72" t="s">
        <v>19</v>
      </c>
      <c r="I15" s="76" t="s">
        <v>19</v>
      </c>
    </row>
    <row r="16" spans="1:9" s="304" customFormat="1" ht="12.75">
      <c r="A16" s="35" t="s">
        <v>409</v>
      </c>
      <c r="B16" s="74"/>
      <c r="C16" s="305"/>
      <c r="D16" s="301"/>
      <c r="E16" s="72" t="s">
        <v>19</v>
      </c>
      <c r="F16" s="72">
        <f>'01pol'!O95</f>
        <v>0</v>
      </c>
      <c r="G16" s="72" t="s">
        <v>19</v>
      </c>
      <c r="H16" s="72" t="s">
        <v>19</v>
      </c>
      <c r="I16" s="76" t="s">
        <v>19</v>
      </c>
    </row>
    <row r="17" spans="1:9" s="304" customFormat="1" ht="12.75">
      <c r="A17" s="410" t="s">
        <v>5</v>
      </c>
      <c r="B17" s="344"/>
      <c r="C17" s="408"/>
      <c r="D17" s="301"/>
      <c r="E17" s="72" t="s">
        <v>19</v>
      </c>
      <c r="F17" s="72">
        <f>'01pol'!O100</f>
        <v>0</v>
      </c>
      <c r="G17" s="72" t="s">
        <v>19</v>
      </c>
      <c r="H17" s="72" t="s">
        <v>19</v>
      </c>
      <c r="I17" s="76" t="s">
        <v>19</v>
      </c>
    </row>
    <row r="18" spans="1:9" s="67" customFormat="1" ht="12.75">
      <c r="A18" s="410" t="s">
        <v>246</v>
      </c>
      <c r="B18" s="74"/>
      <c r="C18" s="75"/>
      <c r="D18" s="301"/>
      <c r="E18" s="72" t="s">
        <v>19</v>
      </c>
      <c r="F18" s="72">
        <f>'01pol'!O109</f>
        <v>0</v>
      </c>
      <c r="G18" s="72" t="s">
        <v>19</v>
      </c>
      <c r="H18" s="72" t="s">
        <v>19</v>
      </c>
      <c r="I18" s="76" t="s">
        <v>19</v>
      </c>
    </row>
    <row r="19" spans="1:9" s="67" customFormat="1" ht="13.5" thickBot="1">
      <c r="A19" s="409"/>
      <c r="B19" s="302"/>
      <c r="C19" s="178"/>
      <c r="D19" s="303"/>
      <c r="E19" s="300"/>
      <c r="F19" s="300"/>
      <c r="G19" s="300"/>
      <c r="H19" s="300"/>
      <c r="I19" s="384"/>
    </row>
    <row r="20" spans="1:9" s="82" customFormat="1" ht="13.5" thickBot="1">
      <c r="A20" s="77"/>
      <c r="B20" s="78" t="s">
        <v>26</v>
      </c>
      <c r="C20" s="78"/>
      <c r="D20" s="79"/>
      <c r="E20" s="80" t="str">
        <f>IF(SUBTOTAL(9,E9:E19)&gt;0,SUBTOTAL(9,E9:E19),"--------------")</f>
        <v>--------------</v>
      </c>
      <c r="F20" s="80" t="str">
        <f>IF(SUBTOTAL(9,F9:F19)&gt;0,SUBTOTAL(9,F9:F19),"--------------")</f>
        <v>--------------</v>
      </c>
      <c r="G20" s="80" t="str">
        <f>IF(SUM(G9:G19)&gt;0,SUM(G9:G19),"--------------")</f>
        <v>--------------</v>
      </c>
      <c r="H20" s="80" t="str">
        <f>IF(SUM(H9:H19)&gt;0,SUM(H9:H19),"--------------")</f>
        <v>--------------</v>
      </c>
      <c r="I20" s="81" t="str">
        <f>IF(SUM(I9:I19)&gt;0,SUM(I9:I19),"--------------")</f>
        <v>--------------</v>
      </c>
    </row>
    <row r="21" spans="1:9" ht="12.75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2.75">
      <c r="A22" s="67"/>
      <c r="B22" s="67"/>
      <c r="C22" s="67"/>
      <c r="D22" s="67"/>
      <c r="E22" s="67"/>
      <c r="F22" s="67"/>
      <c r="G22" s="67"/>
      <c r="H22" s="67"/>
      <c r="I22" s="67"/>
    </row>
    <row r="23" spans="6:9" ht="12.75">
      <c r="F23" s="112"/>
      <c r="G23" s="113"/>
      <c r="H23" s="113"/>
      <c r="I23" s="114"/>
    </row>
    <row r="24" spans="6:9" ht="12.75">
      <c r="F24" s="112"/>
      <c r="G24" s="113"/>
      <c r="H24" s="113"/>
      <c r="I24" s="114"/>
    </row>
    <row r="25" spans="6:9" ht="12.75">
      <c r="F25" s="112"/>
      <c r="G25" s="113"/>
      <c r="H25" s="113"/>
      <c r="I25" s="114"/>
    </row>
    <row r="26" spans="6:9" ht="12.75"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</sheetData>
  <mergeCells count="2">
    <mergeCell ref="C1:I1"/>
    <mergeCell ref="C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3"/>
  <headerFooter>
    <oddFooter>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V120"/>
  <sheetViews>
    <sheetView tabSelected="1" view="pageBreakPreview" zoomScale="130" zoomScaleSheetLayoutView="130" workbookViewId="0" topLeftCell="F1">
      <pane ySplit="5" topLeftCell="A6" activePane="bottomLeft" state="frozen"/>
      <selection pane="topLeft" activeCell="A39" sqref="A39:I39"/>
      <selection pane="bottomLeft" activeCell="A39" sqref="A39:I39"/>
    </sheetView>
  </sheetViews>
  <sheetFormatPr defaultColWidth="9.140625" defaultRowHeight="12.75" outlineLevelRow="3"/>
  <cols>
    <col min="1" max="5" width="9.140625" style="0" hidden="1" customWidth="1"/>
    <col min="6" max="6" width="6.7109375" style="1" customWidth="1"/>
    <col min="7" max="7" width="5.140625" style="4" customWidth="1"/>
    <col min="8" max="8" width="11.00390625" style="3" customWidth="1"/>
    <col min="9" max="9" width="61.140625" style="5" customWidth="1"/>
    <col min="10" max="10" width="6.00390625" style="4" customWidth="1"/>
    <col min="11" max="11" width="13.28125" style="7" customWidth="1"/>
    <col min="12" max="12" width="6.57421875" style="8" hidden="1" customWidth="1"/>
    <col min="13" max="13" width="13.421875" style="48" hidden="1" customWidth="1"/>
    <col min="14" max="14" width="12.421875" style="8" customWidth="1"/>
    <col min="15" max="15" width="13.140625" style="9" customWidth="1"/>
    <col min="16" max="16" width="9.7109375" style="8" hidden="1" customWidth="1"/>
    <col min="17" max="17" width="14.57421875" style="8" hidden="1" customWidth="1"/>
    <col min="18" max="18" width="15.7109375" style="8" hidden="1" customWidth="1"/>
    <col min="19" max="19" width="9.421875" style="0" hidden="1" customWidth="1"/>
    <col min="20" max="20" width="12.421875" style="391" hidden="1" customWidth="1"/>
    <col min="21" max="23" width="9.140625" style="0" hidden="1" customWidth="1"/>
  </cols>
  <sheetData>
    <row r="1" spans="6:20" ht="16.5" thickTop="1">
      <c r="F1" s="308" t="s">
        <v>6</v>
      </c>
      <c r="G1" s="321"/>
      <c r="H1" s="314" t="str">
        <f>'SO01 Krycí list'!$C$4&amp;" "&amp;'SO01 Krycí list'!$C$5</f>
        <v>REKONSTRUKCE VÝTAHU PAVILON "B" NEMOCNICE ŠUMPERK</v>
      </c>
      <c r="I1" s="324"/>
      <c r="J1" s="321"/>
      <c r="K1" s="325"/>
      <c r="L1" s="326"/>
      <c r="M1" s="327"/>
      <c r="N1" s="188"/>
      <c r="O1" s="189"/>
      <c r="T1" s="388"/>
    </row>
    <row r="2" spans="6:20" ht="12.75">
      <c r="F2" s="310" t="s">
        <v>7</v>
      </c>
      <c r="G2" s="322"/>
      <c r="H2" s="317" t="str">
        <f>'SO01 Krycí list'!$C$7</f>
        <v>SO 01 VLASTNÍ OBJEKT</v>
      </c>
      <c r="I2" s="328"/>
      <c r="J2" s="322"/>
      <c r="K2" s="329"/>
      <c r="L2" s="330"/>
      <c r="M2" s="331"/>
      <c r="N2" s="50" t="s">
        <v>8</v>
      </c>
      <c r="O2" s="51">
        <f>'01 Stavební'!$H$12</f>
        <v>2014008</v>
      </c>
      <c r="T2" s="56"/>
    </row>
    <row r="3" spans="6:20" ht="13.5" thickBot="1">
      <c r="F3" s="312" t="s">
        <v>9</v>
      </c>
      <c r="G3" s="323"/>
      <c r="H3" s="320" t="s">
        <v>243</v>
      </c>
      <c r="I3" s="332"/>
      <c r="J3" s="323"/>
      <c r="K3" s="333"/>
      <c r="L3" s="334"/>
      <c r="M3" s="335"/>
      <c r="N3" s="52" t="s">
        <v>10</v>
      </c>
      <c r="O3" s="53">
        <f>'01 Stavební'!$C$28</f>
        <v>41835</v>
      </c>
      <c r="T3" s="56"/>
    </row>
    <row r="4" spans="6:20" ht="16.5" thickTop="1">
      <c r="F4" s="10"/>
      <c r="G4" s="11"/>
      <c r="H4" s="11"/>
      <c r="I4" s="11"/>
      <c r="J4" s="11"/>
      <c r="K4" s="12"/>
      <c r="L4" s="13"/>
      <c r="M4" s="42"/>
      <c r="N4" s="13"/>
      <c r="O4" s="14"/>
      <c r="P4" s="13"/>
      <c r="Q4" s="13"/>
      <c r="R4" s="13"/>
      <c r="T4" s="389"/>
    </row>
    <row r="5" spans="6:20" s="19" customFormat="1" ht="13.5" thickBot="1">
      <c r="F5" s="20" t="s">
        <v>277</v>
      </c>
      <c r="G5" s="21" t="s">
        <v>271</v>
      </c>
      <c r="H5" s="22" t="s">
        <v>270</v>
      </c>
      <c r="I5" s="23" t="s">
        <v>274</v>
      </c>
      <c r="J5" s="21" t="s">
        <v>265</v>
      </c>
      <c r="K5" s="20" t="s">
        <v>1</v>
      </c>
      <c r="L5" s="20" t="s">
        <v>276</v>
      </c>
      <c r="M5" s="43" t="s">
        <v>281</v>
      </c>
      <c r="N5" s="20" t="s">
        <v>280</v>
      </c>
      <c r="O5" s="20" t="s">
        <v>273</v>
      </c>
      <c r="P5" s="20" t="s">
        <v>278</v>
      </c>
      <c r="Q5" s="20" t="s">
        <v>269</v>
      </c>
      <c r="R5" s="20" t="s">
        <v>279</v>
      </c>
      <c r="T5" s="390"/>
    </row>
    <row r="6" spans="6:22" ht="11.25" customHeight="1">
      <c r="F6" s="2"/>
      <c r="G6" s="6"/>
      <c r="H6" s="24"/>
      <c r="I6" s="25"/>
      <c r="J6" s="6"/>
      <c r="K6" s="2"/>
      <c r="L6" s="2"/>
      <c r="M6" s="44"/>
      <c r="N6" s="2"/>
      <c r="O6" s="2"/>
      <c r="P6" s="2"/>
      <c r="Q6" s="2"/>
      <c r="R6" s="2"/>
      <c r="S6" s="2"/>
      <c r="T6" s="2"/>
      <c r="U6" s="2"/>
      <c r="V6" s="2"/>
    </row>
    <row r="7" spans="6:22" s="26" customFormat="1" ht="18.75" customHeight="1">
      <c r="F7" s="27"/>
      <c r="G7" s="28"/>
      <c r="H7" s="29"/>
      <c r="I7" s="29" t="s">
        <v>303</v>
      </c>
      <c r="J7" s="28"/>
      <c r="K7" s="30"/>
      <c r="L7" s="31"/>
      <c r="M7" s="45"/>
      <c r="N7" s="31"/>
      <c r="O7" s="32">
        <f>SUBTOTAL(9,O8:O120)</f>
        <v>0</v>
      </c>
      <c r="P7" s="400"/>
      <c r="Q7" s="401">
        <f>SUBTOTAL(9,Q8:Q120)</f>
        <v>8.97910074456</v>
      </c>
      <c r="R7" s="31"/>
      <c r="S7" s="401">
        <f>SUBTOTAL(9,S8:S120)</f>
        <v>19.062792000000005</v>
      </c>
      <c r="T7" s="31"/>
      <c r="U7" s="32">
        <f>SUBTOTAL(9,U8:U120)</f>
        <v>0</v>
      </c>
      <c r="V7" s="32">
        <f>SUBTOTAL(9,V8:V120)</f>
        <v>0</v>
      </c>
    </row>
    <row r="8" spans="6:22" s="33" customFormat="1" ht="16.5" customHeight="1" outlineLevel="1">
      <c r="F8" s="34"/>
      <c r="G8" s="6"/>
      <c r="H8" s="35"/>
      <c r="I8" s="35" t="s">
        <v>309</v>
      </c>
      <c r="J8" s="6"/>
      <c r="K8" s="36"/>
      <c r="L8" s="37"/>
      <c r="M8" s="46"/>
      <c r="N8" s="37"/>
      <c r="O8" s="38">
        <f>SUBTOTAL(9,O9:O17)</f>
        <v>0</v>
      </c>
      <c r="P8" s="402"/>
      <c r="Q8" s="403">
        <f>SUBTOTAL(9,Q9:Q17)</f>
        <v>5.822691379999999</v>
      </c>
      <c r="R8" s="37"/>
      <c r="S8" s="403">
        <f>SUBTOTAL(9,S9:S17)</f>
        <v>0</v>
      </c>
      <c r="T8" s="37"/>
      <c r="U8" s="38">
        <f>SUBTOTAL(9,U9:U17)</f>
        <v>0</v>
      </c>
      <c r="V8" s="38">
        <f>SUBTOTAL(9,V9:V17)</f>
        <v>0</v>
      </c>
    </row>
    <row r="9" spans="1:22" s="412" customFormat="1" ht="12" outlineLevel="2">
      <c r="A9" s="412" t="s">
        <v>286</v>
      </c>
      <c r="B9" s="412" t="s">
        <v>287</v>
      </c>
      <c r="C9" s="412" t="s">
        <v>288</v>
      </c>
      <c r="D9" s="412" t="s">
        <v>289</v>
      </c>
      <c r="E9" s="412" t="s">
        <v>290</v>
      </c>
      <c r="F9" s="15">
        <v>1</v>
      </c>
      <c r="G9" s="16" t="s">
        <v>267</v>
      </c>
      <c r="H9" s="39" t="s">
        <v>310</v>
      </c>
      <c r="I9" s="40" t="s">
        <v>311</v>
      </c>
      <c r="J9" s="16" t="s">
        <v>250</v>
      </c>
      <c r="K9" s="41">
        <v>2.0995</v>
      </c>
      <c r="L9" s="17">
        <v>0</v>
      </c>
      <c r="M9" s="47">
        <f>K9*(1+L9/100)</f>
        <v>2.0995</v>
      </c>
      <c r="N9" s="416"/>
      <c r="O9" s="18">
        <f>M9*N9</f>
        <v>0</v>
      </c>
      <c r="P9" s="404">
        <v>1.99072</v>
      </c>
      <c r="Q9" s="405">
        <f>M9*P9</f>
        <v>4.17951664</v>
      </c>
      <c r="R9" s="404"/>
      <c r="S9" s="405">
        <f>M9*R9</f>
        <v>0</v>
      </c>
      <c r="T9" s="18">
        <v>21</v>
      </c>
      <c r="U9" s="18">
        <f>O9*(T9/100)</f>
        <v>0</v>
      </c>
      <c r="V9" s="18">
        <f>O9+U9</f>
        <v>0</v>
      </c>
    </row>
    <row r="10" spans="6:22" s="413" customFormat="1" ht="11.25" outlineLevel="3">
      <c r="F10" s="350"/>
      <c r="G10" s="351"/>
      <c r="H10" s="351"/>
      <c r="I10" s="352" t="s">
        <v>312</v>
      </c>
      <c r="J10" s="351"/>
      <c r="K10" s="353">
        <v>2.0995</v>
      </c>
      <c r="L10" s="354"/>
      <c r="M10" s="355"/>
      <c r="N10" s="354"/>
      <c r="O10" s="356"/>
      <c r="P10" s="406"/>
      <c r="Q10" s="354"/>
      <c r="R10" s="354"/>
      <c r="S10" s="354"/>
      <c r="T10" s="354"/>
      <c r="U10" s="354"/>
      <c r="V10" s="354"/>
    </row>
    <row r="11" spans="6:22" s="412" customFormat="1" ht="12" outlineLevel="2">
      <c r="F11" s="15">
        <v>2</v>
      </c>
      <c r="G11" s="16" t="s">
        <v>267</v>
      </c>
      <c r="H11" s="39" t="s">
        <v>313</v>
      </c>
      <c r="I11" s="40" t="s">
        <v>314</v>
      </c>
      <c r="J11" s="16" t="s">
        <v>263</v>
      </c>
      <c r="K11" s="41">
        <v>0.537472</v>
      </c>
      <c r="L11" s="17">
        <v>0</v>
      </c>
      <c r="M11" s="47">
        <f>K11*(1+L11/100)</f>
        <v>0.537472</v>
      </c>
      <c r="N11" s="416"/>
      <c r="O11" s="18">
        <f>M11*N11</f>
        <v>0</v>
      </c>
      <c r="P11" s="404">
        <v>1.09</v>
      </c>
      <c r="Q11" s="405">
        <f>M11*P11</f>
        <v>0.58584448</v>
      </c>
      <c r="R11" s="404"/>
      <c r="S11" s="405">
        <f>M11*R11</f>
        <v>0</v>
      </c>
      <c r="T11" s="18">
        <v>21</v>
      </c>
      <c r="U11" s="18">
        <f>O11*(T11/100)</f>
        <v>0</v>
      </c>
      <c r="V11" s="18">
        <f>O11+U11</f>
        <v>0</v>
      </c>
    </row>
    <row r="12" spans="6:22" s="413" customFormat="1" ht="11.25" outlineLevel="3">
      <c r="F12" s="350"/>
      <c r="G12" s="351"/>
      <c r="H12" s="351"/>
      <c r="I12" s="352" t="s">
        <v>315</v>
      </c>
      <c r="J12" s="351"/>
      <c r="K12" s="353">
        <v>0.537472</v>
      </c>
      <c r="L12" s="354"/>
      <c r="M12" s="355"/>
      <c r="N12" s="354"/>
      <c r="O12" s="356"/>
      <c r="P12" s="406"/>
      <c r="Q12" s="354"/>
      <c r="R12" s="354"/>
      <c r="S12" s="354"/>
      <c r="T12" s="354"/>
      <c r="U12" s="354"/>
      <c r="V12" s="354"/>
    </row>
    <row r="13" spans="6:22" s="412" customFormat="1" ht="12" outlineLevel="2">
      <c r="F13" s="15">
        <v>3</v>
      </c>
      <c r="G13" s="16" t="s">
        <v>267</v>
      </c>
      <c r="H13" s="39" t="s">
        <v>316</v>
      </c>
      <c r="I13" s="40" t="s">
        <v>317</v>
      </c>
      <c r="J13" s="16" t="s">
        <v>263</v>
      </c>
      <c r="K13" s="41">
        <v>0.41391000000000006</v>
      </c>
      <c r="L13" s="17">
        <v>0</v>
      </c>
      <c r="M13" s="47">
        <f>K13*(1+L13/100)</f>
        <v>0.41391000000000006</v>
      </c>
      <c r="N13" s="416"/>
      <c r="O13" s="18">
        <f>M13*N13</f>
        <v>0</v>
      </c>
      <c r="P13" s="404">
        <v>1.09</v>
      </c>
      <c r="Q13" s="405">
        <f>M13*P13</f>
        <v>0.4511619000000001</v>
      </c>
      <c r="R13" s="404"/>
      <c r="S13" s="405">
        <f>M13*R13</f>
        <v>0</v>
      </c>
      <c r="T13" s="18">
        <v>21</v>
      </c>
      <c r="U13" s="18">
        <f>O13*(T13/100)</f>
        <v>0</v>
      </c>
      <c r="V13" s="18">
        <f>O13+U13</f>
        <v>0</v>
      </c>
    </row>
    <row r="14" spans="6:22" s="413" customFormat="1" ht="11.25" outlineLevel="3">
      <c r="F14" s="350"/>
      <c r="G14" s="351"/>
      <c r="H14" s="351"/>
      <c r="I14" s="352" t="s">
        <v>318</v>
      </c>
      <c r="J14" s="351"/>
      <c r="K14" s="353">
        <v>0.41391000000000006</v>
      </c>
      <c r="L14" s="354"/>
      <c r="M14" s="355"/>
      <c r="N14" s="354"/>
      <c r="O14" s="356"/>
      <c r="P14" s="406"/>
      <c r="Q14" s="354"/>
      <c r="R14" s="354"/>
      <c r="S14" s="354"/>
      <c r="T14" s="354"/>
      <c r="U14" s="354"/>
      <c r="V14" s="354"/>
    </row>
    <row r="15" spans="6:22" s="412" customFormat="1" ht="12" outlineLevel="2">
      <c r="F15" s="15">
        <v>4</v>
      </c>
      <c r="G15" s="16" t="s">
        <v>267</v>
      </c>
      <c r="H15" s="39" t="s">
        <v>319</v>
      </c>
      <c r="I15" s="40" t="s">
        <v>320</v>
      </c>
      <c r="J15" s="16" t="s">
        <v>268</v>
      </c>
      <c r="K15" s="41">
        <v>3.402</v>
      </c>
      <c r="L15" s="17">
        <v>0</v>
      </c>
      <c r="M15" s="47">
        <f>K15*(1+L15/100)</f>
        <v>3.402</v>
      </c>
      <c r="N15" s="416"/>
      <c r="O15" s="18">
        <f>M15*N15</f>
        <v>0</v>
      </c>
      <c r="P15" s="404">
        <v>0.17818</v>
      </c>
      <c r="Q15" s="405">
        <f>M15*P15</f>
        <v>0.6061683600000001</v>
      </c>
      <c r="R15" s="404"/>
      <c r="S15" s="405">
        <f>M15*R15</f>
        <v>0</v>
      </c>
      <c r="T15" s="18">
        <v>21</v>
      </c>
      <c r="U15" s="18">
        <f>O15*(T15/100)</f>
        <v>0</v>
      </c>
      <c r="V15" s="18">
        <f>O15+U15</f>
        <v>0</v>
      </c>
    </row>
    <row r="16" spans="6:22" s="413" customFormat="1" ht="11.25" outlineLevel="3">
      <c r="F16" s="350"/>
      <c r="G16" s="351"/>
      <c r="H16" s="351"/>
      <c r="I16" s="352" t="s">
        <v>321</v>
      </c>
      <c r="J16" s="351"/>
      <c r="K16" s="353">
        <v>3.402</v>
      </c>
      <c r="L16" s="354"/>
      <c r="M16" s="355"/>
      <c r="N16" s="354"/>
      <c r="O16" s="356"/>
      <c r="P16" s="406"/>
      <c r="Q16" s="354"/>
      <c r="R16" s="354"/>
      <c r="S16" s="354"/>
      <c r="T16" s="354"/>
      <c r="U16" s="354"/>
      <c r="V16" s="354"/>
    </row>
    <row r="17" spans="16:22" ht="12.75" outlineLevel="2">
      <c r="P17" s="407"/>
      <c r="S17" s="8"/>
      <c r="T17" s="8"/>
      <c r="U17" s="8"/>
      <c r="V17" s="8"/>
    </row>
    <row r="18" spans="6:22" s="33" customFormat="1" ht="16.5" customHeight="1" outlineLevel="1">
      <c r="F18" s="34"/>
      <c r="G18" s="6"/>
      <c r="H18" s="35"/>
      <c r="I18" s="35" t="s">
        <v>322</v>
      </c>
      <c r="J18" s="6"/>
      <c r="K18" s="36"/>
      <c r="L18" s="37"/>
      <c r="M18" s="46"/>
      <c r="N18" s="37"/>
      <c r="O18" s="38">
        <f>SUBTOTAL(9,O19:O20)</f>
        <v>0</v>
      </c>
      <c r="P18" s="402"/>
      <c r="Q18" s="403">
        <f>SUBTOTAL(9,Q19:Q20)</f>
        <v>0.1379</v>
      </c>
      <c r="R18" s="37"/>
      <c r="S18" s="403">
        <f>SUBTOTAL(9,S19:S20)</f>
        <v>0</v>
      </c>
      <c r="T18" s="37"/>
      <c r="U18" s="38">
        <f>SUBTOTAL(9,U19:U20)</f>
        <v>0</v>
      </c>
      <c r="V18" s="38">
        <f>SUBTOTAL(9,V19:V20)</f>
        <v>0</v>
      </c>
    </row>
    <row r="19" spans="6:22" s="412" customFormat="1" ht="24" outlineLevel="2">
      <c r="F19" s="15">
        <v>5</v>
      </c>
      <c r="G19" s="16" t="s">
        <v>267</v>
      </c>
      <c r="H19" s="39" t="s">
        <v>323</v>
      </c>
      <c r="I19" s="40" t="s">
        <v>324</v>
      </c>
      <c r="J19" s="16" t="s">
        <v>272</v>
      </c>
      <c r="K19" s="41">
        <v>7</v>
      </c>
      <c r="L19" s="17">
        <v>0</v>
      </c>
      <c r="M19" s="47">
        <f>K19*(1+L19/100)</f>
        <v>7</v>
      </c>
      <c r="N19" s="416"/>
      <c r="O19" s="18">
        <f>M19*N19</f>
        <v>0</v>
      </c>
      <c r="P19" s="404">
        <v>0.0197</v>
      </c>
      <c r="Q19" s="405">
        <f>M19*P19</f>
        <v>0.1379</v>
      </c>
      <c r="R19" s="404"/>
      <c r="S19" s="405">
        <f>M19*R19</f>
        <v>0</v>
      </c>
      <c r="T19" s="18">
        <v>21</v>
      </c>
      <c r="U19" s="18">
        <f>O19*(T19/100)</f>
        <v>0</v>
      </c>
      <c r="V19" s="18">
        <f>O19+U19</f>
        <v>0</v>
      </c>
    </row>
    <row r="20" spans="16:22" ht="12.75" outlineLevel="2">
      <c r="P20" s="407"/>
      <c r="S20" s="8"/>
      <c r="T20" s="8"/>
      <c r="U20" s="8"/>
      <c r="V20" s="8"/>
    </row>
    <row r="21" spans="6:22" s="33" customFormat="1" ht="16.5" customHeight="1" outlineLevel="1">
      <c r="F21" s="34"/>
      <c r="G21" s="6"/>
      <c r="H21" s="35"/>
      <c r="I21" s="35" t="s">
        <v>0</v>
      </c>
      <c r="J21" s="6"/>
      <c r="K21" s="36"/>
      <c r="L21" s="37"/>
      <c r="M21" s="46"/>
      <c r="N21" s="37"/>
      <c r="O21" s="38">
        <f>SUBTOTAL(9,O22:O35)</f>
        <v>0</v>
      </c>
      <c r="P21" s="402"/>
      <c r="Q21" s="403">
        <f>SUBTOTAL(9,Q22:Q35)</f>
        <v>2.8196284</v>
      </c>
      <c r="R21" s="37"/>
      <c r="S21" s="403">
        <f>SUBTOTAL(9,S22:S35)</f>
        <v>0</v>
      </c>
      <c r="T21" s="37"/>
      <c r="U21" s="38">
        <f>SUBTOTAL(9,U22:U35)</f>
        <v>0</v>
      </c>
      <c r="V21" s="38">
        <f>SUBTOTAL(9,V22:V35)</f>
        <v>0</v>
      </c>
    </row>
    <row r="22" spans="6:22" s="412" customFormat="1" ht="24" outlineLevel="2">
      <c r="F22" s="15">
        <v>6</v>
      </c>
      <c r="G22" s="16" t="s">
        <v>267</v>
      </c>
      <c r="H22" s="39" t="s">
        <v>325</v>
      </c>
      <c r="I22" s="40" t="s">
        <v>326</v>
      </c>
      <c r="J22" s="16" t="s">
        <v>268</v>
      </c>
      <c r="K22" s="41">
        <v>6.3784</v>
      </c>
      <c r="L22" s="17">
        <v>0</v>
      </c>
      <c r="M22" s="47">
        <f>K22*(1+L22/100)</f>
        <v>6.3784</v>
      </c>
      <c r="N22" s="416"/>
      <c r="O22" s="18">
        <f>M22*N22</f>
        <v>0</v>
      </c>
      <c r="P22" s="404">
        <v>0.0189</v>
      </c>
      <c r="Q22" s="405">
        <f>M22*P22</f>
        <v>0.12055176000000001</v>
      </c>
      <c r="R22" s="404"/>
      <c r="S22" s="405">
        <f>M22*R22</f>
        <v>0</v>
      </c>
      <c r="T22" s="18">
        <v>21</v>
      </c>
      <c r="U22" s="18">
        <f>O22*(T22/100)</f>
        <v>0</v>
      </c>
      <c r="V22" s="18">
        <f>O22+U22</f>
        <v>0</v>
      </c>
    </row>
    <row r="23" spans="6:22" s="413" customFormat="1" ht="11.25" outlineLevel="3">
      <c r="F23" s="350"/>
      <c r="G23" s="351"/>
      <c r="H23" s="351"/>
      <c r="I23" s="352" t="s">
        <v>327</v>
      </c>
      <c r="J23" s="351"/>
      <c r="K23" s="353">
        <v>6.3784</v>
      </c>
      <c r="L23" s="354"/>
      <c r="M23" s="355"/>
      <c r="N23" s="354"/>
      <c r="O23" s="356"/>
      <c r="P23" s="406"/>
      <c r="Q23" s="354"/>
      <c r="R23" s="354"/>
      <c r="S23" s="354"/>
      <c r="T23" s="354"/>
      <c r="U23" s="354"/>
      <c r="V23" s="354"/>
    </row>
    <row r="24" spans="6:22" s="412" customFormat="1" ht="12" outlineLevel="2">
      <c r="F24" s="15">
        <v>7</v>
      </c>
      <c r="G24" s="16" t="s">
        <v>267</v>
      </c>
      <c r="H24" s="39" t="s">
        <v>328</v>
      </c>
      <c r="I24" s="40" t="s">
        <v>329</v>
      </c>
      <c r="J24" s="16" t="s">
        <v>268</v>
      </c>
      <c r="K24" s="41">
        <v>166.0824</v>
      </c>
      <c r="L24" s="17">
        <v>0</v>
      </c>
      <c r="M24" s="47">
        <f>K24*(1+L24/100)</f>
        <v>166.0824</v>
      </c>
      <c r="N24" s="416"/>
      <c r="O24" s="18">
        <f>M24*N24</f>
        <v>0</v>
      </c>
      <c r="P24" s="404">
        <v>0.00364</v>
      </c>
      <c r="Q24" s="405">
        <f>M24*P24</f>
        <v>0.604539936</v>
      </c>
      <c r="R24" s="404"/>
      <c r="S24" s="405">
        <f>M24*R24</f>
        <v>0</v>
      </c>
      <c r="T24" s="18">
        <v>21</v>
      </c>
      <c r="U24" s="18">
        <f>O24*(T24/100)</f>
        <v>0</v>
      </c>
      <c r="V24" s="18">
        <f>O24+U24</f>
        <v>0</v>
      </c>
    </row>
    <row r="25" spans="6:22" s="413" customFormat="1" ht="11.25" outlineLevel="3">
      <c r="F25" s="350"/>
      <c r="G25" s="351"/>
      <c r="H25" s="351"/>
      <c r="I25" s="352" t="s">
        <v>330</v>
      </c>
      <c r="J25" s="351"/>
      <c r="K25" s="353">
        <v>0</v>
      </c>
      <c r="L25" s="354"/>
      <c r="M25" s="355"/>
      <c r="N25" s="354"/>
      <c r="O25" s="356"/>
      <c r="P25" s="406"/>
      <c r="Q25" s="354"/>
      <c r="R25" s="354"/>
      <c r="S25" s="354"/>
      <c r="T25" s="354"/>
      <c r="U25" s="354"/>
      <c r="V25" s="354"/>
    </row>
    <row r="26" spans="6:22" s="413" customFormat="1" ht="11.25" outlineLevel="3">
      <c r="F26" s="350"/>
      <c r="G26" s="351"/>
      <c r="H26" s="351"/>
      <c r="I26" s="352" t="s">
        <v>331</v>
      </c>
      <c r="J26" s="351"/>
      <c r="K26" s="353">
        <v>192.1224</v>
      </c>
      <c r="L26" s="354"/>
      <c r="M26" s="355"/>
      <c r="N26" s="354"/>
      <c r="O26" s="356"/>
      <c r="P26" s="406"/>
      <c r="Q26" s="354"/>
      <c r="R26" s="354"/>
      <c r="S26" s="354"/>
      <c r="T26" s="354"/>
      <c r="U26" s="354"/>
      <c r="V26" s="354"/>
    </row>
    <row r="27" spans="6:22" s="413" customFormat="1" ht="11.25" outlineLevel="3">
      <c r="F27" s="350"/>
      <c r="G27" s="351"/>
      <c r="H27" s="351"/>
      <c r="I27" s="352" t="s">
        <v>332</v>
      </c>
      <c r="J27" s="351"/>
      <c r="K27" s="353">
        <v>0</v>
      </c>
      <c r="L27" s="354"/>
      <c r="M27" s="355"/>
      <c r="N27" s="354"/>
      <c r="O27" s="356"/>
      <c r="P27" s="406"/>
      <c r="Q27" s="354"/>
      <c r="R27" s="354"/>
      <c r="S27" s="354"/>
      <c r="T27" s="354"/>
      <c r="U27" s="354"/>
      <c r="V27" s="354"/>
    </row>
    <row r="28" spans="6:22" s="413" customFormat="1" ht="11.25" outlineLevel="3">
      <c r="F28" s="350"/>
      <c r="G28" s="351"/>
      <c r="H28" s="351"/>
      <c r="I28" s="352" t="s">
        <v>333</v>
      </c>
      <c r="J28" s="351"/>
      <c r="K28" s="353">
        <v>-26.04</v>
      </c>
      <c r="L28" s="354"/>
      <c r="M28" s="355"/>
      <c r="N28" s="354"/>
      <c r="O28" s="356"/>
      <c r="P28" s="406"/>
      <c r="Q28" s="354"/>
      <c r="R28" s="354"/>
      <c r="S28" s="354"/>
      <c r="T28" s="354"/>
      <c r="U28" s="354"/>
      <c r="V28" s="354"/>
    </row>
    <row r="29" spans="6:22" s="412" customFormat="1" ht="12" outlineLevel="2">
      <c r="F29" s="15">
        <v>8</v>
      </c>
      <c r="G29" s="16" t="s">
        <v>267</v>
      </c>
      <c r="H29" s="39" t="s">
        <v>334</v>
      </c>
      <c r="I29" s="40" t="s">
        <v>335</v>
      </c>
      <c r="J29" s="16" t="s">
        <v>268</v>
      </c>
      <c r="K29" s="41">
        <v>56.8972</v>
      </c>
      <c r="L29" s="17">
        <v>0</v>
      </c>
      <c r="M29" s="47">
        <f>K29*(1+L29/100)</f>
        <v>56.8972</v>
      </c>
      <c r="N29" s="416"/>
      <c r="O29" s="18">
        <f>M29*N29</f>
        <v>0</v>
      </c>
      <c r="P29" s="404">
        <v>0.03497</v>
      </c>
      <c r="Q29" s="405">
        <f>M29*P29</f>
        <v>1.989695084</v>
      </c>
      <c r="R29" s="404"/>
      <c r="S29" s="405">
        <f>M29*R29</f>
        <v>0</v>
      </c>
      <c r="T29" s="18">
        <v>21</v>
      </c>
      <c r="U29" s="18">
        <f>O29*(T29/100)</f>
        <v>0</v>
      </c>
      <c r="V29" s="18">
        <f>O29+U29</f>
        <v>0</v>
      </c>
    </row>
    <row r="30" spans="6:22" s="413" customFormat="1" ht="11.25" outlineLevel="3">
      <c r="F30" s="350"/>
      <c r="G30" s="351"/>
      <c r="H30" s="351"/>
      <c r="I30" s="352" t="s">
        <v>336</v>
      </c>
      <c r="J30" s="351"/>
      <c r="K30" s="353">
        <v>26.04</v>
      </c>
      <c r="L30" s="354"/>
      <c r="M30" s="355"/>
      <c r="N30" s="354"/>
      <c r="O30" s="356"/>
      <c r="P30" s="406"/>
      <c r="Q30" s="354"/>
      <c r="R30" s="354"/>
      <c r="S30" s="354"/>
      <c r="T30" s="354"/>
      <c r="U30" s="354"/>
      <c r="V30" s="354"/>
    </row>
    <row r="31" spans="6:22" s="413" customFormat="1" ht="22.5" outlineLevel="3">
      <c r="F31" s="350"/>
      <c r="G31" s="351"/>
      <c r="H31" s="351"/>
      <c r="I31" s="352" t="s">
        <v>337</v>
      </c>
      <c r="J31" s="351"/>
      <c r="K31" s="353">
        <v>21.9322</v>
      </c>
      <c r="L31" s="354"/>
      <c r="M31" s="355"/>
      <c r="N31" s="354"/>
      <c r="O31" s="356"/>
      <c r="P31" s="406"/>
      <c r="Q31" s="354"/>
      <c r="R31" s="354"/>
      <c r="S31" s="354"/>
      <c r="T31" s="354"/>
      <c r="U31" s="354"/>
      <c r="V31" s="354"/>
    </row>
    <row r="32" spans="6:22" s="413" customFormat="1" ht="11.25" outlineLevel="3">
      <c r="F32" s="350"/>
      <c r="G32" s="351"/>
      <c r="H32" s="351"/>
      <c r="I32" s="352" t="s">
        <v>338</v>
      </c>
      <c r="J32" s="351"/>
      <c r="K32" s="353">
        <v>8.924999999999999</v>
      </c>
      <c r="L32" s="354"/>
      <c r="M32" s="355"/>
      <c r="N32" s="354"/>
      <c r="O32" s="356"/>
      <c r="P32" s="406"/>
      <c r="Q32" s="354"/>
      <c r="R32" s="354"/>
      <c r="S32" s="354"/>
      <c r="T32" s="354"/>
      <c r="U32" s="354"/>
      <c r="V32" s="354"/>
    </row>
    <row r="33" spans="6:22" s="412" customFormat="1" ht="12" outlineLevel="2">
      <c r="F33" s="15">
        <v>9</v>
      </c>
      <c r="G33" s="16" t="s">
        <v>267</v>
      </c>
      <c r="H33" s="39" t="s">
        <v>339</v>
      </c>
      <c r="I33" s="40" t="s">
        <v>340</v>
      </c>
      <c r="J33" s="16" t="s">
        <v>250</v>
      </c>
      <c r="K33" s="41">
        <v>0.046930000000000006</v>
      </c>
      <c r="L33" s="17">
        <v>0</v>
      </c>
      <c r="M33" s="47">
        <f>K33*(1+L33/100)</f>
        <v>0.046930000000000006</v>
      </c>
      <c r="N33" s="416"/>
      <c r="O33" s="18">
        <f>M33*N33</f>
        <v>0</v>
      </c>
      <c r="P33" s="404">
        <v>2.234</v>
      </c>
      <c r="Q33" s="405">
        <f>M33*P33</f>
        <v>0.10484162000000001</v>
      </c>
      <c r="R33" s="404"/>
      <c r="S33" s="405">
        <f>M33*R33</f>
        <v>0</v>
      </c>
      <c r="T33" s="18">
        <v>21</v>
      </c>
      <c r="U33" s="18">
        <f>O33*(T33/100)</f>
        <v>0</v>
      </c>
      <c r="V33" s="18">
        <f>O33+U33</f>
        <v>0</v>
      </c>
    </row>
    <row r="34" spans="6:22" s="413" customFormat="1" ht="11.25" outlineLevel="3">
      <c r="F34" s="350"/>
      <c r="G34" s="351"/>
      <c r="H34" s="351"/>
      <c r="I34" s="352" t="s">
        <v>341</v>
      </c>
      <c r="J34" s="351"/>
      <c r="K34" s="353">
        <v>0.046930000000000006</v>
      </c>
      <c r="L34" s="354"/>
      <c r="M34" s="355"/>
      <c r="N34" s="354"/>
      <c r="O34" s="356"/>
      <c r="P34" s="406"/>
      <c r="Q34" s="354"/>
      <c r="R34" s="354"/>
      <c r="S34" s="354"/>
      <c r="T34" s="354"/>
      <c r="U34" s="354"/>
      <c r="V34" s="354"/>
    </row>
    <row r="35" spans="16:22" ht="12.75" outlineLevel="2">
      <c r="P35" s="407"/>
      <c r="S35" s="8"/>
      <c r="T35" s="8"/>
      <c r="U35" s="8"/>
      <c r="V35" s="8"/>
    </row>
    <row r="36" spans="6:22" s="33" customFormat="1" ht="16.5" customHeight="1" outlineLevel="1">
      <c r="F36" s="34"/>
      <c r="G36" s="6"/>
      <c r="H36" s="35"/>
      <c r="I36" s="35" t="s">
        <v>2</v>
      </c>
      <c r="J36" s="6"/>
      <c r="K36" s="36"/>
      <c r="L36" s="37"/>
      <c r="M36" s="46"/>
      <c r="N36" s="37"/>
      <c r="O36" s="38">
        <f>SUBTOTAL(9,O37:O76)</f>
        <v>0</v>
      </c>
      <c r="P36" s="402"/>
      <c r="Q36" s="403">
        <f>SUBTOTAL(9,Q37:Q76)</f>
        <v>0.08707521256</v>
      </c>
      <c r="R36" s="37"/>
      <c r="S36" s="403">
        <f>SUBTOTAL(9,S37:S76)</f>
        <v>19.047792000000005</v>
      </c>
      <c r="T36" s="37"/>
      <c r="U36" s="38">
        <f>SUBTOTAL(9,U37:U76)</f>
        <v>0</v>
      </c>
      <c r="V36" s="38">
        <f>SUBTOTAL(9,V37:V76)</f>
        <v>0</v>
      </c>
    </row>
    <row r="37" spans="6:22" s="412" customFormat="1" ht="12" outlineLevel="2">
      <c r="F37" s="15">
        <v>10</v>
      </c>
      <c r="G37" s="16" t="s">
        <v>267</v>
      </c>
      <c r="H37" s="39" t="s">
        <v>342</v>
      </c>
      <c r="I37" s="40" t="s">
        <v>343</v>
      </c>
      <c r="J37" s="16" t="s">
        <v>262</v>
      </c>
      <c r="K37" s="41">
        <v>20.52</v>
      </c>
      <c r="L37" s="17">
        <v>0</v>
      </c>
      <c r="M37" s="47">
        <f>K37*(1+L37/100)</f>
        <v>20.52</v>
      </c>
      <c r="N37" s="416"/>
      <c r="O37" s="18">
        <f>M37*N37</f>
        <v>0</v>
      </c>
      <c r="P37" s="404"/>
      <c r="Q37" s="405">
        <f>M37*P37</f>
        <v>0</v>
      </c>
      <c r="R37" s="404"/>
      <c r="S37" s="405">
        <f>M37*R37</f>
        <v>0</v>
      </c>
      <c r="T37" s="18">
        <v>21</v>
      </c>
      <c r="U37" s="18">
        <f>O37*(T37/100)</f>
        <v>0</v>
      </c>
      <c r="V37" s="18">
        <f>O37+U37</f>
        <v>0</v>
      </c>
    </row>
    <row r="38" spans="6:22" s="413" customFormat="1" ht="11.25" outlineLevel="3">
      <c r="F38" s="350"/>
      <c r="G38" s="351"/>
      <c r="H38" s="351"/>
      <c r="I38" s="352" t="s">
        <v>344</v>
      </c>
      <c r="J38" s="351"/>
      <c r="K38" s="353">
        <v>20.52</v>
      </c>
      <c r="L38" s="354"/>
      <c r="M38" s="355"/>
      <c r="N38" s="354"/>
      <c r="O38" s="356"/>
      <c r="P38" s="406"/>
      <c r="Q38" s="354"/>
      <c r="R38" s="354"/>
      <c r="S38" s="354"/>
      <c r="T38" s="354"/>
      <c r="U38" s="354"/>
      <c r="V38" s="354"/>
    </row>
    <row r="39" spans="6:22" s="412" customFormat="1" ht="24" outlineLevel="2">
      <c r="F39" s="15">
        <v>11</v>
      </c>
      <c r="G39" s="16" t="s">
        <v>267</v>
      </c>
      <c r="H39" s="39" t="s">
        <v>345</v>
      </c>
      <c r="I39" s="40" t="s">
        <v>346</v>
      </c>
      <c r="J39" s="16" t="s">
        <v>262</v>
      </c>
      <c r="K39" s="41">
        <v>615.6</v>
      </c>
      <c r="L39" s="17">
        <v>0</v>
      </c>
      <c r="M39" s="47">
        <f>K39*(1+L39/100)</f>
        <v>615.6</v>
      </c>
      <c r="N39" s="416"/>
      <c r="O39" s="18">
        <f>M39*N39</f>
        <v>0</v>
      </c>
      <c r="P39" s="404"/>
      <c r="Q39" s="405">
        <f>M39*P39</f>
        <v>0</v>
      </c>
      <c r="R39" s="404"/>
      <c r="S39" s="405">
        <f>M39*R39</f>
        <v>0</v>
      </c>
      <c r="T39" s="18">
        <v>21</v>
      </c>
      <c r="U39" s="18">
        <f>O39*(T39/100)</f>
        <v>0</v>
      </c>
      <c r="V39" s="18">
        <f>O39+U39</f>
        <v>0</v>
      </c>
    </row>
    <row r="40" spans="6:22" s="413" customFormat="1" ht="11.25" outlineLevel="3">
      <c r="F40" s="350"/>
      <c r="G40" s="351"/>
      <c r="H40" s="351"/>
      <c r="I40" s="352" t="s">
        <v>347</v>
      </c>
      <c r="J40" s="351"/>
      <c r="K40" s="353">
        <v>615.6</v>
      </c>
      <c r="L40" s="354"/>
      <c r="M40" s="355"/>
      <c r="N40" s="354"/>
      <c r="O40" s="356"/>
      <c r="P40" s="406"/>
      <c r="Q40" s="354"/>
      <c r="R40" s="354"/>
      <c r="S40" s="354"/>
      <c r="T40" s="354"/>
      <c r="U40" s="354"/>
      <c r="V40" s="354"/>
    </row>
    <row r="41" spans="6:22" s="412" customFormat="1" ht="24" outlineLevel="2">
      <c r="F41" s="15">
        <v>12</v>
      </c>
      <c r="G41" s="16" t="s">
        <v>267</v>
      </c>
      <c r="H41" s="39" t="s">
        <v>348</v>
      </c>
      <c r="I41" s="40" t="s">
        <v>349</v>
      </c>
      <c r="J41" s="16" t="s">
        <v>262</v>
      </c>
      <c r="K41" s="41">
        <v>20.52</v>
      </c>
      <c r="L41" s="17">
        <v>0</v>
      </c>
      <c r="M41" s="47">
        <f>K41*(1+L41/100)</f>
        <v>20.52</v>
      </c>
      <c r="N41" s="416"/>
      <c r="O41" s="18">
        <f>M41*N41</f>
        <v>0</v>
      </c>
      <c r="P41" s="404"/>
      <c r="Q41" s="405">
        <f>M41*P41</f>
        <v>0</v>
      </c>
      <c r="R41" s="404"/>
      <c r="S41" s="405">
        <f>M41*R41</f>
        <v>0</v>
      </c>
      <c r="T41" s="18">
        <v>21</v>
      </c>
      <c r="U41" s="18">
        <f>O41*(T41/100)</f>
        <v>0</v>
      </c>
      <c r="V41" s="18">
        <f>O41+U41</f>
        <v>0</v>
      </c>
    </row>
    <row r="42" spans="6:22" s="412" customFormat="1" ht="12" outlineLevel="2">
      <c r="F42" s="15">
        <v>13</v>
      </c>
      <c r="G42" s="16" t="s">
        <v>267</v>
      </c>
      <c r="H42" s="39" t="s">
        <v>244</v>
      </c>
      <c r="I42" s="40" t="s">
        <v>245</v>
      </c>
      <c r="J42" s="16" t="s">
        <v>268</v>
      </c>
      <c r="K42" s="41">
        <v>46.3148</v>
      </c>
      <c r="L42" s="17">
        <v>0</v>
      </c>
      <c r="M42" s="47">
        <f>K42*(1+L42/100)</f>
        <v>46.3148</v>
      </c>
      <c r="N42" s="416"/>
      <c r="O42" s="18">
        <f>M42*N42</f>
        <v>0</v>
      </c>
      <c r="P42" s="404">
        <v>4E-05</v>
      </c>
      <c r="Q42" s="405">
        <f>M42*P42</f>
        <v>0.0018525920000000001</v>
      </c>
      <c r="R42" s="404"/>
      <c r="S42" s="405">
        <f>M42*R42</f>
        <v>0</v>
      </c>
      <c r="T42" s="18">
        <v>21</v>
      </c>
      <c r="U42" s="18">
        <f>O42*(T42/100)</f>
        <v>0</v>
      </c>
      <c r="V42" s="18">
        <f>O42+U42</f>
        <v>0</v>
      </c>
    </row>
    <row r="43" spans="6:22" s="413" customFormat="1" ht="11.25" outlineLevel="3">
      <c r="F43" s="350"/>
      <c r="G43" s="351"/>
      <c r="H43" s="351"/>
      <c r="I43" s="352" t="s">
        <v>350</v>
      </c>
      <c r="J43" s="351"/>
      <c r="K43" s="353">
        <v>46.3148</v>
      </c>
      <c r="L43" s="354"/>
      <c r="M43" s="355"/>
      <c r="N43" s="354"/>
      <c r="O43" s="356"/>
      <c r="P43" s="406"/>
      <c r="Q43" s="354"/>
      <c r="R43" s="354"/>
      <c r="S43" s="354"/>
      <c r="T43" s="354"/>
      <c r="U43" s="354"/>
      <c r="V43" s="354"/>
    </row>
    <row r="44" spans="6:22" s="412" customFormat="1" ht="12" outlineLevel="2">
      <c r="F44" s="15">
        <v>14</v>
      </c>
      <c r="G44" s="16" t="s">
        <v>267</v>
      </c>
      <c r="H44" s="39" t="s">
        <v>351</v>
      </c>
      <c r="I44" s="40" t="s">
        <v>352</v>
      </c>
      <c r="J44" s="16" t="s">
        <v>250</v>
      </c>
      <c r="K44" s="41">
        <v>2.3970000000000002</v>
      </c>
      <c r="L44" s="17">
        <v>0</v>
      </c>
      <c r="M44" s="47">
        <f>K44*(1+L44/100)</f>
        <v>2.3970000000000002</v>
      </c>
      <c r="N44" s="416"/>
      <c r="O44" s="18">
        <f>M44*N44</f>
        <v>0</v>
      </c>
      <c r="P44" s="404">
        <v>0.01676</v>
      </c>
      <c r="Q44" s="405">
        <f>M44*P44</f>
        <v>0.04017372</v>
      </c>
      <c r="R44" s="404">
        <v>2.4</v>
      </c>
      <c r="S44" s="405">
        <f>M44*R44</f>
        <v>5.752800000000001</v>
      </c>
      <c r="T44" s="18">
        <v>21</v>
      </c>
      <c r="U44" s="18">
        <f>O44*(T44/100)</f>
        <v>0</v>
      </c>
      <c r="V44" s="18">
        <f>O44+U44</f>
        <v>0</v>
      </c>
    </row>
    <row r="45" spans="6:22" s="413" customFormat="1" ht="11.25" outlineLevel="3">
      <c r="F45" s="350"/>
      <c r="G45" s="351"/>
      <c r="H45" s="351"/>
      <c r="I45" s="352" t="s">
        <v>353</v>
      </c>
      <c r="J45" s="351"/>
      <c r="K45" s="353">
        <v>2.3970000000000002</v>
      </c>
      <c r="L45" s="354"/>
      <c r="M45" s="355"/>
      <c r="N45" s="354"/>
      <c r="O45" s="356"/>
      <c r="P45" s="406"/>
      <c r="Q45" s="354"/>
      <c r="R45" s="354"/>
      <c r="S45" s="354"/>
      <c r="T45" s="354"/>
      <c r="U45" s="354"/>
      <c r="V45" s="354"/>
    </row>
    <row r="46" spans="6:22" s="412" customFormat="1" ht="12" outlineLevel="2">
      <c r="F46" s="15">
        <v>15</v>
      </c>
      <c r="G46" s="16" t="s">
        <v>267</v>
      </c>
      <c r="H46" s="39" t="s">
        <v>354</v>
      </c>
      <c r="I46" s="40" t="s">
        <v>355</v>
      </c>
      <c r="J46" s="16" t="s">
        <v>268</v>
      </c>
      <c r="K46" s="41">
        <v>24.679199999999998</v>
      </c>
      <c r="L46" s="17">
        <v>0</v>
      </c>
      <c r="M46" s="47">
        <f>K46*(1+L46/100)</f>
        <v>24.679199999999998</v>
      </c>
      <c r="N46" s="416"/>
      <c r="O46" s="18">
        <f>M46*N46</f>
        <v>0</v>
      </c>
      <c r="P46" s="404">
        <v>0.00034</v>
      </c>
      <c r="Q46" s="405">
        <f>M46*P46</f>
        <v>0.008390928</v>
      </c>
      <c r="R46" s="404">
        <v>0.183</v>
      </c>
      <c r="S46" s="405">
        <f>M46*R46</f>
        <v>4.516293599999999</v>
      </c>
      <c r="T46" s="18">
        <v>21</v>
      </c>
      <c r="U46" s="18">
        <f>O46*(T46/100)</f>
        <v>0</v>
      </c>
      <c r="V46" s="18">
        <f>O46+U46</f>
        <v>0</v>
      </c>
    </row>
    <row r="47" spans="6:22" s="413" customFormat="1" ht="11.25" outlineLevel="3">
      <c r="F47" s="350"/>
      <c r="G47" s="351"/>
      <c r="H47" s="351"/>
      <c r="I47" s="352" t="s">
        <v>330</v>
      </c>
      <c r="J47" s="351"/>
      <c r="K47" s="353">
        <v>0</v>
      </c>
      <c r="L47" s="354"/>
      <c r="M47" s="355"/>
      <c r="N47" s="354"/>
      <c r="O47" s="356"/>
      <c r="P47" s="406"/>
      <c r="Q47" s="354"/>
      <c r="R47" s="354"/>
      <c r="S47" s="354"/>
      <c r="T47" s="354"/>
      <c r="U47" s="354"/>
      <c r="V47" s="354"/>
    </row>
    <row r="48" spans="6:22" s="413" customFormat="1" ht="11.25" outlineLevel="3">
      <c r="F48" s="350"/>
      <c r="G48" s="351"/>
      <c r="H48" s="351"/>
      <c r="I48" s="352" t="s">
        <v>356</v>
      </c>
      <c r="J48" s="351"/>
      <c r="K48" s="353">
        <v>24.679199999999998</v>
      </c>
      <c r="L48" s="354"/>
      <c r="M48" s="355"/>
      <c r="N48" s="354"/>
      <c r="O48" s="356"/>
      <c r="P48" s="406"/>
      <c r="Q48" s="354"/>
      <c r="R48" s="354"/>
      <c r="S48" s="354"/>
      <c r="T48" s="354"/>
      <c r="U48" s="354"/>
      <c r="V48" s="354"/>
    </row>
    <row r="49" spans="6:22" s="412" customFormat="1" ht="12" outlineLevel="2">
      <c r="F49" s="15">
        <v>16</v>
      </c>
      <c r="G49" s="16" t="s">
        <v>267</v>
      </c>
      <c r="H49" s="39" t="s">
        <v>357</v>
      </c>
      <c r="I49" s="40" t="s">
        <v>358</v>
      </c>
      <c r="J49" s="16" t="s">
        <v>272</v>
      </c>
      <c r="K49" s="41">
        <v>28</v>
      </c>
      <c r="L49" s="17">
        <v>0</v>
      </c>
      <c r="M49" s="47">
        <f>K49*(1+L49/100)</f>
        <v>28</v>
      </c>
      <c r="N49" s="416"/>
      <c r="O49" s="18">
        <f>M49*N49</f>
        <v>0</v>
      </c>
      <c r="P49" s="404"/>
      <c r="Q49" s="405">
        <f>M49*P49</f>
        <v>0</v>
      </c>
      <c r="R49" s="404"/>
      <c r="S49" s="405">
        <f>M49*R49</f>
        <v>0</v>
      </c>
      <c r="T49" s="18">
        <v>21</v>
      </c>
      <c r="U49" s="18">
        <f>O49*(T49/100)</f>
        <v>0</v>
      </c>
      <c r="V49" s="18">
        <f>O49+U49</f>
        <v>0</v>
      </c>
    </row>
    <row r="50" spans="6:22" s="413" customFormat="1" ht="11.25" outlineLevel="3">
      <c r="F50" s="350"/>
      <c r="G50" s="351"/>
      <c r="H50" s="351"/>
      <c r="I50" s="352" t="s">
        <v>359</v>
      </c>
      <c r="J50" s="351"/>
      <c r="K50" s="353">
        <v>28</v>
      </c>
      <c r="L50" s="354"/>
      <c r="M50" s="355"/>
      <c r="N50" s="354"/>
      <c r="O50" s="356"/>
      <c r="P50" s="406"/>
      <c r="Q50" s="354"/>
      <c r="R50" s="354"/>
      <c r="S50" s="354"/>
      <c r="T50" s="354"/>
      <c r="U50" s="354"/>
      <c r="V50" s="354"/>
    </row>
    <row r="51" spans="6:22" s="412" customFormat="1" ht="12" outlineLevel="2">
      <c r="F51" s="15">
        <v>17</v>
      </c>
      <c r="G51" s="16" t="s">
        <v>267</v>
      </c>
      <c r="H51" s="39" t="s">
        <v>360</v>
      </c>
      <c r="I51" s="40" t="s">
        <v>361</v>
      </c>
      <c r="J51" s="16" t="s">
        <v>268</v>
      </c>
      <c r="K51" s="41">
        <v>30.800000000000004</v>
      </c>
      <c r="L51" s="17">
        <v>0</v>
      </c>
      <c r="M51" s="47">
        <f>K51*(1+L51/100)</f>
        <v>30.800000000000004</v>
      </c>
      <c r="N51" s="416"/>
      <c r="O51" s="18">
        <f>M51*N51</f>
        <v>0</v>
      </c>
      <c r="P51" s="404">
        <v>0.00103</v>
      </c>
      <c r="Q51" s="405">
        <f>M51*P51</f>
        <v>0.03172400000000001</v>
      </c>
      <c r="R51" s="404">
        <v>0.063</v>
      </c>
      <c r="S51" s="405">
        <f>M51*R51</f>
        <v>1.9404000000000003</v>
      </c>
      <c r="T51" s="18">
        <v>21</v>
      </c>
      <c r="U51" s="18">
        <f>O51*(T51/100)</f>
        <v>0</v>
      </c>
      <c r="V51" s="18">
        <f>O51+U51</f>
        <v>0</v>
      </c>
    </row>
    <row r="52" spans="6:22" s="413" customFormat="1" ht="11.25" outlineLevel="3">
      <c r="F52" s="350"/>
      <c r="G52" s="351"/>
      <c r="H52" s="351"/>
      <c r="I52" s="352" t="s">
        <v>362</v>
      </c>
      <c r="J52" s="351"/>
      <c r="K52" s="353">
        <v>30.800000000000004</v>
      </c>
      <c r="L52" s="354"/>
      <c r="M52" s="355"/>
      <c r="N52" s="354"/>
      <c r="O52" s="356"/>
      <c r="P52" s="406"/>
      <c r="Q52" s="354"/>
      <c r="R52" s="354"/>
      <c r="S52" s="354"/>
      <c r="T52" s="354"/>
      <c r="U52" s="354"/>
      <c r="V52" s="354"/>
    </row>
    <row r="53" spans="6:22" s="412" customFormat="1" ht="24" outlineLevel="2">
      <c r="F53" s="15">
        <v>18</v>
      </c>
      <c r="G53" s="16" t="s">
        <v>267</v>
      </c>
      <c r="H53" s="39" t="s">
        <v>363</v>
      </c>
      <c r="I53" s="40" t="s">
        <v>364</v>
      </c>
      <c r="J53" s="16" t="s">
        <v>250</v>
      </c>
      <c r="K53" s="41">
        <v>2.6384880000000006</v>
      </c>
      <c r="L53" s="17">
        <v>0</v>
      </c>
      <c r="M53" s="47">
        <f>K53*(1+L53/100)</f>
        <v>2.6384880000000006</v>
      </c>
      <c r="N53" s="416"/>
      <c r="O53" s="18">
        <f>M53*N53</f>
        <v>0</v>
      </c>
      <c r="P53" s="404">
        <v>0.00187</v>
      </c>
      <c r="Q53" s="405">
        <f>M53*P53</f>
        <v>0.004933972560000001</v>
      </c>
      <c r="R53" s="404">
        <v>1.8</v>
      </c>
      <c r="S53" s="405">
        <f>M53*R53</f>
        <v>4.7492784000000015</v>
      </c>
      <c r="T53" s="18">
        <v>21</v>
      </c>
      <c r="U53" s="18">
        <f>O53*(T53/100)</f>
        <v>0</v>
      </c>
      <c r="V53" s="18">
        <f>O53+U53</f>
        <v>0</v>
      </c>
    </row>
    <row r="54" spans="6:22" s="413" customFormat="1" ht="11.25" outlineLevel="3">
      <c r="F54" s="350"/>
      <c r="G54" s="351"/>
      <c r="H54" s="351"/>
      <c r="I54" s="352" t="s">
        <v>365</v>
      </c>
      <c r="J54" s="351"/>
      <c r="K54" s="353">
        <v>0</v>
      </c>
      <c r="L54" s="354"/>
      <c r="M54" s="355"/>
      <c r="N54" s="354"/>
      <c r="O54" s="356"/>
      <c r="P54" s="406"/>
      <c r="Q54" s="354"/>
      <c r="R54" s="354"/>
      <c r="S54" s="354"/>
      <c r="T54" s="354"/>
      <c r="U54" s="354"/>
      <c r="V54" s="354"/>
    </row>
    <row r="55" spans="6:22" s="413" customFormat="1" ht="11.25" outlineLevel="3">
      <c r="F55" s="350"/>
      <c r="G55" s="351"/>
      <c r="H55" s="351"/>
      <c r="I55" s="352" t="s">
        <v>366</v>
      </c>
      <c r="J55" s="351"/>
      <c r="K55" s="353">
        <v>2.6384880000000006</v>
      </c>
      <c r="L55" s="354"/>
      <c r="M55" s="355"/>
      <c r="N55" s="354"/>
      <c r="O55" s="356"/>
      <c r="P55" s="406"/>
      <c r="Q55" s="354"/>
      <c r="R55" s="354"/>
      <c r="S55" s="354"/>
      <c r="T55" s="354"/>
      <c r="U55" s="354"/>
      <c r="V55" s="354"/>
    </row>
    <row r="56" spans="6:22" s="412" customFormat="1" ht="24" outlineLevel="2">
      <c r="F56" s="15">
        <v>19</v>
      </c>
      <c r="G56" s="16" t="s">
        <v>267</v>
      </c>
      <c r="H56" s="39" t="s">
        <v>367</v>
      </c>
      <c r="I56" s="40" t="s">
        <v>368</v>
      </c>
      <c r="J56" s="16" t="s">
        <v>262</v>
      </c>
      <c r="K56" s="41">
        <v>26.500000000000004</v>
      </c>
      <c r="L56" s="17">
        <v>0</v>
      </c>
      <c r="M56" s="47">
        <f>K56*(1+L56/100)</f>
        <v>26.500000000000004</v>
      </c>
      <c r="N56" s="416"/>
      <c r="O56" s="18">
        <f>M56*N56</f>
        <v>0</v>
      </c>
      <c r="P56" s="404"/>
      <c r="Q56" s="405">
        <f>M56*P56</f>
        <v>0</v>
      </c>
      <c r="R56" s="404">
        <v>0.065</v>
      </c>
      <c r="S56" s="405">
        <f>M56*R56</f>
        <v>1.7225000000000004</v>
      </c>
      <c r="T56" s="18">
        <v>21</v>
      </c>
      <c r="U56" s="18">
        <f>O56*(T56/100)</f>
        <v>0</v>
      </c>
      <c r="V56" s="18">
        <f>O56+U56</f>
        <v>0</v>
      </c>
    </row>
    <row r="57" spans="6:22" s="413" customFormat="1" ht="11.25" outlineLevel="3">
      <c r="F57" s="350"/>
      <c r="G57" s="351"/>
      <c r="H57" s="351"/>
      <c r="I57" s="352" t="s">
        <v>369</v>
      </c>
      <c r="J57" s="351"/>
      <c r="K57" s="353">
        <v>26.500000000000004</v>
      </c>
      <c r="L57" s="354"/>
      <c r="M57" s="355"/>
      <c r="N57" s="354"/>
      <c r="O57" s="356"/>
      <c r="P57" s="406"/>
      <c r="Q57" s="354"/>
      <c r="R57" s="354"/>
      <c r="S57" s="354"/>
      <c r="T57" s="354"/>
      <c r="U57" s="354"/>
      <c r="V57" s="354"/>
    </row>
    <row r="58" spans="6:22" s="412" customFormat="1" ht="24" outlineLevel="2">
      <c r="F58" s="15">
        <v>20</v>
      </c>
      <c r="G58" s="16" t="s">
        <v>267</v>
      </c>
      <c r="H58" s="39" t="s">
        <v>370</v>
      </c>
      <c r="I58" s="40" t="s">
        <v>371</v>
      </c>
      <c r="J58" s="16" t="s">
        <v>262</v>
      </c>
      <c r="K58" s="41">
        <v>16.66</v>
      </c>
      <c r="L58" s="17">
        <v>0</v>
      </c>
      <c r="M58" s="47">
        <f>K58*(1+L58/100)</f>
        <v>16.66</v>
      </c>
      <c r="N58" s="416"/>
      <c r="O58" s="18">
        <f>M58*N58</f>
        <v>0</v>
      </c>
      <c r="P58" s="404"/>
      <c r="Q58" s="405">
        <f>M58*P58</f>
        <v>0</v>
      </c>
      <c r="R58" s="404">
        <v>0.022</v>
      </c>
      <c r="S58" s="405">
        <f>M58*R58</f>
        <v>0.36651999999999996</v>
      </c>
      <c r="T58" s="18">
        <v>21</v>
      </c>
      <c r="U58" s="18">
        <f>O58*(T58/100)</f>
        <v>0</v>
      </c>
      <c r="V58" s="18">
        <f>O58+U58</f>
        <v>0</v>
      </c>
    </row>
    <row r="59" spans="6:22" s="413" customFormat="1" ht="11.25" outlineLevel="3">
      <c r="F59" s="350"/>
      <c r="G59" s="351"/>
      <c r="H59" s="351"/>
      <c r="I59" s="352" t="s">
        <v>372</v>
      </c>
      <c r="J59" s="351"/>
      <c r="K59" s="353">
        <v>16.66</v>
      </c>
      <c r="L59" s="354"/>
      <c r="M59" s="355"/>
      <c r="N59" s="354"/>
      <c r="O59" s="356"/>
      <c r="P59" s="406"/>
      <c r="Q59" s="354"/>
      <c r="R59" s="354"/>
      <c r="S59" s="354"/>
      <c r="T59" s="354"/>
      <c r="U59" s="354"/>
      <c r="V59" s="354"/>
    </row>
    <row r="60" spans="6:22" s="412" customFormat="1" ht="12" outlineLevel="2">
      <c r="F60" s="15">
        <v>21</v>
      </c>
      <c r="G60" s="16" t="s">
        <v>267</v>
      </c>
      <c r="H60" s="39" t="s">
        <v>373</v>
      </c>
      <c r="I60" s="40" t="s">
        <v>374</v>
      </c>
      <c r="J60" s="16" t="s">
        <v>263</v>
      </c>
      <c r="K60" s="41">
        <v>16.35257142857143</v>
      </c>
      <c r="L60" s="17">
        <v>0</v>
      </c>
      <c r="M60" s="47">
        <f>K60*(1+L60/100)</f>
        <v>16.35257142857143</v>
      </c>
      <c r="N60" s="416"/>
      <c r="O60" s="18">
        <f>M60*N60</f>
        <v>0</v>
      </c>
      <c r="P60" s="404"/>
      <c r="Q60" s="405">
        <f>M60*P60</f>
        <v>0</v>
      </c>
      <c r="R60" s="404"/>
      <c r="S60" s="405">
        <f>M60*R60</f>
        <v>0</v>
      </c>
      <c r="T60" s="18">
        <v>21</v>
      </c>
      <c r="U60" s="18">
        <f>O60*(T60/100)</f>
        <v>0</v>
      </c>
      <c r="V60" s="18">
        <f>O60+U60</f>
        <v>0</v>
      </c>
    </row>
    <row r="61" spans="6:22" s="413" customFormat="1" ht="11.25" outlineLevel="3">
      <c r="F61" s="350"/>
      <c r="G61" s="351"/>
      <c r="H61" s="351"/>
      <c r="I61" s="352" t="s">
        <v>375</v>
      </c>
      <c r="J61" s="351"/>
      <c r="K61" s="353">
        <v>16.35257142857143</v>
      </c>
      <c r="L61" s="354"/>
      <c r="M61" s="355"/>
      <c r="N61" s="354"/>
      <c r="O61" s="356"/>
      <c r="P61" s="406"/>
      <c r="Q61" s="354"/>
      <c r="R61" s="354"/>
      <c r="S61" s="354"/>
      <c r="T61" s="354"/>
      <c r="U61" s="354"/>
      <c r="V61" s="354"/>
    </row>
    <row r="62" spans="6:22" s="412" customFormat="1" ht="12" outlineLevel="2">
      <c r="F62" s="15">
        <v>22</v>
      </c>
      <c r="G62" s="16" t="s">
        <v>267</v>
      </c>
      <c r="H62" s="39" t="s">
        <v>376</v>
      </c>
      <c r="I62" s="40" t="s">
        <v>377</v>
      </c>
      <c r="J62" s="16" t="s">
        <v>263</v>
      </c>
      <c r="K62" s="41">
        <v>27.254285714285714</v>
      </c>
      <c r="L62" s="17">
        <v>0</v>
      </c>
      <c r="M62" s="47">
        <f>K62*(1+L62/100)</f>
        <v>27.254285714285714</v>
      </c>
      <c r="N62" s="416"/>
      <c r="O62" s="18">
        <f>M62*N62</f>
        <v>0</v>
      </c>
      <c r="P62" s="404"/>
      <c r="Q62" s="405">
        <f>M62*P62</f>
        <v>0</v>
      </c>
      <c r="R62" s="404"/>
      <c r="S62" s="405">
        <f>M62*R62</f>
        <v>0</v>
      </c>
      <c r="T62" s="18">
        <v>21</v>
      </c>
      <c r="U62" s="18">
        <f>O62*(T62/100)</f>
        <v>0</v>
      </c>
      <c r="V62" s="18">
        <f>O62+U62</f>
        <v>0</v>
      </c>
    </row>
    <row r="63" spans="6:22" s="413" customFormat="1" ht="11.25" outlineLevel="3">
      <c r="F63" s="350"/>
      <c r="G63" s="351"/>
      <c r="H63" s="351"/>
      <c r="I63" s="352" t="s">
        <v>378</v>
      </c>
      <c r="J63" s="351"/>
      <c r="K63" s="353">
        <v>27.254285714285714</v>
      </c>
      <c r="L63" s="354"/>
      <c r="M63" s="355"/>
      <c r="N63" s="354"/>
      <c r="O63" s="356"/>
      <c r="P63" s="406"/>
      <c r="Q63" s="354"/>
      <c r="R63" s="354"/>
      <c r="S63" s="354"/>
      <c r="T63" s="354"/>
      <c r="U63" s="354"/>
      <c r="V63" s="354"/>
    </row>
    <row r="64" spans="6:22" s="412" customFormat="1" ht="12" outlineLevel="2">
      <c r="F64" s="15">
        <v>23</v>
      </c>
      <c r="G64" s="16" t="s">
        <v>267</v>
      </c>
      <c r="H64" s="39" t="s">
        <v>291</v>
      </c>
      <c r="I64" s="40" t="s">
        <v>292</v>
      </c>
      <c r="J64" s="16" t="s">
        <v>263</v>
      </c>
      <c r="K64" s="41">
        <v>19.062792</v>
      </c>
      <c r="L64" s="17">
        <v>0</v>
      </c>
      <c r="M64" s="47">
        <f>K64*(1+L64/100)</f>
        <v>19.062792</v>
      </c>
      <c r="N64" s="416"/>
      <c r="O64" s="18">
        <f>M64*N64</f>
        <v>0</v>
      </c>
      <c r="P64" s="404"/>
      <c r="Q64" s="405">
        <f>M64*P64</f>
        <v>0</v>
      </c>
      <c r="R64" s="404"/>
      <c r="S64" s="405">
        <f>M64*R64</f>
        <v>0</v>
      </c>
      <c r="T64" s="18">
        <v>21</v>
      </c>
      <c r="U64" s="18">
        <f>O64*(T64/100)</f>
        <v>0</v>
      </c>
      <c r="V64" s="18">
        <f>O64+U64</f>
        <v>0</v>
      </c>
    </row>
    <row r="65" spans="6:22" s="412" customFormat="1" ht="12" outlineLevel="2">
      <c r="F65" s="15">
        <v>24</v>
      </c>
      <c r="G65" s="16" t="s">
        <v>267</v>
      </c>
      <c r="H65" s="39" t="s">
        <v>293</v>
      </c>
      <c r="I65" s="40" t="s">
        <v>294</v>
      </c>
      <c r="J65" s="16" t="s">
        <v>263</v>
      </c>
      <c r="K65" s="41">
        <v>152.624</v>
      </c>
      <c r="L65" s="17">
        <v>0</v>
      </c>
      <c r="M65" s="47">
        <f>K65*(1+L65/100)</f>
        <v>152.624</v>
      </c>
      <c r="N65" s="416"/>
      <c r="O65" s="18">
        <f>M65*N65</f>
        <v>0</v>
      </c>
      <c r="P65" s="404"/>
      <c r="Q65" s="405">
        <f>M65*P65</f>
        <v>0</v>
      </c>
      <c r="R65" s="404"/>
      <c r="S65" s="405">
        <f>M65*R65</f>
        <v>0</v>
      </c>
      <c r="T65" s="18">
        <v>21</v>
      </c>
      <c r="U65" s="18">
        <f>O65*(T65/100)</f>
        <v>0</v>
      </c>
      <c r="V65" s="18">
        <f>O65+U65</f>
        <v>0</v>
      </c>
    </row>
    <row r="66" spans="6:22" s="413" customFormat="1" ht="11.25" outlineLevel="3">
      <c r="F66" s="350"/>
      <c r="G66" s="351"/>
      <c r="H66" s="351"/>
      <c r="I66" s="352" t="s">
        <v>379</v>
      </c>
      <c r="J66" s="351"/>
      <c r="K66" s="353">
        <v>152.624</v>
      </c>
      <c r="L66" s="354"/>
      <c r="M66" s="355"/>
      <c r="N66" s="421"/>
      <c r="O66" s="356"/>
      <c r="P66" s="406"/>
      <c r="Q66" s="354"/>
      <c r="R66" s="354"/>
      <c r="S66" s="354"/>
      <c r="T66" s="354"/>
      <c r="U66" s="354"/>
      <c r="V66" s="354"/>
    </row>
    <row r="67" spans="6:22" s="412" customFormat="1" ht="12" outlineLevel="2">
      <c r="F67" s="15">
        <v>25</v>
      </c>
      <c r="G67" s="16" t="s">
        <v>267</v>
      </c>
      <c r="H67" s="39" t="s">
        <v>380</v>
      </c>
      <c r="I67" s="40" t="s">
        <v>381</v>
      </c>
      <c r="J67" s="16" t="s">
        <v>263</v>
      </c>
      <c r="K67" s="41">
        <v>19.062792</v>
      </c>
      <c r="L67" s="17">
        <v>0</v>
      </c>
      <c r="M67" s="47">
        <f>K67*(1+L67/100)</f>
        <v>19.062792</v>
      </c>
      <c r="N67" s="416"/>
      <c r="O67" s="18">
        <f>M67*N67</f>
        <v>0</v>
      </c>
      <c r="P67" s="404"/>
      <c r="Q67" s="405">
        <f>M67*P67</f>
        <v>0</v>
      </c>
      <c r="R67" s="404"/>
      <c r="S67" s="405">
        <f>M67*R67</f>
        <v>0</v>
      </c>
      <c r="T67" s="18">
        <v>21</v>
      </c>
      <c r="U67" s="18">
        <f>O67*(T67/100)</f>
        <v>0</v>
      </c>
      <c r="V67" s="18">
        <f>O67+U67</f>
        <v>0</v>
      </c>
    </row>
    <row r="68" spans="6:22" s="412" customFormat="1" ht="24" outlineLevel="2">
      <c r="F68" s="15">
        <v>26</v>
      </c>
      <c r="G68" s="16" t="s">
        <v>267</v>
      </c>
      <c r="H68" s="39" t="s">
        <v>295</v>
      </c>
      <c r="I68" s="40" t="s">
        <v>296</v>
      </c>
      <c r="J68" s="16" t="s">
        <v>263</v>
      </c>
      <c r="K68" s="41">
        <v>19.078</v>
      </c>
      <c r="L68" s="17">
        <v>0</v>
      </c>
      <c r="M68" s="47">
        <f>K68*(1+L68/100)</f>
        <v>19.078</v>
      </c>
      <c r="N68" s="416"/>
      <c r="O68" s="18">
        <f>M68*N68</f>
        <v>0</v>
      </c>
      <c r="P68" s="404"/>
      <c r="Q68" s="405">
        <f>M68*P68</f>
        <v>0</v>
      </c>
      <c r="R68" s="404"/>
      <c r="S68" s="405">
        <f>M68*R68</f>
        <v>0</v>
      </c>
      <c r="T68" s="18">
        <v>21</v>
      </c>
      <c r="U68" s="18">
        <f>O68*(T68/100)</f>
        <v>0</v>
      </c>
      <c r="V68" s="18">
        <f>O68+U68</f>
        <v>0</v>
      </c>
    </row>
    <row r="69" spans="6:22" s="412" customFormat="1" ht="12" outlineLevel="2">
      <c r="F69" s="15">
        <v>27</v>
      </c>
      <c r="G69" s="16" t="s">
        <v>267</v>
      </c>
      <c r="H69" s="39" t="s">
        <v>299</v>
      </c>
      <c r="I69" s="40" t="s">
        <v>382</v>
      </c>
      <c r="J69" s="16" t="s">
        <v>262</v>
      </c>
      <c r="K69" s="41">
        <v>3.2</v>
      </c>
      <c r="L69" s="17">
        <v>0</v>
      </c>
      <c r="M69" s="47">
        <f>K69*(1+L69/100)</f>
        <v>3.2</v>
      </c>
      <c r="N69" s="416"/>
      <c r="O69" s="18">
        <f>M69*N69</f>
        <v>0</v>
      </c>
      <c r="P69" s="404"/>
      <c r="Q69" s="405">
        <f>M69*P69</f>
        <v>0</v>
      </c>
      <c r="R69" s="404"/>
      <c r="S69" s="405">
        <f>M69*R69</f>
        <v>0</v>
      </c>
      <c r="T69" s="18">
        <v>21</v>
      </c>
      <c r="U69" s="18">
        <f>O69*(T69/100)</f>
        <v>0</v>
      </c>
      <c r="V69" s="18">
        <f>O69+U69</f>
        <v>0</v>
      </c>
    </row>
    <row r="70" spans="6:22" s="413" customFormat="1" ht="11.25" outlineLevel="3">
      <c r="F70" s="350"/>
      <c r="G70" s="351"/>
      <c r="H70" s="351"/>
      <c r="I70" s="352" t="s">
        <v>383</v>
      </c>
      <c r="J70" s="351"/>
      <c r="K70" s="353">
        <v>3.2</v>
      </c>
      <c r="L70" s="354"/>
      <c r="M70" s="355"/>
      <c r="N70" s="354"/>
      <c r="O70" s="356"/>
      <c r="P70" s="406"/>
      <c r="Q70" s="354"/>
      <c r="R70" s="354"/>
      <c r="S70" s="354"/>
      <c r="T70" s="354"/>
      <c r="U70" s="354"/>
      <c r="V70" s="354"/>
    </row>
    <row r="71" spans="6:22" s="412" customFormat="1" ht="12" outlineLevel="2">
      <c r="F71" s="15">
        <v>28</v>
      </c>
      <c r="G71" s="16" t="s">
        <v>267</v>
      </c>
      <c r="H71" s="39" t="s">
        <v>300</v>
      </c>
      <c r="I71" s="40" t="s">
        <v>384</v>
      </c>
      <c r="J71" s="16" t="s">
        <v>275</v>
      </c>
      <c r="K71" s="41">
        <v>1</v>
      </c>
      <c r="L71" s="17">
        <v>0</v>
      </c>
      <c r="M71" s="47">
        <f>K71*(1+L71/100)</f>
        <v>1</v>
      </c>
      <c r="N71" s="416"/>
      <c r="O71" s="18">
        <f>M71*N71</f>
        <v>0</v>
      </c>
      <c r="P71" s="404"/>
      <c r="Q71" s="405">
        <f>M71*P71</f>
        <v>0</v>
      </c>
      <c r="R71" s="404"/>
      <c r="S71" s="405">
        <f>M71*R71</f>
        <v>0</v>
      </c>
      <c r="T71" s="18">
        <v>21</v>
      </c>
      <c r="U71" s="18">
        <f>O71*(T71/100)</f>
        <v>0</v>
      </c>
      <c r="V71" s="18">
        <f>O71+U71</f>
        <v>0</v>
      </c>
    </row>
    <row r="72" spans="6:22" s="412" customFormat="1" ht="24" outlineLevel="2">
      <c r="F72" s="15">
        <v>29</v>
      </c>
      <c r="G72" s="16" t="s">
        <v>267</v>
      </c>
      <c r="H72" s="39" t="s">
        <v>385</v>
      </c>
      <c r="I72" s="40" t="s">
        <v>386</v>
      </c>
      <c r="J72" s="16" t="s">
        <v>275</v>
      </c>
      <c r="K72" s="41">
        <v>14</v>
      </c>
      <c r="L72" s="17">
        <v>0</v>
      </c>
      <c r="M72" s="47">
        <f>K72*(1+L72/100)</f>
        <v>14</v>
      </c>
      <c r="N72" s="416"/>
      <c r="O72" s="18">
        <f>M72*N72</f>
        <v>0</v>
      </c>
      <c r="P72" s="404"/>
      <c r="Q72" s="405">
        <f>M72*P72</f>
        <v>0</v>
      </c>
      <c r="R72" s="404"/>
      <c r="S72" s="405">
        <f>M72*R72</f>
        <v>0</v>
      </c>
      <c r="T72" s="18">
        <v>21</v>
      </c>
      <c r="U72" s="18">
        <f>O72*(T72/100)</f>
        <v>0</v>
      </c>
      <c r="V72" s="18">
        <f>O72+U72</f>
        <v>0</v>
      </c>
    </row>
    <row r="73" spans="6:22" s="412" customFormat="1" ht="12" outlineLevel="2">
      <c r="F73" s="15">
        <v>30</v>
      </c>
      <c r="G73" s="16" t="s">
        <v>267</v>
      </c>
      <c r="H73" s="39" t="s">
        <v>387</v>
      </c>
      <c r="I73" s="40" t="s">
        <v>388</v>
      </c>
      <c r="J73" s="16" t="s">
        <v>275</v>
      </c>
      <c r="K73" s="41">
        <v>1</v>
      </c>
      <c r="L73" s="17">
        <v>0</v>
      </c>
      <c r="M73" s="47">
        <f>K73*(1+L73/100)</f>
        <v>1</v>
      </c>
      <c r="N73" s="416"/>
      <c r="O73" s="18">
        <f>M73*N73</f>
        <v>0</v>
      </c>
      <c r="P73" s="404"/>
      <c r="Q73" s="405">
        <f>M73*P73</f>
        <v>0</v>
      </c>
      <c r="R73" s="404"/>
      <c r="S73" s="405">
        <f>M73*R73</f>
        <v>0</v>
      </c>
      <c r="T73" s="18">
        <v>21</v>
      </c>
      <c r="U73" s="18">
        <f>O73*(T73/100)</f>
        <v>0</v>
      </c>
      <c r="V73" s="18">
        <f>O73+U73</f>
        <v>0</v>
      </c>
    </row>
    <row r="74" spans="6:22" s="412" customFormat="1" ht="12" outlineLevel="2">
      <c r="F74" s="15">
        <v>31</v>
      </c>
      <c r="G74" s="16" t="s">
        <v>267</v>
      </c>
      <c r="H74" s="39" t="s">
        <v>389</v>
      </c>
      <c r="I74" s="40" t="s">
        <v>390</v>
      </c>
      <c r="J74" s="16" t="s">
        <v>262</v>
      </c>
      <c r="K74" s="41">
        <v>25.2</v>
      </c>
      <c r="L74" s="17">
        <v>0</v>
      </c>
      <c r="M74" s="47">
        <f>K74*(1+L74/100)</f>
        <v>25.2</v>
      </c>
      <c r="N74" s="416"/>
      <c r="O74" s="18">
        <f>M74*N74</f>
        <v>0</v>
      </c>
      <c r="P74" s="404"/>
      <c r="Q74" s="405">
        <f>M74*P74</f>
        <v>0</v>
      </c>
      <c r="R74" s="404"/>
      <c r="S74" s="405">
        <f>M74*R74</f>
        <v>0</v>
      </c>
      <c r="T74" s="18">
        <v>21</v>
      </c>
      <c r="U74" s="18">
        <f>O74*(T74/100)</f>
        <v>0</v>
      </c>
      <c r="V74" s="18">
        <f>O74+U74</f>
        <v>0</v>
      </c>
    </row>
    <row r="75" spans="6:22" s="413" customFormat="1" ht="11.25" outlineLevel="3">
      <c r="F75" s="350"/>
      <c r="G75" s="351"/>
      <c r="H75" s="351"/>
      <c r="I75" s="352" t="s">
        <v>391</v>
      </c>
      <c r="J75" s="351"/>
      <c r="K75" s="353">
        <v>25.2</v>
      </c>
      <c r="L75" s="354"/>
      <c r="M75" s="355"/>
      <c r="N75" s="354"/>
      <c r="O75" s="356"/>
      <c r="P75" s="406"/>
      <c r="Q75" s="354"/>
      <c r="R75" s="354"/>
      <c r="S75" s="354"/>
      <c r="T75" s="354"/>
      <c r="U75" s="354"/>
      <c r="V75" s="354"/>
    </row>
    <row r="76" spans="16:22" ht="12.75" outlineLevel="2">
      <c r="P76" s="407"/>
      <c r="S76" s="8"/>
      <c r="T76" s="8"/>
      <c r="U76" s="8"/>
      <c r="V76" s="8"/>
    </row>
    <row r="77" spans="6:22" s="33" customFormat="1" ht="16.5" customHeight="1" outlineLevel="1">
      <c r="F77" s="34"/>
      <c r="G77" s="6"/>
      <c r="H77" s="35"/>
      <c r="I77" s="35" t="s">
        <v>392</v>
      </c>
      <c r="J77" s="6"/>
      <c r="K77" s="36"/>
      <c r="L77" s="37"/>
      <c r="M77" s="46"/>
      <c r="N77" s="37"/>
      <c r="O77" s="38">
        <f>SUBTOTAL(9,O78:O82)</f>
        <v>0</v>
      </c>
      <c r="P77" s="402"/>
      <c r="Q77" s="403">
        <f>SUBTOTAL(9,Q78:Q82)</f>
        <v>0</v>
      </c>
      <c r="R77" s="37"/>
      <c r="S77" s="403">
        <f>SUBTOTAL(9,S78:S82)</f>
        <v>0</v>
      </c>
      <c r="T77" s="37"/>
      <c r="U77" s="38">
        <f>SUBTOTAL(9,U78:U82)</f>
        <v>0</v>
      </c>
      <c r="V77" s="38">
        <f>SUBTOTAL(9,V78:V82)</f>
        <v>0</v>
      </c>
    </row>
    <row r="78" spans="6:22" s="412" customFormat="1" ht="36" outlineLevel="2">
      <c r="F78" s="15">
        <v>32</v>
      </c>
      <c r="G78" s="16" t="s">
        <v>267</v>
      </c>
      <c r="H78" s="39" t="s">
        <v>393</v>
      </c>
      <c r="I78" s="40" t="s">
        <v>433</v>
      </c>
      <c r="J78" s="16" t="s">
        <v>275</v>
      </c>
      <c r="K78" s="41">
        <v>1</v>
      </c>
      <c r="L78" s="17">
        <v>0</v>
      </c>
      <c r="M78" s="47">
        <f>K78*(1+L78/100)</f>
        <v>1</v>
      </c>
      <c r="N78" s="416"/>
      <c r="O78" s="18">
        <f>M78*N78</f>
        <v>0</v>
      </c>
      <c r="P78" s="404"/>
      <c r="Q78" s="405">
        <f>M78*P78</f>
        <v>0</v>
      </c>
      <c r="R78" s="404"/>
      <c r="S78" s="405">
        <f>M78*R78</f>
        <v>0</v>
      </c>
      <c r="T78" s="18">
        <v>21</v>
      </c>
      <c r="U78" s="18">
        <f>O78*(T78/100)</f>
        <v>0</v>
      </c>
      <c r="V78" s="18">
        <f>O78+U78</f>
        <v>0</v>
      </c>
    </row>
    <row r="79" spans="6:22" s="412" customFormat="1" ht="22.5" outlineLevel="2">
      <c r="F79" s="15"/>
      <c r="G79" s="16"/>
      <c r="H79" s="39"/>
      <c r="I79" s="352" t="s">
        <v>434</v>
      </c>
      <c r="J79" s="16"/>
      <c r="K79" s="41"/>
      <c r="L79" s="17"/>
      <c r="M79" s="47"/>
      <c r="N79" s="416"/>
      <c r="O79" s="18"/>
      <c r="P79" s="404"/>
      <c r="Q79" s="405"/>
      <c r="R79" s="404"/>
      <c r="S79" s="405"/>
      <c r="T79" s="18"/>
      <c r="U79" s="18"/>
      <c r="V79" s="18"/>
    </row>
    <row r="80" spans="6:22" s="412" customFormat="1" ht="12" outlineLevel="2">
      <c r="F80" s="15">
        <v>33</v>
      </c>
      <c r="G80" s="16" t="s">
        <v>267</v>
      </c>
      <c r="H80" s="39" t="s">
        <v>394</v>
      </c>
      <c r="I80" s="40" t="s">
        <v>395</v>
      </c>
      <c r="J80" s="16" t="s">
        <v>275</v>
      </c>
      <c r="K80" s="41">
        <v>1</v>
      </c>
      <c r="L80" s="17">
        <v>0</v>
      </c>
      <c r="M80" s="47">
        <f>K80*(1+L80/100)</f>
        <v>1</v>
      </c>
      <c r="N80" s="416"/>
      <c r="O80" s="18">
        <f>M80*N80</f>
        <v>0</v>
      </c>
      <c r="P80" s="404"/>
      <c r="Q80" s="405">
        <f>M80*P80</f>
        <v>0</v>
      </c>
      <c r="R80" s="404"/>
      <c r="S80" s="405">
        <f>M80*R80</f>
        <v>0</v>
      </c>
      <c r="T80" s="18">
        <v>21</v>
      </c>
      <c r="U80" s="18">
        <f>O80*(T80/100)</f>
        <v>0</v>
      </c>
      <c r="V80" s="18">
        <f>O80+U80</f>
        <v>0</v>
      </c>
    </row>
    <row r="81" spans="6:22" s="412" customFormat="1" ht="12" outlineLevel="2">
      <c r="F81" s="15">
        <v>34</v>
      </c>
      <c r="G81" s="16" t="s">
        <v>267</v>
      </c>
      <c r="H81" s="39" t="s">
        <v>396</v>
      </c>
      <c r="I81" s="40" t="s">
        <v>397</v>
      </c>
      <c r="J81" s="16" t="s">
        <v>275</v>
      </c>
      <c r="K81" s="41">
        <v>1</v>
      </c>
      <c r="L81" s="17">
        <v>0</v>
      </c>
      <c r="M81" s="47">
        <f>K81*(1+L81/100)</f>
        <v>1</v>
      </c>
      <c r="N81" s="416"/>
      <c r="O81" s="18">
        <f>M81*N81</f>
        <v>0</v>
      </c>
      <c r="P81" s="404"/>
      <c r="Q81" s="405">
        <f>M81*P81</f>
        <v>0</v>
      </c>
      <c r="R81" s="404"/>
      <c r="S81" s="405">
        <f>M81*R81</f>
        <v>0</v>
      </c>
      <c r="T81" s="18">
        <v>21</v>
      </c>
      <c r="U81" s="18">
        <f>O81*(T81/100)</f>
        <v>0</v>
      </c>
      <c r="V81" s="18">
        <f>O81+U81</f>
        <v>0</v>
      </c>
    </row>
    <row r="82" spans="16:22" ht="12.75" outlineLevel="2">
      <c r="P82" s="407"/>
      <c r="S82" s="8"/>
      <c r="T82" s="8"/>
      <c r="U82" s="8"/>
      <c r="V82" s="8"/>
    </row>
    <row r="83" spans="6:22" s="33" customFormat="1" ht="16.5" customHeight="1" outlineLevel="1">
      <c r="F83" s="34"/>
      <c r="G83" s="6"/>
      <c r="H83" s="35"/>
      <c r="I83" s="35" t="s">
        <v>3</v>
      </c>
      <c r="J83" s="6"/>
      <c r="K83" s="36"/>
      <c r="L83" s="37"/>
      <c r="M83" s="46"/>
      <c r="N83" s="37"/>
      <c r="O83" s="38">
        <f>SUBTOTAL(9,O84:O85)</f>
        <v>0</v>
      </c>
      <c r="P83" s="402"/>
      <c r="Q83" s="403">
        <f>SUBTOTAL(9,Q84:Q85)</f>
        <v>0</v>
      </c>
      <c r="R83" s="37"/>
      <c r="S83" s="403">
        <f>SUBTOTAL(9,S84:S85)</f>
        <v>0</v>
      </c>
      <c r="T83" s="37"/>
      <c r="U83" s="38">
        <f>SUBTOTAL(9,U84:U85)</f>
        <v>0</v>
      </c>
      <c r="V83" s="38">
        <f>SUBTOTAL(9,V84:V85)</f>
        <v>0</v>
      </c>
    </row>
    <row r="84" spans="6:22" s="412" customFormat="1" ht="12" outlineLevel="2">
      <c r="F84" s="15">
        <v>35</v>
      </c>
      <c r="G84" s="16" t="s">
        <v>267</v>
      </c>
      <c r="H84" s="39" t="s">
        <v>297</v>
      </c>
      <c r="I84" s="40" t="s">
        <v>298</v>
      </c>
      <c r="J84" s="16" t="s">
        <v>263</v>
      </c>
      <c r="K84" s="41">
        <v>8.86729499256</v>
      </c>
      <c r="L84" s="17">
        <v>0</v>
      </c>
      <c r="M84" s="47">
        <f>K84*(1+L84/100)</f>
        <v>8.86729499256</v>
      </c>
      <c r="N84" s="416"/>
      <c r="O84" s="18">
        <f>M84*N84</f>
        <v>0</v>
      </c>
      <c r="P84" s="404"/>
      <c r="Q84" s="405">
        <f>M84*P84</f>
        <v>0</v>
      </c>
      <c r="R84" s="404"/>
      <c r="S84" s="405">
        <f>M84*R84</f>
        <v>0</v>
      </c>
      <c r="T84" s="18">
        <v>21</v>
      </c>
      <c r="U84" s="18">
        <f>O84*(T84/100)</f>
        <v>0</v>
      </c>
      <c r="V84" s="18">
        <f>O84+U84</f>
        <v>0</v>
      </c>
    </row>
    <row r="85" spans="16:22" ht="12.75" outlineLevel="2">
      <c r="P85" s="407"/>
      <c r="S85" s="8"/>
      <c r="T85" s="8"/>
      <c r="U85" s="8"/>
      <c r="V85" s="8"/>
    </row>
    <row r="86" spans="6:22" s="33" customFormat="1" ht="16.5" customHeight="1" outlineLevel="1">
      <c r="F86" s="34"/>
      <c r="G86" s="6"/>
      <c r="H86" s="35"/>
      <c r="I86" s="35" t="s">
        <v>4</v>
      </c>
      <c r="J86" s="6"/>
      <c r="K86" s="36"/>
      <c r="L86" s="37"/>
      <c r="M86" s="46"/>
      <c r="N86" s="37"/>
      <c r="O86" s="38">
        <f>SUBTOTAL(9,O87:O94)</f>
        <v>0</v>
      </c>
      <c r="P86" s="402"/>
      <c r="Q86" s="403">
        <f>SUBTOTAL(9,Q87:Q94)</f>
        <v>0.0022584</v>
      </c>
      <c r="R86" s="37"/>
      <c r="S86" s="403">
        <f>SUBTOTAL(9,S87:S94)</f>
        <v>0.015</v>
      </c>
      <c r="T86" s="37"/>
      <c r="U86" s="38">
        <f>SUBTOTAL(9,U87:U94)</f>
        <v>0</v>
      </c>
      <c r="V86" s="38">
        <f>SUBTOTAL(9,V87:V94)</f>
        <v>0</v>
      </c>
    </row>
    <row r="87" spans="6:22" s="412" customFormat="1" ht="12" outlineLevel="2">
      <c r="F87" s="15">
        <v>36</v>
      </c>
      <c r="G87" s="16" t="s">
        <v>267</v>
      </c>
      <c r="H87" s="39" t="s">
        <v>398</v>
      </c>
      <c r="I87" s="40" t="s">
        <v>399</v>
      </c>
      <c r="J87" s="16" t="s">
        <v>262</v>
      </c>
      <c r="K87" s="41">
        <v>0.82</v>
      </c>
      <c r="L87" s="17">
        <v>0</v>
      </c>
      <c r="M87" s="47">
        <f>K87*(1+L87/100)</f>
        <v>0.82</v>
      </c>
      <c r="N87" s="416"/>
      <c r="O87" s="18">
        <f>M87*N87</f>
        <v>0</v>
      </c>
      <c r="P87" s="404">
        <v>0.00062</v>
      </c>
      <c r="Q87" s="405">
        <f>M87*P87</f>
        <v>0.0005084</v>
      </c>
      <c r="R87" s="404"/>
      <c r="S87" s="405">
        <f>M87*R87</f>
        <v>0</v>
      </c>
      <c r="T87" s="18">
        <v>21</v>
      </c>
      <c r="U87" s="18">
        <f>O87*(T87/100)</f>
        <v>0</v>
      </c>
      <c r="V87" s="18">
        <f>O87+U87</f>
        <v>0</v>
      </c>
    </row>
    <row r="88" spans="6:22" s="413" customFormat="1" ht="11.25" outlineLevel="3">
      <c r="F88" s="350"/>
      <c r="G88" s="351"/>
      <c r="H88" s="351"/>
      <c r="I88" s="352" t="s">
        <v>400</v>
      </c>
      <c r="J88" s="351"/>
      <c r="K88" s="353">
        <v>0.82</v>
      </c>
      <c r="L88" s="354"/>
      <c r="M88" s="355"/>
      <c r="N88" s="354"/>
      <c r="O88" s="356"/>
      <c r="P88" s="406"/>
      <c r="Q88" s="354"/>
      <c r="R88" s="354"/>
      <c r="S88" s="354"/>
      <c r="T88" s="354"/>
      <c r="U88" s="354"/>
      <c r="V88" s="354"/>
    </row>
    <row r="89" spans="6:22" s="412" customFormat="1" ht="12" outlineLevel="2">
      <c r="F89" s="15">
        <v>37</v>
      </c>
      <c r="G89" s="16" t="s">
        <v>267</v>
      </c>
      <c r="H89" s="39" t="s">
        <v>401</v>
      </c>
      <c r="I89" s="40" t="s">
        <v>402</v>
      </c>
      <c r="J89" s="16" t="s">
        <v>272</v>
      </c>
      <c r="K89" s="41">
        <v>5</v>
      </c>
      <c r="L89" s="17">
        <v>0</v>
      </c>
      <c r="M89" s="47">
        <f>K89*(1+L89/100)</f>
        <v>5</v>
      </c>
      <c r="N89" s="416"/>
      <c r="O89" s="18">
        <f>M89*N89</f>
        <v>0</v>
      </c>
      <c r="P89" s="404">
        <v>0.00035</v>
      </c>
      <c r="Q89" s="405">
        <f>M89*P89</f>
        <v>0.00175</v>
      </c>
      <c r="R89" s="404">
        <v>0.003</v>
      </c>
      <c r="S89" s="405">
        <f>M89*R89</f>
        <v>0.015</v>
      </c>
      <c r="T89" s="18">
        <v>21</v>
      </c>
      <c r="U89" s="18">
        <f>O89*(T89/100)</f>
        <v>0</v>
      </c>
      <c r="V89" s="18">
        <f>O89+U89</f>
        <v>0</v>
      </c>
    </row>
    <row r="90" spans="6:22" s="413" customFormat="1" ht="11.25" outlineLevel="3">
      <c r="F90" s="350"/>
      <c r="G90" s="351"/>
      <c r="H90" s="351"/>
      <c r="I90" s="352" t="s">
        <v>403</v>
      </c>
      <c r="J90" s="351"/>
      <c r="K90" s="353">
        <v>5</v>
      </c>
      <c r="L90" s="354"/>
      <c r="M90" s="355"/>
      <c r="N90" s="354"/>
      <c r="O90" s="356"/>
      <c r="P90" s="406"/>
      <c r="Q90" s="354"/>
      <c r="R90" s="354"/>
      <c r="S90" s="354"/>
      <c r="T90" s="354"/>
      <c r="U90" s="354"/>
      <c r="V90" s="354"/>
    </row>
    <row r="91" spans="6:22" s="412" customFormat="1" ht="12" outlineLevel="2">
      <c r="F91" s="15">
        <v>38</v>
      </c>
      <c r="G91" s="16" t="s">
        <v>267</v>
      </c>
      <c r="H91" s="39" t="s">
        <v>404</v>
      </c>
      <c r="I91" s="40" t="s">
        <v>405</v>
      </c>
      <c r="J91" s="16" t="s">
        <v>261</v>
      </c>
      <c r="K91" s="41">
        <v>6.92</v>
      </c>
      <c r="L91" s="17">
        <v>0</v>
      </c>
      <c r="M91" s="47">
        <f>K91*(1+L91/100)</f>
        <v>6.92</v>
      </c>
      <c r="N91" s="416"/>
      <c r="O91" s="18">
        <f>M91*N91</f>
        <v>0</v>
      </c>
      <c r="P91" s="404"/>
      <c r="Q91" s="405">
        <f>M91*P91</f>
        <v>0</v>
      </c>
      <c r="R91" s="404"/>
      <c r="S91" s="405">
        <f>M91*R91</f>
        <v>0</v>
      </c>
      <c r="T91" s="18">
        <v>21</v>
      </c>
      <c r="U91" s="18">
        <f>O91*(T91/100)</f>
        <v>0</v>
      </c>
      <c r="V91" s="18">
        <f>O91+U91</f>
        <v>0</v>
      </c>
    </row>
    <row r="92" spans="6:22" s="412" customFormat="1" ht="12" outlineLevel="2">
      <c r="F92" s="15">
        <v>39</v>
      </c>
      <c r="G92" s="16" t="s">
        <v>267</v>
      </c>
      <c r="H92" s="39" t="s">
        <v>406</v>
      </c>
      <c r="I92" s="40" t="s">
        <v>407</v>
      </c>
      <c r="J92" s="16" t="s">
        <v>268</v>
      </c>
      <c r="K92" s="41">
        <v>0.29610000000000003</v>
      </c>
      <c r="L92" s="17">
        <v>0</v>
      </c>
      <c r="M92" s="47">
        <f>K92*(1+L92/100)</f>
        <v>0.29610000000000003</v>
      </c>
      <c r="N92" s="416"/>
      <c r="O92" s="18">
        <f>M92*N92</f>
        <v>0</v>
      </c>
      <c r="P92" s="404"/>
      <c r="Q92" s="405">
        <f>M92*P92</f>
        <v>0</v>
      </c>
      <c r="R92" s="404"/>
      <c r="S92" s="405">
        <f>M92*R92</f>
        <v>0</v>
      </c>
      <c r="T92" s="18">
        <v>21</v>
      </c>
      <c r="U92" s="18">
        <f>O92*(T92/100)</f>
        <v>0</v>
      </c>
      <c r="V92" s="18">
        <f>O92+U92</f>
        <v>0</v>
      </c>
    </row>
    <row r="93" spans="6:22" s="413" customFormat="1" ht="11.25" outlineLevel="3">
      <c r="F93" s="350"/>
      <c r="G93" s="351"/>
      <c r="H93" s="351"/>
      <c r="I93" s="352" t="s">
        <v>408</v>
      </c>
      <c r="J93" s="351"/>
      <c r="K93" s="353">
        <v>0.29610000000000003</v>
      </c>
      <c r="L93" s="354"/>
      <c r="M93" s="355"/>
      <c r="N93" s="354"/>
      <c r="O93" s="356"/>
      <c r="P93" s="406"/>
      <c r="Q93" s="354"/>
      <c r="R93" s="354"/>
      <c r="S93" s="354"/>
      <c r="T93" s="354"/>
      <c r="U93" s="354"/>
      <c r="V93" s="354"/>
    </row>
    <row r="94" spans="16:22" ht="12.75" outlineLevel="2">
      <c r="P94" s="407"/>
      <c r="S94" s="8"/>
      <c r="T94" s="8"/>
      <c r="U94" s="8"/>
      <c r="V94" s="8"/>
    </row>
    <row r="95" spans="6:22" s="33" customFormat="1" ht="16.5" customHeight="1" outlineLevel="1">
      <c r="F95" s="34"/>
      <c r="G95" s="6"/>
      <c r="H95" s="35"/>
      <c r="I95" s="35" t="s">
        <v>409</v>
      </c>
      <c r="J95" s="6"/>
      <c r="K95" s="36"/>
      <c r="L95" s="37"/>
      <c r="M95" s="46"/>
      <c r="N95" s="37"/>
      <c r="O95" s="38">
        <f>SUBTOTAL(9,O96:O99)</f>
        <v>0</v>
      </c>
      <c r="P95" s="402"/>
      <c r="Q95" s="403">
        <f>SUBTOTAL(9,Q96:Q99)</f>
        <v>0</v>
      </c>
      <c r="R95" s="37"/>
      <c r="S95" s="403">
        <f>SUBTOTAL(9,S96:S99)</f>
        <v>0</v>
      </c>
      <c r="T95" s="37"/>
      <c r="U95" s="38">
        <f>SUBTOTAL(9,U96:U99)</f>
        <v>0</v>
      </c>
      <c r="V95" s="38">
        <f>SUBTOTAL(9,V96:V99)</f>
        <v>0</v>
      </c>
    </row>
    <row r="96" spans="6:22" s="412" customFormat="1" ht="12" outlineLevel="2">
      <c r="F96" s="15">
        <v>40</v>
      </c>
      <c r="G96" s="16" t="s">
        <v>267</v>
      </c>
      <c r="H96" s="39" t="s">
        <v>410</v>
      </c>
      <c r="I96" s="40" t="s">
        <v>411</v>
      </c>
      <c r="J96" s="16" t="s">
        <v>261</v>
      </c>
      <c r="K96" s="41">
        <v>0.4</v>
      </c>
      <c r="L96" s="17">
        <v>0</v>
      </c>
      <c r="M96" s="47">
        <f>K96*(1+L96/100)</f>
        <v>0.4</v>
      </c>
      <c r="N96" s="416"/>
      <c r="O96" s="18">
        <f>M96*N96</f>
        <v>0</v>
      </c>
      <c r="P96" s="404"/>
      <c r="Q96" s="405">
        <f>M96*P96</f>
        <v>0</v>
      </c>
      <c r="R96" s="404"/>
      <c r="S96" s="405">
        <f>M96*R96</f>
        <v>0</v>
      </c>
      <c r="T96" s="18">
        <v>21</v>
      </c>
      <c r="U96" s="18">
        <f>O96*(T96/100)</f>
        <v>0</v>
      </c>
      <c r="V96" s="18">
        <f>O96+U96</f>
        <v>0</v>
      </c>
    </row>
    <row r="97" spans="6:22" s="412" customFormat="1" ht="12" outlineLevel="2">
      <c r="F97" s="15">
        <v>41</v>
      </c>
      <c r="G97" s="16" t="s">
        <v>267</v>
      </c>
      <c r="H97" s="39" t="s">
        <v>412</v>
      </c>
      <c r="I97" s="40" t="s">
        <v>413</v>
      </c>
      <c r="J97" s="16" t="s">
        <v>268</v>
      </c>
      <c r="K97" s="41">
        <v>4.12</v>
      </c>
      <c r="L97" s="17">
        <v>0</v>
      </c>
      <c r="M97" s="47">
        <f>K97*(1+L97/100)</f>
        <v>4.12</v>
      </c>
      <c r="N97" s="416"/>
      <c r="O97" s="18">
        <f>M97*N97</f>
        <v>0</v>
      </c>
      <c r="P97" s="404"/>
      <c r="Q97" s="405">
        <f>M97*P97</f>
        <v>0</v>
      </c>
      <c r="R97" s="404"/>
      <c r="S97" s="405">
        <f>M97*R97</f>
        <v>0</v>
      </c>
      <c r="T97" s="18">
        <v>21</v>
      </c>
      <c r="U97" s="18">
        <f>O97*(T97/100)</f>
        <v>0</v>
      </c>
      <c r="V97" s="18">
        <f>O97+U97</f>
        <v>0</v>
      </c>
    </row>
    <row r="98" spans="6:22" s="413" customFormat="1" ht="11.25" outlineLevel="3">
      <c r="F98" s="350"/>
      <c r="G98" s="351"/>
      <c r="H98" s="351"/>
      <c r="I98" s="352" t="s">
        <v>414</v>
      </c>
      <c r="J98" s="351"/>
      <c r="K98" s="353">
        <v>4.12</v>
      </c>
      <c r="L98" s="354"/>
      <c r="M98" s="355"/>
      <c r="N98" s="354"/>
      <c r="O98" s="356"/>
      <c r="P98" s="406"/>
      <c r="Q98" s="354"/>
      <c r="R98" s="354"/>
      <c r="S98" s="354"/>
      <c r="T98" s="354"/>
      <c r="U98" s="354"/>
      <c r="V98" s="354"/>
    </row>
    <row r="99" spans="16:22" ht="12.75" outlineLevel="2">
      <c r="P99" s="407"/>
      <c r="S99" s="8"/>
      <c r="T99" s="8"/>
      <c r="U99" s="8"/>
      <c r="V99" s="8"/>
    </row>
    <row r="100" spans="6:22" s="33" customFormat="1" ht="16.5" customHeight="1" outlineLevel="1">
      <c r="F100" s="34"/>
      <c r="G100" s="6"/>
      <c r="H100" s="35"/>
      <c r="I100" s="35" t="s">
        <v>5</v>
      </c>
      <c r="J100" s="6"/>
      <c r="K100" s="36"/>
      <c r="L100" s="37"/>
      <c r="M100" s="46"/>
      <c r="N100" s="37"/>
      <c r="O100" s="38">
        <f>SUBTOTAL(9,O101:O108)</f>
        <v>0</v>
      </c>
      <c r="P100" s="402"/>
      <c r="Q100" s="403">
        <f>SUBTOTAL(9,Q101:Q108)</f>
        <v>0</v>
      </c>
      <c r="R100" s="37"/>
      <c r="S100" s="403">
        <f>SUBTOTAL(9,S101:S108)</f>
        <v>0</v>
      </c>
      <c r="T100" s="37"/>
      <c r="U100" s="38">
        <f>SUBTOTAL(9,U101:U108)</f>
        <v>0</v>
      </c>
      <c r="V100" s="38">
        <f>SUBTOTAL(9,V101:V108)</f>
        <v>0</v>
      </c>
    </row>
    <row r="101" spans="6:22" s="412" customFormat="1" ht="12" outlineLevel="2">
      <c r="F101" s="15">
        <v>42</v>
      </c>
      <c r="G101" s="16" t="s">
        <v>267</v>
      </c>
      <c r="H101" s="39" t="s">
        <v>415</v>
      </c>
      <c r="I101" s="40" t="s">
        <v>416</v>
      </c>
      <c r="J101" s="16" t="s">
        <v>268</v>
      </c>
      <c r="K101" s="41">
        <v>28.2044</v>
      </c>
      <c r="L101" s="17">
        <v>0</v>
      </c>
      <c r="M101" s="47">
        <f>K101*(1+L101/100)</f>
        <v>28.2044</v>
      </c>
      <c r="N101" s="416"/>
      <c r="O101" s="18">
        <f>M101*N101</f>
        <v>0</v>
      </c>
      <c r="P101" s="404"/>
      <c r="Q101" s="405">
        <f>M101*P101</f>
        <v>0</v>
      </c>
      <c r="R101" s="404"/>
      <c r="S101" s="405">
        <f>M101*R101</f>
        <v>0</v>
      </c>
      <c r="T101" s="18">
        <v>21</v>
      </c>
      <c r="U101" s="18">
        <f>O101*(T101/100)</f>
        <v>0</v>
      </c>
      <c r="V101" s="18">
        <f>O101+U101</f>
        <v>0</v>
      </c>
    </row>
    <row r="102" spans="6:22" s="413" customFormat="1" ht="11.25" outlineLevel="3">
      <c r="F102" s="350"/>
      <c r="G102" s="351"/>
      <c r="H102" s="351"/>
      <c r="I102" s="352" t="s">
        <v>417</v>
      </c>
      <c r="J102" s="351"/>
      <c r="K102" s="353">
        <v>0</v>
      </c>
      <c r="L102" s="354"/>
      <c r="M102" s="355"/>
      <c r="N102" s="354"/>
      <c r="O102" s="356"/>
      <c r="P102" s="406"/>
      <c r="Q102" s="354"/>
      <c r="R102" s="354"/>
      <c r="S102" s="354"/>
      <c r="T102" s="354"/>
      <c r="U102" s="354"/>
      <c r="V102" s="354"/>
    </row>
    <row r="103" spans="6:22" s="413" customFormat="1" ht="11.25" outlineLevel="3">
      <c r="F103" s="350"/>
      <c r="G103" s="351"/>
      <c r="H103" s="351"/>
      <c r="I103" s="352" t="s">
        <v>418</v>
      </c>
      <c r="J103" s="351"/>
      <c r="K103" s="353">
        <v>21.0644</v>
      </c>
      <c r="L103" s="354"/>
      <c r="M103" s="355"/>
      <c r="N103" s="354"/>
      <c r="O103" s="356"/>
      <c r="P103" s="406"/>
      <c r="Q103" s="354"/>
      <c r="R103" s="354"/>
      <c r="S103" s="354"/>
      <c r="T103" s="354"/>
      <c r="U103" s="354"/>
      <c r="V103" s="354"/>
    </row>
    <row r="104" spans="6:22" s="413" customFormat="1" ht="11.25" outlineLevel="3">
      <c r="F104" s="350"/>
      <c r="G104" s="351"/>
      <c r="H104" s="351"/>
      <c r="I104" s="352" t="s">
        <v>419</v>
      </c>
      <c r="J104" s="351"/>
      <c r="K104" s="353">
        <v>0</v>
      </c>
      <c r="L104" s="354"/>
      <c r="M104" s="355"/>
      <c r="N104" s="354"/>
      <c r="O104" s="356"/>
      <c r="P104" s="406"/>
      <c r="Q104" s="354"/>
      <c r="R104" s="354"/>
      <c r="S104" s="354"/>
      <c r="T104" s="354"/>
      <c r="U104" s="354"/>
      <c r="V104" s="354"/>
    </row>
    <row r="105" spans="6:22" s="413" customFormat="1" ht="11.25" outlineLevel="3">
      <c r="F105" s="350"/>
      <c r="G105" s="351"/>
      <c r="H105" s="351"/>
      <c r="I105" s="352" t="s">
        <v>420</v>
      </c>
      <c r="J105" s="351"/>
      <c r="K105" s="353">
        <v>7.14</v>
      </c>
      <c r="L105" s="354"/>
      <c r="M105" s="355"/>
      <c r="N105" s="354"/>
      <c r="O105" s="356"/>
      <c r="P105" s="406"/>
      <c r="Q105" s="354"/>
      <c r="R105" s="354"/>
      <c r="S105" s="354"/>
      <c r="T105" s="354"/>
      <c r="U105" s="354"/>
      <c r="V105" s="354"/>
    </row>
    <row r="106" spans="6:22" s="412" customFormat="1" ht="12" outlineLevel="2">
      <c r="F106" s="15">
        <v>43</v>
      </c>
      <c r="G106" s="16" t="s">
        <v>267</v>
      </c>
      <c r="H106" s="39" t="s">
        <v>421</v>
      </c>
      <c r="I106" s="40" t="s">
        <v>422</v>
      </c>
      <c r="J106" s="16" t="s">
        <v>268</v>
      </c>
      <c r="K106" s="41">
        <v>28.0098</v>
      </c>
      <c r="L106" s="17">
        <v>0</v>
      </c>
      <c r="M106" s="47">
        <f>K106*(1+L106/100)</f>
        <v>28.0098</v>
      </c>
      <c r="N106" s="416"/>
      <c r="O106" s="18">
        <f>M106*N106</f>
        <v>0</v>
      </c>
      <c r="P106" s="404"/>
      <c r="Q106" s="405">
        <f>M106*P106</f>
        <v>0</v>
      </c>
      <c r="R106" s="404"/>
      <c r="S106" s="405">
        <f>M106*R106</f>
        <v>0</v>
      </c>
      <c r="T106" s="18">
        <v>21</v>
      </c>
      <c r="U106" s="18">
        <f>O106*(T106/100)</f>
        <v>0</v>
      </c>
      <c r="V106" s="18">
        <f>O106+U106</f>
        <v>0</v>
      </c>
    </row>
    <row r="107" spans="6:22" s="413" customFormat="1" ht="22.5" outlineLevel="3">
      <c r="F107" s="350"/>
      <c r="G107" s="351"/>
      <c r="H107" s="351"/>
      <c r="I107" s="352" t="s">
        <v>423</v>
      </c>
      <c r="J107" s="351"/>
      <c r="K107" s="353">
        <v>28.0098</v>
      </c>
      <c r="L107" s="354"/>
      <c r="M107" s="355"/>
      <c r="N107" s="354"/>
      <c r="O107" s="356"/>
      <c r="P107" s="406"/>
      <c r="Q107" s="354"/>
      <c r="R107" s="354"/>
      <c r="S107" s="354"/>
      <c r="T107" s="354"/>
      <c r="U107" s="354"/>
      <c r="V107" s="354"/>
    </row>
    <row r="108" spans="16:22" ht="12.75" outlineLevel="2">
      <c r="P108" s="407"/>
      <c r="S108" s="8"/>
      <c r="T108" s="8"/>
      <c r="U108" s="8"/>
      <c r="V108" s="8"/>
    </row>
    <row r="109" spans="6:22" s="33" customFormat="1" ht="16.5" customHeight="1" outlineLevel="1">
      <c r="F109" s="34"/>
      <c r="G109" s="6"/>
      <c r="H109" s="35"/>
      <c r="I109" s="35" t="s">
        <v>246</v>
      </c>
      <c r="J109" s="6"/>
      <c r="K109" s="36"/>
      <c r="L109" s="37"/>
      <c r="M109" s="46"/>
      <c r="N109" s="37"/>
      <c r="O109" s="38">
        <f>SUBTOTAL(9,O110:O120)</f>
        <v>0</v>
      </c>
      <c r="P109" s="402"/>
      <c r="Q109" s="403">
        <f>SUBTOTAL(9,Q110:Q120)</f>
        <v>0.10954735200000001</v>
      </c>
      <c r="R109" s="37"/>
      <c r="S109" s="403">
        <f>SUBTOTAL(9,S110:S120)</f>
        <v>0</v>
      </c>
      <c r="T109" s="37"/>
      <c r="U109" s="38">
        <f>SUBTOTAL(9,U110:U120)</f>
        <v>0</v>
      </c>
      <c r="V109" s="38">
        <f>SUBTOTAL(9,V110:V120)</f>
        <v>0</v>
      </c>
    </row>
    <row r="110" spans="6:22" s="412" customFormat="1" ht="24" outlineLevel="2">
      <c r="F110" s="15">
        <v>44</v>
      </c>
      <c r="G110" s="16" t="s">
        <v>267</v>
      </c>
      <c r="H110" s="39" t="s">
        <v>424</v>
      </c>
      <c r="I110" s="40" t="s">
        <v>425</v>
      </c>
      <c r="J110" s="16" t="s">
        <v>268</v>
      </c>
      <c r="K110" s="41">
        <v>34.964999999999996</v>
      </c>
      <c r="L110" s="17">
        <v>0</v>
      </c>
      <c r="M110" s="47">
        <f>K110*(1+L110/100)</f>
        <v>34.964999999999996</v>
      </c>
      <c r="N110" s="416"/>
      <c r="O110" s="18">
        <f>M110*N110</f>
        <v>0</v>
      </c>
      <c r="P110" s="404">
        <v>0.00017</v>
      </c>
      <c r="Q110" s="405">
        <f>M110*P110</f>
        <v>0.00594405</v>
      </c>
      <c r="R110" s="404"/>
      <c r="S110" s="405">
        <f>M110*R110</f>
        <v>0</v>
      </c>
      <c r="T110" s="18">
        <v>21</v>
      </c>
      <c r="U110" s="18">
        <f>O110*(T110/100)</f>
        <v>0</v>
      </c>
      <c r="V110" s="18">
        <f>O110+U110</f>
        <v>0</v>
      </c>
    </row>
    <row r="111" spans="6:22" s="413" customFormat="1" ht="11.25" outlineLevel="3">
      <c r="F111" s="350"/>
      <c r="G111" s="351"/>
      <c r="H111" s="351"/>
      <c r="I111" s="352" t="s">
        <v>426</v>
      </c>
      <c r="J111" s="351"/>
      <c r="K111" s="353">
        <v>0</v>
      </c>
      <c r="L111" s="354"/>
      <c r="M111" s="355"/>
      <c r="N111" s="354"/>
      <c r="O111" s="356"/>
      <c r="P111" s="406"/>
      <c r="Q111" s="354"/>
      <c r="R111" s="354"/>
      <c r="S111" s="354"/>
      <c r="T111" s="354"/>
      <c r="U111" s="354"/>
      <c r="V111" s="354"/>
    </row>
    <row r="112" spans="6:22" s="413" customFormat="1" ht="11.25" outlineLevel="3">
      <c r="F112" s="350"/>
      <c r="G112" s="351"/>
      <c r="H112" s="351"/>
      <c r="I112" s="352" t="s">
        <v>336</v>
      </c>
      <c r="J112" s="351"/>
      <c r="K112" s="353">
        <v>26.04</v>
      </c>
      <c r="L112" s="354"/>
      <c r="M112" s="355"/>
      <c r="N112" s="354"/>
      <c r="O112" s="356"/>
      <c r="P112" s="406"/>
      <c r="Q112" s="354"/>
      <c r="R112" s="354"/>
      <c r="S112" s="354"/>
      <c r="T112" s="354"/>
      <c r="U112" s="354"/>
      <c r="V112" s="354"/>
    </row>
    <row r="113" spans="6:22" s="413" customFormat="1" ht="11.25" outlineLevel="3">
      <c r="F113" s="350"/>
      <c r="G113" s="351"/>
      <c r="H113" s="351"/>
      <c r="I113" s="352" t="s">
        <v>338</v>
      </c>
      <c r="J113" s="351"/>
      <c r="K113" s="353">
        <v>8.924999999999999</v>
      </c>
      <c r="L113" s="354"/>
      <c r="M113" s="355"/>
      <c r="N113" s="354"/>
      <c r="O113" s="356"/>
      <c r="P113" s="406"/>
      <c r="Q113" s="354"/>
      <c r="R113" s="354"/>
      <c r="S113" s="354"/>
      <c r="T113" s="354"/>
      <c r="U113" s="354"/>
      <c r="V113" s="354"/>
    </row>
    <row r="114" spans="6:22" s="412" customFormat="1" ht="24" outlineLevel="2">
      <c r="F114" s="15">
        <v>45</v>
      </c>
      <c r="G114" s="16" t="s">
        <v>267</v>
      </c>
      <c r="H114" s="39" t="s">
        <v>304</v>
      </c>
      <c r="I114" s="40" t="s">
        <v>305</v>
      </c>
      <c r="J114" s="16" t="s">
        <v>268</v>
      </c>
      <c r="K114" s="41">
        <v>334.2042</v>
      </c>
      <c r="L114" s="17"/>
      <c r="M114" s="47">
        <f>K114*(1+L114/100)</f>
        <v>334.2042</v>
      </c>
      <c r="N114" s="416"/>
      <c r="O114" s="18">
        <f>M114*N114</f>
        <v>0</v>
      </c>
      <c r="P114" s="404">
        <v>0.00031</v>
      </c>
      <c r="Q114" s="405">
        <f>M114*P114</f>
        <v>0.10360330200000001</v>
      </c>
      <c r="R114" s="404"/>
      <c r="S114" s="405">
        <f>M114*R114</f>
        <v>0</v>
      </c>
      <c r="T114" s="18">
        <v>21</v>
      </c>
      <c r="U114" s="18">
        <f>O114*(T114/100)</f>
        <v>0</v>
      </c>
      <c r="V114" s="18">
        <f>O114+U114</f>
        <v>0</v>
      </c>
    </row>
    <row r="115" spans="6:22" s="413" customFormat="1" ht="11.25" outlineLevel="3">
      <c r="F115" s="350"/>
      <c r="G115" s="351"/>
      <c r="H115" s="351"/>
      <c r="I115" s="352" t="s">
        <v>330</v>
      </c>
      <c r="J115" s="351"/>
      <c r="K115" s="353">
        <v>0</v>
      </c>
      <c r="L115" s="354"/>
      <c r="M115" s="355"/>
      <c r="N115" s="354"/>
      <c r="O115" s="356"/>
      <c r="P115" s="406"/>
      <c r="Q115" s="354"/>
      <c r="R115" s="354"/>
      <c r="S115" s="354"/>
      <c r="T115" s="354"/>
      <c r="U115" s="354"/>
      <c r="V115" s="354"/>
    </row>
    <row r="116" spans="6:22" s="413" customFormat="1" ht="11.25" outlineLevel="3">
      <c r="F116" s="350"/>
      <c r="G116" s="351"/>
      <c r="H116" s="351"/>
      <c r="I116" s="352" t="s">
        <v>427</v>
      </c>
      <c r="J116" s="351"/>
      <c r="K116" s="353">
        <v>184.29080000000002</v>
      </c>
      <c r="L116" s="354"/>
      <c r="M116" s="355"/>
      <c r="N116" s="354"/>
      <c r="O116" s="356"/>
      <c r="P116" s="406"/>
      <c r="Q116" s="354"/>
      <c r="R116" s="354"/>
      <c r="S116" s="354"/>
      <c r="T116" s="354"/>
      <c r="U116" s="354"/>
      <c r="V116" s="354"/>
    </row>
    <row r="117" spans="6:22" s="413" customFormat="1" ht="11.25" outlineLevel="3">
      <c r="F117" s="350"/>
      <c r="G117" s="351"/>
      <c r="H117" s="351"/>
      <c r="I117" s="352" t="s">
        <v>428</v>
      </c>
      <c r="J117" s="351"/>
      <c r="K117" s="353">
        <v>0</v>
      </c>
      <c r="L117" s="354"/>
      <c r="M117" s="355"/>
      <c r="N117" s="354"/>
      <c r="O117" s="356"/>
      <c r="P117" s="406"/>
      <c r="Q117" s="354"/>
      <c r="R117" s="354"/>
      <c r="S117" s="354"/>
      <c r="T117" s="354"/>
      <c r="U117" s="354"/>
      <c r="V117" s="354"/>
    </row>
    <row r="118" spans="6:22" s="413" customFormat="1" ht="11.25" outlineLevel="3">
      <c r="F118" s="350"/>
      <c r="G118" s="351"/>
      <c r="H118" s="351"/>
      <c r="I118" s="352" t="s">
        <v>429</v>
      </c>
      <c r="J118" s="351"/>
      <c r="K118" s="353">
        <v>113.81160000000001</v>
      </c>
      <c r="L118" s="354"/>
      <c r="M118" s="355"/>
      <c r="N118" s="354"/>
      <c r="O118" s="356"/>
      <c r="P118" s="406"/>
      <c r="Q118" s="354"/>
      <c r="R118" s="354"/>
      <c r="S118" s="354"/>
      <c r="T118" s="354"/>
      <c r="U118" s="354"/>
      <c r="V118" s="354"/>
    </row>
    <row r="119" spans="6:22" s="413" customFormat="1" ht="22.5" outlineLevel="3">
      <c r="F119" s="350"/>
      <c r="G119" s="351"/>
      <c r="H119" s="351"/>
      <c r="I119" s="352" t="s">
        <v>430</v>
      </c>
      <c r="J119" s="351"/>
      <c r="K119" s="353">
        <v>36.10179999999999</v>
      </c>
      <c r="L119" s="354"/>
      <c r="M119" s="355"/>
      <c r="N119" s="354"/>
      <c r="O119" s="356"/>
      <c r="P119" s="406"/>
      <c r="Q119" s="354"/>
      <c r="R119" s="354"/>
      <c r="S119" s="354"/>
      <c r="T119" s="354"/>
      <c r="U119" s="354"/>
      <c r="V119" s="354"/>
    </row>
    <row r="120" spans="16:22" ht="12.75" outlineLevel="2">
      <c r="P120" s="407"/>
      <c r="S120" s="8"/>
      <c r="T120" s="8"/>
      <c r="U120" s="8"/>
      <c r="V120" s="8"/>
    </row>
  </sheetData>
  <autoFilter ref="F5:O95"/>
  <printOptions/>
  <pageMargins left="0.5905511811023623" right="0.5905511811023623" top="0.5905511811023623" bottom="0.5905511811023623" header="0.3937007874015748" footer="0.3937007874015748"/>
  <pageSetup fitToHeight="9999" horizontalDpi="600" verticalDpi="600" orientation="landscape" paperSize="9" r:id="rId3"/>
  <headerFooter alignWithMargins="0">
    <oddFooter>&amp;L&amp;8www.euroCALC.cz&amp;C&amp;8&amp;P z &amp;N&amp;R&amp;8&amp;D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Vaše jméno</cp:lastModifiedBy>
  <cp:lastPrinted>2014-10-23T09:50:23Z</cp:lastPrinted>
  <dcterms:created xsi:type="dcterms:W3CDTF">2007-10-16T11:08:58Z</dcterms:created>
  <dcterms:modified xsi:type="dcterms:W3CDTF">2014-10-23T09:51:17Z</dcterms:modified>
  <cp:category/>
  <cp:version/>
  <cp:contentType/>
  <cp:contentStatus/>
</cp:coreProperties>
</file>