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50" yWindow="615" windowWidth="28455" windowHeight="15780" activeTab="1"/>
  </bookViews>
  <sheets>
    <sheet name="Rekapitulace stavby" sheetId="1" r:id="rId1"/>
    <sheet name="D1.4.3 - SILNOPROUDÁ ELEK..." sheetId="2" r:id="rId2"/>
  </sheets>
  <definedNames>
    <definedName name="_xlnm.Print_Area" localSheetId="1">'D1.4.3 - SILNOPROUDÁ ELEK...'!$C$4:$Q$70,'D1.4.3 - SILNOPROUDÁ ELEK...'!$C$76:$Q$113,'D1.4.3 - SILNOPROUDÁ ELEK...'!$C$119:$Q$624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'D1.4.3 - SILNOPROUDÁ ELEK...'!$129:$129</definedName>
  </definedNames>
  <calcPr calcId="152511"/>
</workbook>
</file>

<file path=xl/sharedStrings.xml><?xml version="1.0" encoding="utf-8"?>
<sst xmlns="http://schemas.openxmlformats.org/spreadsheetml/2006/main" count="6066" uniqueCount="1360">
  <si>
    <t>A - zářivkové svítidlo 2x28W, přisazené, zářivkové T5, optika leštěná, elektronický předřadník, IP20</t>
  </si>
  <si>
    <t>-1979527641</t>
  </si>
  <si>
    <t>"viz v.č. 02, 03" (11+7)</t>
  </si>
  <si>
    <t>122</t>
  </si>
  <si>
    <t>B - zářivkové svítidlo 2x54W, přisazené, zářivkové T5, optika leštěná, elektronický předřadník, IP20</t>
  </si>
  <si>
    <t>1855870205</t>
  </si>
  <si>
    <t>123</t>
  </si>
  <si>
    <t>zářivková trubice 28 W/840 G5, 16 mm, 28W, 2600lm, 10000hod</t>
  </si>
  <si>
    <t>9521394</t>
  </si>
  <si>
    <t>"viz v.č. 02, 03" (22+14)</t>
  </si>
  <si>
    <t>124</t>
  </si>
  <si>
    <t>zářivková trubice 54 W/840 G5, 16 mm, 54W, 4450lm, 10000hod</t>
  </si>
  <si>
    <t>-1236944325</t>
  </si>
  <si>
    <t>125</t>
  </si>
  <si>
    <t>210201069</t>
  </si>
  <si>
    <t>Montáž svítidel nouzových LED</t>
  </si>
  <si>
    <t>-1280316508</t>
  </si>
  <si>
    <t>126</t>
  </si>
  <si>
    <t>N - nouzové svítidlo LED 8W, IP65, 3hod, ve výšce 2,2m nad podlahou, včetně piktogramu</t>
  </si>
  <si>
    <t>-594382637</t>
  </si>
  <si>
    <t>"viz v.č. 02, 03" (32+33)</t>
  </si>
  <si>
    <t>127</t>
  </si>
  <si>
    <t>NN - nouzové svítidlo LED, IP20, 3hod, stropní, piktogram vsazen kolmo ke svítidlu</t>
  </si>
  <si>
    <t>1153142950</t>
  </si>
  <si>
    <t>"viz v.č. 03" (1)</t>
  </si>
  <si>
    <t>210201073</t>
  </si>
  <si>
    <t>Montáž svítidel zářivkových průmyslových stropních přisazených 2 zdroje s krytem</t>
  </si>
  <si>
    <t>2056917257</t>
  </si>
  <si>
    <t>129</t>
  </si>
  <si>
    <t>C - zářivkové svítidlo 2x28W, stropní průmyslové, zářivkové T5, elektronický předřadník, IP65</t>
  </si>
  <si>
    <t>620150206</t>
  </si>
  <si>
    <t>"viz v.č. 02" (7)</t>
  </si>
  <si>
    <t>130</t>
  </si>
  <si>
    <t>-799414662</t>
  </si>
  <si>
    <t>131</t>
  </si>
  <si>
    <t>210203006</t>
  </si>
  <si>
    <t>Montáž svítidel LED, nástěnných, stropních, vestavných</t>
  </si>
  <si>
    <t>830614636</t>
  </si>
  <si>
    <t>132</t>
  </si>
  <si>
    <t>D - LED svítidlo 25W, 2052lm, 4000K, kruhové d 340mm, lakovaný ocelový plech</t>
  </si>
  <si>
    <t>-852210311</t>
  </si>
  <si>
    <t>"viz v.č. 02, 03" (22+5)</t>
  </si>
  <si>
    <t>133</t>
  </si>
  <si>
    <t>G - LED svítidlo 30W, 2630lm, 4000K, kruhové d 350mm, sklo s matovaným povrchem, přisazené, IP43</t>
  </si>
  <si>
    <t>-1421375608</t>
  </si>
  <si>
    <t>"viz v.č. 02, 03" (6+3)</t>
  </si>
  <si>
    <t>134</t>
  </si>
  <si>
    <t>I - LED svítidlo 22W, 2450lm, 4000K, kruhové d 335mm, ABS plast, nástěnné, IP65</t>
  </si>
  <si>
    <t>991872427</t>
  </si>
  <si>
    <t>"viz v.č. 02, 03" (15+13)</t>
  </si>
  <si>
    <t>135</t>
  </si>
  <si>
    <t>J - LED svítidlo 43W, 3940lm, 4000K, kruhové d 490mm, sklo s matovaným povrchem, přisazené, IP43</t>
  </si>
  <si>
    <t>951463917</t>
  </si>
  <si>
    <t>"viz v.č. 03" (2)</t>
  </si>
  <si>
    <t>136</t>
  </si>
  <si>
    <t>K - LED svítidlo 23W, 2158lm, 4000K, kruhové d 240mm, vestavné, IP40</t>
  </si>
  <si>
    <t>-840107076</t>
  </si>
  <si>
    <t>"viz v.č. 03" (16)</t>
  </si>
  <si>
    <t>137</t>
  </si>
  <si>
    <t>M - svítidlo vestavné, čtvercové, 1,1W, 230V, IP20, 105x105mm, h=55mm, včetně krabice pro vestavění do stěny, ve výšce 0,3m nad podlahou</t>
  </si>
  <si>
    <t>-1470639404</t>
  </si>
  <si>
    <t>"viz v.č. 02, 03" (8+14)</t>
  </si>
  <si>
    <t>138</t>
  </si>
  <si>
    <t>O - LED svítidlo 9W s vypínačem, pod horní skříňky kuchyně, přisazené, IP20</t>
  </si>
  <si>
    <t>983656676</t>
  </si>
  <si>
    <t>139</t>
  </si>
  <si>
    <t>ekologický poplatek za svítidla</t>
  </si>
  <si>
    <t>-1812701126</t>
  </si>
  <si>
    <t>"viz v.č. 02, 03" (132+137)</t>
  </si>
  <si>
    <t>140</t>
  </si>
  <si>
    <t>ekologický poplatek za zdroj</t>
  </si>
  <si>
    <t>1745459649</t>
  </si>
  <si>
    <t>"viz v.č. 02, 03" (70+57)</t>
  </si>
  <si>
    <t>141</t>
  </si>
  <si>
    <t>210220302</t>
  </si>
  <si>
    <t>Montáž svorek hromosvodných typu ST, SJ, SK, SZ, SR 01, 02 se 3 a více šrouby</t>
  </si>
  <si>
    <t>1346405688</t>
  </si>
  <si>
    <t>142</t>
  </si>
  <si>
    <t>svorka  uzemňovací (OP)</t>
  </si>
  <si>
    <t>-397768489</t>
  </si>
  <si>
    <t>"viz v.č. 02, 03" (12+10)</t>
  </si>
  <si>
    <t>143</t>
  </si>
  <si>
    <t>zemnící svorka pro vodovod. baterie</t>
  </si>
  <si>
    <t>1165644476</t>
  </si>
  <si>
    <t>"viz v.č. 02, 03" (19+20)</t>
  </si>
  <si>
    <t>144</t>
  </si>
  <si>
    <t>210220321</t>
  </si>
  <si>
    <t>Montáž svorek hromosvodných na potrubí typ Bernard se zhotovením pásku</t>
  </si>
  <si>
    <t>201925682</t>
  </si>
  <si>
    <t>145</t>
  </si>
  <si>
    <t>zemnící svorka</t>
  </si>
  <si>
    <t>1310981896</t>
  </si>
  <si>
    <t>"viz v.č. 02, 03" (24+22)</t>
  </si>
  <si>
    <t>146</t>
  </si>
  <si>
    <t>páska měděná zemnící 1 m</t>
  </si>
  <si>
    <t>-2106280168</t>
  </si>
  <si>
    <t>"viz v.č. 02, 03" (7+6)</t>
  </si>
  <si>
    <t>147</t>
  </si>
  <si>
    <t>210220452</t>
  </si>
  <si>
    <t>Montáž vedení hromosvodné - ochranného pospojování pevně</t>
  </si>
  <si>
    <t>-258308435</t>
  </si>
  <si>
    <t>148</t>
  </si>
  <si>
    <t>vodič silový s Cu jádrem CYA H07 V-K 4 mm2 zelenožlutý</t>
  </si>
  <si>
    <t>2145046583</t>
  </si>
  <si>
    <t>"viz v.č. 02, 03" (316+345)</t>
  </si>
  <si>
    <t>149</t>
  </si>
  <si>
    <t>vodič silový s Cu jádrem CYA H07 V-K 6 mm2 zelenožlutý</t>
  </si>
  <si>
    <t>-325677041</t>
  </si>
  <si>
    <t>"viz v.č. 02, 03" (295+375)</t>
  </si>
  <si>
    <t>150</t>
  </si>
  <si>
    <t>vodič silový s Cu jádrem CYA H07 V-K 16 mm2 zelenožlutý</t>
  </si>
  <si>
    <t>1374377517</t>
  </si>
  <si>
    <t>"viz v.č. 02, 03" (396+119)</t>
  </si>
  <si>
    <t>151</t>
  </si>
  <si>
    <t>vodič silový s Cu jádrem CYA H07 V-K 25 mm2 zelenožlutý</t>
  </si>
  <si>
    <t>-376102211</t>
  </si>
  <si>
    <t>"viz v.č. 02" (125)</t>
  </si>
  <si>
    <t>152</t>
  </si>
  <si>
    <t>210802451</t>
  </si>
  <si>
    <t>Montáž měděných vodičů CGSG, CFLG, CGSU do 1 kV 3x1,50 mm2 uložených pevně</t>
  </si>
  <si>
    <t>299947926</t>
  </si>
  <si>
    <t>153</t>
  </si>
  <si>
    <t>kabel CGSG 3Gx1,5 pryžový (H05RR-F)</t>
  </si>
  <si>
    <t>-1155764401</t>
  </si>
  <si>
    <t>154</t>
  </si>
  <si>
    <t>210802468</t>
  </si>
  <si>
    <t>Montáž měděných vodičů CGSG, CFLG, CGSU do 1 kV 5x2,50 mm2 uložených pevně</t>
  </si>
  <si>
    <t>-562517904</t>
  </si>
  <si>
    <t>155</t>
  </si>
  <si>
    <t>kabel CGSG 5Gx2,5 pryžový (H05RR-F)</t>
  </si>
  <si>
    <t>-649269296</t>
  </si>
  <si>
    <t>"viz v.č. 02" (8)</t>
  </si>
  <si>
    <t>156</t>
  </si>
  <si>
    <t>210800105</t>
  </si>
  <si>
    <t>Montáž měděných kabelů CYKY,CYBY,CYMY,NYM,CYKYLS,CYKYLo 3x1,5 mm2 uložených pod omítku ve stěně</t>
  </si>
  <si>
    <t>1051887525</t>
  </si>
  <si>
    <t>157</t>
  </si>
  <si>
    <t>210810045</t>
  </si>
  <si>
    <t>Montáž měděných kabelů CYKY, CYKYD, CYKYDY, NYM, NYY, YSLY 750 V 3x1,5 mm2 uložených pevně</t>
  </si>
  <si>
    <t>1926516534</t>
  </si>
  <si>
    <t>158</t>
  </si>
  <si>
    <t>kabel silový s Cu jádrem CYKY-J 3x1,5 mm2</t>
  </si>
  <si>
    <t>1014764119</t>
  </si>
  <si>
    <t>"viz v.č. 02, 03" (1605+1421)</t>
  </si>
  <si>
    <t>159</t>
  </si>
  <si>
    <t>kabel silový s Cu jádrem CYKY-O 3x1,5 mm2</t>
  </si>
  <si>
    <t>-550555858</t>
  </si>
  <si>
    <t>"viz v.č. 02, 03" (391+233)</t>
  </si>
  <si>
    <t>160</t>
  </si>
  <si>
    <t>kabel silový s Cu jádrem 1-CXKH-R 3-Jx1,5 mm2</t>
  </si>
  <si>
    <t>1233836708</t>
  </si>
  <si>
    <t>"viz v.č. 03" (45)</t>
  </si>
  <si>
    <t>161</t>
  </si>
  <si>
    <t>kabel silový s Cu jádrem PRAFlaDur 3-Jx1,5 mm2, funkčnost 30minut</t>
  </si>
  <si>
    <t>-1629837274</t>
  </si>
  <si>
    <t>"viz v.č. 02" (9)</t>
  </si>
  <si>
    <t>162</t>
  </si>
  <si>
    <t>210800106</t>
  </si>
  <si>
    <t>Montáž měděných kabelů CYKY,CYBY,CYMY,NYM,CYKYLS,CYKYLo 3x2,5 mm2 uložených pod omítku ve stěně</t>
  </si>
  <si>
    <t>1207553668</t>
  </si>
  <si>
    <t>163</t>
  </si>
  <si>
    <t>210810046</t>
  </si>
  <si>
    <t>Montáž měděných kabelů CYKY, CYKYD, CYKYDY, NYM, NYY, YSLY 750 V 3x2,5 mm2 uložených pevně</t>
  </si>
  <si>
    <t>-1347432872</t>
  </si>
  <si>
    <t>164</t>
  </si>
  <si>
    <t>kabel silový s Cu jádrem CYKY-J 3x2,5 mm2</t>
  </si>
  <si>
    <t>-1967669745</t>
  </si>
  <si>
    <t>"viz v.č. 02, 03" (1240+1216)</t>
  </si>
  <si>
    <t>165</t>
  </si>
  <si>
    <t>210810047</t>
  </si>
  <si>
    <t>Montáž měděných kabelů CYKY, CYKYD, CYKYDY, NYM, NYY, YSLY 750 V 3x4 mm2 uložených pevně</t>
  </si>
  <si>
    <t>1882031246</t>
  </si>
  <si>
    <t>166</t>
  </si>
  <si>
    <t>kabel silový s Cu jádrem CYKY 3x4 mm2</t>
  </si>
  <si>
    <t>-377163126</t>
  </si>
  <si>
    <t>"viz v.č. 02" (26)</t>
  </si>
  <si>
    <t>167</t>
  </si>
  <si>
    <t>kabel silový s Cu jádrem PRAFlaDur 3-Jx4 mm2, funkčnost 30minut</t>
  </si>
  <si>
    <t>-346787328</t>
  </si>
  <si>
    <t>168</t>
  </si>
  <si>
    <t>210800115</t>
  </si>
  <si>
    <t>Montáž měděných kabelů CYKY,CYBY,CYMY,NYM,CYKYLS,CYKYLo 5x1,5 mm2 uložených pod omítku ve stěně</t>
  </si>
  <si>
    <t>-1825894299</t>
  </si>
  <si>
    <t>169</t>
  </si>
  <si>
    <t>kabel silový s Cu jádrem CYKY-J 5x1,5 mm2</t>
  </si>
  <si>
    <t>2119553183</t>
  </si>
  <si>
    <t>"viz v.č. 02, 03" (75+50)</t>
  </si>
  <si>
    <t>170</t>
  </si>
  <si>
    <t>210800116</t>
  </si>
  <si>
    <t>Montáž měděných kabelů CYKY,CYBY,CYMY,NYM,CYKYLS,CYKYLo 5x2,5 mm2 uložených pod omítku ve stěně</t>
  </si>
  <si>
    <t>1344099979</t>
  </si>
  <si>
    <t>171</t>
  </si>
  <si>
    <t>kabel silový s Cu jádrem CYKY-J 5x2,5 mm2</t>
  </si>
  <si>
    <t>1990533962</t>
  </si>
  <si>
    <t>"viz v.č. 02" (40)</t>
  </si>
  <si>
    <t>172</t>
  </si>
  <si>
    <t>210810057</t>
  </si>
  <si>
    <t>Montáž měděných kabelů CYKY, CYKYD, CYKYDY, NYM, NYY, YSLY 750 V 5x4 mm2 uložených pevně</t>
  </si>
  <si>
    <t>1470231622</t>
  </si>
  <si>
    <t>173</t>
  </si>
  <si>
    <t>kabel silový s Cu jádrem CYKY-J 5x4 mm2</t>
  </si>
  <si>
    <t>1905614863</t>
  </si>
  <si>
    <t>"viz v.č. 02" (64)</t>
  </si>
  <si>
    <t>174</t>
  </si>
  <si>
    <t>210810052</t>
  </si>
  <si>
    <t>Montáž měděných kabelů CYKY, CYKYD, CYKYDY, NYM, NYY, YSLY 750 V 5x6 mm2 uložených pevně</t>
  </si>
  <si>
    <t>-144430642</t>
  </si>
  <si>
    <t>175</t>
  </si>
  <si>
    <t>kabel silový s Cu jádrem CYKY-J 5x6 mm2</t>
  </si>
  <si>
    <t>-2133617436</t>
  </si>
  <si>
    <t>"viz v.č. 02" (108)</t>
  </si>
  <si>
    <t>176</t>
  </si>
  <si>
    <t>210810110</t>
  </si>
  <si>
    <t>Montáž měděných kabelů CYKY, NYM, NYY, YSLY 1 kV 3x35+25mm2 uložených pevně</t>
  </si>
  <si>
    <t>1585596329</t>
  </si>
  <si>
    <t>177</t>
  </si>
  <si>
    <t>kabel silový s Cu jádrem 1-CYKY 4x35 mm2</t>
  </si>
  <si>
    <t>-1302137978</t>
  </si>
  <si>
    <t>"viz v.č. 02" (16)</t>
  </si>
  <si>
    <t>178</t>
  </si>
  <si>
    <t>210860222</t>
  </si>
  <si>
    <t>Montáž měděných kabelů speciálních SYKFY 2x2x0,5 mm uložených pevně</t>
  </si>
  <si>
    <t>-400068088</t>
  </si>
  <si>
    <t>179</t>
  </si>
  <si>
    <t>kabel sdělovací s Cu jádrem SYKFY 2x2x0,5 mm</t>
  </si>
  <si>
    <t>-1733294561</t>
  </si>
  <si>
    <t>"viz v.č. 02" (128)</t>
  </si>
  <si>
    <t>180</t>
  </si>
  <si>
    <t>210950101</t>
  </si>
  <si>
    <t>Štítek označovací na kabel</t>
  </si>
  <si>
    <t>1272085789</t>
  </si>
  <si>
    <t>181</t>
  </si>
  <si>
    <t>štítek na kabel</t>
  </si>
  <si>
    <t>-751532924</t>
  </si>
  <si>
    <t>"viz v.č. 04, 05, 06, 07, 08, 09, 10" (7+65+23+23+24+25+7)</t>
  </si>
  <si>
    <t>182</t>
  </si>
  <si>
    <t>PC1</t>
  </si>
  <si>
    <t>drobný upevňovací materiál, kabelové úchyty, sádra apod.</t>
  </si>
  <si>
    <t>-2086027935</t>
  </si>
  <si>
    <t>"viz v.č. 02, 03" (1)</t>
  </si>
  <si>
    <t>183</t>
  </si>
  <si>
    <t>Zprovoznění a zapojení zařízení čerpací jímky</t>
  </si>
  <si>
    <t>-1253564454</t>
  </si>
  <si>
    <t>184</t>
  </si>
  <si>
    <t>rozvodnice bude oceloplechová se zámkem dveří 198 modulů, rozměr - výška 1070 x šířka 750 x hloubka 136, barva - bílá</t>
  </si>
  <si>
    <t>1944529116</t>
  </si>
  <si>
    <t>185</t>
  </si>
  <si>
    <t>svodič přepětí  typ 2,  TN-C, třípolový, např. DG M TMC 275</t>
  </si>
  <si>
    <t>173791124</t>
  </si>
  <si>
    <t>186</t>
  </si>
  <si>
    <t>podružný elektroměr 3f na DIN lištu, jednosazbový do 80A/400V</t>
  </si>
  <si>
    <t>-1253482655</t>
  </si>
  <si>
    <t>187</t>
  </si>
  <si>
    <t>jistič B80/3, 80A, 400V</t>
  </si>
  <si>
    <t>1982551341</t>
  </si>
  <si>
    <t>188</t>
  </si>
  <si>
    <t>jistič B32/3, 32A, 400V</t>
  </si>
  <si>
    <t>1777702289</t>
  </si>
  <si>
    <t>189</t>
  </si>
  <si>
    <t>jistič B25/3, 25A, 400V</t>
  </si>
  <si>
    <t>-185578874</t>
  </si>
  <si>
    <t>190</t>
  </si>
  <si>
    <t>jistič B20/3, 20A, 400V</t>
  </si>
  <si>
    <t>255766001</t>
  </si>
  <si>
    <t>191</t>
  </si>
  <si>
    <t>jistič B16/3, 16A, 400V</t>
  </si>
  <si>
    <t>-144795060</t>
  </si>
  <si>
    <t>192</t>
  </si>
  <si>
    <t>jistič B20/1, 20A, 230V</t>
  </si>
  <si>
    <t>121439098</t>
  </si>
  <si>
    <t>193</t>
  </si>
  <si>
    <t>jistič B16/1, 16A, 230V</t>
  </si>
  <si>
    <t>1047431474</t>
  </si>
  <si>
    <t>194</t>
  </si>
  <si>
    <t>jistič C16/1, 16A, 230V</t>
  </si>
  <si>
    <t>676967525</t>
  </si>
  <si>
    <t>195</t>
  </si>
  <si>
    <t>jistič B10/1, 10A, 230V</t>
  </si>
  <si>
    <t>-339369949</t>
  </si>
  <si>
    <t>196</t>
  </si>
  <si>
    <t>jistič C10/1, 10A, 230V</t>
  </si>
  <si>
    <t>800941021</t>
  </si>
  <si>
    <t>197</t>
  </si>
  <si>
    <t>jistič B6/1, 6A, 230V</t>
  </si>
  <si>
    <t>-995136296</t>
  </si>
  <si>
    <t>198</t>
  </si>
  <si>
    <t>chránič 25/4/003, 25A, 400V</t>
  </si>
  <si>
    <t>-1692213599</t>
  </si>
  <si>
    <t>199</t>
  </si>
  <si>
    <t>chránič 16/1N/B/003, 16A, 230V</t>
  </si>
  <si>
    <t>1052318313</t>
  </si>
  <si>
    <t>200</t>
  </si>
  <si>
    <t>chránič 16/1N/C/003, 16A, 230V</t>
  </si>
  <si>
    <t>-168251274</t>
  </si>
  <si>
    <t>201</t>
  </si>
  <si>
    <t>stykač 100/3, 100A</t>
  </si>
  <si>
    <t>-573174729</t>
  </si>
  <si>
    <t>202</t>
  </si>
  <si>
    <t>svorkovnice N 7 polu modrá</t>
  </si>
  <si>
    <t>714840740</t>
  </si>
  <si>
    <t>203</t>
  </si>
  <si>
    <t>svorkovnice PE 7 polu zelenožlutá</t>
  </si>
  <si>
    <t>1467937366</t>
  </si>
  <si>
    <t>204</t>
  </si>
  <si>
    <t>svorkovnice 35mm2 na lištu, černá</t>
  </si>
  <si>
    <t>-2013536881</t>
  </si>
  <si>
    <t>205</t>
  </si>
  <si>
    <t>svorkovnice 6mm2 na lištu, černá</t>
  </si>
  <si>
    <t>220563829</t>
  </si>
  <si>
    <t>206</t>
  </si>
  <si>
    <t>svorkovnice 4mm2 na lištu, černá</t>
  </si>
  <si>
    <t>798674855</t>
  </si>
  <si>
    <t>207</t>
  </si>
  <si>
    <t>svorkovnice 2,5mm2 na lištu, černá</t>
  </si>
  <si>
    <t>696848951</t>
  </si>
  <si>
    <t>208</t>
  </si>
  <si>
    <t>svorkovnice 2,5mm2 na lištu, modrá</t>
  </si>
  <si>
    <t>2045863465</t>
  </si>
  <si>
    <t>209</t>
  </si>
  <si>
    <t>ekvipotenciální svorkovnice na DIN lištu</t>
  </si>
  <si>
    <t>502435426</t>
  </si>
  <si>
    <t>210</t>
  </si>
  <si>
    <t>PC2</t>
  </si>
  <si>
    <t>montáž, zapojení přístrojů, drátování rozvaděče včetně příslušného mateiálu</t>
  </si>
  <si>
    <t>33226801</t>
  </si>
  <si>
    <t>211</t>
  </si>
  <si>
    <t>rozvodnice bude oceloplechová se zámkem dveří 72 modulů, rozměr - výška 620 x šířka 588 x hloubka 136, barva - bílá</t>
  </si>
  <si>
    <t>152776269</t>
  </si>
  <si>
    <t>212</t>
  </si>
  <si>
    <t>svodič přepětí  typ 2, TN-S, čtyřpolový, např. DG M TMS 275</t>
  </si>
  <si>
    <t>2003241337</t>
  </si>
  <si>
    <t>213</t>
  </si>
  <si>
    <t>vypínač 40/3, 40A, 400V</t>
  </si>
  <si>
    <t>1114516256</t>
  </si>
  <si>
    <t>214</t>
  </si>
  <si>
    <t>jistič C25/3, 25A, 400V</t>
  </si>
  <si>
    <t>-1078426106</t>
  </si>
  <si>
    <t>215</t>
  </si>
  <si>
    <t>-591451885</t>
  </si>
  <si>
    <t>216</t>
  </si>
  <si>
    <t>-221626948</t>
  </si>
  <si>
    <t>217</t>
  </si>
  <si>
    <t>2034597530</t>
  </si>
  <si>
    <t>218</t>
  </si>
  <si>
    <t>chránič 40/4/003, 40A, 400V</t>
  </si>
  <si>
    <t>1955888476</t>
  </si>
  <si>
    <t>219</t>
  </si>
  <si>
    <t>-497068854</t>
  </si>
  <si>
    <t>220</t>
  </si>
  <si>
    <t>chránič 10/1N/B/003, 16A, 230V</t>
  </si>
  <si>
    <t>-1658905116</t>
  </si>
  <si>
    <t>221</t>
  </si>
  <si>
    <t>2099209496</t>
  </si>
  <si>
    <t>222</t>
  </si>
  <si>
    <t>-1382119377</t>
  </si>
  <si>
    <t>223</t>
  </si>
  <si>
    <t>-252585805</t>
  </si>
  <si>
    <t>224</t>
  </si>
  <si>
    <t>604294278</t>
  </si>
  <si>
    <t>225</t>
  </si>
  <si>
    <t>svorkovnice 4mm2 na lištu, modrá</t>
  </si>
  <si>
    <t>1962853702</t>
  </si>
  <si>
    <t>226</t>
  </si>
  <si>
    <t>1816533270</t>
  </si>
  <si>
    <t>227</t>
  </si>
  <si>
    <t>-885122561</t>
  </si>
  <si>
    <t>228</t>
  </si>
  <si>
    <t>-217699099</t>
  </si>
  <si>
    <t>229</t>
  </si>
  <si>
    <t>PC3</t>
  </si>
  <si>
    <t>1992291217</t>
  </si>
  <si>
    <t>230</t>
  </si>
  <si>
    <t>209389471</t>
  </si>
  <si>
    <t>231</t>
  </si>
  <si>
    <t>-186905219</t>
  </si>
  <si>
    <t>232</t>
  </si>
  <si>
    <t>vypínač 32/3, 32A, 400V</t>
  </si>
  <si>
    <t>1546985912</t>
  </si>
  <si>
    <t>233</t>
  </si>
  <si>
    <t>1381168345</t>
  </si>
  <si>
    <t>234</t>
  </si>
  <si>
    <t>978253785</t>
  </si>
  <si>
    <t>235</t>
  </si>
  <si>
    <t>-830182728</t>
  </si>
  <si>
    <t>236</t>
  </si>
  <si>
    <t>-1321485651</t>
  </si>
  <si>
    <t>237</t>
  </si>
  <si>
    <t>-1784233820</t>
  </si>
  <si>
    <t>238</t>
  </si>
  <si>
    <t>-1150328189</t>
  </si>
  <si>
    <t>239</t>
  </si>
  <si>
    <t>1165529268</t>
  </si>
  <si>
    <t>240</t>
  </si>
  <si>
    <t>850361997</t>
  </si>
  <si>
    <t>241</t>
  </si>
  <si>
    <t>1193896708</t>
  </si>
  <si>
    <t>242</t>
  </si>
  <si>
    <t>1659295732</t>
  </si>
  <si>
    <t>243</t>
  </si>
  <si>
    <t>1246854023</t>
  </si>
  <si>
    <t>244</t>
  </si>
  <si>
    <t>-1452532573</t>
  </si>
  <si>
    <t>245</t>
  </si>
  <si>
    <t>-447413736</t>
  </si>
  <si>
    <t>246</t>
  </si>
  <si>
    <t>-1826308281</t>
  </si>
  <si>
    <t>247</t>
  </si>
  <si>
    <t>946486430</t>
  </si>
  <si>
    <t>248</t>
  </si>
  <si>
    <t>677101360</t>
  </si>
  <si>
    <t>249</t>
  </si>
  <si>
    <t>186030407</t>
  </si>
  <si>
    <t>250</t>
  </si>
  <si>
    <t>-684121645</t>
  </si>
  <si>
    <t>251</t>
  </si>
  <si>
    <t>1920951021</t>
  </si>
  <si>
    <t>252</t>
  </si>
  <si>
    <t>-96054844</t>
  </si>
  <si>
    <t>253</t>
  </si>
  <si>
    <t>1926264277</t>
  </si>
  <si>
    <t>254</t>
  </si>
  <si>
    <t>1494744281</t>
  </si>
  <si>
    <t>255</t>
  </si>
  <si>
    <t>-1900448042</t>
  </si>
  <si>
    <t>-1875340206</t>
  </si>
  <si>
    <t>257</t>
  </si>
  <si>
    <t>-459983198</t>
  </si>
  <si>
    <t>258</t>
  </si>
  <si>
    <t>954508880</t>
  </si>
  <si>
    <t>259</t>
  </si>
  <si>
    <t>-1724213547</t>
  </si>
  <si>
    <t>260</t>
  </si>
  <si>
    <t>rozvodnice bude oceloplechová nástěnná, 120modulů, rozměr - výška 850 x šířka 510 x hloubka 136, barva - bílá, IP43/IP20</t>
  </si>
  <si>
    <t>296016037</t>
  </si>
  <si>
    <t>261</t>
  </si>
  <si>
    <t>1129767475</t>
  </si>
  <si>
    <t>262</t>
  </si>
  <si>
    <t>710774567</t>
  </si>
  <si>
    <t>263</t>
  </si>
  <si>
    <t>1203206122</t>
  </si>
  <si>
    <t>264</t>
  </si>
  <si>
    <t>1856389738</t>
  </si>
  <si>
    <t>265</t>
  </si>
  <si>
    <t>-2108776544</t>
  </si>
  <si>
    <t>266</t>
  </si>
  <si>
    <t>stykač 25-31, 25A, 400V</t>
  </si>
  <si>
    <t>-712405377</t>
  </si>
  <si>
    <t>267</t>
  </si>
  <si>
    <t>stykač 20-20, 20A, 230V</t>
  </si>
  <si>
    <t>2117671808</t>
  </si>
  <si>
    <t>268</t>
  </si>
  <si>
    <t>spínací digitální hodiny týdenní</t>
  </si>
  <si>
    <t>634898683</t>
  </si>
  <si>
    <t>269</t>
  </si>
  <si>
    <t>GSM modul na DIN lištu</t>
  </si>
  <si>
    <t>-1207903458</t>
  </si>
  <si>
    <t>270</t>
  </si>
  <si>
    <t>SIM karta</t>
  </si>
  <si>
    <t>1012013549</t>
  </si>
  <si>
    <t>271</t>
  </si>
  <si>
    <t>převodník analog 0-10V pro servopohon</t>
  </si>
  <si>
    <t>-282998291</t>
  </si>
  <si>
    <t>272</t>
  </si>
  <si>
    <t>6645927</t>
  </si>
  <si>
    <t>273</t>
  </si>
  <si>
    <t>-1241160184</t>
  </si>
  <si>
    <t>274</t>
  </si>
  <si>
    <t>-1815549378</t>
  </si>
  <si>
    <t>275</t>
  </si>
  <si>
    <t>-1274023839</t>
  </si>
  <si>
    <t>276</t>
  </si>
  <si>
    <t>-1460474618</t>
  </si>
  <si>
    <t>277</t>
  </si>
  <si>
    <t>PC4</t>
  </si>
  <si>
    <t>263237642</t>
  </si>
  <si>
    <t>278</t>
  </si>
  <si>
    <t>rozvodnice bude oceloplechová se zámkem dveří 24 modulů, rozměr - výška 464 x šířka 359 x hloubka 96,5, barva - bílá</t>
  </si>
  <si>
    <t>831983768</t>
  </si>
  <si>
    <t>279</t>
  </si>
  <si>
    <t>577791937</t>
  </si>
  <si>
    <t>280</t>
  </si>
  <si>
    <t>-1117549994</t>
  </si>
  <si>
    <t>281</t>
  </si>
  <si>
    <t>jistič C6/1, 6A, 230V</t>
  </si>
  <si>
    <t>-231020845</t>
  </si>
  <si>
    <t>282</t>
  </si>
  <si>
    <t>531275779</t>
  </si>
  <si>
    <t>283</t>
  </si>
  <si>
    <t>stykač 20-02, 20A, 230V</t>
  </si>
  <si>
    <t>228185987</t>
  </si>
  <si>
    <t>284</t>
  </si>
  <si>
    <t>2112807962</t>
  </si>
  <si>
    <t>285</t>
  </si>
  <si>
    <t>-1330208270</t>
  </si>
  <si>
    <t>286</t>
  </si>
  <si>
    <t>1508544085</t>
  </si>
  <si>
    <t>287</t>
  </si>
  <si>
    <t>1922979626</t>
  </si>
  <si>
    <t>288</t>
  </si>
  <si>
    <t>PC5</t>
  </si>
  <si>
    <t>-209188363</t>
  </si>
  <si>
    <t>289</t>
  </si>
  <si>
    <t>-1463700659</t>
  </si>
  <si>
    <t>290</t>
  </si>
  <si>
    <t>krabice s víčkem, rozměr 150x150x73, do zdi</t>
  </si>
  <si>
    <t>-1770464500</t>
  </si>
  <si>
    <t>291</t>
  </si>
  <si>
    <t>210220020</t>
  </si>
  <si>
    <t>Montáž uzemňovacího vedení vodičů FeZn pomocí svorek v zemi páskou do 120 mm2 ve městské zástavbě</t>
  </si>
  <si>
    <t>-1967945781</t>
  </si>
  <si>
    <t>292</t>
  </si>
  <si>
    <t>páska zemnící FeZn 30x4, (0,95kg/m)</t>
  </si>
  <si>
    <t>kg</t>
  </si>
  <si>
    <t>1750927765</t>
  </si>
  <si>
    <t>293</t>
  </si>
  <si>
    <t>210220022</t>
  </si>
  <si>
    <t>Montáž uzemňovacího vedení vodičů FeZn pomocí svorek v zemi drátem do 10 mm ve městské zástavbě</t>
  </si>
  <si>
    <t>1046111885</t>
  </si>
  <si>
    <t>294</t>
  </si>
  <si>
    <t>KRYCÍ LIST SOUPISU PRACÍ</t>
  </si>
  <si>
    <t>REKAPITULACE SOUPISU PRACÍ</t>
  </si>
  <si>
    <t>SOUPIS PRACÍ</t>
  </si>
  <si>
    <t xml:space="preserve">    Poznámka</t>
  </si>
  <si>
    <t>drát FeZn průměr 10mm  (balení 81m/50kg) Z215 800010</t>
  </si>
  <si>
    <t>820131794</t>
  </si>
  <si>
    <t>295</t>
  </si>
  <si>
    <t>210220101</t>
  </si>
  <si>
    <t xml:space="preserve">Montáž hromosvodného vedení svodových vodičů s podpěrami průměru do 10 mm </t>
  </si>
  <si>
    <t>-1183572692</t>
  </si>
  <si>
    <t>296</t>
  </si>
  <si>
    <t>drát 8 AlMgSi (0,135 kg/m) polotvrdý</t>
  </si>
  <si>
    <t>301122355</t>
  </si>
  <si>
    <t>297</t>
  </si>
  <si>
    <t>210220102</t>
  </si>
  <si>
    <t>Montáž hromosvodného vedení svodových vodičů s podpěrami průměru přes 10 mm (vodič CUI)</t>
  </si>
  <si>
    <t>-1520314170</t>
  </si>
  <si>
    <t>298</t>
  </si>
  <si>
    <t>vodič izolovaný CUI 3,5m</t>
  </si>
  <si>
    <t>-1482633390</t>
  </si>
  <si>
    <t>299</t>
  </si>
  <si>
    <t>plastové podpěry jímacího vedení s nástavcem 10cm nad střešní krytinu pro upevnění vodiče na plochou střechu, podpěry přilepit ke střešní krytině</t>
  </si>
  <si>
    <t>-1399276119</t>
  </si>
  <si>
    <t>300</t>
  </si>
  <si>
    <t xml:space="preserve">podpěra vedení na okapové roury, nerez </t>
  </si>
  <si>
    <t>-270043704</t>
  </si>
  <si>
    <t>301</t>
  </si>
  <si>
    <t>podpěra CUI vodiče do zdi</t>
  </si>
  <si>
    <t>-1675890062</t>
  </si>
  <si>
    <t>302</t>
  </si>
  <si>
    <t>podpěra vedení do zdiva, nerez</t>
  </si>
  <si>
    <t>-1678445080</t>
  </si>
  <si>
    <t>303</t>
  </si>
  <si>
    <t>210220231</t>
  </si>
  <si>
    <t>Montáž tyčí jímacích délky do 3 m na stojan</t>
  </si>
  <si>
    <t>1028429394</t>
  </si>
  <si>
    <t>304</t>
  </si>
  <si>
    <t>tyč jímací  3,0m AlMgSi Rd16</t>
  </si>
  <si>
    <t>1769142836</t>
  </si>
  <si>
    <t>305</t>
  </si>
  <si>
    <t>betonový podstavec pro jímací tyč 19kg včetně pryžové podložky</t>
  </si>
  <si>
    <t>591108452</t>
  </si>
  <si>
    <t>306</t>
  </si>
  <si>
    <t>210220301</t>
  </si>
  <si>
    <t>Montáž svorek hromosvodných typu SS, SR 03 se 2 šrouby</t>
  </si>
  <si>
    <t>1873728617</t>
  </si>
  <si>
    <t>307</t>
  </si>
  <si>
    <t>svorka pro spojení kruhového vodiče a pásku, nerez</t>
  </si>
  <si>
    <t>-521315208</t>
  </si>
  <si>
    <t>308</t>
  </si>
  <si>
    <t>svorka spojovací, nerez</t>
  </si>
  <si>
    <t>-770146494</t>
  </si>
  <si>
    <t>309</t>
  </si>
  <si>
    <t>-450505537</t>
  </si>
  <si>
    <t>310</t>
  </si>
  <si>
    <t>svorka k jímací tyči, nerez</t>
  </si>
  <si>
    <t>-1391209694</t>
  </si>
  <si>
    <t>311</t>
  </si>
  <si>
    <t>svorka okapová, nerez</t>
  </si>
  <si>
    <t>-679753031</t>
  </si>
  <si>
    <t>312</t>
  </si>
  <si>
    <t>univerzální svorka pro křížové, paralelní a souosé spojení vodičů, nerez</t>
  </si>
  <si>
    <t>1140029945</t>
  </si>
  <si>
    <t>313</t>
  </si>
  <si>
    <t>univerzální svorka na oplechování, nerez</t>
  </si>
  <si>
    <t>-348471383</t>
  </si>
  <si>
    <t>314</t>
  </si>
  <si>
    <t>svorka na potrubí d 110mm, nerez</t>
  </si>
  <si>
    <t>1928075494</t>
  </si>
  <si>
    <t>315</t>
  </si>
  <si>
    <t>svorka zkušební, nerez</t>
  </si>
  <si>
    <t>2106615542</t>
  </si>
  <si>
    <t>316</t>
  </si>
  <si>
    <t>210220372</t>
  </si>
  <si>
    <t>Montáž ochranných prvků - úhelníků nebo trubek do zdiva</t>
  </si>
  <si>
    <t>-1079896152</t>
  </si>
  <si>
    <t>317</t>
  </si>
  <si>
    <t>ochrany uhelnik 1,7m, nerez</t>
  </si>
  <si>
    <t>-98552254</t>
  </si>
  <si>
    <t>318</t>
  </si>
  <si>
    <t>drzak ochranneho uhelniku do zdi, nerez</t>
  </si>
  <si>
    <t>-955944814</t>
  </si>
  <si>
    <t>319</t>
  </si>
  <si>
    <t>210220401</t>
  </si>
  <si>
    <t>Montáž vedení hromosvodné - štítků k označení svodů</t>
  </si>
  <si>
    <t>1361273069</t>
  </si>
  <si>
    <t>320</t>
  </si>
  <si>
    <t>štítek</t>
  </si>
  <si>
    <t>-862938345</t>
  </si>
  <si>
    <t>321</t>
  </si>
  <si>
    <t>tabulka „ZA BOUŘKY DODŽUJTE ODSTUP 3m OD SVODU!! JSTE V OHROŽENÍ ŽIVOTA"</t>
  </si>
  <si>
    <t>201450893</t>
  </si>
  <si>
    <t>322</t>
  </si>
  <si>
    <t>210220431</t>
  </si>
  <si>
    <t>Montáž vedení hromosvodné - tvarování prvků</t>
  </si>
  <si>
    <t>-345033964</t>
  </si>
  <si>
    <t>323</t>
  </si>
  <si>
    <t>PC6</t>
  </si>
  <si>
    <t>Přilepení podpěr jímacího vedení ke střešní krytině</t>
  </si>
  <si>
    <t>1496262393</t>
  </si>
  <si>
    <t>324</t>
  </si>
  <si>
    <t>210010301-D</t>
  </si>
  <si>
    <t>Demontáž krabic přístrojových zapuštěných</t>
  </si>
  <si>
    <t>-814356607</t>
  </si>
  <si>
    <t>325</t>
  </si>
  <si>
    <t>210010311-D</t>
  </si>
  <si>
    <t>Demontáž krabic odbočných zapuštěných</t>
  </si>
  <si>
    <t>1233718964</t>
  </si>
  <si>
    <t>326</t>
  </si>
  <si>
    <t>210110043-D</t>
  </si>
  <si>
    <t>Demontáž vypínačů</t>
  </si>
  <si>
    <t>321548974</t>
  </si>
  <si>
    <t>327</t>
  </si>
  <si>
    <t>210111042-D</t>
  </si>
  <si>
    <t>Demontáž zásuvek</t>
  </si>
  <si>
    <t>-222592960</t>
  </si>
  <si>
    <t>328</t>
  </si>
  <si>
    <t>210190006-D</t>
  </si>
  <si>
    <t>Demontáž rozvodnic běžných oceloplechových</t>
  </si>
  <si>
    <t>-1604384204</t>
  </si>
  <si>
    <t>329</t>
  </si>
  <si>
    <t>210201025-D</t>
  </si>
  <si>
    <t>Demontáž svítidel</t>
  </si>
  <si>
    <t>-346109664</t>
  </si>
  <si>
    <t>330</t>
  </si>
  <si>
    <t>PC-D1</t>
  </si>
  <si>
    <t>Ostatni potřebné demontáže (kabely, lišty atd.)</t>
  </si>
  <si>
    <t>1160826977</t>
  </si>
  <si>
    <t>331</t>
  </si>
  <si>
    <t>971033131</t>
  </si>
  <si>
    <t>Vybourání otvorů ve zdivu cihelném D do 60 mm na MVC nebo MV tl do 150 mm</t>
  </si>
  <si>
    <t>1625064762</t>
  </si>
  <si>
    <t>"viz v.č. 02, 03" (66+52)</t>
  </si>
  <si>
    <t>332</t>
  </si>
  <si>
    <t>971033141</t>
  </si>
  <si>
    <t>Vybourání otvorů ve zdivu cihelném D do 60 mm na MVC nebo MV tl do 300 mm</t>
  </si>
  <si>
    <t>1820793600</t>
  </si>
  <si>
    <t>"viz v.č. 02, 03" (17+24)</t>
  </si>
  <si>
    <t>333</t>
  </si>
  <si>
    <t>971033151</t>
  </si>
  <si>
    <t>Vybourání otvorů ve zdivu cihelném D do 60 mm na MVC nebo MV tl do 450 mm</t>
  </si>
  <si>
    <t>303333045</t>
  </si>
  <si>
    <t>"viz v.č. 02, 03" (3+4)</t>
  </si>
  <si>
    <t>334</t>
  </si>
  <si>
    <t>971033161</t>
  </si>
  <si>
    <t>Vybourání otvorů ve zdivu cihelném D do 60 mm na MVC nebo MV tl do 600 mm</t>
  </si>
  <si>
    <t>2046940545</t>
  </si>
  <si>
    <t>"viz v.č. 02, 03" (7+1)</t>
  </si>
  <si>
    <t>335</t>
  </si>
  <si>
    <t>972021291</t>
  </si>
  <si>
    <t>Vybourání otvorů ve stropě betonovém pl do 0,09 m2</t>
  </si>
  <si>
    <t>-1049765557</t>
  </si>
  <si>
    <t>336</t>
  </si>
  <si>
    <t>973031616</t>
  </si>
  <si>
    <t>Vysekání kapes ve zdivu cihelném na MV nebo MVC pro špalíky do 100x100x50 mm</t>
  </si>
  <si>
    <t>806518394</t>
  </si>
  <si>
    <t>"viz v.č. 02, 03" (286+253)</t>
  </si>
  <si>
    <t>337</t>
  </si>
  <si>
    <t>973031619</t>
  </si>
  <si>
    <t>Vysekání kapes ve zdivu cihelném na MV nebo MVC pro špalíky do 150x150x100 mm</t>
  </si>
  <si>
    <t>1320954960</t>
  </si>
  <si>
    <t>"viz v.č. 02, 03" (5+1)</t>
  </si>
  <si>
    <t>338</t>
  </si>
  <si>
    <t>974031121</t>
  </si>
  <si>
    <t>Vysekání rýh ve zdivu cihelném hl do 30 mm š do 30 mm</t>
  </si>
  <si>
    <t>-769034550</t>
  </si>
  <si>
    <t>"viz v.č. 02, 03" (491+459)</t>
  </si>
  <si>
    <t>339</t>
  </si>
  <si>
    <t>974031122</t>
  </si>
  <si>
    <t>Vysekání rýh ve zdivu cihelném hl do 30 mm š do 70 mm</t>
  </si>
  <si>
    <t>-921817176</t>
  </si>
  <si>
    <t>"viz v.č. 02, 03" (78+59)</t>
  </si>
  <si>
    <t>340</t>
  </si>
  <si>
    <t>974031133</t>
  </si>
  <si>
    <t>Vysekání rýh ve zdivu cihelném hl do 50 mm š do 100 mm</t>
  </si>
  <si>
    <t>1980825936</t>
  </si>
  <si>
    <t>"viz v.č. 02, 03" (58+47)</t>
  </si>
  <si>
    <t>341</t>
  </si>
  <si>
    <t>974031134</t>
  </si>
  <si>
    <t>Vysekání rýh ve zdivu cihelném hl do 50 mm š do 150 mm</t>
  </si>
  <si>
    <t>-457956134</t>
  </si>
  <si>
    <t>"viz v.č. 02, 03" (29+6)</t>
  </si>
  <si>
    <t>342</t>
  </si>
  <si>
    <t>974082821</t>
  </si>
  <si>
    <t>Vysekání rýh pro vodiče v podhledu kamenných kleneb nebo betonových stropů hl do 30 mm š do 30 mm</t>
  </si>
  <si>
    <t>927162481</t>
  </si>
  <si>
    <t>"viz v.č. 02, 03" (152+134)</t>
  </si>
  <si>
    <t>343</t>
  </si>
  <si>
    <t>997013215</t>
  </si>
  <si>
    <t>Vnitrostaveništní doprava suti a vybouraných hmot pro budovy v do 18 m ručně</t>
  </si>
  <si>
    <t>t</t>
  </si>
  <si>
    <t>1405781981</t>
  </si>
  <si>
    <t>344</t>
  </si>
  <si>
    <t>997013219</t>
  </si>
  <si>
    <t>Příplatek k vnitrostaveništní dopravě suti a vybouraných hmot za zvětšenou dopravu suti ZKD 10 m</t>
  </si>
  <si>
    <t>-1555542993</t>
  </si>
  <si>
    <t>345</t>
  </si>
  <si>
    <t>997013501</t>
  </si>
  <si>
    <t>Odvoz suti na skládku a vybouraných hmot nebo meziskládku do 1 km se složením</t>
  </si>
  <si>
    <t>-1929259536</t>
  </si>
  <si>
    <t>346</t>
  </si>
  <si>
    <t>997013509</t>
  </si>
  <si>
    <t>Příplatek k odvozu suti a vybouraných hmot na skládku ZKD 1 km přes 1 km</t>
  </si>
  <si>
    <t>848805350</t>
  </si>
  <si>
    <t>347</t>
  </si>
  <si>
    <t>997013821</t>
  </si>
  <si>
    <t>Poplatek za uložení stavebního odpadu s azbestem na skládce (skládkovné)</t>
  </si>
  <si>
    <t>-284901289</t>
  </si>
  <si>
    <t>348</t>
  </si>
  <si>
    <t>997013831</t>
  </si>
  <si>
    <t>Poplatek za uložení stavebního směsného odpadu na skládce (skládkovné)</t>
  </si>
  <si>
    <t>-959319593</t>
  </si>
  <si>
    <t>PN</t>
  </si>
  <si>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</si>
  <si>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</si>
  <si>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</si>
  <si>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</si>
  <si>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</si>
  <si>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</si>
  <si>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</si>
  <si>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</si>
  <si>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</si>
  <si>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</si>
  <si>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</si>
  <si>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</si>
  <si>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</si>
  <si>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</si>
  <si>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</si>
  <si>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</si>
  <si>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</si>
  <si>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16-29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</si>
  <si>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</si>
  <si>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</si>
  <si>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Domov se zvláštním režimem pro osoby bez přístřeší ul. Vikýřovická, parc.č. st. 1763, Šumperk</t>
  </si>
  <si>
    <t>0,1</t>
  </si>
  <si>
    <t>JKSO:</t>
  </si>
  <si>
    <t>CC-CZ:</t>
  </si>
  <si>
    <t>1</t>
  </si>
  <si>
    <t>Místo:</t>
  </si>
  <si>
    <t>k.ú. Šumperk</t>
  </si>
  <si>
    <t>Datum:</t>
  </si>
  <si>
    <t>10</t>
  </si>
  <si>
    <t>100</t>
  </si>
  <si>
    <t>Objednatel:</t>
  </si>
  <si>
    <t>IČ:</t>
  </si>
  <si>
    <t>Město Šumperk, náměstí Míru 364/1, 787 01 Šumperk</t>
  </si>
  <si>
    <t>DIČ:</t>
  </si>
  <si>
    <t>Zhotovitel:</t>
  </si>
  <si>
    <t>Vyplň údaj</t>
  </si>
  <si>
    <t>Projektant:</t>
  </si>
  <si>
    <t>Zdeněk Hložanka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</si>
  <si>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</si>
  <si>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</si>
  <si>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</si>
  <si>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</si>
  <si>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</si>
  <si>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</si>
  <si>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</si>
  <si>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</si>
  <si>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</si>
  <si>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</si>
  <si>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</si>
  <si>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</si>
  <si>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</si>
  <si>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</si>
  <si>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</si>
  <si>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</si>
  <si>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</si>
  <si>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</si>
  <si>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</si>
  <si>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</si>
  <si>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</si>
  <si>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</si>
  <si>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</si>
  <si>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</si>
  <si>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</si>
  <si>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</si>
  <si>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</si>
  <si>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</si>
  <si>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</si>
  <si>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</si>
  <si>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</si>
  <si>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</si>
  <si>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</si>
  <si>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</si>
  <si>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</si>
  <si>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</si>
  <si>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</si>
  <si>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</si>
  <si>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</si>
  <si>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</si>
  <si>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</si>
  <si>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</si>
  <si>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</si>
  <si>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</si>
  <si>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</si>
  <si>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</si>
  <si>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{d715a647-08a2-4205-8e84-07bcf312e86d}</t>
  </si>
  <si>
    <t>{00000000-0000-0000-0000-000000000000}</t>
  </si>
  <si>
    <t>/</t>
  </si>
  <si>
    <t>D1.4.3</t>
  </si>
  <si>
    <t>SILNOPROUDÁ ELEKTROTECHNIKA</t>
  </si>
  <si>
    <t>{cb5c7bd5-ce8a-4e5c-8ea3-4b4980f05d72}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</si>
  <si>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</si>
  <si>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</si>
  <si>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</si>
  <si>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</si>
  <si>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</si>
  <si>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</si>
  <si>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</si>
  <si>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</si>
  <si>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</si>
  <si>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</si>
  <si>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</si>
  <si>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</si>
  <si>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</si>
  <si>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</si>
  <si>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Objekt:</t>
  </si>
  <si>
    <t>D1.4.3 - SILNOPROUDÁ ELEKTROTECHNIKA</t>
  </si>
  <si>
    <t>Náklady z rozpočtu</t>
  </si>
  <si>
    <t>Kód - Popis</t>
  </si>
  <si>
    <t>Cena celkem [CZK]</t>
  </si>
  <si>
    <t>1) Náklady z rozpočtu</t>
  </si>
  <si>
    <t>-1</t>
  </si>
  <si>
    <t>M - Práce a dodávky M</t>
  </si>
  <si>
    <t xml:space="preserve">    HZS - Hodinová zúčtovací sazba</t>
  </si>
  <si>
    <t xml:space="preserve">    21-M - Elektromontáže</t>
  </si>
  <si>
    <t xml:space="preserve">    21-Ma - Rozvaděče HR "viz v.č. 05"</t>
  </si>
  <si>
    <t xml:space="preserve">    21-Mb - Rozvaděč RP1 "viz v.č. 06"</t>
  </si>
  <si>
    <t xml:space="preserve">    21-Mc - Rozvaděč RP2 "viz v.č. 07"</t>
  </si>
  <si>
    <t xml:space="preserve">    21-Md - Rozvaděč RP3 "viz v.č. 08"</t>
  </si>
  <si>
    <t xml:space="preserve">    21-Me - Rozvaděč RK "viz v.č. 09"</t>
  </si>
  <si>
    <t xml:space="preserve">    21-Mf - Rozvaděč RPV "viz v.č. 10"</t>
  </si>
  <si>
    <t xml:space="preserve">    21-Mg - Ochrana před bleskem "viz v.č. 11"</t>
  </si>
  <si>
    <t xml:space="preserve">    21-Mh - Demontáže</t>
  </si>
  <si>
    <t>HSV - Práce a dodávky HSV</t>
  </si>
  <si>
    <t xml:space="preserve">    9 - Ostatní konstrukce a práce-bourání</t>
  </si>
  <si>
    <t xml:space="preserve">      99 - Přesun hmot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</si>
  <si>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</si>
  <si>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</si>
  <si>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</si>
  <si>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</si>
  <si>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</si>
  <si>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</si>
  <si>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</si>
  <si>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</si>
  <si>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</si>
  <si>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</si>
  <si>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</si>
  <si>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</si>
  <si>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</si>
  <si>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</si>
  <si>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</si>
  <si>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</si>
  <si>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</si>
  <si>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</si>
  <si>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</si>
  <si>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</si>
  <si>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</si>
  <si>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</si>
  <si>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</si>
  <si>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</si>
  <si>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</si>
  <si>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HZS1</t>
  </si>
  <si>
    <t>Výchozí revize</t>
  </si>
  <si>
    <t>nh</t>
  </si>
  <si>
    <t>64</t>
  </si>
  <si>
    <t>2101282758</t>
  </si>
  <si>
    <t>HZS2</t>
  </si>
  <si>
    <t>Spolupráce s revizním technikem</t>
  </si>
  <si>
    <t>983976533</t>
  </si>
  <si>
    <t>3</t>
  </si>
  <si>
    <t>HZS3</t>
  </si>
  <si>
    <t>Oprava dokumentace dle skutečného provedení</t>
  </si>
  <si>
    <t>1652432614</t>
  </si>
  <si>
    <t>4</t>
  </si>
  <si>
    <t>HZS4</t>
  </si>
  <si>
    <t>Koordinace s ostatními profesemi</t>
  </si>
  <si>
    <t>2002129425</t>
  </si>
  <si>
    <t>5</t>
  </si>
  <si>
    <t>Cenové a technické podmínky ceníku URS jsou na adrese www.cs-urs.cz, cenová úroveň rozpočtu URS 2016</t>
  </si>
  <si>
    <t>-1111306631</t>
  </si>
  <si>
    <t>6</t>
  </si>
  <si>
    <t>V rozsahu montáže a materiálu položky zahrňte všechny pomocné práce a přidružené drobné materiály k dokončení položky včetně dopravy</t>
  </si>
  <si>
    <t>-939266324</t>
  </si>
  <si>
    <t>7</t>
  </si>
  <si>
    <t>210010004</t>
  </si>
  <si>
    <t>Montáž trubek plastových ohebných D 29 mm uložených pod omítku</t>
  </si>
  <si>
    <t>m</t>
  </si>
  <si>
    <t>-1777121562</t>
  </si>
  <si>
    <t>8</t>
  </si>
  <si>
    <t>M</t>
  </si>
  <si>
    <t>trubka elektroinstalační ohebná d 29mm</t>
  </si>
  <si>
    <t>128</t>
  </si>
  <si>
    <t>901858736</t>
  </si>
  <si>
    <t>"viz v.č. 02" (12)</t>
  </si>
  <si>
    <t>VV</t>
  </si>
  <si>
    <t>9</t>
  </si>
  <si>
    <t>210010107</t>
  </si>
  <si>
    <t>Montáž lišt vkládacích s víčkem šířky do 20 mm</t>
  </si>
  <si>
    <t>-622575026</t>
  </si>
  <si>
    <t>lišta 20x20mm</t>
  </si>
  <si>
    <t>256</t>
  </si>
  <si>
    <t>-660967809</t>
  </si>
  <si>
    <t>"viz v.č. 02" (22)</t>
  </si>
  <si>
    <t>11</t>
  </si>
  <si>
    <t>210010108</t>
  </si>
  <si>
    <t>Montáž lišt vkládacích s víčkem šířky do 40 mm</t>
  </si>
  <si>
    <t>-894688622</t>
  </si>
  <si>
    <t>12</t>
  </si>
  <si>
    <t>lišta 40x40mm</t>
  </si>
  <si>
    <t>967910516</t>
  </si>
  <si>
    <t>13</t>
  </si>
  <si>
    <t>lišta 40x20mm</t>
  </si>
  <si>
    <t>1024237380</t>
  </si>
  <si>
    <t>14</t>
  </si>
  <si>
    <t>210010124</t>
  </si>
  <si>
    <t>Montáž trubek ochranných plastových tuhých D do 90 mm uložených volně</t>
  </si>
  <si>
    <t>1179854509</t>
  </si>
  <si>
    <t>trubka elektroinstalační ohebná d 90mm</t>
  </si>
  <si>
    <t>249226662</t>
  </si>
  <si>
    <t>"viz v.č. 02" (14)</t>
  </si>
  <si>
    <t>16</t>
  </si>
  <si>
    <t>210010301</t>
  </si>
  <si>
    <t>Montáž krabic přístrojových zapuštěných plastových kruhových KU 68/1, KU68/1301, KP67, KP68/2</t>
  </si>
  <si>
    <t>kus</t>
  </si>
  <si>
    <t>1372949378</t>
  </si>
  <si>
    <t>17</t>
  </si>
  <si>
    <t>krabice přístrojová zapuštěná, s možností spojeni</t>
  </si>
  <si>
    <t>932625882</t>
  </si>
  <si>
    <t>"viz v.č. 02, 03" (148+128)</t>
  </si>
  <si>
    <t>18</t>
  </si>
  <si>
    <t>210010313</t>
  </si>
  <si>
    <t>Montáž krabic odbočných zapuštěných plastových čtyřhranných KO100, KO125</t>
  </si>
  <si>
    <t>491205527</t>
  </si>
  <si>
    <t>19</t>
  </si>
  <si>
    <t>krabice POP s víčkem, rozměr 128x128x70, do zdi</t>
  </si>
  <si>
    <t>-680632377</t>
  </si>
  <si>
    <t>"viz v.č. 02, 03" (4+1)</t>
  </si>
  <si>
    <t>20</t>
  </si>
  <si>
    <t>210010316</t>
  </si>
  <si>
    <t>Montáž krabic nástěnných plastových čtyřhranných do 100x100 mm</t>
  </si>
  <si>
    <t>-1466221890</t>
  </si>
  <si>
    <t>krabice odbočná nástěnná, včetně svorkovnice</t>
  </si>
  <si>
    <t>-624701090</t>
  </si>
  <si>
    <t>"viz v.č. 02," (5)</t>
  </si>
  <si>
    <t>22</t>
  </si>
  <si>
    <t>210010317</t>
  </si>
  <si>
    <t>Montáž krabic nástěnných plastových čtyřhranných do 160x160 mm</t>
  </si>
  <si>
    <t>922261666</t>
  </si>
  <si>
    <t>23</t>
  </si>
  <si>
    <t xml:space="preserve">krabice POP s víčkem, rozměr 165x165x70, nástěnná </t>
  </si>
  <si>
    <t>558718389</t>
  </si>
  <si>
    <t>"viz v.č. 02, 03" (5+5)</t>
  </si>
  <si>
    <t>24</t>
  </si>
  <si>
    <t>210010321</t>
  </si>
  <si>
    <t>Montáž rozvodek zapuštěných plastových kruhových KU68-1903/KO, KR97/KO97V</t>
  </si>
  <si>
    <t>751007673</t>
  </si>
  <si>
    <t>25</t>
  </si>
  <si>
    <t>krabice univerzální odbočná, včetně svorkovnice, zapuštěná do omítky, průměr 73mm, hloubka 42mm, vč. víčka</t>
  </si>
  <si>
    <t>-1581271788</t>
  </si>
  <si>
    <t>"viz v.č. 02, 03" (118+105)</t>
  </si>
  <si>
    <t>26</t>
  </si>
  <si>
    <t>krabice univerzální odbočná, včetně svorkovnice, zapuštěná do omítky, průměr 97mm, hloubka 50mm, vč. víčka</t>
  </si>
  <si>
    <t>216861582</t>
  </si>
  <si>
    <t>"viz v.č. 02, 03" (20+20)</t>
  </si>
  <si>
    <t>27</t>
  </si>
  <si>
    <t>210020504</t>
  </si>
  <si>
    <t>Montáž žlabů plastových šířky do 170 mm s víkem</t>
  </si>
  <si>
    <t>461817369</t>
  </si>
  <si>
    <t>28</t>
  </si>
  <si>
    <t>parapetní kanál 160x65mm pro přístroje 45x45 včetně víka</t>
  </si>
  <si>
    <t>-672027305</t>
  </si>
  <si>
    <t>"viz v.č. 02, 05" (115+105)</t>
  </si>
  <si>
    <t>29</t>
  </si>
  <si>
    <t>kryt koncový pro parapetní kanál</t>
  </si>
  <si>
    <t>1254578022</t>
  </si>
  <si>
    <t>"viz v.č. 02, 03" (2+2)</t>
  </si>
  <si>
    <t>30</t>
  </si>
  <si>
    <t>kryt spojovací pro parapetní kanál</t>
  </si>
  <si>
    <t>1002745176</t>
  </si>
  <si>
    <t>"viz v.č. 02, 03" (58+52)</t>
  </si>
  <si>
    <t>31</t>
  </si>
  <si>
    <t>kryt ohybový pro parapetní kanál</t>
  </si>
  <si>
    <t>-392790486</t>
  </si>
  <si>
    <t>"viz v.č. 02, 03" (8+4)</t>
  </si>
  <si>
    <t>32</t>
  </si>
  <si>
    <t>kryt odbočný pro parapetní kanál</t>
  </si>
  <si>
    <t>841783405</t>
  </si>
  <si>
    <t>"viz v.č. 02, 03" (1+1)</t>
  </si>
  <si>
    <t>33</t>
  </si>
  <si>
    <t>roh vnitřní pro parapetní kanál</t>
  </si>
  <si>
    <t>-1448868542</t>
  </si>
  <si>
    <t>"viz v.č. 02, 03" (4+4)</t>
  </si>
  <si>
    <t>34</t>
  </si>
  <si>
    <t>kryt průchodkový pro parapetní kanál</t>
  </si>
  <si>
    <t>-1600389811</t>
  </si>
  <si>
    <t>"viz v.č. 02, 03" (31+28)</t>
  </si>
  <si>
    <t>35</t>
  </si>
  <si>
    <t>přepážka s tenkou vrstvou kovové folie pro parapetní kanál</t>
  </si>
  <si>
    <t>-798719243</t>
  </si>
  <si>
    <t>"viz v.č. 02, 03" (115+105)</t>
  </si>
  <si>
    <t>36</t>
  </si>
  <si>
    <t>propojovací lanko stínícího kanálu</t>
  </si>
  <si>
    <t>-1641866931</t>
  </si>
  <si>
    <t>"viz v.č. 02, 03" (68+62)</t>
  </si>
  <si>
    <t>37</t>
  </si>
  <si>
    <t>210020653-S</t>
  </si>
  <si>
    <t>Montáž UPS</t>
  </si>
  <si>
    <t>1728372438</t>
  </si>
  <si>
    <t>38</t>
  </si>
  <si>
    <t>záložní zdroj pro požární ventilátor, dvojitá konverze, teplotně řízené nabíjení baterií, výstupní výkon 6000VA / 5400W ( on-line), vstupní a výstupní napětí 230V, jmenovitý proud 22A, 30 minut pro pro výkon 1,1kW</t>
  </si>
  <si>
    <t>76854141</t>
  </si>
  <si>
    <t>"viz v.č. 02" (1)</t>
  </si>
  <si>
    <t>39</t>
  </si>
  <si>
    <t>210020922</t>
  </si>
  <si>
    <t>Montáž se zhotovením přepážek protipožárních do 300 mm ve stěně</t>
  </si>
  <si>
    <t>m2</t>
  </si>
  <si>
    <t>-1411315505</t>
  </si>
  <si>
    <t>40</t>
  </si>
  <si>
    <t>protipožární tmel s odolností 30min., který je certifikován pro použití na prostupy kabelů</t>
  </si>
  <si>
    <t>1093038769</t>
  </si>
  <si>
    <t>"viz v.č. 02, 03" (7+7)</t>
  </si>
  <si>
    <t>41</t>
  </si>
  <si>
    <t>210020951</t>
  </si>
  <si>
    <t xml:space="preserve">Montáž tabulky výstražné </t>
  </si>
  <si>
    <t>511510694</t>
  </si>
  <si>
    <t>42</t>
  </si>
  <si>
    <t>bezpečnostní tabulka (k rozvaděčům, požárním tlačítkům apod.)</t>
  </si>
  <si>
    <t>-1085699145</t>
  </si>
  <si>
    <t>"viz v.č. 02, 03" (12+4)</t>
  </si>
  <si>
    <t>43</t>
  </si>
  <si>
    <t>210100001</t>
  </si>
  <si>
    <t>Ukončení vodičů v rozváděči nebo na přístroji včetně zapojení průřezu žíly do 2,5 mm2</t>
  </si>
  <si>
    <t>2081178091</t>
  </si>
  <si>
    <t>"viz v.č. 05, 06, 07, 08, 09, 10" (109+39+39+39+79+9)</t>
  </si>
  <si>
    <t>44</t>
  </si>
  <si>
    <t>210100013</t>
  </si>
  <si>
    <t>Ukončení vodičů v rozváděči nebo na přístroji včetně zapojení průřezu žíly do 4 mm2</t>
  </si>
  <si>
    <t>-286605113</t>
  </si>
  <si>
    <t>"viz v.č. 05, 06, 09, 10" (8+10+5+9)</t>
  </si>
  <si>
    <t>45</t>
  </si>
  <si>
    <t>210100002</t>
  </si>
  <si>
    <t>Ukončení vodičů v rozváděči nebo na přístroji včetně zapojení průřezu žíly do 6 mm2</t>
  </si>
  <si>
    <t>1917805072</t>
  </si>
  <si>
    <t>"viz v.č. 05, 06, 07, 08" (20+5+5+5)</t>
  </si>
  <si>
    <t>46</t>
  </si>
  <si>
    <t>210100005</t>
  </si>
  <si>
    <t>Ukončení vodičů v rozváděči nebo na přístroji včetně zapojení průřezu žíly do 35 mm2</t>
  </si>
  <si>
    <t>961886670</t>
  </si>
  <si>
    <t>"viz v.č. 04, 05" (8+4)</t>
  </si>
  <si>
    <t>47</t>
  </si>
  <si>
    <t>210100098</t>
  </si>
  <si>
    <t>Ukončení vodičů na svorkovnici s otevřením a uzavřením krytu včetně zapojení průřezu žíly do 6 mm2</t>
  </si>
  <si>
    <t>-494061650</t>
  </si>
  <si>
    <t>"viz v.č. 02, 03" (126+148)</t>
  </si>
  <si>
    <t>48</t>
  </si>
  <si>
    <t>210100101</t>
  </si>
  <si>
    <t>Ukončení vodičů na svorkovnici s otevřením a uzavřením krytu včetně zapojení průřezu žíly do 16 mm2</t>
  </si>
  <si>
    <t>315353404</t>
  </si>
  <si>
    <t>"viz v.č. 02, 03" (27+15)</t>
  </si>
  <si>
    <t>49</t>
  </si>
  <si>
    <t>210100108</t>
  </si>
  <si>
    <t>Ukončení vodičů na svorkovnici s otevřením a uzavřením krytu včetně zapojení průřezu žíly do 25 mm2</t>
  </si>
  <si>
    <t>-1436826679</t>
  </si>
  <si>
    <t>"viz v.č. 02, 03" (11+1)</t>
  </si>
  <si>
    <t>50</t>
  </si>
  <si>
    <t>210100152</t>
  </si>
  <si>
    <t>Ukončení kabelů smršťovací záklopkou nebo páskou se zapojením bez letování žíly do 4x35 mm2</t>
  </si>
  <si>
    <t>1524762701</t>
  </si>
  <si>
    <t>"viz v.č. 02" (2)</t>
  </si>
  <si>
    <t>51</t>
  </si>
  <si>
    <t>210100155</t>
  </si>
  <si>
    <t>Ukončení kabelů smršťovací záklopkou nebo páskou se zapojením bez letování žíly do 5x6 mm2</t>
  </si>
  <si>
    <t>1577913953</t>
  </si>
  <si>
    <t>"viz v.č. 02, 03" (5+3)</t>
  </si>
  <si>
    <t>52</t>
  </si>
  <si>
    <t>210100258</t>
  </si>
  <si>
    <t>Ukončení kabelů smršťovací záklopkou nebo páskou se zapojením bez letování žíly do 5x4 mm2</t>
  </si>
  <si>
    <t>1980225061</t>
  </si>
  <si>
    <t>"viz v.č. 02, 03" (12+5)</t>
  </si>
  <si>
    <t>53</t>
  </si>
  <si>
    <t>210100173</t>
  </si>
  <si>
    <t>Ukončení kabelů smršťovací záklopkou nebo páskou se zapojením bez letování žíly do 3x4 mm2</t>
  </si>
  <si>
    <t>-1766244951</t>
  </si>
  <si>
    <t>"viz v.č. 02, 03" (264+250)</t>
  </si>
  <si>
    <t>54</t>
  </si>
  <si>
    <t>210100210</t>
  </si>
  <si>
    <t>Ukončení SYKFY se zapojením počtu a průřezu žil do 2x2x0,5 mm2</t>
  </si>
  <si>
    <t>980011057</t>
  </si>
  <si>
    <t>"viz v.č. 02" (20)</t>
  </si>
  <si>
    <t>55</t>
  </si>
  <si>
    <t>210110019</t>
  </si>
  <si>
    <t>Montáž čidel pohybu pro prostředí základní nebo vlhké</t>
  </si>
  <si>
    <t>2134607096</t>
  </si>
  <si>
    <t>56</t>
  </si>
  <si>
    <t>čidlo pohybové stropní, poloměr 3m, montážní výška 3m, bílý, IP20</t>
  </si>
  <si>
    <t>1070496285</t>
  </si>
  <si>
    <t>57</t>
  </si>
  <si>
    <t>čidlo pohybové 180°, dosah 12m, IP20, ve výšce +1,2m nad podlahou</t>
  </si>
  <si>
    <t>-2116006065</t>
  </si>
  <si>
    <t>"viz v.č. 02, 03" (9+8)</t>
  </si>
  <si>
    <t>58</t>
  </si>
  <si>
    <t>210110029</t>
  </si>
  <si>
    <t>Montáž nástěnných čidel pohybu pro prostředí venkovní nebo mokré</t>
  </si>
  <si>
    <t>150581778</t>
  </si>
  <si>
    <t>59</t>
  </si>
  <si>
    <t>čidlo pohybové venkovní  180°, dosah 12m, IP44, ve výšce +1,2m nad podlahou</t>
  </si>
  <si>
    <t>-1774885794</t>
  </si>
  <si>
    <t>60</t>
  </si>
  <si>
    <t>210110021</t>
  </si>
  <si>
    <t>Montáž vypínač nn jednopólový pro prostředí venkovní nebo mokré</t>
  </si>
  <si>
    <t>-140277852</t>
  </si>
  <si>
    <t>61</t>
  </si>
  <si>
    <t>jednopolový vypínač 1, nástěnný, bílý, 10A, 230V, IP44</t>
  </si>
  <si>
    <t>-388256986</t>
  </si>
  <si>
    <t>62</t>
  </si>
  <si>
    <t>jednopól. vypínač 1, zapuštěný pod omítkut, bílý, 10A, 230V, IP44</t>
  </si>
  <si>
    <t>-2129602138</t>
  </si>
  <si>
    <t>"viz v.č. 02, 03" (6+1)</t>
  </si>
  <si>
    <t>63</t>
  </si>
  <si>
    <t>210110023</t>
  </si>
  <si>
    <t>Montáž nástěnný přepínač nn 5-sériový pro prostředí venkovní nebo mokré</t>
  </si>
  <si>
    <t>-345617339</t>
  </si>
  <si>
    <t>sériový přepínač 5, zapuštěný pod omítku, bílý, 10A, 230V, IP44</t>
  </si>
  <si>
    <t>1264268968</t>
  </si>
  <si>
    <t>65</t>
  </si>
  <si>
    <t>210110031</t>
  </si>
  <si>
    <t>Montáž zapuštěný vypínač nn jednopólový bezšroubové připojení</t>
  </si>
  <si>
    <t>-2087974099</t>
  </si>
  <si>
    <t>66</t>
  </si>
  <si>
    <t>jednopól. vypínač 1, zapuštěný pod omítku + kryt, bílý, 10A, 230V, IP20, bezšroubové zapojení</t>
  </si>
  <si>
    <t>1558419519</t>
  </si>
  <si>
    <t>"viz v.č. 02, 03" (8+7)</t>
  </si>
  <si>
    <t>67</t>
  </si>
  <si>
    <t>jednopól. vypínač 1, zapuštěný pod omítku + kryt se symbolem ventilátoru, bílý, 10A, 230V, IP20, bezšroubové zapojení</t>
  </si>
  <si>
    <t>-969247926</t>
  </si>
  <si>
    <t>68</t>
  </si>
  <si>
    <t>210110033</t>
  </si>
  <si>
    <t>Montáž zapuštěný vypínač nn jednopólový se signální doutnavkou bezšroubové připojení</t>
  </si>
  <si>
    <t>2113973562</t>
  </si>
  <si>
    <t>69</t>
  </si>
  <si>
    <t>jednopól. vypínač se signalizační doutnavkou 1S, zapuštěný pod omítku + kryt, bílý, 10A, 230V, IP20 + signal doutnavka, bezšroubové zapojení</t>
  </si>
  <si>
    <t>-1340646712</t>
  </si>
  <si>
    <t>"viz v.č. 02, 03" (10+16)</t>
  </si>
  <si>
    <t>70</t>
  </si>
  <si>
    <t>210110036</t>
  </si>
  <si>
    <t>Montáž zapuštěný přepínač nn 5-sériový bezšroubové připojení</t>
  </si>
  <si>
    <t>-312656102</t>
  </si>
  <si>
    <t>71</t>
  </si>
  <si>
    <t>sériový přepínač 5, zapuštěný pod omítku + kryt, bílý, 10A, 230V, IP20, bezšroubové zapojení</t>
  </si>
  <si>
    <t>-850642089</t>
  </si>
  <si>
    <t>"viz v.č. 02, 03" (16+17)</t>
  </si>
  <si>
    <t>72</t>
  </si>
  <si>
    <t>210110038</t>
  </si>
  <si>
    <t>Montáž zapuštěný přepínač nn 6-střídavý bezšroubové připojení</t>
  </si>
  <si>
    <t>-115216469</t>
  </si>
  <si>
    <t>73</t>
  </si>
  <si>
    <t>střídavý přepínač 6, zapuštěný pod omítku + kryt, bílý, 10A, 230V, IP20, bezšroubové zapojení</t>
  </si>
  <si>
    <t>ks</t>
  </si>
  <si>
    <t>-897187231</t>
  </si>
  <si>
    <t>74</t>
  </si>
  <si>
    <t>střídavý přepínač se signalizační doutnavkou 6S, zapuštěný pod omítku + kryt, bílý, 10A, 230V, IP20 + signalizační doutnacka, bezšroubové zapojení</t>
  </si>
  <si>
    <t>1661409078</t>
  </si>
  <si>
    <t>"viz v.č. 02, 03" (4+8)</t>
  </si>
  <si>
    <t>75</t>
  </si>
  <si>
    <t>210110071-S</t>
  </si>
  <si>
    <t>Montáž kouřového hlásiče</t>
  </si>
  <si>
    <t>683675091</t>
  </si>
  <si>
    <t>76</t>
  </si>
  <si>
    <t>kouřový hlásič 230V se záložní baterií</t>
  </si>
  <si>
    <t>1125253130</t>
  </si>
  <si>
    <t>"viz v.č. 02, 03" (19+21)</t>
  </si>
  <si>
    <t>77</t>
  </si>
  <si>
    <t>210110511</t>
  </si>
  <si>
    <t>Montáž spínač nn vestavný  25 A, 400V, se zapojením vodičů</t>
  </si>
  <si>
    <t>1006682024</t>
  </si>
  <si>
    <t>78</t>
  </si>
  <si>
    <t>trojpólový vypínač 25A, 400V, plast, se signalizační doutnavkou, IP55, zapuštěný pod omítku</t>
  </si>
  <si>
    <t>-164964328</t>
  </si>
  <si>
    <t>79</t>
  </si>
  <si>
    <t>210111031</t>
  </si>
  <si>
    <t>Montáž zásuvka chráněná v krabici šroubové připojení 2P+PE prostředí venkovní, mokré</t>
  </si>
  <si>
    <t>723560188</t>
  </si>
  <si>
    <t>80</t>
  </si>
  <si>
    <t>zásuvka jednonásobná, 16A, 250V, bílá, nástěnná, IP44</t>
  </si>
  <si>
    <t>357192547</t>
  </si>
  <si>
    <t>81</t>
  </si>
  <si>
    <t>zásuvka jednonásobná, 16A, 250V, bílá, nástěnná, IP44, s ochranou proti přepětí</t>
  </si>
  <si>
    <t>-1707516085</t>
  </si>
  <si>
    <t>"viz v.č. 02" (4)</t>
  </si>
  <si>
    <t>82</t>
  </si>
  <si>
    <t>zásuvka jednonásobná s víčkem, 16A, 250V, zapuštěná pod omítku, bílá, IP44</t>
  </si>
  <si>
    <t>1092460903</t>
  </si>
  <si>
    <t>"viz v.č. 02" (13)</t>
  </si>
  <si>
    <t>83</t>
  </si>
  <si>
    <t>zásuvka jednonásobná s víčkem, 16A, 250V, zapuštěná pod omítku, bílá, s ochranou proti přepětí, IP44</t>
  </si>
  <si>
    <t>1242316314</t>
  </si>
  <si>
    <t>84</t>
  </si>
  <si>
    <t>210111042</t>
  </si>
  <si>
    <t>Montáž zásuvka (polo)zapuštěná bezšroubové připojení 2P+PE dvojí zapojení - průběžná</t>
  </si>
  <si>
    <t>-1072470216</t>
  </si>
  <si>
    <t>85</t>
  </si>
  <si>
    <t>zásuvka domovní jednonásobná, 16A, 250V, bílá, zapuštěná pod omítku, IP40, s clonkami</t>
  </si>
  <si>
    <t>1988274068</t>
  </si>
  <si>
    <t>"viz v.č. 02, 03" (63+60)</t>
  </si>
  <si>
    <t>86</t>
  </si>
  <si>
    <t>zásuvka domovní jednonásobná, 16A, 250V, bílá, zapuštěná pod omítku, s ochranou proti přepětí, IP40, pro PC, s clonkami</t>
  </si>
  <si>
    <t>-1088174985</t>
  </si>
  <si>
    <t>"viz v.č. 02, 03" (9+7)</t>
  </si>
  <si>
    <t>87</t>
  </si>
  <si>
    <t>210111052</t>
  </si>
  <si>
    <t>Montáž zásuvka chráněná bezšroubové připojení v krabici 2P+PE dvojí zapojení prostř. základní,vlhké</t>
  </si>
  <si>
    <t>741479075</t>
  </si>
  <si>
    <t>88</t>
  </si>
  <si>
    <t>zásuvka 45x45, 16A, 250V, bílá, zapuštěná v parapetním kanálu, s clonkami, IP20</t>
  </si>
  <si>
    <t>-1175889402</t>
  </si>
  <si>
    <t>"viz v.č. 02, 03" (57+68)</t>
  </si>
  <si>
    <t>89</t>
  </si>
  <si>
    <t>zásuvka 45x45, 16A, 250V, bílá, zapuštěná v parapetním kanálu, s ochranou proti přepětí, s clonkami, IP20</t>
  </si>
  <si>
    <t>-646840062</t>
  </si>
  <si>
    <t>"viz v.č. 02, 03" (8+11)</t>
  </si>
  <si>
    <t>90</t>
  </si>
  <si>
    <t>rámeček jednonásobný, bílý</t>
  </si>
  <si>
    <t>-1688053548</t>
  </si>
  <si>
    <t>"viz v.č. 02, 03" (76+92)</t>
  </si>
  <si>
    <t>91</t>
  </si>
  <si>
    <t>rámeček dvojnásobný, bílý</t>
  </si>
  <si>
    <t>-727280564</t>
  </si>
  <si>
    <t>"viz v.č. 02, 03" (13+9)</t>
  </si>
  <si>
    <t>92</t>
  </si>
  <si>
    <t>rámeček trojnásobný, bílý</t>
  </si>
  <si>
    <t>876347389</t>
  </si>
  <si>
    <t>"viz v.č. 02, 03" (5+4)</t>
  </si>
  <si>
    <t>93</t>
  </si>
  <si>
    <t>rámeček pětinásobný, bílý</t>
  </si>
  <si>
    <t>-2147225655</t>
  </si>
  <si>
    <t>"viz v.č. 02, 03" (3+3)</t>
  </si>
  <si>
    <t>94</t>
  </si>
  <si>
    <t>210111051s</t>
  </si>
  <si>
    <t>Montáž zásuvka PA zásuvky</t>
  </si>
  <si>
    <t>417825819</t>
  </si>
  <si>
    <t>95</t>
  </si>
  <si>
    <t>dvojitá zásuvka PA zapuštěná pro vyrovnání potenciálu včetně rámečku</t>
  </si>
  <si>
    <t>-414622699</t>
  </si>
  <si>
    <t>"viz v.č.  03" (2)</t>
  </si>
  <si>
    <t>96</t>
  </si>
  <si>
    <t>svorka pro vyrovnání potenciálů, pro napojení stolů a lůžek, upevnění do otvoru d 18mm, zapuštěná v parapetním kanálu</t>
  </si>
  <si>
    <t>1957299293</t>
  </si>
  <si>
    <t>"viz v.č.  02, 03" (30+36)</t>
  </si>
  <si>
    <t>97</t>
  </si>
  <si>
    <t>svorka pro vyrovnání potenciálu pro upevnění na kostru přístroje</t>
  </si>
  <si>
    <t>334898938</t>
  </si>
  <si>
    <t>"viz v.č. 02, 03" (15+20)</t>
  </si>
  <si>
    <t>98</t>
  </si>
  <si>
    <t>kabel propojovací pro ochranné pospojování 3m (přesnou délku určit na místě), oba konce opatřeny úhlovými zdířkami</t>
  </si>
  <si>
    <t>-824931082</t>
  </si>
  <si>
    <t>99</t>
  </si>
  <si>
    <t>210120102</t>
  </si>
  <si>
    <t>Montáž pojistkových patron nožových</t>
  </si>
  <si>
    <t>878248282</t>
  </si>
  <si>
    <t>pojistka nožová 100A provedení normální, charakteristika  gG, vel. 00</t>
  </si>
  <si>
    <t>-719773521</t>
  </si>
  <si>
    <t>"viz v.č. 04" (3)</t>
  </si>
  <si>
    <t>101</t>
  </si>
  <si>
    <t>pojistka nožová 100A provedení normální, charakteristika  gG, vel. 1</t>
  </si>
  <si>
    <t>-1119185563</t>
  </si>
  <si>
    <t>"viz v.č. 02" (3)</t>
  </si>
  <si>
    <t>102</t>
  </si>
  <si>
    <t>pojistka nožová 125A provedení normální, charakteristika  gG, vel. 1</t>
  </si>
  <si>
    <t>1243006671</t>
  </si>
  <si>
    <t>"viz v.č. 02" (6)</t>
  </si>
  <si>
    <t>103</t>
  </si>
  <si>
    <t>210140431</t>
  </si>
  <si>
    <t>Montáž a zapojení kompletů jednotlačítkových ovladačů ve skříni</t>
  </si>
  <si>
    <t>805304073</t>
  </si>
  <si>
    <t>104</t>
  </si>
  <si>
    <t>vypínací tlačítko s aretací v zasklené skříňce - hlavní vypínač rozváděče HR, RPV a zapnutí požárního ventilátoru, pod omítku (central stop, total stop a při požáru zapni)</t>
  </si>
  <si>
    <t>1718137128</t>
  </si>
  <si>
    <t>"viz v.č. 02, 03" (5+2)</t>
  </si>
  <si>
    <t>105</t>
  </si>
  <si>
    <t>210140642-S</t>
  </si>
  <si>
    <t>Montáž čidla plynu</t>
  </si>
  <si>
    <t>1160342904</t>
  </si>
  <si>
    <t>106</t>
  </si>
  <si>
    <t>detektor plynu 230V</t>
  </si>
  <si>
    <t>1123101521</t>
  </si>
  <si>
    <t>107</t>
  </si>
  <si>
    <t>210190002</t>
  </si>
  <si>
    <t>Montáž rozvodnic běžných oceloplechových nebo plastových do 50 kg</t>
  </si>
  <si>
    <t>-1069535019</t>
  </si>
  <si>
    <t>108</t>
  </si>
  <si>
    <t>210190003</t>
  </si>
  <si>
    <t>Montáž rozvodnic běžných oceloplechových nebo plastových do 100 kg</t>
  </si>
  <si>
    <t>-1743828168</t>
  </si>
  <si>
    <t>109</t>
  </si>
  <si>
    <t>210190004</t>
  </si>
  <si>
    <t>Montáž rozvodnic běžných oceloplechových nebo plastových do 150 kg</t>
  </si>
  <si>
    <t>49974400</t>
  </si>
  <si>
    <t>110</t>
  </si>
  <si>
    <t>210190005</t>
  </si>
  <si>
    <t>Montáž rozvodnic běžných oceloplechových nebo plastových do 200 kg</t>
  </si>
  <si>
    <t>-1625005199</t>
  </si>
  <si>
    <t>111</t>
  </si>
  <si>
    <t>210191509</t>
  </si>
  <si>
    <t>Montáž skříní pojistkových</t>
  </si>
  <si>
    <t>-1752241624</t>
  </si>
  <si>
    <t>112</t>
  </si>
  <si>
    <t>plastová skříň na zakázku, do zdi, rozměr 374x570x242mm, zapuštěná, se svodičem bleskových proudů typ 1 -  MVP 8/20 = 60kA (např. DB 3 255 H)</t>
  </si>
  <si>
    <t>-1292324401</t>
  </si>
  <si>
    <t>"viz v.č. 04" (1)</t>
  </si>
  <si>
    <t>113</t>
  </si>
  <si>
    <t>pojistková skříň typová, do zdi,  1 sada poj. spodků vel. 00, rozměr 320x600x220mm, zapuštěná  (např. SS100/NVE1P-C)</t>
  </si>
  <si>
    <t>-142226656</t>
  </si>
  <si>
    <t>114</t>
  </si>
  <si>
    <t>rozpojovací jistící skříň typová, do zdi, 3sady poj. spodků vel. 1, rozměr 620x640x250mm, zapuštěná  (např. SR301/NVS1)</t>
  </si>
  <si>
    <t>1399991132</t>
  </si>
  <si>
    <t>115</t>
  </si>
  <si>
    <t>210192551</t>
  </si>
  <si>
    <t>Montáž svorkovnic ekvipotenciálních</t>
  </si>
  <si>
    <t>-834955955</t>
  </si>
  <si>
    <t>116</t>
  </si>
  <si>
    <t>ekvipotenciální svorkovnice do krabice</t>
  </si>
  <si>
    <t>-1651360335</t>
  </si>
  <si>
    <t>"viz v.č. 02, 03" (9+6)</t>
  </si>
  <si>
    <t>117</t>
  </si>
  <si>
    <t>210201015</t>
  </si>
  <si>
    <t>Montáž svítidel zářivkových bytových stropních přisazených 1 zdroj s krytem</t>
  </si>
  <si>
    <t>-288592492</t>
  </si>
  <si>
    <t>118</t>
  </si>
  <si>
    <t>E - zářivkové svítidlo 1x28W, přisazené, zářivkové T5, s čirým krytem, elektronický předřadník, IP20</t>
  </si>
  <si>
    <t>1814275816</t>
  </si>
  <si>
    <t>"viz v.č. 02, 03" (30+43)</t>
  </si>
  <si>
    <t>119</t>
  </si>
  <si>
    <t>zářivková trubice 28 W/830 G5, 16 mm, 28W, 2600lm, 10000hod</t>
  </si>
  <si>
    <t>-686065348</t>
  </si>
  <si>
    <t>120</t>
  </si>
  <si>
    <t>210201025</t>
  </si>
  <si>
    <t>Montáž svítidel zářivkových bytových stropních přisazených 2 zdroje s krytem</t>
  </si>
  <si>
    <t>166155650</t>
  </si>
  <si>
    <t>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</si>
</sst>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8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3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4" fontId="22" fillId="0" borderId="14" xfId="0" applyNumberFormat="1" applyFont="1" applyBorder="1" applyAlignment="1">
      <alignment vertical="center"/>
    </xf>
    <xf numFmtId="164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2" borderId="0" xfId="0" applyFill="1" applyProtection="1">
      <protection/>
    </xf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4" fontId="1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4" fontId="25" fillId="4" borderId="0" xfId="0" applyNumberFormat="1" applyFont="1" applyFill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25" fillId="0" borderId="0" xfId="0" applyNumberFormat="1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31" fillId="0" borderId="0" xfId="0" applyNumberFormat="1" applyFont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3" fillId="4" borderId="22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3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AR20" sqref="AR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1" t="s">
        <v>732</v>
      </c>
      <c r="B1" s="12"/>
      <c r="C1" s="12"/>
      <c r="D1" s="13" t="s">
        <v>733</v>
      </c>
      <c r="E1" s="12"/>
      <c r="F1" s="12"/>
      <c r="G1" s="12"/>
      <c r="H1" s="12"/>
      <c r="I1" s="12"/>
      <c r="J1" s="12"/>
      <c r="K1" s="14" t="s">
        <v>734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735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736</v>
      </c>
      <c r="BB1" s="16" t="s">
        <v>737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738</v>
      </c>
      <c r="BU1" s="17" t="s">
        <v>738</v>
      </c>
    </row>
    <row r="2" spans="3:72" ht="36.95" customHeight="1">
      <c r="C2" s="188" t="s">
        <v>739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R2" s="210" t="s">
        <v>740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8" t="s">
        <v>741</v>
      </c>
      <c r="BT2" s="18" t="s">
        <v>742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741</v>
      </c>
      <c r="BT3" s="18" t="s">
        <v>743</v>
      </c>
    </row>
    <row r="4" spans="2:71" ht="36.95" customHeight="1">
      <c r="B4" s="22"/>
      <c r="C4" s="190" t="s">
        <v>744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23"/>
      <c r="AS4" s="24" t="s">
        <v>745</v>
      </c>
      <c r="BE4" s="25" t="s">
        <v>746</v>
      </c>
      <c r="BS4" s="18" t="s">
        <v>747</v>
      </c>
    </row>
    <row r="5" spans="2:71" ht="14.45" customHeight="1">
      <c r="B5" s="22"/>
      <c r="C5" s="26"/>
      <c r="D5" s="27" t="s">
        <v>748</v>
      </c>
      <c r="E5" s="26"/>
      <c r="F5" s="26"/>
      <c r="G5" s="26"/>
      <c r="H5" s="26"/>
      <c r="I5" s="26"/>
      <c r="J5" s="26"/>
      <c r="K5" s="180" t="s">
        <v>749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26"/>
      <c r="AQ5" s="23"/>
      <c r="BE5" s="178" t="s">
        <v>750</v>
      </c>
      <c r="BS5" s="18" t="s">
        <v>741</v>
      </c>
    </row>
    <row r="6" spans="2:71" ht="36.95" customHeight="1">
      <c r="B6" s="22"/>
      <c r="C6" s="26"/>
      <c r="D6" s="29" t="s">
        <v>751</v>
      </c>
      <c r="E6" s="26"/>
      <c r="F6" s="26"/>
      <c r="G6" s="26"/>
      <c r="H6" s="26"/>
      <c r="I6" s="26"/>
      <c r="J6" s="26"/>
      <c r="K6" s="182" t="s">
        <v>752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26"/>
      <c r="AQ6" s="23"/>
      <c r="BE6" s="179"/>
      <c r="BS6" s="18" t="s">
        <v>753</v>
      </c>
    </row>
    <row r="7" spans="2:71" ht="14.45" customHeight="1">
      <c r="B7" s="22"/>
      <c r="C7" s="26"/>
      <c r="D7" s="30" t="s">
        <v>754</v>
      </c>
      <c r="E7" s="26"/>
      <c r="F7" s="26"/>
      <c r="G7" s="26"/>
      <c r="H7" s="26"/>
      <c r="I7" s="26"/>
      <c r="J7" s="26"/>
      <c r="K7" s="28" t="s">
        <v>737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755</v>
      </c>
      <c r="AL7" s="26"/>
      <c r="AM7" s="26"/>
      <c r="AN7" s="28" t="s">
        <v>737</v>
      </c>
      <c r="AO7" s="26"/>
      <c r="AP7" s="26"/>
      <c r="AQ7" s="23"/>
      <c r="BE7" s="179"/>
      <c r="BS7" s="18" t="s">
        <v>756</v>
      </c>
    </row>
    <row r="8" spans="2:71" ht="14.45" customHeight="1">
      <c r="B8" s="22"/>
      <c r="C8" s="26"/>
      <c r="D8" s="30" t="s">
        <v>757</v>
      </c>
      <c r="E8" s="26"/>
      <c r="F8" s="26"/>
      <c r="G8" s="26"/>
      <c r="H8" s="26"/>
      <c r="I8" s="26"/>
      <c r="J8" s="26"/>
      <c r="K8" s="28" t="s">
        <v>758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759</v>
      </c>
      <c r="AL8" s="26"/>
      <c r="AM8" s="26"/>
      <c r="AN8" s="172">
        <v>42725</v>
      </c>
      <c r="AO8" s="26"/>
      <c r="AP8" s="26"/>
      <c r="AQ8" s="23"/>
      <c r="BE8" s="179"/>
      <c r="BS8" s="18" t="s">
        <v>760</v>
      </c>
    </row>
    <row r="9" spans="2:71" ht="14.45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3"/>
      <c r="BE9" s="179"/>
      <c r="BS9" s="18" t="s">
        <v>761</v>
      </c>
    </row>
    <row r="10" spans="2:71" ht="14.45" customHeight="1">
      <c r="B10" s="22"/>
      <c r="C10" s="26"/>
      <c r="D10" s="30" t="s">
        <v>762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763</v>
      </c>
      <c r="AL10" s="26"/>
      <c r="AM10" s="26"/>
      <c r="AN10" s="28" t="s">
        <v>737</v>
      </c>
      <c r="AO10" s="26"/>
      <c r="AP10" s="26"/>
      <c r="AQ10" s="23"/>
      <c r="BE10" s="179"/>
      <c r="BS10" s="18" t="s">
        <v>753</v>
      </c>
    </row>
    <row r="11" spans="2:71" ht="18.4" customHeight="1">
      <c r="B11" s="22"/>
      <c r="C11" s="26"/>
      <c r="D11" s="26"/>
      <c r="E11" s="28" t="s">
        <v>764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765</v>
      </c>
      <c r="AL11" s="26"/>
      <c r="AM11" s="26"/>
      <c r="AN11" s="28" t="s">
        <v>737</v>
      </c>
      <c r="AO11" s="26"/>
      <c r="AP11" s="26"/>
      <c r="AQ11" s="23"/>
      <c r="BE11" s="179"/>
      <c r="BS11" s="18" t="s">
        <v>753</v>
      </c>
    </row>
    <row r="12" spans="2:71" ht="6.95" customHeight="1"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/>
      <c r="BE12" s="179"/>
      <c r="BS12" s="18" t="s">
        <v>753</v>
      </c>
    </row>
    <row r="13" spans="2:71" ht="14.45" customHeight="1">
      <c r="B13" s="22"/>
      <c r="C13" s="26"/>
      <c r="D13" s="30" t="s">
        <v>766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763</v>
      </c>
      <c r="AL13" s="26"/>
      <c r="AM13" s="26"/>
      <c r="AN13" s="31" t="s">
        <v>767</v>
      </c>
      <c r="AO13" s="26"/>
      <c r="AP13" s="26"/>
      <c r="AQ13" s="23"/>
      <c r="BE13" s="179"/>
      <c r="BS13" s="18" t="s">
        <v>753</v>
      </c>
    </row>
    <row r="14" spans="2:71" ht="15">
      <c r="B14" s="22"/>
      <c r="C14" s="26"/>
      <c r="D14" s="26"/>
      <c r="E14" s="183" t="s">
        <v>767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30" t="s">
        <v>765</v>
      </c>
      <c r="AL14" s="26"/>
      <c r="AM14" s="26"/>
      <c r="AN14" s="31" t="s">
        <v>767</v>
      </c>
      <c r="AO14" s="26"/>
      <c r="AP14" s="26"/>
      <c r="AQ14" s="23"/>
      <c r="BE14" s="179"/>
      <c r="BS14" s="18" t="s">
        <v>753</v>
      </c>
    </row>
    <row r="15" spans="2:71" ht="6.95" customHeight="1"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3"/>
      <c r="BE15" s="179"/>
      <c r="BS15" s="18" t="s">
        <v>738</v>
      </c>
    </row>
    <row r="16" spans="2:71" ht="14.45" customHeight="1">
      <c r="B16" s="22"/>
      <c r="C16" s="26"/>
      <c r="D16" s="30" t="s">
        <v>768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763</v>
      </c>
      <c r="AL16" s="26"/>
      <c r="AM16" s="26"/>
      <c r="AN16" s="28" t="s">
        <v>737</v>
      </c>
      <c r="AO16" s="26"/>
      <c r="AP16" s="26"/>
      <c r="AQ16" s="23"/>
      <c r="BE16" s="179"/>
      <c r="BS16" s="18" t="s">
        <v>738</v>
      </c>
    </row>
    <row r="17" spans="2:71" ht="18.4" customHeight="1">
      <c r="B17" s="22"/>
      <c r="C17" s="26"/>
      <c r="D17" s="26"/>
      <c r="E17" s="28" t="s">
        <v>769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765</v>
      </c>
      <c r="AL17" s="26"/>
      <c r="AM17" s="26"/>
      <c r="AN17" s="28" t="s">
        <v>737</v>
      </c>
      <c r="AO17" s="26"/>
      <c r="AP17" s="26"/>
      <c r="AQ17" s="23"/>
      <c r="BE17" s="179"/>
      <c r="BS17" s="18" t="s">
        <v>770</v>
      </c>
    </row>
    <row r="18" spans="2:71" ht="6.95" customHeight="1"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/>
      <c r="BE18" s="179"/>
      <c r="BS18" s="18" t="s">
        <v>741</v>
      </c>
    </row>
    <row r="19" spans="2:71" ht="14.45" customHeight="1">
      <c r="B19" s="22"/>
      <c r="C19" s="26"/>
      <c r="D19" s="30" t="s">
        <v>771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763</v>
      </c>
      <c r="AL19" s="26"/>
      <c r="AM19" s="26"/>
      <c r="AN19" s="28" t="s">
        <v>737</v>
      </c>
      <c r="AO19" s="26"/>
      <c r="AP19" s="26"/>
      <c r="AQ19" s="23"/>
      <c r="BE19" s="179"/>
      <c r="BS19" s="18" t="s">
        <v>741</v>
      </c>
    </row>
    <row r="20" spans="2:57" ht="18.4" customHeight="1">
      <c r="B20" s="22"/>
      <c r="C20" s="26"/>
      <c r="D20" s="26"/>
      <c r="E20" s="28" t="s">
        <v>769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765</v>
      </c>
      <c r="AL20" s="26"/>
      <c r="AM20" s="26"/>
      <c r="AN20" s="28" t="s">
        <v>737</v>
      </c>
      <c r="AO20" s="26"/>
      <c r="AP20" s="26"/>
      <c r="AQ20" s="23"/>
      <c r="BE20" s="179"/>
    </row>
    <row r="21" spans="2:57" ht="6.95" customHeight="1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3"/>
      <c r="BE21" s="179"/>
    </row>
    <row r="22" spans="2:57" ht="15">
      <c r="B22" s="22"/>
      <c r="C22" s="26"/>
      <c r="D22" s="30" t="s">
        <v>772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3"/>
      <c r="BE22" s="179"/>
    </row>
    <row r="23" spans="2:57" ht="63" customHeight="1">
      <c r="B23" s="22"/>
      <c r="C23" s="26"/>
      <c r="D23" s="26"/>
      <c r="E23" s="185" t="s">
        <v>773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6"/>
      <c r="AP23" s="26"/>
      <c r="AQ23" s="23"/>
      <c r="BE23" s="179"/>
    </row>
    <row r="24" spans="2:57" ht="6.95" customHeight="1"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3"/>
      <c r="BE24" s="179"/>
    </row>
    <row r="25" spans="2:57" ht="6.95" customHeight="1">
      <c r="B25" s="22"/>
      <c r="C25" s="2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6"/>
      <c r="AQ25" s="23"/>
      <c r="BE25" s="179"/>
    </row>
    <row r="26" spans="2:57" ht="14.45" customHeight="1">
      <c r="B26" s="22"/>
      <c r="C26" s="26"/>
      <c r="D26" s="33" t="s">
        <v>774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74">
        <f>ROUND(AG87,2)</f>
        <v>0</v>
      </c>
      <c r="AL26" s="181"/>
      <c r="AM26" s="181"/>
      <c r="AN26" s="181"/>
      <c r="AO26" s="181"/>
      <c r="AP26" s="26"/>
      <c r="AQ26" s="23"/>
      <c r="BE26" s="179"/>
    </row>
    <row r="27" spans="2:57" ht="14.45" customHeight="1">
      <c r="B27" s="22"/>
      <c r="C27" s="26"/>
      <c r="D27" s="33" t="s">
        <v>775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74">
        <f>ROUND(AG90,2)</f>
        <v>0</v>
      </c>
      <c r="AL27" s="174"/>
      <c r="AM27" s="174"/>
      <c r="AN27" s="174"/>
      <c r="AO27" s="174"/>
      <c r="AP27" s="26"/>
      <c r="AQ27" s="23"/>
      <c r="BE27" s="179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9"/>
    </row>
    <row r="29" spans="2:57" s="1" customFormat="1" ht="25.9" customHeight="1">
      <c r="B29" s="34"/>
      <c r="C29" s="35"/>
      <c r="D29" s="37" t="s">
        <v>776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08">
        <f>ROUND(AK26+AK27,2)</f>
        <v>0</v>
      </c>
      <c r="AL29" s="209"/>
      <c r="AM29" s="209"/>
      <c r="AN29" s="209"/>
      <c r="AO29" s="209"/>
      <c r="AP29" s="35"/>
      <c r="AQ29" s="36"/>
      <c r="BE29" s="179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9"/>
    </row>
    <row r="31" spans="2:57" s="2" customFormat="1" ht="14.45" customHeight="1">
      <c r="B31" s="39"/>
      <c r="C31" s="40"/>
      <c r="D31" s="41" t="s">
        <v>777</v>
      </c>
      <c r="E31" s="40"/>
      <c r="F31" s="41" t="s">
        <v>778</v>
      </c>
      <c r="G31" s="40"/>
      <c r="H31" s="40"/>
      <c r="I31" s="40"/>
      <c r="J31" s="40"/>
      <c r="K31" s="40"/>
      <c r="L31" s="177">
        <v>0.21</v>
      </c>
      <c r="M31" s="176"/>
      <c r="N31" s="176"/>
      <c r="O31" s="176"/>
      <c r="P31" s="40"/>
      <c r="Q31" s="40"/>
      <c r="R31" s="40"/>
      <c r="S31" s="40"/>
      <c r="T31" s="43" t="s">
        <v>779</v>
      </c>
      <c r="U31" s="40"/>
      <c r="V31" s="40"/>
      <c r="W31" s="175">
        <f>ROUND(AZ87+SUM(CD91:CD95),2)</f>
        <v>0</v>
      </c>
      <c r="X31" s="176"/>
      <c r="Y31" s="176"/>
      <c r="Z31" s="176"/>
      <c r="AA31" s="176"/>
      <c r="AB31" s="176"/>
      <c r="AC31" s="176"/>
      <c r="AD31" s="176"/>
      <c r="AE31" s="176"/>
      <c r="AF31" s="40"/>
      <c r="AG31" s="40"/>
      <c r="AH31" s="40"/>
      <c r="AI31" s="40"/>
      <c r="AJ31" s="40"/>
      <c r="AK31" s="175">
        <f>ROUND(AV87+SUM(BY91:BY95),2)</f>
        <v>0</v>
      </c>
      <c r="AL31" s="176"/>
      <c r="AM31" s="176"/>
      <c r="AN31" s="176"/>
      <c r="AO31" s="176"/>
      <c r="AP31" s="40"/>
      <c r="AQ31" s="44"/>
      <c r="BE31" s="179"/>
    </row>
    <row r="32" spans="2:57" s="2" customFormat="1" ht="14.45" customHeight="1">
      <c r="B32" s="39"/>
      <c r="C32" s="40"/>
      <c r="D32" s="40"/>
      <c r="E32" s="40"/>
      <c r="F32" s="41" t="s">
        <v>780</v>
      </c>
      <c r="G32" s="40"/>
      <c r="H32" s="40"/>
      <c r="I32" s="40"/>
      <c r="J32" s="40"/>
      <c r="K32" s="40"/>
      <c r="L32" s="177">
        <v>0.15</v>
      </c>
      <c r="M32" s="176"/>
      <c r="N32" s="176"/>
      <c r="O32" s="176"/>
      <c r="P32" s="40"/>
      <c r="Q32" s="40"/>
      <c r="R32" s="40"/>
      <c r="S32" s="40"/>
      <c r="T32" s="43" t="s">
        <v>779</v>
      </c>
      <c r="U32" s="40"/>
      <c r="V32" s="40"/>
      <c r="W32" s="175">
        <f>ROUND(BA87+SUM(CE91:CE95),2)</f>
        <v>0</v>
      </c>
      <c r="X32" s="176"/>
      <c r="Y32" s="176"/>
      <c r="Z32" s="176"/>
      <c r="AA32" s="176"/>
      <c r="AB32" s="176"/>
      <c r="AC32" s="176"/>
      <c r="AD32" s="176"/>
      <c r="AE32" s="176"/>
      <c r="AF32" s="40"/>
      <c r="AG32" s="40"/>
      <c r="AH32" s="40"/>
      <c r="AI32" s="40"/>
      <c r="AJ32" s="40"/>
      <c r="AK32" s="175">
        <f>ROUND(AW87+SUM(BZ91:BZ95),2)</f>
        <v>0</v>
      </c>
      <c r="AL32" s="176"/>
      <c r="AM32" s="176"/>
      <c r="AN32" s="176"/>
      <c r="AO32" s="176"/>
      <c r="AP32" s="40"/>
      <c r="AQ32" s="44"/>
      <c r="BE32" s="179"/>
    </row>
    <row r="33" spans="2:57" s="2" customFormat="1" ht="14.45" customHeight="1" hidden="1">
      <c r="B33" s="39"/>
      <c r="C33" s="40"/>
      <c r="D33" s="40"/>
      <c r="E33" s="40"/>
      <c r="F33" s="41" t="s">
        <v>781</v>
      </c>
      <c r="G33" s="40"/>
      <c r="H33" s="40"/>
      <c r="I33" s="40"/>
      <c r="J33" s="40"/>
      <c r="K33" s="40"/>
      <c r="L33" s="177">
        <v>0.21</v>
      </c>
      <c r="M33" s="176"/>
      <c r="N33" s="176"/>
      <c r="O33" s="176"/>
      <c r="P33" s="40"/>
      <c r="Q33" s="40"/>
      <c r="R33" s="40"/>
      <c r="S33" s="40"/>
      <c r="T33" s="43" t="s">
        <v>779</v>
      </c>
      <c r="U33" s="40"/>
      <c r="V33" s="40"/>
      <c r="W33" s="175">
        <f>ROUND(BB87+SUM(CF91:CF95),2)</f>
        <v>0</v>
      </c>
      <c r="X33" s="176"/>
      <c r="Y33" s="176"/>
      <c r="Z33" s="176"/>
      <c r="AA33" s="176"/>
      <c r="AB33" s="176"/>
      <c r="AC33" s="176"/>
      <c r="AD33" s="176"/>
      <c r="AE33" s="176"/>
      <c r="AF33" s="40"/>
      <c r="AG33" s="40"/>
      <c r="AH33" s="40"/>
      <c r="AI33" s="40"/>
      <c r="AJ33" s="40"/>
      <c r="AK33" s="175">
        <v>0</v>
      </c>
      <c r="AL33" s="176"/>
      <c r="AM33" s="176"/>
      <c r="AN33" s="176"/>
      <c r="AO33" s="176"/>
      <c r="AP33" s="40"/>
      <c r="AQ33" s="44"/>
      <c r="BE33" s="179"/>
    </row>
    <row r="34" spans="2:57" s="2" customFormat="1" ht="14.45" customHeight="1" hidden="1">
      <c r="B34" s="39"/>
      <c r="C34" s="40"/>
      <c r="D34" s="40"/>
      <c r="E34" s="40"/>
      <c r="F34" s="41" t="s">
        <v>782</v>
      </c>
      <c r="G34" s="40"/>
      <c r="H34" s="40"/>
      <c r="I34" s="40"/>
      <c r="J34" s="40"/>
      <c r="K34" s="40"/>
      <c r="L34" s="177">
        <v>0.15</v>
      </c>
      <c r="M34" s="176"/>
      <c r="N34" s="176"/>
      <c r="O34" s="176"/>
      <c r="P34" s="40"/>
      <c r="Q34" s="40"/>
      <c r="R34" s="40"/>
      <c r="S34" s="40"/>
      <c r="T34" s="43" t="s">
        <v>779</v>
      </c>
      <c r="U34" s="40"/>
      <c r="V34" s="40"/>
      <c r="W34" s="175">
        <f>ROUND(BC87+SUM(CG91:CG95),2)</f>
        <v>0</v>
      </c>
      <c r="X34" s="176"/>
      <c r="Y34" s="176"/>
      <c r="Z34" s="176"/>
      <c r="AA34" s="176"/>
      <c r="AB34" s="176"/>
      <c r="AC34" s="176"/>
      <c r="AD34" s="176"/>
      <c r="AE34" s="176"/>
      <c r="AF34" s="40"/>
      <c r="AG34" s="40"/>
      <c r="AH34" s="40"/>
      <c r="AI34" s="40"/>
      <c r="AJ34" s="40"/>
      <c r="AK34" s="175">
        <v>0</v>
      </c>
      <c r="AL34" s="176"/>
      <c r="AM34" s="176"/>
      <c r="AN34" s="176"/>
      <c r="AO34" s="176"/>
      <c r="AP34" s="40"/>
      <c r="AQ34" s="44"/>
      <c r="BE34" s="179"/>
    </row>
    <row r="35" spans="2:43" s="2" customFormat="1" ht="14.45" customHeight="1" hidden="1">
      <c r="B35" s="39"/>
      <c r="C35" s="40"/>
      <c r="D35" s="40"/>
      <c r="E35" s="40"/>
      <c r="F35" s="41" t="s">
        <v>783</v>
      </c>
      <c r="G35" s="40"/>
      <c r="H35" s="40"/>
      <c r="I35" s="40"/>
      <c r="J35" s="40"/>
      <c r="K35" s="40"/>
      <c r="L35" s="177">
        <v>0</v>
      </c>
      <c r="M35" s="176"/>
      <c r="N35" s="176"/>
      <c r="O35" s="176"/>
      <c r="P35" s="40"/>
      <c r="Q35" s="40"/>
      <c r="R35" s="40"/>
      <c r="S35" s="40"/>
      <c r="T35" s="43" t="s">
        <v>779</v>
      </c>
      <c r="U35" s="40"/>
      <c r="V35" s="40"/>
      <c r="W35" s="175">
        <f>ROUND(BD87+SUM(CH91:CH95),2)</f>
        <v>0</v>
      </c>
      <c r="X35" s="176"/>
      <c r="Y35" s="176"/>
      <c r="Z35" s="176"/>
      <c r="AA35" s="176"/>
      <c r="AB35" s="176"/>
      <c r="AC35" s="176"/>
      <c r="AD35" s="176"/>
      <c r="AE35" s="176"/>
      <c r="AF35" s="40"/>
      <c r="AG35" s="40"/>
      <c r="AH35" s="40"/>
      <c r="AI35" s="40"/>
      <c r="AJ35" s="40"/>
      <c r="AK35" s="175">
        <v>0</v>
      </c>
      <c r="AL35" s="176"/>
      <c r="AM35" s="176"/>
      <c r="AN35" s="176"/>
      <c r="AO35" s="176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784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785</v>
      </c>
      <c r="U37" s="47"/>
      <c r="V37" s="47"/>
      <c r="W37" s="47"/>
      <c r="X37" s="204" t="s">
        <v>786</v>
      </c>
      <c r="Y37" s="205"/>
      <c r="Z37" s="205"/>
      <c r="AA37" s="205"/>
      <c r="AB37" s="205"/>
      <c r="AC37" s="47"/>
      <c r="AD37" s="47"/>
      <c r="AE37" s="47"/>
      <c r="AF37" s="47"/>
      <c r="AG37" s="47"/>
      <c r="AH37" s="47"/>
      <c r="AI37" s="47"/>
      <c r="AJ37" s="47"/>
      <c r="AK37" s="206">
        <f>SUM(AK29:AK35)</f>
        <v>0</v>
      </c>
      <c r="AL37" s="205"/>
      <c r="AM37" s="205"/>
      <c r="AN37" s="205"/>
      <c r="AO37" s="207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3"/>
    </row>
    <row r="40" spans="2:43" ht="13.5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3"/>
    </row>
    <row r="41" spans="2:43" ht="13.5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3"/>
    </row>
    <row r="42" spans="2:43" ht="13.5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3"/>
    </row>
    <row r="43" spans="2:43" ht="13.5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3"/>
    </row>
    <row r="44" spans="2:43" ht="13.5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3"/>
    </row>
    <row r="45" spans="2:43" ht="13.5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3"/>
    </row>
    <row r="46" spans="2:43" ht="13.5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3"/>
    </row>
    <row r="47" spans="2:43" ht="13.5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3"/>
    </row>
    <row r="48" spans="2:43" ht="13.5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3"/>
    </row>
    <row r="49" spans="2:43" s="1" customFormat="1" ht="15">
      <c r="B49" s="34"/>
      <c r="C49" s="35"/>
      <c r="D49" s="49" t="s">
        <v>787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788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6"/>
      <c r="D50" s="52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3"/>
      <c r="AA50" s="26"/>
      <c r="AB50" s="26"/>
      <c r="AC50" s="52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3"/>
      <c r="AP50" s="26"/>
      <c r="AQ50" s="23"/>
    </row>
    <row r="51" spans="2:43" ht="13.5">
      <c r="B51" s="22"/>
      <c r="C51" s="26"/>
      <c r="D51" s="52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3"/>
      <c r="AA51" s="26"/>
      <c r="AB51" s="26"/>
      <c r="AC51" s="52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3"/>
      <c r="AP51" s="26"/>
      <c r="AQ51" s="23"/>
    </row>
    <row r="52" spans="2:43" ht="13.5">
      <c r="B52" s="22"/>
      <c r="C52" s="26"/>
      <c r="D52" s="52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3"/>
      <c r="AA52" s="26"/>
      <c r="AB52" s="26"/>
      <c r="AC52" s="52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3"/>
      <c r="AP52" s="26"/>
      <c r="AQ52" s="23"/>
    </row>
    <row r="53" spans="2:43" ht="13.5">
      <c r="B53" s="22"/>
      <c r="C53" s="26"/>
      <c r="D53" s="52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3"/>
      <c r="AA53" s="26"/>
      <c r="AB53" s="26"/>
      <c r="AC53" s="52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3"/>
      <c r="AP53" s="26"/>
      <c r="AQ53" s="23"/>
    </row>
    <row r="54" spans="2:43" ht="13.5">
      <c r="B54" s="22"/>
      <c r="C54" s="26"/>
      <c r="D54" s="52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3"/>
      <c r="AA54" s="26"/>
      <c r="AB54" s="26"/>
      <c r="AC54" s="52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3"/>
      <c r="AP54" s="26"/>
      <c r="AQ54" s="23"/>
    </row>
    <row r="55" spans="2:43" ht="13.5">
      <c r="B55" s="22"/>
      <c r="C55" s="26"/>
      <c r="D55" s="52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3"/>
      <c r="AA55" s="26"/>
      <c r="AB55" s="26"/>
      <c r="AC55" s="52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3"/>
      <c r="AP55" s="26"/>
      <c r="AQ55" s="23"/>
    </row>
    <row r="56" spans="2:43" ht="13.5">
      <c r="B56" s="22"/>
      <c r="C56" s="26"/>
      <c r="D56" s="5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3"/>
      <c r="AA56" s="26"/>
      <c r="AB56" s="26"/>
      <c r="AC56" s="52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3"/>
      <c r="AP56" s="26"/>
      <c r="AQ56" s="23"/>
    </row>
    <row r="57" spans="2:43" ht="13.5">
      <c r="B57" s="22"/>
      <c r="C57" s="26"/>
      <c r="D57" s="52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3"/>
      <c r="AA57" s="26"/>
      <c r="AB57" s="26"/>
      <c r="AC57" s="52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3"/>
      <c r="AP57" s="26"/>
      <c r="AQ57" s="23"/>
    </row>
    <row r="58" spans="2:43" s="1" customFormat="1" ht="15">
      <c r="B58" s="34"/>
      <c r="C58" s="35"/>
      <c r="D58" s="54" t="s">
        <v>789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790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789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790</v>
      </c>
      <c r="AN58" s="55"/>
      <c r="AO58" s="57"/>
      <c r="AP58" s="35"/>
      <c r="AQ58" s="36"/>
    </row>
    <row r="59" spans="2:43" ht="13.5"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3"/>
    </row>
    <row r="60" spans="2:43" s="1" customFormat="1" ht="15">
      <c r="B60" s="34"/>
      <c r="C60" s="35"/>
      <c r="D60" s="49" t="s">
        <v>791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792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6"/>
      <c r="D61" s="52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3"/>
      <c r="AA61" s="26"/>
      <c r="AB61" s="26"/>
      <c r="AC61" s="52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3"/>
      <c r="AP61" s="26"/>
      <c r="AQ61" s="23"/>
    </row>
    <row r="62" spans="2:43" ht="13.5">
      <c r="B62" s="22"/>
      <c r="C62" s="26"/>
      <c r="D62" s="52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3"/>
      <c r="AA62" s="26"/>
      <c r="AB62" s="26"/>
      <c r="AC62" s="52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3"/>
      <c r="AP62" s="26"/>
      <c r="AQ62" s="23"/>
    </row>
    <row r="63" spans="2:43" ht="13.5">
      <c r="B63" s="22"/>
      <c r="C63" s="26"/>
      <c r="D63" s="52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3"/>
      <c r="AA63" s="26"/>
      <c r="AB63" s="26"/>
      <c r="AC63" s="52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3"/>
      <c r="AP63" s="26"/>
      <c r="AQ63" s="23"/>
    </row>
    <row r="64" spans="2:43" ht="13.5">
      <c r="B64" s="22"/>
      <c r="C64" s="26"/>
      <c r="D64" s="52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3"/>
      <c r="AA64" s="26"/>
      <c r="AB64" s="26"/>
      <c r="AC64" s="52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3"/>
      <c r="AP64" s="26"/>
      <c r="AQ64" s="23"/>
    </row>
    <row r="65" spans="2:43" ht="13.5">
      <c r="B65" s="22"/>
      <c r="C65" s="26"/>
      <c r="D65" s="52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3"/>
      <c r="AA65" s="26"/>
      <c r="AB65" s="26"/>
      <c r="AC65" s="52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3"/>
      <c r="AP65" s="26"/>
      <c r="AQ65" s="23"/>
    </row>
    <row r="66" spans="2:43" ht="13.5">
      <c r="B66" s="22"/>
      <c r="C66" s="26"/>
      <c r="D66" s="52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3"/>
      <c r="AA66" s="26"/>
      <c r="AB66" s="26"/>
      <c r="AC66" s="52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3"/>
      <c r="AP66" s="26"/>
      <c r="AQ66" s="23"/>
    </row>
    <row r="67" spans="2:43" ht="13.5">
      <c r="B67" s="22"/>
      <c r="C67" s="26"/>
      <c r="D67" s="52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3"/>
      <c r="AA67" s="26"/>
      <c r="AB67" s="26"/>
      <c r="AC67" s="52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3"/>
      <c r="AP67" s="26"/>
      <c r="AQ67" s="23"/>
    </row>
    <row r="68" spans="2:43" ht="13.5">
      <c r="B68" s="22"/>
      <c r="C68" s="26"/>
      <c r="D68" s="52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3"/>
      <c r="AA68" s="26"/>
      <c r="AB68" s="26"/>
      <c r="AC68" s="52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3"/>
      <c r="AP68" s="26"/>
      <c r="AQ68" s="23"/>
    </row>
    <row r="69" spans="2:43" s="1" customFormat="1" ht="15">
      <c r="B69" s="34"/>
      <c r="C69" s="35"/>
      <c r="D69" s="54" t="s">
        <v>789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790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789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790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90" t="s">
        <v>793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36"/>
    </row>
    <row r="77" spans="2:43" s="3" customFormat="1" ht="14.45" customHeight="1">
      <c r="B77" s="64"/>
      <c r="C77" s="30" t="s">
        <v>748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16-29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751</v>
      </c>
      <c r="D78" s="69"/>
      <c r="E78" s="69"/>
      <c r="F78" s="69"/>
      <c r="G78" s="69"/>
      <c r="H78" s="69"/>
      <c r="I78" s="69"/>
      <c r="J78" s="69"/>
      <c r="K78" s="69"/>
      <c r="L78" s="212" t="str">
        <f>K6</f>
        <v>Domov se zvláštním režimem pro osoby bez přístřeší ul. Vikýřovická, parc.č. st. 1763, Šumperk</v>
      </c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0" t="s">
        <v>757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k.ú. Šumperk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0" t="s">
        <v>759</v>
      </c>
      <c r="AJ80" s="35"/>
      <c r="AK80" s="35"/>
      <c r="AL80" s="35"/>
      <c r="AM80" s="72">
        <f>IF(AN8="","",AN8)</f>
        <v>42725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30" t="s">
        <v>762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Šumperk, náměstí Míru 364/1, 787 01 Šumperk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0" t="s">
        <v>768</v>
      </c>
      <c r="AJ82" s="35"/>
      <c r="AK82" s="35"/>
      <c r="AL82" s="35"/>
      <c r="AM82" s="214" t="str">
        <f>IF(E17="","",E17)</f>
        <v>Zdeněk Hložanka</v>
      </c>
      <c r="AN82" s="214"/>
      <c r="AO82" s="214"/>
      <c r="AP82" s="214"/>
      <c r="AQ82" s="36"/>
      <c r="AS82" s="215" t="s">
        <v>794</v>
      </c>
      <c r="AT82" s="216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30" t="s">
        <v>766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0" t="s">
        <v>771</v>
      </c>
      <c r="AJ83" s="35"/>
      <c r="AK83" s="35"/>
      <c r="AL83" s="35"/>
      <c r="AM83" s="214" t="str">
        <f>IF(E20="","",E20)</f>
        <v>Zdeněk Hložanka</v>
      </c>
      <c r="AN83" s="214"/>
      <c r="AO83" s="214"/>
      <c r="AP83" s="214"/>
      <c r="AQ83" s="36"/>
      <c r="AS83" s="217"/>
      <c r="AT83" s="218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7"/>
      <c r="AT84" s="218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192" t="s">
        <v>795</v>
      </c>
      <c r="D85" s="193"/>
      <c r="E85" s="193"/>
      <c r="F85" s="193"/>
      <c r="G85" s="193"/>
      <c r="H85" s="47"/>
      <c r="I85" s="194" t="s">
        <v>796</v>
      </c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4" t="s">
        <v>797</v>
      </c>
      <c r="AH85" s="193"/>
      <c r="AI85" s="193"/>
      <c r="AJ85" s="193"/>
      <c r="AK85" s="193"/>
      <c r="AL85" s="193"/>
      <c r="AM85" s="193"/>
      <c r="AN85" s="194" t="s">
        <v>798</v>
      </c>
      <c r="AO85" s="193"/>
      <c r="AP85" s="195"/>
      <c r="AQ85" s="36"/>
      <c r="AS85" s="74" t="s">
        <v>799</v>
      </c>
      <c r="AT85" s="75" t="s">
        <v>800</v>
      </c>
      <c r="AU85" s="75" t="s">
        <v>801</v>
      </c>
      <c r="AV85" s="75" t="s">
        <v>802</v>
      </c>
      <c r="AW85" s="75" t="s">
        <v>803</v>
      </c>
      <c r="AX85" s="75" t="s">
        <v>804</v>
      </c>
      <c r="AY85" s="75" t="s">
        <v>805</v>
      </c>
      <c r="AZ85" s="75" t="s">
        <v>806</v>
      </c>
      <c r="BA85" s="75" t="s">
        <v>807</v>
      </c>
      <c r="BB85" s="75" t="s">
        <v>808</v>
      </c>
      <c r="BC85" s="75" t="s">
        <v>809</v>
      </c>
      <c r="BD85" s="76" t="s">
        <v>810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7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8" t="s">
        <v>811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199">
        <f>ROUND(AG88,2)</f>
        <v>0</v>
      </c>
      <c r="AH87" s="199"/>
      <c r="AI87" s="199"/>
      <c r="AJ87" s="199"/>
      <c r="AK87" s="199"/>
      <c r="AL87" s="199"/>
      <c r="AM87" s="199"/>
      <c r="AN87" s="201">
        <f>SUM(AG87,AT87)</f>
        <v>0</v>
      </c>
      <c r="AO87" s="201"/>
      <c r="AP87" s="201"/>
      <c r="AQ87" s="70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812</v>
      </c>
      <c r="BT87" s="84" t="s">
        <v>813</v>
      </c>
      <c r="BU87" s="85" t="s">
        <v>814</v>
      </c>
      <c r="BV87" s="84" t="s">
        <v>815</v>
      </c>
      <c r="BW87" s="84" t="s">
        <v>816</v>
      </c>
      <c r="BX87" s="84" t="s">
        <v>817</v>
      </c>
    </row>
    <row r="88" spans="1:76" s="5" customFormat="1" ht="22.5" customHeight="1">
      <c r="A88" s="86" t="s">
        <v>818</v>
      </c>
      <c r="B88" s="87"/>
      <c r="C88" s="88"/>
      <c r="D88" s="198" t="s">
        <v>819</v>
      </c>
      <c r="E88" s="198"/>
      <c r="F88" s="198"/>
      <c r="G88" s="198"/>
      <c r="H88" s="198"/>
      <c r="I88" s="89"/>
      <c r="J88" s="198" t="s">
        <v>820</v>
      </c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6">
        <f>'D1.4.3 - SILNOPROUDÁ ELEK...'!M30</f>
        <v>0</v>
      </c>
      <c r="AH88" s="197"/>
      <c r="AI88" s="197"/>
      <c r="AJ88" s="197"/>
      <c r="AK88" s="197"/>
      <c r="AL88" s="197"/>
      <c r="AM88" s="197"/>
      <c r="AN88" s="196">
        <f>SUM(AG88,AT88)</f>
        <v>0</v>
      </c>
      <c r="AO88" s="197"/>
      <c r="AP88" s="197"/>
      <c r="AQ88" s="90"/>
      <c r="AS88" s="91">
        <f>'D1.4.3 - SILNOPROUDÁ ELEK...'!M28</f>
        <v>0</v>
      </c>
      <c r="AT88" s="92">
        <f>ROUND(SUM(AV88:AW88),2)</f>
        <v>0</v>
      </c>
      <c r="AU88" s="93">
        <f>'D1.4.3 - SILNOPROUDÁ ELEK...'!W130</f>
        <v>0</v>
      </c>
      <c r="AV88" s="92">
        <f>'D1.4.3 - SILNOPROUDÁ ELEK...'!M32</f>
        <v>0</v>
      </c>
      <c r="AW88" s="92">
        <f>'D1.4.3 - SILNOPROUDÁ ELEK...'!M33</f>
        <v>0</v>
      </c>
      <c r="AX88" s="92">
        <f>'D1.4.3 - SILNOPROUDÁ ELEK...'!M34</f>
        <v>0</v>
      </c>
      <c r="AY88" s="92">
        <f>'D1.4.3 - SILNOPROUDÁ ELEK...'!M35</f>
        <v>0</v>
      </c>
      <c r="AZ88" s="92">
        <f>'D1.4.3 - SILNOPROUDÁ ELEK...'!H32</f>
        <v>0</v>
      </c>
      <c r="BA88" s="92">
        <f>'D1.4.3 - SILNOPROUDÁ ELEK...'!H33</f>
        <v>0</v>
      </c>
      <c r="BB88" s="92">
        <f>'D1.4.3 - SILNOPROUDÁ ELEK...'!H34</f>
        <v>0</v>
      </c>
      <c r="BC88" s="92">
        <f>'D1.4.3 - SILNOPROUDÁ ELEK...'!H35</f>
        <v>0</v>
      </c>
      <c r="BD88" s="94">
        <f>'D1.4.3 - SILNOPROUDÁ ELEK...'!H36</f>
        <v>0</v>
      </c>
      <c r="BT88" s="95" t="s">
        <v>756</v>
      </c>
      <c r="BV88" s="95" t="s">
        <v>815</v>
      </c>
      <c r="BW88" s="95" t="s">
        <v>821</v>
      </c>
      <c r="BX88" s="95" t="s">
        <v>816</v>
      </c>
    </row>
    <row r="89" spans="2:43" ht="13.5">
      <c r="B89" s="22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3"/>
    </row>
    <row r="90" spans="2:48" s="1" customFormat="1" ht="30" customHeight="1">
      <c r="B90" s="34"/>
      <c r="C90" s="78" t="s">
        <v>822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1">
        <f>ROUND(SUM(AG91:AG94),2)</f>
        <v>0</v>
      </c>
      <c r="AH90" s="201"/>
      <c r="AI90" s="201"/>
      <c r="AJ90" s="201"/>
      <c r="AK90" s="201"/>
      <c r="AL90" s="201"/>
      <c r="AM90" s="201"/>
      <c r="AN90" s="201">
        <f>ROUND(SUM(AN91:AN94),2)</f>
        <v>0</v>
      </c>
      <c r="AO90" s="201"/>
      <c r="AP90" s="201"/>
      <c r="AQ90" s="36"/>
      <c r="AS90" s="74" t="s">
        <v>823</v>
      </c>
      <c r="AT90" s="75" t="s">
        <v>824</v>
      </c>
      <c r="AU90" s="75" t="s">
        <v>777</v>
      </c>
      <c r="AV90" s="76" t="s">
        <v>800</v>
      </c>
    </row>
    <row r="91" spans="2:89" s="1" customFormat="1" ht="19.9" customHeight="1">
      <c r="B91" s="34"/>
      <c r="C91" s="35"/>
      <c r="D91" s="96" t="s">
        <v>825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86">
        <f>ROUND(AG87*AS91,2)</f>
        <v>0</v>
      </c>
      <c r="AH91" s="187"/>
      <c r="AI91" s="187"/>
      <c r="AJ91" s="187"/>
      <c r="AK91" s="187"/>
      <c r="AL91" s="187"/>
      <c r="AM91" s="187"/>
      <c r="AN91" s="187">
        <f>ROUND(AG91+AV91,2)</f>
        <v>0</v>
      </c>
      <c r="AO91" s="187"/>
      <c r="AP91" s="187"/>
      <c r="AQ91" s="36"/>
      <c r="AS91" s="97">
        <v>0</v>
      </c>
      <c r="AT91" s="98" t="s">
        <v>826</v>
      </c>
      <c r="AU91" s="98" t="s">
        <v>778</v>
      </c>
      <c r="AV91" s="99">
        <f>ROUND(IF(AU91="základní",AG91*L31,IF(AU91="snížená",AG91*L32,0)),2)</f>
        <v>0</v>
      </c>
      <c r="BV91" s="18" t="s">
        <v>827</v>
      </c>
      <c r="BY91" s="100">
        <f>IF(AU91="základní",AV91,0)</f>
        <v>0</v>
      </c>
      <c r="BZ91" s="100">
        <f>IF(AU91="snížená",AV91,0)</f>
        <v>0</v>
      </c>
      <c r="CA91" s="100">
        <v>0</v>
      </c>
      <c r="CB91" s="100">
        <v>0</v>
      </c>
      <c r="CC91" s="100">
        <v>0</v>
      </c>
      <c r="CD91" s="100">
        <f>IF(AU91="základní",AG91,0)</f>
        <v>0</v>
      </c>
      <c r="CE91" s="100">
        <f>IF(AU91="snížená",AG91,0)</f>
        <v>0</v>
      </c>
      <c r="CF91" s="100">
        <f>IF(AU91="zákl. přenesená",AG91,0)</f>
        <v>0</v>
      </c>
      <c r="CG91" s="100">
        <f>IF(AU91="sníž. přenesená",AG91,0)</f>
        <v>0</v>
      </c>
      <c r="CH91" s="100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9" customHeight="1">
      <c r="B92" s="34"/>
      <c r="C92" s="35"/>
      <c r="D92" s="202" t="s">
        <v>828</v>
      </c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35"/>
      <c r="AD92" s="35"/>
      <c r="AE92" s="35"/>
      <c r="AF92" s="35"/>
      <c r="AG92" s="186">
        <f>AG87*AS92</f>
        <v>0</v>
      </c>
      <c r="AH92" s="187"/>
      <c r="AI92" s="187"/>
      <c r="AJ92" s="187"/>
      <c r="AK92" s="187"/>
      <c r="AL92" s="187"/>
      <c r="AM92" s="187"/>
      <c r="AN92" s="187">
        <f>AG92+AV92</f>
        <v>0</v>
      </c>
      <c r="AO92" s="187"/>
      <c r="AP92" s="187"/>
      <c r="AQ92" s="36"/>
      <c r="AS92" s="101">
        <v>0</v>
      </c>
      <c r="AT92" s="102" t="s">
        <v>826</v>
      </c>
      <c r="AU92" s="102" t="s">
        <v>778</v>
      </c>
      <c r="AV92" s="103">
        <f>ROUND(IF(AU92="nulová",0,IF(OR(AU92="základní",AU92="zákl. přenesená"),AG92*L31,AG92*L32)),2)</f>
        <v>0</v>
      </c>
      <c r="BV92" s="18" t="s">
        <v>829</v>
      </c>
      <c r="BY92" s="100">
        <f>IF(AU92="základní",AV92,0)</f>
        <v>0</v>
      </c>
      <c r="BZ92" s="100">
        <f>IF(AU92="snížená",AV92,0)</f>
        <v>0</v>
      </c>
      <c r="CA92" s="100">
        <f>IF(AU92="zákl. přenesená",AV92,0)</f>
        <v>0</v>
      </c>
      <c r="CB92" s="100">
        <f>IF(AU92="sníž. přenesená",AV92,0)</f>
        <v>0</v>
      </c>
      <c r="CC92" s="100">
        <f>IF(AU92="nulová",AV92,0)</f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2:89" s="1" customFormat="1" ht="19.9" customHeight="1">
      <c r="B93" s="34"/>
      <c r="C93" s="35"/>
      <c r="D93" s="202" t="s">
        <v>828</v>
      </c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35"/>
      <c r="AD93" s="35"/>
      <c r="AE93" s="35"/>
      <c r="AF93" s="35"/>
      <c r="AG93" s="186">
        <f>AG87*AS93</f>
        <v>0</v>
      </c>
      <c r="AH93" s="187"/>
      <c r="AI93" s="187"/>
      <c r="AJ93" s="187"/>
      <c r="AK93" s="187"/>
      <c r="AL93" s="187"/>
      <c r="AM93" s="187"/>
      <c r="AN93" s="187">
        <f>AG93+AV93</f>
        <v>0</v>
      </c>
      <c r="AO93" s="187"/>
      <c r="AP93" s="187"/>
      <c r="AQ93" s="36"/>
      <c r="AS93" s="101">
        <v>0</v>
      </c>
      <c r="AT93" s="102" t="s">
        <v>826</v>
      </c>
      <c r="AU93" s="102" t="s">
        <v>778</v>
      </c>
      <c r="AV93" s="103">
        <f>ROUND(IF(AU93="nulová",0,IF(OR(AU93="základní",AU93="zákl. přenesená"),AG93*L31,AG93*L32)),2)</f>
        <v>0</v>
      </c>
      <c r="BV93" s="18" t="s">
        <v>829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" customHeight="1">
      <c r="B94" s="34"/>
      <c r="C94" s="35"/>
      <c r="D94" s="202" t="s">
        <v>828</v>
      </c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35"/>
      <c r="AD94" s="35"/>
      <c r="AE94" s="35"/>
      <c r="AF94" s="35"/>
      <c r="AG94" s="186">
        <f>AG87*AS94</f>
        <v>0</v>
      </c>
      <c r="AH94" s="187"/>
      <c r="AI94" s="187"/>
      <c r="AJ94" s="187"/>
      <c r="AK94" s="187"/>
      <c r="AL94" s="187"/>
      <c r="AM94" s="187"/>
      <c r="AN94" s="187">
        <f>AG94+AV94</f>
        <v>0</v>
      </c>
      <c r="AO94" s="187"/>
      <c r="AP94" s="187"/>
      <c r="AQ94" s="36"/>
      <c r="AS94" s="104">
        <v>0</v>
      </c>
      <c r="AT94" s="105" t="s">
        <v>826</v>
      </c>
      <c r="AU94" s="105" t="s">
        <v>778</v>
      </c>
      <c r="AV94" s="106">
        <f>ROUND(IF(AU94="nulová",0,IF(OR(AU94="základní",AU94="zákl. přenesená"),AG94*L31,AG94*L32)),2)</f>
        <v>0</v>
      </c>
      <c r="BV94" s="18" t="s">
        <v>829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07" t="s">
        <v>830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200">
        <f>ROUND(AG87+AG90,2)</f>
        <v>0</v>
      </c>
      <c r="AH96" s="200"/>
      <c r="AI96" s="200"/>
      <c r="AJ96" s="200"/>
      <c r="AK96" s="200"/>
      <c r="AL96" s="200"/>
      <c r="AM96" s="200"/>
      <c r="AN96" s="200">
        <f>AN87+AN90</f>
        <v>0</v>
      </c>
      <c r="AO96" s="200"/>
      <c r="AP96" s="200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R2:BE2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AN96:AP96"/>
    <mergeCell ref="AN93:AP93"/>
    <mergeCell ref="D94:AB94"/>
    <mergeCell ref="AG94:AM94"/>
    <mergeCell ref="AN94:AP94"/>
    <mergeCell ref="D93:AB93"/>
    <mergeCell ref="AG93:AM93"/>
    <mergeCell ref="AN87:AP87"/>
    <mergeCell ref="AG90:AM90"/>
    <mergeCell ref="AN90:AP90"/>
    <mergeCell ref="AG91:AM91"/>
    <mergeCell ref="AN91:AP91"/>
    <mergeCell ref="AG88:AM88"/>
    <mergeCell ref="D88:H88"/>
    <mergeCell ref="J88:AF88"/>
    <mergeCell ref="AG87:AM87"/>
    <mergeCell ref="AG96:AM96"/>
    <mergeCell ref="D92:AB92"/>
    <mergeCell ref="AG92:AM92"/>
    <mergeCell ref="AN92:AP92"/>
    <mergeCell ref="W33:AE33"/>
    <mergeCell ref="C2:AP2"/>
    <mergeCell ref="C4:AP4"/>
    <mergeCell ref="L31:O31"/>
    <mergeCell ref="W31:AE31"/>
    <mergeCell ref="AK31:AO31"/>
    <mergeCell ref="L33:O33"/>
    <mergeCell ref="W32:AE32"/>
    <mergeCell ref="C76:AP76"/>
    <mergeCell ref="C85:G85"/>
    <mergeCell ref="I85:AF85"/>
    <mergeCell ref="AG85:AM85"/>
    <mergeCell ref="AN85:AP85"/>
    <mergeCell ref="AN88:AP88"/>
    <mergeCell ref="BE5:BE34"/>
    <mergeCell ref="K5:AO5"/>
    <mergeCell ref="K6:AO6"/>
    <mergeCell ref="E14:AJ14"/>
    <mergeCell ref="E23:AN23"/>
    <mergeCell ref="AK26:AO26"/>
    <mergeCell ref="L34:O34"/>
    <mergeCell ref="AK29:AO29"/>
    <mergeCell ref="AK32:AO32"/>
    <mergeCell ref="AK27:AO27"/>
    <mergeCell ref="AK33:AO33"/>
    <mergeCell ref="L32:O32"/>
    <mergeCell ref="W34:AE34"/>
    <mergeCell ref="AK34:AO34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D1.4.3 - SILNOPROUDÁ ELEK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25"/>
  <sheetViews>
    <sheetView showGridLines="0" tabSelected="1" workbookViewId="0" topLeftCell="A1">
      <pane ySplit="1" topLeftCell="A604" activePane="bottomLeft" state="frozen"/>
      <selection pane="bottomLeft" activeCell="K619" sqref="K6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8"/>
      <c r="B1" s="12"/>
      <c r="C1" s="12"/>
      <c r="D1" s="13" t="s">
        <v>733</v>
      </c>
      <c r="E1" s="12"/>
      <c r="F1" s="14" t="s">
        <v>831</v>
      </c>
      <c r="G1" s="14"/>
      <c r="H1" s="258" t="s">
        <v>832</v>
      </c>
      <c r="I1" s="258"/>
      <c r="J1" s="258"/>
      <c r="K1" s="258"/>
      <c r="L1" s="14" t="s">
        <v>833</v>
      </c>
      <c r="M1" s="12"/>
      <c r="N1" s="12"/>
      <c r="O1" s="13" t="s">
        <v>834</v>
      </c>
      <c r="P1" s="12"/>
      <c r="Q1" s="12"/>
      <c r="R1" s="12"/>
      <c r="S1" s="14" t="s">
        <v>835</v>
      </c>
      <c r="T1" s="14"/>
      <c r="U1" s="108"/>
      <c r="V1" s="10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88" t="s">
        <v>739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S2" s="210" t="s">
        <v>740</v>
      </c>
      <c r="T2" s="211"/>
      <c r="U2" s="211"/>
      <c r="V2" s="211"/>
      <c r="W2" s="211"/>
      <c r="X2" s="211"/>
      <c r="Y2" s="211"/>
      <c r="Z2" s="211"/>
      <c r="AA2" s="211"/>
      <c r="AB2" s="211"/>
      <c r="AC2" s="211"/>
      <c r="AT2" s="18" t="s">
        <v>821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756</v>
      </c>
    </row>
    <row r="4" spans="2:46" ht="36.95" customHeight="1">
      <c r="B4" s="22"/>
      <c r="C4" s="190" t="s">
        <v>519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23"/>
      <c r="T4" s="24" t="s">
        <v>745</v>
      </c>
      <c r="AT4" s="18" t="s">
        <v>738</v>
      </c>
    </row>
    <row r="5" spans="2:18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2:18" ht="25.35" customHeight="1">
      <c r="B6" s="22"/>
      <c r="C6" s="26"/>
      <c r="D6" s="30" t="s">
        <v>751</v>
      </c>
      <c r="E6" s="26"/>
      <c r="F6" s="221" t="str">
        <f>'Rekapitulace stavby'!K6</f>
        <v>Domov se zvláštním režimem pro osoby bez přístřeší ul. Vikýřovická, parc.č. st. 1763, Šumperk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6"/>
      <c r="R6" s="23"/>
    </row>
    <row r="7" spans="2:18" s="1" customFormat="1" ht="32.85" customHeight="1">
      <c r="B7" s="34"/>
      <c r="C7" s="35"/>
      <c r="D7" s="29" t="s">
        <v>836</v>
      </c>
      <c r="E7" s="35"/>
      <c r="F7" s="182" t="s">
        <v>837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5"/>
      <c r="R7" s="36"/>
    </row>
    <row r="8" spans="2:18" s="1" customFormat="1" ht="14.45" customHeight="1">
      <c r="B8" s="34"/>
      <c r="C8" s="35"/>
      <c r="D8" s="30" t="s">
        <v>754</v>
      </c>
      <c r="E8" s="35"/>
      <c r="F8" s="28" t="s">
        <v>737</v>
      </c>
      <c r="G8" s="35"/>
      <c r="H8" s="35"/>
      <c r="I8" s="35"/>
      <c r="J8" s="35"/>
      <c r="K8" s="35"/>
      <c r="L8" s="35"/>
      <c r="M8" s="30" t="s">
        <v>755</v>
      </c>
      <c r="N8" s="35"/>
      <c r="O8" s="28" t="s">
        <v>737</v>
      </c>
      <c r="P8" s="35"/>
      <c r="Q8" s="35"/>
      <c r="R8" s="36"/>
    </row>
    <row r="9" spans="2:18" s="1" customFormat="1" ht="14.45" customHeight="1">
      <c r="B9" s="34"/>
      <c r="C9" s="35"/>
      <c r="D9" s="30" t="s">
        <v>757</v>
      </c>
      <c r="E9" s="35"/>
      <c r="F9" s="28" t="s">
        <v>758</v>
      </c>
      <c r="G9" s="35"/>
      <c r="H9" s="35"/>
      <c r="I9" s="35"/>
      <c r="J9" s="35"/>
      <c r="K9" s="35"/>
      <c r="L9" s="35"/>
      <c r="M9" s="30" t="s">
        <v>759</v>
      </c>
      <c r="N9" s="35"/>
      <c r="O9" s="231">
        <f>'Rekapitulace stavby'!AN8</f>
        <v>42725</v>
      </c>
      <c r="P9" s="232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0" t="s">
        <v>762</v>
      </c>
      <c r="E11" s="35"/>
      <c r="F11" s="35"/>
      <c r="G11" s="35"/>
      <c r="H11" s="35"/>
      <c r="I11" s="35"/>
      <c r="J11" s="35"/>
      <c r="K11" s="35"/>
      <c r="L11" s="35"/>
      <c r="M11" s="30" t="s">
        <v>763</v>
      </c>
      <c r="N11" s="35"/>
      <c r="O11" s="180" t="s">
        <v>737</v>
      </c>
      <c r="P11" s="180"/>
      <c r="Q11" s="35"/>
      <c r="R11" s="36"/>
    </row>
    <row r="12" spans="2:18" s="1" customFormat="1" ht="18" customHeight="1">
      <c r="B12" s="34"/>
      <c r="C12" s="35"/>
      <c r="D12" s="35"/>
      <c r="E12" s="28" t="s">
        <v>764</v>
      </c>
      <c r="F12" s="35"/>
      <c r="G12" s="35"/>
      <c r="H12" s="35"/>
      <c r="I12" s="35"/>
      <c r="J12" s="35"/>
      <c r="K12" s="35"/>
      <c r="L12" s="35"/>
      <c r="M12" s="30" t="s">
        <v>765</v>
      </c>
      <c r="N12" s="35"/>
      <c r="O12" s="180" t="s">
        <v>737</v>
      </c>
      <c r="P12" s="180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0" t="s">
        <v>766</v>
      </c>
      <c r="E14" s="35"/>
      <c r="F14" s="35"/>
      <c r="G14" s="35"/>
      <c r="H14" s="35"/>
      <c r="I14" s="35"/>
      <c r="J14" s="35"/>
      <c r="K14" s="35"/>
      <c r="L14" s="35"/>
      <c r="M14" s="30" t="s">
        <v>763</v>
      </c>
      <c r="N14" s="35"/>
      <c r="O14" s="229" t="str">
        <f>IF('Rekapitulace stavby'!AN13="","",'Rekapitulace stavby'!AN13)</f>
        <v>Vyplň údaj</v>
      </c>
      <c r="P14" s="180"/>
      <c r="Q14" s="35"/>
      <c r="R14" s="36"/>
    </row>
    <row r="15" spans="2:18" s="1" customFormat="1" ht="18" customHeight="1">
      <c r="B15" s="34"/>
      <c r="C15" s="35"/>
      <c r="D15" s="35"/>
      <c r="E15" s="229" t="str">
        <f>IF('Rekapitulace stavby'!E14="","",'Rekapitulace stavby'!E14)</f>
        <v>Vyplň údaj</v>
      </c>
      <c r="F15" s="233"/>
      <c r="G15" s="233"/>
      <c r="H15" s="233"/>
      <c r="I15" s="233"/>
      <c r="J15" s="233"/>
      <c r="K15" s="233"/>
      <c r="L15" s="233"/>
      <c r="M15" s="30" t="s">
        <v>765</v>
      </c>
      <c r="N15" s="35"/>
      <c r="O15" s="229" t="str">
        <f>IF('Rekapitulace stavby'!AN14="","",'Rekapitulace stavby'!AN14)</f>
        <v>Vyplň údaj</v>
      </c>
      <c r="P15" s="180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0" t="s">
        <v>768</v>
      </c>
      <c r="E17" s="35"/>
      <c r="F17" s="35"/>
      <c r="G17" s="35"/>
      <c r="H17" s="35"/>
      <c r="I17" s="35"/>
      <c r="J17" s="35"/>
      <c r="K17" s="35"/>
      <c r="L17" s="35"/>
      <c r="M17" s="30" t="s">
        <v>763</v>
      </c>
      <c r="N17" s="35"/>
      <c r="O17" s="180" t="s">
        <v>737</v>
      </c>
      <c r="P17" s="180"/>
      <c r="Q17" s="35"/>
      <c r="R17" s="36"/>
    </row>
    <row r="18" spans="2:18" s="1" customFormat="1" ht="18" customHeight="1">
      <c r="B18" s="34"/>
      <c r="C18" s="35"/>
      <c r="D18" s="35"/>
      <c r="E18" s="28" t="s">
        <v>769</v>
      </c>
      <c r="F18" s="35"/>
      <c r="G18" s="35"/>
      <c r="H18" s="35"/>
      <c r="I18" s="35"/>
      <c r="J18" s="35"/>
      <c r="K18" s="35"/>
      <c r="L18" s="35"/>
      <c r="M18" s="30" t="s">
        <v>765</v>
      </c>
      <c r="N18" s="35"/>
      <c r="O18" s="180" t="s">
        <v>737</v>
      </c>
      <c r="P18" s="180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0" t="s">
        <v>771</v>
      </c>
      <c r="E20" s="35"/>
      <c r="F20" s="35"/>
      <c r="G20" s="35"/>
      <c r="H20" s="35"/>
      <c r="I20" s="35"/>
      <c r="J20" s="35"/>
      <c r="K20" s="35"/>
      <c r="L20" s="35"/>
      <c r="M20" s="30" t="s">
        <v>763</v>
      </c>
      <c r="N20" s="35"/>
      <c r="O20" s="180" t="s">
        <v>737</v>
      </c>
      <c r="P20" s="180"/>
      <c r="Q20" s="35"/>
      <c r="R20" s="36"/>
    </row>
    <row r="21" spans="2:18" s="1" customFormat="1" ht="18" customHeight="1">
      <c r="B21" s="34"/>
      <c r="C21" s="35"/>
      <c r="D21" s="35"/>
      <c r="E21" s="28" t="s">
        <v>769</v>
      </c>
      <c r="F21" s="35"/>
      <c r="G21" s="35"/>
      <c r="H21" s="35"/>
      <c r="I21" s="35"/>
      <c r="J21" s="35"/>
      <c r="K21" s="35"/>
      <c r="L21" s="35"/>
      <c r="M21" s="30" t="s">
        <v>765</v>
      </c>
      <c r="N21" s="35"/>
      <c r="O21" s="180" t="s">
        <v>737</v>
      </c>
      <c r="P21" s="180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0" t="s">
        <v>772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85" t="s">
        <v>737</v>
      </c>
      <c r="F24" s="185"/>
      <c r="G24" s="185"/>
      <c r="H24" s="185"/>
      <c r="I24" s="185"/>
      <c r="J24" s="185"/>
      <c r="K24" s="185"/>
      <c r="L24" s="18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9" t="s">
        <v>838</v>
      </c>
      <c r="E27" s="35"/>
      <c r="F27" s="35"/>
      <c r="G27" s="35"/>
      <c r="H27" s="35"/>
      <c r="I27" s="35"/>
      <c r="J27" s="35"/>
      <c r="K27" s="35"/>
      <c r="L27" s="35"/>
      <c r="M27" s="174">
        <f>N88</f>
        <v>0</v>
      </c>
      <c r="N27" s="174"/>
      <c r="O27" s="174"/>
      <c r="P27" s="174"/>
      <c r="Q27" s="35"/>
      <c r="R27" s="36"/>
    </row>
    <row r="28" spans="2:18" s="1" customFormat="1" ht="14.45" customHeight="1">
      <c r="B28" s="34"/>
      <c r="C28" s="35"/>
      <c r="D28" s="33" t="s">
        <v>825</v>
      </c>
      <c r="E28" s="35"/>
      <c r="F28" s="35"/>
      <c r="G28" s="35"/>
      <c r="H28" s="35"/>
      <c r="I28" s="35"/>
      <c r="J28" s="35"/>
      <c r="K28" s="35"/>
      <c r="L28" s="35"/>
      <c r="M28" s="174">
        <f>N105</f>
        <v>0</v>
      </c>
      <c r="N28" s="174"/>
      <c r="O28" s="174"/>
      <c r="P28" s="174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0" t="s">
        <v>776</v>
      </c>
      <c r="E30" s="35"/>
      <c r="F30" s="35"/>
      <c r="G30" s="35"/>
      <c r="H30" s="35"/>
      <c r="I30" s="35"/>
      <c r="J30" s="35"/>
      <c r="K30" s="35"/>
      <c r="L30" s="35"/>
      <c r="M30" s="225">
        <f>ROUND(M27+M28,2)</f>
        <v>0</v>
      </c>
      <c r="N30" s="220"/>
      <c r="O30" s="220"/>
      <c r="P30" s="22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777</v>
      </c>
      <c r="E32" s="41" t="s">
        <v>778</v>
      </c>
      <c r="F32" s="42">
        <v>0.21</v>
      </c>
      <c r="G32" s="111" t="s">
        <v>779</v>
      </c>
      <c r="H32" s="219">
        <f>(SUM(BE105:BE112)+SUM(BE130:BE623))</f>
        <v>0</v>
      </c>
      <c r="I32" s="220"/>
      <c r="J32" s="220"/>
      <c r="K32" s="35"/>
      <c r="L32" s="35"/>
      <c r="M32" s="219">
        <f>ROUND((SUM(BE105:BE112)+SUM(BE130:BE623)),2)*F32</f>
        <v>0</v>
      </c>
      <c r="N32" s="220"/>
      <c r="O32" s="220"/>
      <c r="P32" s="220"/>
      <c r="Q32" s="35"/>
      <c r="R32" s="36"/>
    </row>
    <row r="33" spans="2:18" s="1" customFormat="1" ht="14.45" customHeight="1">
      <c r="B33" s="34"/>
      <c r="C33" s="35"/>
      <c r="D33" s="35"/>
      <c r="E33" s="41" t="s">
        <v>780</v>
      </c>
      <c r="F33" s="42">
        <v>0.15</v>
      </c>
      <c r="G33" s="111" t="s">
        <v>779</v>
      </c>
      <c r="H33" s="219">
        <f>(SUM(BF105:BF112)+SUM(BF130:BF623))</f>
        <v>0</v>
      </c>
      <c r="I33" s="220"/>
      <c r="J33" s="220"/>
      <c r="K33" s="35"/>
      <c r="L33" s="35"/>
      <c r="M33" s="219">
        <f>ROUND((SUM(BF105:BF112)+SUM(BF130:BF623)),2)*F33</f>
        <v>0</v>
      </c>
      <c r="N33" s="220"/>
      <c r="O33" s="220"/>
      <c r="P33" s="22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781</v>
      </c>
      <c r="F34" s="42">
        <v>0.21</v>
      </c>
      <c r="G34" s="111" t="s">
        <v>779</v>
      </c>
      <c r="H34" s="219">
        <f>(SUM(BG105:BG112)+SUM(BG130:BG623))</f>
        <v>0</v>
      </c>
      <c r="I34" s="220"/>
      <c r="J34" s="220"/>
      <c r="K34" s="35"/>
      <c r="L34" s="35"/>
      <c r="M34" s="219">
        <v>0</v>
      </c>
      <c r="N34" s="220"/>
      <c r="O34" s="220"/>
      <c r="P34" s="22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782</v>
      </c>
      <c r="F35" s="42">
        <v>0.15</v>
      </c>
      <c r="G35" s="111" t="s">
        <v>779</v>
      </c>
      <c r="H35" s="219">
        <f>(SUM(BH105:BH112)+SUM(BH130:BH623))</f>
        <v>0</v>
      </c>
      <c r="I35" s="220"/>
      <c r="J35" s="220"/>
      <c r="K35" s="35"/>
      <c r="L35" s="35"/>
      <c r="M35" s="219">
        <v>0</v>
      </c>
      <c r="N35" s="220"/>
      <c r="O35" s="220"/>
      <c r="P35" s="22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783</v>
      </c>
      <c r="F36" s="42">
        <v>0</v>
      </c>
      <c r="G36" s="111" t="s">
        <v>779</v>
      </c>
      <c r="H36" s="219">
        <f>(SUM(BI105:BI112)+SUM(BI130:BI623))</f>
        <v>0</v>
      </c>
      <c r="I36" s="220"/>
      <c r="J36" s="220"/>
      <c r="K36" s="35"/>
      <c r="L36" s="35"/>
      <c r="M36" s="219">
        <v>0</v>
      </c>
      <c r="N36" s="220"/>
      <c r="O36" s="220"/>
      <c r="P36" s="22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45"/>
      <c r="D38" s="46" t="s">
        <v>784</v>
      </c>
      <c r="E38" s="47"/>
      <c r="F38" s="47"/>
      <c r="G38" s="112" t="s">
        <v>785</v>
      </c>
      <c r="H38" s="48" t="s">
        <v>786</v>
      </c>
      <c r="I38" s="47"/>
      <c r="J38" s="47"/>
      <c r="K38" s="47"/>
      <c r="L38" s="206">
        <f>SUM(M30:M36)</f>
        <v>0</v>
      </c>
      <c r="M38" s="206"/>
      <c r="N38" s="206"/>
      <c r="O38" s="206"/>
      <c r="P38" s="237"/>
      <c r="Q38" s="4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 ht="13.5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 ht="13.5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 ht="13.5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 ht="13.5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 ht="13.5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 ht="13.5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 ht="13.5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 ht="13.5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787</v>
      </c>
      <c r="E50" s="50"/>
      <c r="F50" s="50"/>
      <c r="G50" s="50"/>
      <c r="H50" s="51"/>
      <c r="I50" s="35"/>
      <c r="J50" s="49" t="s">
        <v>788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 ht="13.5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 ht="13.5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 ht="13.5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 ht="13.5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 ht="13.5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 ht="13.5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 ht="13.5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789</v>
      </c>
      <c r="E59" s="55"/>
      <c r="F59" s="55"/>
      <c r="G59" s="56" t="s">
        <v>790</v>
      </c>
      <c r="H59" s="57"/>
      <c r="I59" s="35"/>
      <c r="J59" s="54" t="s">
        <v>789</v>
      </c>
      <c r="K59" s="55"/>
      <c r="L59" s="55"/>
      <c r="M59" s="55"/>
      <c r="N59" s="56" t="s">
        <v>790</v>
      </c>
      <c r="O59" s="55"/>
      <c r="P59" s="57"/>
      <c r="Q59" s="35"/>
      <c r="R59" s="36"/>
    </row>
    <row r="60" spans="2:18" ht="13.5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791</v>
      </c>
      <c r="E61" s="50"/>
      <c r="F61" s="50"/>
      <c r="G61" s="50"/>
      <c r="H61" s="51"/>
      <c r="I61" s="35"/>
      <c r="J61" s="49" t="s">
        <v>792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 ht="13.5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 ht="13.5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 ht="13.5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 ht="13.5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 ht="13.5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 ht="13.5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 ht="13.5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789</v>
      </c>
      <c r="E70" s="55"/>
      <c r="F70" s="55"/>
      <c r="G70" s="56" t="s">
        <v>790</v>
      </c>
      <c r="H70" s="57"/>
      <c r="I70" s="35"/>
      <c r="J70" s="54" t="s">
        <v>789</v>
      </c>
      <c r="K70" s="55"/>
      <c r="L70" s="55"/>
      <c r="M70" s="55"/>
      <c r="N70" s="56" t="s">
        <v>790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90" t="s">
        <v>520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751</v>
      </c>
      <c r="D78" s="35"/>
      <c r="E78" s="35"/>
      <c r="F78" s="221" t="str">
        <f>F6</f>
        <v>Domov se zvláštním režimem pro osoby bez přístřeší ul. Vikýřovická, parc.č. st. 1763, Šumperk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35"/>
      <c r="R78" s="36"/>
    </row>
    <row r="79" spans="2:18" s="1" customFormat="1" ht="36.95" customHeight="1">
      <c r="B79" s="34"/>
      <c r="C79" s="68" t="s">
        <v>836</v>
      </c>
      <c r="D79" s="35"/>
      <c r="E79" s="35"/>
      <c r="F79" s="212" t="str">
        <f>F7</f>
        <v>D1.4.3 - SILNOPROUDÁ ELEKTROTECHNIKA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0" t="s">
        <v>757</v>
      </c>
      <c r="D81" s="35"/>
      <c r="E81" s="35"/>
      <c r="F81" s="28" t="str">
        <f>F9</f>
        <v>k.ú. Šumperk</v>
      </c>
      <c r="G81" s="35"/>
      <c r="H81" s="35"/>
      <c r="I81" s="35"/>
      <c r="J81" s="35"/>
      <c r="K81" s="30" t="s">
        <v>759</v>
      </c>
      <c r="L81" s="35"/>
      <c r="M81" s="232">
        <f>IF(O9="","",O9)</f>
        <v>42725</v>
      </c>
      <c r="N81" s="232"/>
      <c r="O81" s="232"/>
      <c r="P81" s="232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0" t="s">
        <v>762</v>
      </c>
      <c r="D83" s="35"/>
      <c r="E83" s="35"/>
      <c r="F83" s="28" t="str">
        <f>E12</f>
        <v>Město Šumperk, náměstí Míru 364/1, 787 01 Šumperk</v>
      </c>
      <c r="G83" s="35"/>
      <c r="H83" s="35"/>
      <c r="I83" s="35"/>
      <c r="J83" s="35"/>
      <c r="K83" s="30" t="s">
        <v>768</v>
      </c>
      <c r="L83" s="35"/>
      <c r="M83" s="180" t="str">
        <f>E18</f>
        <v>Zdeněk Hložanka</v>
      </c>
      <c r="N83" s="180"/>
      <c r="O83" s="180"/>
      <c r="P83" s="180"/>
      <c r="Q83" s="180"/>
      <c r="R83" s="36"/>
    </row>
    <row r="84" spans="2:18" s="1" customFormat="1" ht="14.45" customHeight="1">
      <c r="B84" s="34"/>
      <c r="C84" s="30" t="s">
        <v>766</v>
      </c>
      <c r="D84" s="35"/>
      <c r="E84" s="35"/>
      <c r="F84" s="28" t="str">
        <f>IF(E15="","",E15)</f>
        <v>Vyplň údaj</v>
      </c>
      <c r="G84" s="35"/>
      <c r="H84" s="35"/>
      <c r="I84" s="35"/>
      <c r="J84" s="35"/>
      <c r="K84" s="30" t="s">
        <v>771</v>
      </c>
      <c r="L84" s="35"/>
      <c r="M84" s="180" t="str">
        <f>E21</f>
        <v>Zdeněk Hložanka</v>
      </c>
      <c r="N84" s="180"/>
      <c r="O84" s="180"/>
      <c r="P84" s="180"/>
      <c r="Q84" s="180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23" t="s">
        <v>839</v>
      </c>
      <c r="D86" s="224"/>
      <c r="E86" s="224"/>
      <c r="F86" s="224"/>
      <c r="G86" s="224"/>
      <c r="H86" s="45"/>
      <c r="I86" s="45"/>
      <c r="J86" s="45"/>
      <c r="K86" s="45"/>
      <c r="L86" s="45"/>
      <c r="M86" s="45"/>
      <c r="N86" s="223" t="s">
        <v>840</v>
      </c>
      <c r="O86" s="224"/>
      <c r="P86" s="224"/>
      <c r="Q86" s="22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3" t="s">
        <v>841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1">
        <f>N130</f>
        <v>0</v>
      </c>
      <c r="O88" s="230"/>
      <c r="P88" s="230"/>
      <c r="Q88" s="230"/>
      <c r="R88" s="36"/>
      <c r="AU88" s="18" t="s">
        <v>842</v>
      </c>
    </row>
    <row r="89" spans="2:18" s="6" customFormat="1" ht="24.95" customHeight="1">
      <c r="B89" s="114"/>
      <c r="C89" s="115"/>
      <c r="D89" s="116" t="s">
        <v>843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26">
        <f>N131</f>
        <v>0</v>
      </c>
      <c r="O89" s="227"/>
      <c r="P89" s="227"/>
      <c r="Q89" s="227"/>
      <c r="R89" s="117"/>
    </row>
    <row r="90" spans="2:18" s="7" customFormat="1" ht="19.9" customHeight="1">
      <c r="B90" s="118"/>
      <c r="C90" s="119"/>
      <c r="D90" s="96" t="s">
        <v>844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87">
        <f>N132</f>
        <v>0</v>
      </c>
      <c r="O90" s="228"/>
      <c r="P90" s="228"/>
      <c r="Q90" s="228"/>
      <c r="R90" s="120"/>
    </row>
    <row r="91" spans="2:18" s="7" customFormat="1" ht="19.9" customHeight="1">
      <c r="B91" s="118"/>
      <c r="C91" s="119"/>
      <c r="D91" s="96"/>
      <c r="E91" s="119"/>
      <c r="F91" s="119"/>
      <c r="G91" s="119"/>
      <c r="H91" s="119"/>
      <c r="I91" s="119"/>
      <c r="J91" s="119"/>
      <c r="K91" s="119"/>
      <c r="L91" s="119"/>
      <c r="M91" s="119"/>
      <c r="N91" s="187"/>
      <c r="O91" s="228"/>
      <c r="P91" s="228"/>
      <c r="Q91" s="228"/>
      <c r="R91" s="120"/>
    </row>
    <row r="92" spans="2:18" s="7" customFormat="1" ht="19.9" customHeight="1">
      <c r="B92" s="118"/>
      <c r="C92" s="119"/>
      <c r="D92" s="96" t="s">
        <v>845</v>
      </c>
      <c r="E92" s="119"/>
      <c r="F92" s="119"/>
      <c r="G92" s="119"/>
      <c r="H92" s="119"/>
      <c r="I92" s="119"/>
      <c r="J92" s="119"/>
      <c r="K92" s="119"/>
      <c r="L92" s="119"/>
      <c r="M92" s="119"/>
      <c r="N92" s="187">
        <f>N140</f>
        <v>0</v>
      </c>
      <c r="O92" s="228"/>
      <c r="P92" s="228"/>
      <c r="Q92" s="228"/>
      <c r="R92" s="120"/>
    </row>
    <row r="93" spans="2:18" s="7" customFormat="1" ht="19.9" customHeight="1">
      <c r="B93" s="118"/>
      <c r="C93" s="119"/>
      <c r="D93" s="96" t="s">
        <v>846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87">
        <f>N436</f>
        <v>0</v>
      </c>
      <c r="O93" s="228"/>
      <c r="P93" s="228"/>
      <c r="Q93" s="228"/>
      <c r="R93" s="120"/>
    </row>
    <row r="94" spans="2:18" s="7" customFormat="1" ht="19.9" customHeight="1">
      <c r="B94" s="118"/>
      <c r="C94" s="119"/>
      <c r="D94" s="96" t="s">
        <v>847</v>
      </c>
      <c r="E94" s="119"/>
      <c r="F94" s="119"/>
      <c r="G94" s="119"/>
      <c r="H94" s="119"/>
      <c r="I94" s="119"/>
      <c r="J94" s="119"/>
      <c r="K94" s="119"/>
      <c r="L94" s="119"/>
      <c r="M94" s="119"/>
      <c r="N94" s="187">
        <f>N464</f>
        <v>0</v>
      </c>
      <c r="O94" s="228"/>
      <c r="P94" s="228"/>
      <c r="Q94" s="228"/>
      <c r="R94" s="120"/>
    </row>
    <row r="95" spans="2:18" s="7" customFormat="1" ht="19.9" customHeight="1">
      <c r="B95" s="118"/>
      <c r="C95" s="119"/>
      <c r="D95" s="96" t="s">
        <v>848</v>
      </c>
      <c r="E95" s="119"/>
      <c r="F95" s="119"/>
      <c r="G95" s="119"/>
      <c r="H95" s="119"/>
      <c r="I95" s="119"/>
      <c r="J95" s="119"/>
      <c r="K95" s="119"/>
      <c r="L95" s="119"/>
      <c r="M95" s="119"/>
      <c r="N95" s="187">
        <f>N484</f>
        <v>0</v>
      </c>
      <c r="O95" s="228"/>
      <c r="P95" s="228"/>
      <c r="Q95" s="228"/>
      <c r="R95" s="120"/>
    </row>
    <row r="96" spans="2:18" s="7" customFormat="1" ht="19.9" customHeight="1">
      <c r="B96" s="118"/>
      <c r="C96" s="119"/>
      <c r="D96" s="96" t="s">
        <v>849</v>
      </c>
      <c r="E96" s="119"/>
      <c r="F96" s="119"/>
      <c r="G96" s="119"/>
      <c r="H96" s="119"/>
      <c r="I96" s="119"/>
      <c r="J96" s="119"/>
      <c r="K96" s="119"/>
      <c r="L96" s="119"/>
      <c r="M96" s="119"/>
      <c r="N96" s="187">
        <f>N500</f>
        <v>0</v>
      </c>
      <c r="O96" s="228"/>
      <c r="P96" s="228"/>
      <c r="Q96" s="228"/>
      <c r="R96" s="120"/>
    </row>
    <row r="97" spans="2:18" s="7" customFormat="1" ht="19.9" customHeight="1">
      <c r="B97" s="118"/>
      <c r="C97" s="119"/>
      <c r="D97" s="96" t="s">
        <v>850</v>
      </c>
      <c r="E97" s="119"/>
      <c r="F97" s="119"/>
      <c r="G97" s="119"/>
      <c r="H97" s="119"/>
      <c r="I97" s="119"/>
      <c r="J97" s="119"/>
      <c r="K97" s="119"/>
      <c r="L97" s="119"/>
      <c r="M97" s="119"/>
      <c r="N97" s="187">
        <f>N516</f>
        <v>0</v>
      </c>
      <c r="O97" s="228"/>
      <c r="P97" s="228"/>
      <c r="Q97" s="228"/>
      <c r="R97" s="120"/>
    </row>
    <row r="98" spans="2:18" s="7" customFormat="1" ht="19.9" customHeight="1">
      <c r="B98" s="118"/>
      <c r="C98" s="119"/>
      <c r="D98" s="96" t="s">
        <v>851</v>
      </c>
      <c r="E98" s="119"/>
      <c r="F98" s="119"/>
      <c r="G98" s="119"/>
      <c r="H98" s="119"/>
      <c r="I98" s="119"/>
      <c r="J98" s="119"/>
      <c r="K98" s="119"/>
      <c r="L98" s="119"/>
      <c r="M98" s="119"/>
      <c r="N98" s="187">
        <f>N535</f>
        <v>0</v>
      </c>
      <c r="O98" s="228"/>
      <c r="P98" s="228"/>
      <c r="Q98" s="228"/>
      <c r="R98" s="120"/>
    </row>
    <row r="99" spans="2:18" s="7" customFormat="1" ht="19.9" customHeight="1">
      <c r="B99" s="118"/>
      <c r="C99" s="119"/>
      <c r="D99" s="96" t="s">
        <v>852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87">
        <f>N547</f>
        <v>0</v>
      </c>
      <c r="O99" s="228"/>
      <c r="P99" s="228"/>
      <c r="Q99" s="228"/>
      <c r="R99" s="120"/>
    </row>
    <row r="100" spans="2:18" s="7" customFormat="1" ht="19.9" customHeight="1">
      <c r="B100" s="118"/>
      <c r="C100" s="119"/>
      <c r="D100" s="96" t="s">
        <v>853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87">
        <f>N583</f>
        <v>0</v>
      </c>
      <c r="O100" s="228"/>
      <c r="P100" s="228"/>
      <c r="Q100" s="228"/>
      <c r="R100" s="120"/>
    </row>
    <row r="101" spans="2:18" s="6" customFormat="1" ht="24.95" customHeight="1">
      <c r="B101" s="114"/>
      <c r="C101" s="115"/>
      <c r="D101" s="116" t="s">
        <v>854</v>
      </c>
      <c r="E101" s="115"/>
      <c r="F101" s="115"/>
      <c r="G101" s="115"/>
      <c r="H101" s="115"/>
      <c r="I101" s="115"/>
      <c r="J101" s="115"/>
      <c r="K101" s="115"/>
      <c r="L101" s="115"/>
      <c r="M101" s="115"/>
      <c r="N101" s="226">
        <f>N591</f>
        <v>0</v>
      </c>
      <c r="O101" s="227"/>
      <c r="P101" s="227"/>
      <c r="Q101" s="227"/>
      <c r="R101" s="117"/>
    </row>
    <row r="102" spans="2:18" s="7" customFormat="1" ht="19.9" customHeight="1">
      <c r="B102" s="118"/>
      <c r="C102" s="119"/>
      <c r="D102" s="96" t="s">
        <v>855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187">
        <f>N592</f>
        <v>0</v>
      </c>
      <c r="O102" s="228"/>
      <c r="P102" s="228"/>
      <c r="Q102" s="228"/>
      <c r="R102" s="120"/>
    </row>
    <row r="103" spans="2:18" s="7" customFormat="1" ht="14.85" customHeight="1">
      <c r="B103" s="118"/>
      <c r="C103" s="119"/>
      <c r="D103" s="96" t="s">
        <v>856</v>
      </c>
      <c r="E103" s="119"/>
      <c r="F103" s="119"/>
      <c r="G103" s="119"/>
      <c r="H103" s="119"/>
      <c r="I103" s="119"/>
      <c r="J103" s="119"/>
      <c r="K103" s="119"/>
      <c r="L103" s="119"/>
      <c r="M103" s="119"/>
      <c r="N103" s="187">
        <f>N617</f>
        <v>0</v>
      </c>
      <c r="O103" s="228"/>
      <c r="P103" s="228"/>
      <c r="Q103" s="228"/>
      <c r="R103" s="120"/>
    </row>
    <row r="104" spans="2:18" s="1" customFormat="1" ht="21.7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21" s="1" customFormat="1" ht="29.25" customHeight="1">
      <c r="B105" s="34"/>
      <c r="C105" s="113" t="s">
        <v>857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230">
        <f>ROUND(N106+N107+N108+N109+N110+N111,2)</f>
        <v>0</v>
      </c>
      <c r="O105" s="236"/>
      <c r="P105" s="236"/>
      <c r="Q105" s="236"/>
      <c r="R105" s="36"/>
      <c r="T105" s="121"/>
      <c r="U105" s="122" t="s">
        <v>777</v>
      </c>
    </row>
    <row r="106" spans="2:65" s="1" customFormat="1" ht="18" customHeight="1">
      <c r="B106" s="123"/>
      <c r="C106" s="124"/>
      <c r="D106" s="202" t="s">
        <v>858</v>
      </c>
      <c r="E106" s="234"/>
      <c r="F106" s="234"/>
      <c r="G106" s="234"/>
      <c r="H106" s="234"/>
      <c r="I106" s="124"/>
      <c r="J106" s="124"/>
      <c r="K106" s="124"/>
      <c r="L106" s="124"/>
      <c r="M106" s="124"/>
      <c r="N106" s="186">
        <f>ROUND(N88*T106,2)</f>
        <v>0</v>
      </c>
      <c r="O106" s="235"/>
      <c r="P106" s="235"/>
      <c r="Q106" s="235"/>
      <c r="R106" s="126"/>
      <c r="S106" s="124"/>
      <c r="T106" s="127"/>
      <c r="U106" s="128" t="s">
        <v>780</v>
      </c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30" t="s">
        <v>859</v>
      </c>
      <c r="AZ106" s="129"/>
      <c r="BA106" s="129"/>
      <c r="BB106" s="129"/>
      <c r="BC106" s="129"/>
      <c r="BD106" s="129"/>
      <c r="BE106" s="131">
        <f aca="true" t="shared" si="0" ref="BE106:BE111">IF(U106="základní",N106,0)</f>
        <v>0</v>
      </c>
      <c r="BF106" s="131">
        <f aca="true" t="shared" si="1" ref="BF106:BF111">IF(U106="snížená",N106,0)</f>
        <v>0</v>
      </c>
      <c r="BG106" s="131">
        <f aca="true" t="shared" si="2" ref="BG106:BG111">IF(U106="zákl. přenesená",N106,0)</f>
        <v>0</v>
      </c>
      <c r="BH106" s="131">
        <f aca="true" t="shared" si="3" ref="BH106:BH111">IF(U106="sníž. přenesená",N106,0)</f>
        <v>0</v>
      </c>
      <c r="BI106" s="131">
        <f aca="true" t="shared" si="4" ref="BI106:BI111">IF(U106="nulová",N106,0)</f>
        <v>0</v>
      </c>
      <c r="BJ106" s="130" t="s">
        <v>860</v>
      </c>
      <c r="BK106" s="129"/>
      <c r="BL106" s="129"/>
      <c r="BM106" s="129"/>
    </row>
    <row r="107" spans="2:65" s="1" customFormat="1" ht="18" customHeight="1">
      <c r="B107" s="123"/>
      <c r="C107" s="124"/>
      <c r="D107" s="202" t="s">
        <v>861</v>
      </c>
      <c r="E107" s="234"/>
      <c r="F107" s="234"/>
      <c r="G107" s="234"/>
      <c r="H107" s="234"/>
      <c r="I107" s="124"/>
      <c r="J107" s="124"/>
      <c r="K107" s="124"/>
      <c r="L107" s="124"/>
      <c r="M107" s="124"/>
      <c r="N107" s="186">
        <f>ROUND(N88*T107,2)</f>
        <v>0</v>
      </c>
      <c r="O107" s="235"/>
      <c r="P107" s="235"/>
      <c r="Q107" s="235"/>
      <c r="R107" s="126"/>
      <c r="S107" s="124"/>
      <c r="T107" s="127"/>
      <c r="U107" s="128" t="s">
        <v>780</v>
      </c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30" t="s">
        <v>859</v>
      </c>
      <c r="AZ107" s="129"/>
      <c r="BA107" s="129"/>
      <c r="BB107" s="129"/>
      <c r="BC107" s="129"/>
      <c r="BD107" s="129"/>
      <c r="BE107" s="131">
        <f t="shared" si="0"/>
        <v>0</v>
      </c>
      <c r="BF107" s="131">
        <f t="shared" si="1"/>
        <v>0</v>
      </c>
      <c r="BG107" s="131">
        <f t="shared" si="2"/>
        <v>0</v>
      </c>
      <c r="BH107" s="131">
        <f t="shared" si="3"/>
        <v>0</v>
      </c>
      <c r="BI107" s="131">
        <f t="shared" si="4"/>
        <v>0</v>
      </c>
      <c r="BJ107" s="130" t="s">
        <v>860</v>
      </c>
      <c r="BK107" s="129"/>
      <c r="BL107" s="129"/>
      <c r="BM107" s="129"/>
    </row>
    <row r="108" spans="2:65" s="1" customFormat="1" ht="18" customHeight="1">
      <c r="B108" s="123"/>
      <c r="C108" s="124"/>
      <c r="D108" s="202" t="s">
        <v>862</v>
      </c>
      <c r="E108" s="234"/>
      <c r="F108" s="234"/>
      <c r="G108" s="234"/>
      <c r="H108" s="234"/>
      <c r="I108" s="124"/>
      <c r="J108" s="124"/>
      <c r="K108" s="124"/>
      <c r="L108" s="124"/>
      <c r="M108" s="124"/>
      <c r="N108" s="186">
        <f>ROUND(N88*T108,2)</f>
        <v>0</v>
      </c>
      <c r="O108" s="235"/>
      <c r="P108" s="235"/>
      <c r="Q108" s="235"/>
      <c r="R108" s="126"/>
      <c r="S108" s="124"/>
      <c r="T108" s="127"/>
      <c r="U108" s="128" t="s">
        <v>780</v>
      </c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30" t="s">
        <v>859</v>
      </c>
      <c r="AZ108" s="129"/>
      <c r="BA108" s="129"/>
      <c r="BB108" s="129"/>
      <c r="BC108" s="129"/>
      <c r="BD108" s="129"/>
      <c r="BE108" s="131">
        <f t="shared" si="0"/>
        <v>0</v>
      </c>
      <c r="BF108" s="131">
        <f t="shared" si="1"/>
        <v>0</v>
      </c>
      <c r="BG108" s="131">
        <f t="shared" si="2"/>
        <v>0</v>
      </c>
      <c r="BH108" s="131">
        <f t="shared" si="3"/>
        <v>0</v>
      </c>
      <c r="BI108" s="131">
        <f t="shared" si="4"/>
        <v>0</v>
      </c>
      <c r="BJ108" s="130" t="s">
        <v>860</v>
      </c>
      <c r="BK108" s="129"/>
      <c r="BL108" s="129"/>
      <c r="BM108" s="129"/>
    </row>
    <row r="109" spans="2:65" s="1" customFormat="1" ht="18" customHeight="1">
      <c r="B109" s="123"/>
      <c r="C109" s="124"/>
      <c r="D109" s="202" t="s">
        <v>863</v>
      </c>
      <c r="E109" s="234"/>
      <c r="F109" s="234"/>
      <c r="G109" s="234"/>
      <c r="H109" s="234"/>
      <c r="I109" s="124"/>
      <c r="J109" s="124"/>
      <c r="K109" s="124"/>
      <c r="L109" s="124"/>
      <c r="M109" s="124"/>
      <c r="N109" s="186">
        <f>ROUND(N88*T109,2)</f>
        <v>0</v>
      </c>
      <c r="O109" s="235"/>
      <c r="P109" s="235"/>
      <c r="Q109" s="235"/>
      <c r="R109" s="126"/>
      <c r="S109" s="124"/>
      <c r="T109" s="127"/>
      <c r="U109" s="128" t="s">
        <v>780</v>
      </c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30" t="s">
        <v>859</v>
      </c>
      <c r="AZ109" s="129"/>
      <c r="BA109" s="129"/>
      <c r="BB109" s="129"/>
      <c r="BC109" s="129"/>
      <c r="BD109" s="129"/>
      <c r="BE109" s="131">
        <f t="shared" si="0"/>
        <v>0</v>
      </c>
      <c r="BF109" s="131">
        <f t="shared" si="1"/>
        <v>0</v>
      </c>
      <c r="BG109" s="131">
        <f t="shared" si="2"/>
        <v>0</v>
      </c>
      <c r="BH109" s="131">
        <f t="shared" si="3"/>
        <v>0</v>
      </c>
      <c r="BI109" s="131">
        <f t="shared" si="4"/>
        <v>0</v>
      </c>
      <c r="BJ109" s="130" t="s">
        <v>860</v>
      </c>
      <c r="BK109" s="129"/>
      <c r="BL109" s="129"/>
      <c r="BM109" s="129"/>
    </row>
    <row r="110" spans="2:65" s="1" customFormat="1" ht="18" customHeight="1">
      <c r="B110" s="123"/>
      <c r="C110" s="124"/>
      <c r="D110" s="202" t="s">
        <v>864</v>
      </c>
      <c r="E110" s="234"/>
      <c r="F110" s="234"/>
      <c r="G110" s="234"/>
      <c r="H110" s="234"/>
      <c r="I110" s="124"/>
      <c r="J110" s="124"/>
      <c r="K110" s="124"/>
      <c r="L110" s="124"/>
      <c r="M110" s="124"/>
      <c r="N110" s="186">
        <f>ROUND(N88*T110,2)</f>
        <v>0</v>
      </c>
      <c r="O110" s="235"/>
      <c r="P110" s="235"/>
      <c r="Q110" s="235"/>
      <c r="R110" s="126"/>
      <c r="S110" s="124"/>
      <c r="T110" s="127"/>
      <c r="U110" s="128" t="s">
        <v>780</v>
      </c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30" t="s">
        <v>859</v>
      </c>
      <c r="AZ110" s="129"/>
      <c r="BA110" s="129"/>
      <c r="BB110" s="129"/>
      <c r="BC110" s="129"/>
      <c r="BD110" s="129"/>
      <c r="BE110" s="131">
        <f t="shared" si="0"/>
        <v>0</v>
      </c>
      <c r="BF110" s="131">
        <f t="shared" si="1"/>
        <v>0</v>
      </c>
      <c r="BG110" s="131">
        <f t="shared" si="2"/>
        <v>0</v>
      </c>
      <c r="BH110" s="131">
        <f t="shared" si="3"/>
        <v>0</v>
      </c>
      <c r="BI110" s="131">
        <f t="shared" si="4"/>
        <v>0</v>
      </c>
      <c r="BJ110" s="130" t="s">
        <v>860</v>
      </c>
      <c r="BK110" s="129"/>
      <c r="BL110" s="129"/>
      <c r="BM110" s="129"/>
    </row>
    <row r="111" spans="2:65" s="1" customFormat="1" ht="18" customHeight="1">
      <c r="B111" s="123"/>
      <c r="C111" s="124"/>
      <c r="D111" s="125" t="s">
        <v>865</v>
      </c>
      <c r="E111" s="124"/>
      <c r="F111" s="124"/>
      <c r="G111" s="124"/>
      <c r="H111" s="124"/>
      <c r="I111" s="124"/>
      <c r="J111" s="124"/>
      <c r="K111" s="124"/>
      <c r="L111" s="124"/>
      <c r="M111" s="124"/>
      <c r="N111" s="186">
        <f>ROUND(N88*T111,2)</f>
        <v>0</v>
      </c>
      <c r="O111" s="235"/>
      <c r="P111" s="235"/>
      <c r="Q111" s="235"/>
      <c r="R111" s="126"/>
      <c r="S111" s="124"/>
      <c r="T111" s="132"/>
      <c r="U111" s="133" t="s">
        <v>780</v>
      </c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30" t="s">
        <v>866</v>
      </c>
      <c r="AZ111" s="129"/>
      <c r="BA111" s="129"/>
      <c r="BB111" s="129"/>
      <c r="BC111" s="129"/>
      <c r="BD111" s="129"/>
      <c r="BE111" s="131">
        <f t="shared" si="0"/>
        <v>0</v>
      </c>
      <c r="BF111" s="131">
        <f t="shared" si="1"/>
        <v>0</v>
      </c>
      <c r="BG111" s="131">
        <f t="shared" si="2"/>
        <v>0</v>
      </c>
      <c r="BH111" s="131">
        <f t="shared" si="3"/>
        <v>0</v>
      </c>
      <c r="BI111" s="131">
        <f t="shared" si="4"/>
        <v>0</v>
      </c>
      <c r="BJ111" s="130" t="s">
        <v>860</v>
      </c>
      <c r="BK111" s="129"/>
      <c r="BL111" s="129"/>
      <c r="BM111" s="129"/>
    </row>
    <row r="112" spans="2:18" s="1" customFormat="1" ht="13.5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29.25" customHeight="1">
      <c r="B113" s="34"/>
      <c r="C113" s="107" t="s">
        <v>830</v>
      </c>
      <c r="D113" s="45"/>
      <c r="E113" s="45"/>
      <c r="F113" s="45"/>
      <c r="G113" s="45"/>
      <c r="H113" s="45"/>
      <c r="I113" s="45"/>
      <c r="J113" s="45"/>
      <c r="K113" s="45"/>
      <c r="L113" s="200">
        <f>ROUND(SUM(N88+N105),2)</f>
        <v>0</v>
      </c>
      <c r="M113" s="200"/>
      <c r="N113" s="200"/>
      <c r="O113" s="200"/>
      <c r="P113" s="200"/>
      <c r="Q113" s="200"/>
      <c r="R113" s="36"/>
    </row>
    <row r="114" spans="2:18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8" spans="2:18" s="1" customFormat="1" ht="6.95" customHeight="1"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3"/>
    </row>
    <row r="119" spans="2:18" s="1" customFormat="1" ht="36.95" customHeight="1">
      <c r="B119" s="34"/>
      <c r="C119" s="190" t="s">
        <v>521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36"/>
    </row>
    <row r="120" spans="2:18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18" s="1" customFormat="1" ht="30" customHeight="1">
      <c r="B121" s="34"/>
      <c r="C121" s="30" t="s">
        <v>751</v>
      </c>
      <c r="D121" s="35"/>
      <c r="E121" s="35"/>
      <c r="F121" s="221" t="str">
        <f>F6</f>
        <v>Domov se zvláštním režimem pro osoby bez přístřeší ul. Vikýřovická, parc.č. st. 1763, Šumperk</v>
      </c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35"/>
      <c r="R121" s="36"/>
    </row>
    <row r="122" spans="2:18" s="1" customFormat="1" ht="36.95" customHeight="1">
      <c r="B122" s="34"/>
      <c r="C122" s="68" t="s">
        <v>836</v>
      </c>
      <c r="D122" s="35"/>
      <c r="E122" s="35"/>
      <c r="F122" s="212" t="str">
        <f>F7</f>
        <v>D1.4.3 - SILNOPROUDÁ ELEKTROTECHNIKA</v>
      </c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35"/>
      <c r="R122" s="36"/>
    </row>
    <row r="123" spans="2:18" s="1" customFormat="1" ht="6.9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18" s="1" customFormat="1" ht="18" customHeight="1">
      <c r="B124" s="34"/>
      <c r="C124" s="30" t="s">
        <v>757</v>
      </c>
      <c r="D124" s="35"/>
      <c r="E124" s="35"/>
      <c r="F124" s="28" t="str">
        <f>F9</f>
        <v>k.ú. Šumperk</v>
      </c>
      <c r="G124" s="35"/>
      <c r="H124" s="35"/>
      <c r="I124" s="35"/>
      <c r="J124" s="35"/>
      <c r="K124" s="30" t="s">
        <v>759</v>
      </c>
      <c r="L124" s="35"/>
      <c r="M124" s="232">
        <f>IF(O9="","",O9)</f>
        <v>42725</v>
      </c>
      <c r="N124" s="232"/>
      <c r="O124" s="232"/>
      <c r="P124" s="232"/>
      <c r="Q124" s="35"/>
      <c r="R124" s="36"/>
    </row>
    <row r="125" spans="2:18" s="1" customFormat="1" ht="6.9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18" s="1" customFormat="1" ht="15">
      <c r="B126" s="34"/>
      <c r="C126" s="30" t="s">
        <v>762</v>
      </c>
      <c r="D126" s="35"/>
      <c r="E126" s="35"/>
      <c r="F126" s="28" t="str">
        <f>E12</f>
        <v>Město Šumperk, náměstí Míru 364/1, 787 01 Šumperk</v>
      </c>
      <c r="G126" s="35"/>
      <c r="H126" s="35"/>
      <c r="I126" s="35"/>
      <c r="J126" s="35"/>
      <c r="K126" s="30" t="s">
        <v>768</v>
      </c>
      <c r="L126" s="35"/>
      <c r="M126" s="180" t="str">
        <f>E18</f>
        <v>Zdeněk Hložanka</v>
      </c>
      <c r="N126" s="180"/>
      <c r="O126" s="180"/>
      <c r="P126" s="180"/>
      <c r="Q126" s="180"/>
      <c r="R126" s="36"/>
    </row>
    <row r="127" spans="2:18" s="1" customFormat="1" ht="14.45" customHeight="1">
      <c r="B127" s="34"/>
      <c r="C127" s="30" t="s">
        <v>766</v>
      </c>
      <c r="D127" s="35"/>
      <c r="E127" s="35"/>
      <c r="F127" s="28" t="str">
        <f>IF(E15="","",E15)</f>
        <v>Vyplň údaj</v>
      </c>
      <c r="G127" s="35"/>
      <c r="H127" s="35"/>
      <c r="I127" s="35"/>
      <c r="J127" s="35"/>
      <c r="K127" s="30" t="s">
        <v>771</v>
      </c>
      <c r="L127" s="35"/>
      <c r="M127" s="180" t="str">
        <f>E21</f>
        <v>Zdeněk Hložanka</v>
      </c>
      <c r="N127" s="180"/>
      <c r="O127" s="180"/>
      <c r="P127" s="180"/>
      <c r="Q127" s="180"/>
      <c r="R127" s="36"/>
    </row>
    <row r="128" spans="2:18" s="1" customFormat="1" ht="10.35" customHeight="1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27" s="8" customFormat="1" ht="29.25" customHeight="1">
      <c r="B129" s="134"/>
      <c r="C129" s="135" t="s">
        <v>867</v>
      </c>
      <c r="D129" s="136" t="s">
        <v>868</v>
      </c>
      <c r="E129" s="136" t="s">
        <v>795</v>
      </c>
      <c r="F129" s="244" t="s">
        <v>869</v>
      </c>
      <c r="G129" s="244"/>
      <c r="H129" s="244"/>
      <c r="I129" s="244"/>
      <c r="J129" s="136" t="s">
        <v>870</v>
      </c>
      <c r="K129" s="136" t="s">
        <v>871</v>
      </c>
      <c r="L129" s="245" t="s">
        <v>872</v>
      </c>
      <c r="M129" s="245"/>
      <c r="N129" s="244" t="s">
        <v>840</v>
      </c>
      <c r="O129" s="244"/>
      <c r="P129" s="244"/>
      <c r="Q129" s="246"/>
      <c r="R129" s="137"/>
      <c r="T129" s="74" t="s">
        <v>873</v>
      </c>
      <c r="U129" s="75" t="s">
        <v>777</v>
      </c>
      <c r="V129" s="75" t="s">
        <v>874</v>
      </c>
      <c r="W129" s="75" t="s">
        <v>875</v>
      </c>
      <c r="X129" s="75" t="s">
        <v>876</v>
      </c>
      <c r="Y129" s="75" t="s">
        <v>877</v>
      </c>
      <c r="Z129" s="75" t="s">
        <v>878</v>
      </c>
      <c r="AA129" s="76" t="s">
        <v>879</v>
      </c>
    </row>
    <row r="130" spans="2:63" s="1" customFormat="1" ht="29.25" customHeight="1">
      <c r="B130" s="34"/>
      <c r="C130" s="78" t="s">
        <v>838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251">
        <f>BK130</f>
        <v>0</v>
      </c>
      <c r="O130" s="252"/>
      <c r="P130" s="252"/>
      <c r="Q130" s="252"/>
      <c r="R130" s="36"/>
      <c r="T130" s="77"/>
      <c r="U130" s="50"/>
      <c r="V130" s="50"/>
      <c r="W130" s="138">
        <f>W131+W591+W624</f>
        <v>0</v>
      </c>
      <c r="X130" s="50"/>
      <c r="Y130" s="138">
        <f>Y131+Y591+Y624</f>
        <v>13.670490000000001</v>
      </c>
      <c r="Z130" s="50"/>
      <c r="AA130" s="139">
        <f>AA131+AA591+AA624</f>
        <v>5.691000000000001</v>
      </c>
      <c r="AT130" s="18" t="s">
        <v>812</v>
      </c>
      <c r="AU130" s="18" t="s">
        <v>842</v>
      </c>
      <c r="BK130" s="140">
        <f>BK131+BK591+BK624</f>
        <v>0</v>
      </c>
    </row>
    <row r="131" spans="2:63" s="9" customFormat="1" ht="37.35" customHeight="1">
      <c r="B131" s="141"/>
      <c r="C131" s="142"/>
      <c r="D131" s="143" t="s">
        <v>843</v>
      </c>
      <c r="E131" s="143"/>
      <c r="F131" s="143"/>
      <c r="G131" s="143"/>
      <c r="H131" s="143"/>
      <c r="I131" s="143"/>
      <c r="J131" s="143"/>
      <c r="K131" s="143"/>
      <c r="L131" s="143"/>
      <c r="M131" s="143"/>
      <c r="N131" s="253">
        <f>BK131</f>
        <v>0</v>
      </c>
      <c r="O131" s="226"/>
      <c r="P131" s="226"/>
      <c r="Q131" s="226"/>
      <c r="R131" s="144"/>
      <c r="T131" s="145"/>
      <c r="U131" s="142"/>
      <c r="V131" s="142"/>
      <c r="W131" s="146">
        <f>W132+W137+W140+W436+W464+W484+W500+W516+W535+W547+W583</f>
        <v>0</v>
      </c>
      <c r="X131" s="142"/>
      <c r="Y131" s="146">
        <f>Y132+Y137+Y140+Y436+Y464+Y484+Y500+Y516+Y535+Y547+Y583</f>
        <v>13.670490000000001</v>
      </c>
      <c r="Z131" s="142"/>
      <c r="AA131" s="147">
        <f>AA132+AA137+AA140+AA436+AA464+AA484+AA500+AA516+AA535+AA547+AA583</f>
        <v>0</v>
      </c>
      <c r="AR131" s="148" t="s">
        <v>813</v>
      </c>
      <c r="AT131" s="149" t="s">
        <v>812</v>
      </c>
      <c r="AU131" s="149" t="s">
        <v>813</v>
      </c>
      <c r="AY131" s="148" t="s">
        <v>880</v>
      </c>
      <c r="BK131" s="150">
        <f>BK132+BK137+BK140+BK436+BK464+BK484+BK500+BK516+BK535+BK547+BK583</f>
        <v>0</v>
      </c>
    </row>
    <row r="132" spans="2:63" s="9" customFormat="1" ht="19.9" customHeight="1">
      <c r="B132" s="141"/>
      <c r="C132" s="142"/>
      <c r="D132" s="151" t="s">
        <v>844</v>
      </c>
      <c r="E132" s="151"/>
      <c r="F132" s="151"/>
      <c r="G132" s="151"/>
      <c r="H132" s="151"/>
      <c r="I132" s="151"/>
      <c r="J132" s="151"/>
      <c r="K132" s="151"/>
      <c r="L132" s="151"/>
      <c r="M132" s="151"/>
      <c r="N132" s="254">
        <f>BK132</f>
        <v>0</v>
      </c>
      <c r="O132" s="255"/>
      <c r="P132" s="255"/>
      <c r="Q132" s="255"/>
      <c r="R132" s="144"/>
      <c r="T132" s="145"/>
      <c r="U132" s="142"/>
      <c r="V132" s="142"/>
      <c r="W132" s="146">
        <f>SUM(W133:W136)</f>
        <v>0</v>
      </c>
      <c r="X132" s="142"/>
      <c r="Y132" s="146">
        <f>SUM(Y133:Y136)</f>
        <v>0</v>
      </c>
      <c r="Z132" s="142"/>
      <c r="AA132" s="147">
        <f>SUM(AA133:AA136)</f>
        <v>0</v>
      </c>
      <c r="AR132" s="148" t="s">
        <v>813</v>
      </c>
      <c r="AT132" s="149" t="s">
        <v>812</v>
      </c>
      <c r="AU132" s="149" t="s">
        <v>756</v>
      </c>
      <c r="AY132" s="148" t="s">
        <v>880</v>
      </c>
      <c r="BK132" s="150">
        <f>SUM(BK133:BK136)</f>
        <v>0</v>
      </c>
    </row>
    <row r="133" spans="2:65" s="1" customFormat="1" ht="22.5" customHeight="1">
      <c r="B133" s="123"/>
      <c r="C133" s="152" t="s">
        <v>756</v>
      </c>
      <c r="D133" s="152" t="s">
        <v>881</v>
      </c>
      <c r="E133" s="153" t="s">
        <v>882</v>
      </c>
      <c r="F133" s="238" t="s">
        <v>883</v>
      </c>
      <c r="G133" s="238"/>
      <c r="H133" s="238"/>
      <c r="I133" s="238"/>
      <c r="J133" s="154" t="s">
        <v>884</v>
      </c>
      <c r="K133" s="155">
        <v>48</v>
      </c>
      <c r="L133" s="239">
        <v>0</v>
      </c>
      <c r="M133" s="239"/>
      <c r="N133" s="240">
        <f>ROUND(L133*K133,2)</f>
        <v>0</v>
      </c>
      <c r="O133" s="240"/>
      <c r="P133" s="240"/>
      <c r="Q133" s="240"/>
      <c r="R133" s="126"/>
      <c r="T133" s="156" t="s">
        <v>737</v>
      </c>
      <c r="U133" s="43" t="s">
        <v>780</v>
      </c>
      <c r="V133" s="35"/>
      <c r="W133" s="157">
        <f>V133*K133</f>
        <v>0</v>
      </c>
      <c r="X133" s="157">
        <v>0</v>
      </c>
      <c r="Y133" s="157">
        <f>X133*K133</f>
        <v>0</v>
      </c>
      <c r="Z133" s="157">
        <v>0</v>
      </c>
      <c r="AA133" s="158">
        <f>Z133*K133</f>
        <v>0</v>
      </c>
      <c r="AR133" s="18" t="s">
        <v>885</v>
      </c>
      <c r="AT133" s="18" t="s">
        <v>881</v>
      </c>
      <c r="AU133" s="18" t="s">
        <v>860</v>
      </c>
      <c r="AY133" s="18" t="s">
        <v>880</v>
      </c>
      <c r="BE133" s="100">
        <f>IF(U133="základní",N133,0)</f>
        <v>0</v>
      </c>
      <c r="BF133" s="100">
        <f>IF(U133="snížená",N133,0)</f>
        <v>0</v>
      </c>
      <c r="BG133" s="100">
        <f>IF(U133="zákl. přenesená",N133,0)</f>
        <v>0</v>
      </c>
      <c r="BH133" s="100">
        <f>IF(U133="sníž. přenesená",N133,0)</f>
        <v>0</v>
      </c>
      <c r="BI133" s="100">
        <f>IF(U133="nulová",N133,0)</f>
        <v>0</v>
      </c>
      <c r="BJ133" s="18" t="s">
        <v>860</v>
      </c>
      <c r="BK133" s="100">
        <f>ROUND(L133*K133,2)</f>
        <v>0</v>
      </c>
      <c r="BL133" s="18" t="s">
        <v>885</v>
      </c>
      <c r="BM133" s="18" t="s">
        <v>886</v>
      </c>
    </row>
    <row r="134" spans="2:65" s="1" customFormat="1" ht="22.5" customHeight="1">
      <c r="B134" s="123"/>
      <c r="C134" s="152" t="s">
        <v>860</v>
      </c>
      <c r="D134" s="152" t="s">
        <v>881</v>
      </c>
      <c r="E134" s="153" t="s">
        <v>887</v>
      </c>
      <c r="F134" s="238" t="s">
        <v>888</v>
      </c>
      <c r="G134" s="238"/>
      <c r="H134" s="238"/>
      <c r="I134" s="238"/>
      <c r="J134" s="154" t="s">
        <v>884</v>
      </c>
      <c r="K134" s="155">
        <v>16</v>
      </c>
      <c r="L134" s="239">
        <v>0</v>
      </c>
      <c r="M134" s="239"/>
      <c r="N134" s="240">
        <f>ROUND(L134*K134,2)</f>
        <v>0</v>
      </c>
      <c r="O134" s="240"/>
      <c r="P134" s="240"/>
      <c r="Q134" s="240"/>
      <c r="R134" s="126"/>
      <c r="T134" s="156" t="s">
        <v>737</v>
      </c>
      <c r="U134" s="43" t="s">
        <v>780</v>
      </c>
      <c r="V134" s="35"/>
      <c r="W134" s="157">
        <f>V134*K134</f>
        <v>0</v>
      </c>
      <c r="X134" s="157">
        <v>0</v>
      </c>
      <c r="Y134" s="157">
        <f>X134*K134</f>
        <v>0</v>
      </c>
      <c r="Z134" s="157">
        <v>0</v>
      </c>
      <c r="AA134" s="158">
        <f>Z134*K134</f>
        <v>0</v>
      </c>
      <c r="AR134" s="18" t="s">
        <v>885</v>
      </c>
      <c r="AT134" s="18" t="s">
        <v>881</v>
      </c>
      <c r="AU134" s="18" t="s">
        <v>860</v>
      </c>
      <c r="AY134" s="18" t="s">
        <v>880</v>
      </c>
      <c r="BE134" s="100">
        <f>IF(U134="základní",N134,0)</f>
        <v>0</v>
      </c>
      <c r="BF134" s="100">
        <f>IF(U134="snížená",N134,0)</f>
        <v>0</v>
      </c>
      <c r="BG134" s="100">
        <f>IF(U134="zákl. přenesená",N134,0)</f>
        <v>0</v>
      </c>
      <c r="BH134" s="100">
        <f>IF(U134="sníž. přenesená",N134,0)</f>
        <v>0</v>
      </c>
      <c r="BI134" s="100">
        <f>IF(U134="nulová",N134,0)</f>
        <v>0</v>
      </c>
      <c r="BJ134" s="18" t="s">
        <v>860</v>
      </c>
      <c r="BK134" s="100">
        <f>ROUND(L134*K134,2)</f>
        <v>0</v>
      </c>
      <c r="BL134" s="18" t="s">
        <v>885</v>
      </c>
      <c r="BM134" s="18" t="s">
        <v>889</v>
      </c>
    </row>
    <row r="135" spans="2:65" s="1" customFormat="1" ht="22.5" customHeight="1">
      <c r="B135" s="123"/>
      <c r="C135" s="152" t="s">
        <v>890</v>
      </c>
      <c r="D135" s="152" t="s">
        <v>881</v>
      </c>
      <c r="E135" s="153" t="s">
        <v>891</v>
      </c>
      <c r="F135" s="238" t="s">
        <v>892</v>
      </c>
      <c r="G135" s="238"/>
      <c r="H135" s="238"/>
      <c r="I135" s="238"/>
      <c r="J135" s="154" t="s">
        <v>884</v>
      </c>
      <c r="K135" s="155">
        <v>24</v>
      </c>
      <c r="L135" s="239">
        <v>0</v>
      </c>
      <c r="M135" s="239"/>
      <c r="N135" s="240">
        <f>ROUND(L135*K135,2)</f>
        <v>0</v>
      </c>
      <c r="O135" s="240"/>
      <c r="P135" s="240"/>
      <c r="Q135" s="240"/>
      <c r="R135" s="126"/>
      <c r="T135" s="156" t="s">
        <v>737</v>
      </c>
      <c r="U135" s="43" t="s">
        <v>780</v>
      </c>
      <c r="V135" s="35"/>
      <c r="W135" s="157">
        <f>V135*K135</f>
        <v>0</v>
      </c>
      <c r="X135" s="157">
        <v>0</v>
      </c>
      <c r="Y135" s="157">
        <f>X135*K135</f>
        <v>0</v>
      </c>
      <c r="Z135" s="157">
        <v>0</v>
      </c>
      <c r="AA135" s="158">
        <f>Z135*K135</f>
        <v>0</v>
      </c>
      <c r="AR135" s="18" t="s">
        <v>885</v>
      </c>
      <c r="AT135" s="18" t="s">
        <v>881</v>
      </c>
      <c r="AU135" s="18" t="s">
        <v>860</v>
      </c>
      <c r="AY135" s="18" t="s">
        <v>880</v>
      </c>
      <c r="BE135" s="100">
        <f>IF(U135="základní",N135,0)</f>
        <v>0</v>
      </c>
      <c r="BF135" s="100">
        <f>IF(U135="snížená",N135,0)</f>
        <v>0</v>
      </c>
      <c r="BG135" s="100">
        <f>IF(U135="zákl. přenesená",N135,0)</f>
        <v>0</v>
      </c>
      <c r="BH135" s="100">
        <f>IF(U135="sníž. přenesená",N135,0)</f>
        <v>0</v>
      </c>
      <c r="BI135" s="100">
        <f>IF(U135="nulová",N135,0)</f>
        <v>0</v>
      </c>
      <c r="BJ135" s="18" t="s">
        <v>860</v>
      </c>
      <c r="BK135" s="100">
        <f>ROUND(L135*K135,2)</f>
        <v>0</v>
      </c>
      <c r="BL135" s="18" t="s">
        <v>885</v>
      </c>
      <c r="BM135" s="18" t="s">
        <v>893</v>
      </c>
    </row>
    <row r="136" spans="2:65" s="1" customFormat="1" ht="22.5" customHeight="1">
      <c r="B136" s="123"/>
      <c r="C136" s="152" t="s">
        <v>894</v>
      </c>
      <c r="D136" s="152" t="s">
        <v>881</v>
      </c>
      <c r="E136" s="153" t="s">
        <v>895</v>
      </c>
      <c r="F136" s="238" t="s">
        <v>896</v>
      </c>
      <c r="G136" s="238"/>
      <c r="H136" s="238"/>
      <c r="I136" s="238"/>
      <c r="J136" s="154" t="s">
        <v>884</v>
      </c>
      <c r="K136" s="155">
        <v>32</v>
      </c>
      <c r="L136" s="239">
        <v>0</v>
      </c>
      <c r="M136" s="239"/>
      <c r="N136" s="240">
        <f>ROUND(L136*K136,2)</f>
        <v>0</v>
      </c>
      <c r="O136" s="240"/>
      <c r="P136" s="240"/>
      <c r="Q136" s="240"/>
      <c r="R136" s="126"/>
      <c r="T136" s="156" t="s">
        <v>737</v>
      </c>
      <c r="U136" s="43" t="s">
        <v>780</v>
      </c>
      <c r="V136" s="35"/>
      <c r="W136" s="157">
        <f>V136*K136</f>
        <v>0</v>
      </c>
      <c r="X136" s="157">
        <v>0</v>
      </c>
      <c r="Y136" s="157">
        <f>X136*K136</f>
        <v>0</v>
      </c>
      <c r="Z136" s="157">
        <v>0</v>
      </c>
      <c r="AA136" s="158">
        <f>Z136*K136</f>
        <v>0</v>
      </c>
      <c r="AR136" s="18" t="s">
        <v>885</v>
      </c>
      <c r="AT136" s="18" t="s">
        <v>881</v>
      </c>
      <c r="AU136" s="18" t="s">
        <v>860</v>
      </c>
      <c r="AY136" s="18" t="s">
        <v>880</v>
      </c>
      <c r="BE136" s="100">
        <f>IF(U136="základní",N136,0)</f>
        <v>0</v>
      </c>
      <c r="BF136" s="100">
        <f>IF(U136="snížená",N136,0)</f>
        <v>0</v>
      </c>
      <c r="BG136" s="100">
        <f>IF(U136="zákl. přenesená",N136,0)</f>
        <v>0</v>
      </c>
      <c r="BH136" s="100">
        <f>IF(U136="sníž. přenesená",N136,0)</f>
        <v>0</v>
      </c>
      <c r="BI136" s="100">
        <f>IF(U136="nulová",N136,0)</f>
        <v>0</v>
      </c>
      <c r="BJ136" s="18" t="s">
        <v>860</v>
      </c>
      <c r="BK136" s="100">
        <f>ROUND(L136*K136,2)</f>
        <v>0</v>
      </c>
      <c r="BL136" s="18" t="s">
        <v>885</v>
      </c>
      <c r="BM136" s="18" t="s">
        <v>897</v>
      </c>
    </row>
    <row r="137" spans="2:63" s="9" customFormat="1" ht="29.85" customHeight="1">
      <c r="B137" s="141"/>
      <c r="C137" s="142"/>
      <c r="D137" s="151" t="s">
        <v>522</v>
      </c>
      <c r="E137" s="151"/>
      <c r="F137" s="151"/>
      <c r="G137" s="151"/>
      <c r="H137" s="151"/>
      <c r="I137" s="151"/>
      <c r="J137" s="151"/>
      <c r="K137" s="151"/>
      <c r="L137" s="151"/>
      <c r="M137" s="151"/>
      <c r="N137" s="249"/>
      <c r="O137" s="250"/>
      <c r="P137" s="250"/>
      <c r="Q137" s="250"/>
      <c r="R137" s="144"/>
      <c r="T137" s="145"/>
      <c r="U137" s="142"/>
      <c r="V137" s="142"/>
      <c r="W137" s="146">
        <f>SUM(W138:W139)</f>
        <v>0</v>
      </c>
      <c r="X137" s="142"/>
      <c r="Y137" s="146">
        <f>SUM(Y138:Y139)</f>
        <v>0</v>
      </c>
      <c r="Z137" s="142"/>
      <c r="AA137" s="147">
        <f>SUM(AA138:AA139)</f>
        <v>0</v>
      </c>
      <c r="AR137" s="148" t="s">
        <v>890</v>
      </c>
      <c r="AT137" s="149" t="s">
        <v>812</v>
      </c>
      <c r="AU137" s="149" t="s">
        <v>756</v>
      </c>
      <c r="AY137" s="148" t="s">
        <v>880</v>
      </c>
      <c r="BK137" s="150">
        <f>SUM(BK138:BK139)</f>
        <v>0</v>
      </c>
    </row>
    <row r="138" spans="2:65" s="1" customFormat="1" ht="44.25" customHeight="1">
      <c r="B138" s="123"/>
      <c r="C138" s="152" t="s">
        <v>898</v>
      </c>
      <c r="D138" s="152"/>
      <c r="E138" s="153"/>
      <c r="F138" s="238" t="s">
        <v>899</v>
      </c>
      <c r="G138" s="238"/>
      <c r="H138" s="238"/>
      <c r="I138" s="238"/>
      <c r="J138" s="154" t="s">
        <v>737</v>
      </c>
      <c r="K138" s="155"/>
      <c r="L138" s="239"/>
      <c r="M138" s="239"/>
      <c r="N138" s="240"/>
      <c r="O138" s="240"/>
      <c r="P138" s="240"/>
      <c r="Q138" s="240"/>
      <c r="R138" s="126"/>
      <c r="T138" s="156" t="s">
        <v>737</v>
      </c>
      <c r="U138" s="43" t="s">
        <v>780</v>
      </c>
      <c r="V138" s="35"/>
      <c r="W138" s="157">
        <f>V138*K138</f>
        <v>0</v>
      </c>
      <c r="X138" s="157">
        <v>0</v>
      </c>
      <c r="Y138" s="157">
        <f>X138*K138</f>
        <v>0</v>
      </c>
      <c r="Z138" s="157">
        <v>0</v>
      </c>
      <c r="AA138" s="158">
        <f>Z138*K138</f>
        <v>0</v>
      </c>
      <c r="AR138" s="18" t="s">
        <v>885</v>
      </c>
      <c r="AT138" s="18" t="s">
        <v>881</v>
      </c>
      <c r="AU138" s="18" t="s">
        <v>860</v>
      </c>
      <c r="AY138" s="18" t="s">
        <v>880</v>
      </c>
      <c r="BE138" s="100">
        <f>IF(U138="základní",N138,0)</f>
        <v>0</v>
      </c>
      <c r="BF138" s="100">
        <f>IF(U138="snížená",N138,0)</f>
        <v>0</v>
      </c>
      <c r="BG138" s="100">
        <f>IF(U138="zákl. přenesená",N138,0)</f>
        <v>0</v>
      </c>
      <c r="BH138" s="100">
        <f>IF(U138="sníž. přenesená",N138,0)</f>
        <v>0</v>
      </c>
      <c r="BI138" s="100">
        <f>IF(U138="nulová",N138,0)</f>
        <v>0</v>
      </c>
      <c r="BJ138" s="18" t="s">
        <v>860</v>
      </c>
      <c r="BK138" s="100">
        <f>ROUND(L138*K138,2)</f>
        <v>0</v>
      </c>
      <c r="BL138" s="18" t="s">
        <v>885</v>
      </c>
      <c r="BM138" s="18" t="s">
        <v>900</v>
      </c>
    </row>
    <row r="139" spans="2:65" s="1" customFormat="1" ht="44.25" customHeight="1">
      <c r="B139" s="123"/>
      <c r="C139" s="152" t="s">
        <v>901</v>
      </c>
      <c r="D139" s="152"/>
      <c r="E139" s="153"/>
      <c r="F139" s="238" t="s">
        <v>902</v>
      </c>
      <c r="G139" s="238"/>
      <c r="H139" s="238"/>
      <c r="I139" s="238"/>
      <c r="J139" s="154" t="s">
        <v>737</v>
      </c>
      <c r="K139" s="155"/>
      <c r="L139" s="239"/>
      <c r="M139" s="239"/>
      <c r="N139" s="240"/>
      <c r="O139" s="240"/>
      <c r="P139" s="240"/>
      <c r="Q139" s="240"/>
      <c r="R139" s="126"/>
      <c r="T139" s="156" t="s">
        <v>737</v>
      </c>
      <c r="U139" s="43" t="s">
        <v>780</v>
      </c>
      <c r="V139" s="35"/>
      <c r="W139" s="157">
        <f>V139*K139</f>
        <v>0</v>
      </c>
      <c r="X139" s="157">
        <v>0</v>
      </c>
      <c r="Y139" s="157">
        <f>X139*K139</f>
        <v>0</v>
      </c>
      <c r="Z139" s="157">
        <v>0</v>
      </c>
      <c r="AA139" s="158">
        <f>Z139*K139</f>
        <v>0</v>
      </c>
      <c r="AR139" s="18" t="s">
        <v>885</v>
      </c>
      <c r="AT139" s="18" t="s">
        <v>881</v>
      </c>
      <c r="AU139" s="18" t="s">
        <v>860</v>
      </c>
      <c r="AY139" s="18" t="s">
        <v>880</v>
      </c>
      <c r="BE139" s="100">
        <f>IF(U139="základní",N139,0)</f>
        <v>0</v>
      </c>
      <c r="BF139" s="100">
        <f>IF(U139="snížená",N139,0)</f>
        <v>0</v>
      </c>
      <c r="BG139" s="100">
        <f>IF(U139="zákl. přenesená",N139,0)</f>
        <v>0</v>
      </c>
      <c r="BH139" s="100">
        <f>IF(U139="sníž. přenesená",N139,0)</f>
        <v>0</v>
      </c>
      <c r="BI139" s="100">
        <f>IF(U139="nulová",N139,0)</f>
        <v>0</v>
      </c>
      <c r="BJ139" s="18" t="s">
        <v>860</v>
      </c>
      <c r="BK139" s="100">
        <f>ROUND(L139*K139,2)</f>
        <v>0</v>
      </c>
      <c r="BL139" s="18" t="s">
        <v>885</v>
      </c>
      <c r="BM139" s="18" t="s">
        <v>903</v>
      </c>
    </row>
    <row r="140" spans="2:63" s="9" customFormat="1" ht="29.85" customHeight="1">
      <c r="B140" s="141"/>
      <c r="C140" s="142"/>
      <c r="D140" s="151" t="s">
        <v>845</v>
      </c>
      <c r="E140" s="151"/>
      <c r="F140" s="151"/>
      <c r="G140" s="151"/>
      <c r="H140" s="151"/>
      <c r="I140" s="151"/>
      <c r="J140" s="151"/>
      <c r="K140" s="151"/>
      <c r="L140" s="151"/>
      <c r="M140" s="151"/>
      <c r="N140" s="249">
        <f>BK140</f>
        <v>0</v>
      </c>
      <c r="O140" s="250"/>
      <c r="P140" s="250"/>
      <c r="Q140" s="250"/>
      <c r="R140" s="144"/>
      <c r="T140" s="145"/>
      <c r="U140" s="142"/>
      <c r="V140" s="142"/>
      <c r="W140" s="146">
        <f>SUM(W141:W435)</f>
        <v>0</v>
      </c>
      <c r="X140" s="142"/>
      <c r="Y140" s="146">
        <f>SUM(Y141:Y435)</f>
        <v>2.1554600000000006</v>
      </c>
      <c r="Z140" s="142"/>
      <c r="AA140" s="147">
        <f>SUM(AA141:AA435)</f>
        <v>0</v>
      </c>
      <c r="AR140" s="148" t="s">
        <v>890</v>
      </c>
      <c r="AT140" s="149" t="s">
        <v>812</v>
      </c>
      <c r="AU140" s="149" t="s">
        <v>756</v>
      </c>
      <c r="AY140" s="148" t="s">
        <v>880</v>
      </c>
      <c r="BK140" s="150">
        <f>SUM(BK141:BK435)</f>
        <v>0</v>
      </c>
    </row>
    <row r="141" spans="2:65" s="1" customFormat="1" ht="31.5" customHeight="1">
      <c r="B141" s="123"/>
      <c r="C141" s="152" t="s">
        <v>904</v>
      </c>
      <c r="D141" s="152" t="s">
        <v>881</v>
      </c>
      <c r="E141" s="153" t="s">
        <v>905</v>
      </c>
      <c r="F141" s="238" t="s">
        <v>906</v>
      </c>
      <c r="G141" s="238"/>
      <c r="H141" s="238"/>
      <c r="I141" s="238"/>
      <c r="J141" s="154" t="s">
        <v>907</v>
      </c>
      <c r="K141" s="155">
        <v>12</v>
      </c>
      <c r="L141" s="239">
        <v>0</v>
      </c>
      <c r="M141" s="239"/>
      <c r="N141" s="240">
        <f>ROUND(L141*K141,2)</f>
        <v>0</v>
      </c>
      <c r="O141" s="240"/>
      <c r="P141" s="240"/>
      <c r="Q141" s="240"/>
      <c r="R141" s="126"/>
      <c r="T141" s="156" t="s">
        <v>737</v>
      </c>
      <c r="U141" s="43" t="s">
        <v>780</v>
      </c>
      <c r="V141" s="35"/>
      <c r="W141" s="157">
        <f>V141*K141</f>
        <v>0</v>
      </c>
      <c r="X141" s="157">
        <v>0</v>
      </c>
      <c r="Y141" s="157">
        <f>X141*K141</f>
        <v>0</v>
      </c>
      <c r="Z141" s="157">
        <v>0</v>
      </c>
      <c r="AA141" s="158">
        <f>Z141*K141</f>
        <v>0</v>
      </c>
      <c r="AR141" s="18" t="s">
        <v>885</v>
      </c>
      <c r="AT141" s="18" t="s">
        <v>881</v>
      </c>
      <c r="AU141" s="18" t="s">
        <v>860</v>
      </c>
      <c r="AY141" s="18" t="s">
        <v>880</v>
      </c>
      <c r="BE141" s="100">
        <f>IF(U141="základní",N141,0)</f>
        <v>0</v>
      </c>
      <c r="BF141" s="100">
        <f>IF(U141="snížená",N141,0)</f>
        <v>0</v>
      </c>
      <c r="BG141" s="100">
        <f>IF(U141="zákl. přenesená",N141,0)</f>
        <v>0</v>
      </c>
      <c r="BH141" s="100">
        <f>IF(U141="sníž. přenesená",N141,0)</f>
        <v>0</v>
      </c>
      <c r="BI141" s="100">
        <f>IF(U141="nulová",N141,0)</f>
        <v>0</v>
      </c>
      <c r="BJ141" s="18" t="s">
        <v>860</v>
      </c>
      <c r="BK141" s="100">
        <f>ROUND(L141*K141,2)</f>
        <v>0</v>
      </c>
      <c r="BL141" s="18" t="s">
        <v>885</v>
      </c>
      <c r="BM141" s="18" t="s">
        <v>908</v>
      </c>
    </row>
    <row r="142" spans="2:65" s="1" customFormat="1" ht="22.5" customHeight="1">
      <c r="B142" s="123"/>
      <c r="C142" s="159" t="s">
        <v>909</v>
      </c>
      <c r="D142" s="159" t="s">
        <v>910</v>
      </c>
      <c r="E142" s="160"/>
      <c r="F142" s="241" t="s">
        <v>911</v>
      </c>
      <c r="G142" s="241"/>
      <c r="H142" s="241"/>
      <c r="I142" s="241"/>
      <c r="J142" s="161" t="s">
        <v>907</v>
      </c>
      <c r="K142" s="162">
        <v>12</v>
      </c>
      <c r="L142" s="242">
        <v>0</v>
      </c>
      <c r="M142" s="242"/>
      <c r="N142" s="243">
        <f>ROUND(L142*K142,2)</f>
        <v>0</v>
      </c>
      <c r="O142" s="240"/>
      <c r="P142" s="240"/>
      <c r="Q142" s="240"/>
      <c r="R142" s="126"/>
      <c r="T142" s="156" t="s">
        <v>737</v>
      </c>
      <c r="U142" s="43" t="s">
        <v>780</v>
      </c>
      <c r="V142" s="35"/>
      <c r="W142" s="157">
        <f>V142*K142</f>
        <v>0</v>
      </c>
      <c r="X142" s="157">
        <v>0.0001</v>
      </c>
      <c r="Y142" s="157">
        <f>X142*K142</f>
        <v>0.0012000000000000001</v>
      </c>
      <c r="Z142" s="157">
        <v>0</v>
      </c>
      <c r="AA142" s="158">
        <f>Z142*K142</f>
        <v>0</v>
      </c>
      <c r="AR142" s="18" t="s">
        <v>912</v>
      </c>
      <c r="AT142" s="18" t="s">
        <v>910</v>
      </c>
      <c r="AU142" s="18" t="s">
        <v>860</v>
      </c>
      <c r="AY142" s="18" t="s">
        <v>880</v>
      </c>
      <c r="BE142" s="100">
        <f>IF(U142="základní",N142,0)</f>
        <v>0</v>
      </c>
      <c r="BF142" s="100">
        <f>IF(U142="snížená",N142,0)</f>
        <v>0</v>
      </c>
      <c r="BG142" s="100">
        <f>IF(U142="zákl. přenesená",N142,0)</f>
        <v>0</v>
      </c>
      <c r="BH142" s="100">
        <f>IF(U142="sníž. přenesená",N142,0)</f>
        <v>0</v>
      </c>
      <c r="BI142" s="100">
        <f>IF(U142="nulová",N142,0)</f>
        <v>0</v>
      </c>
      <c r="BJ142" s="18" t="s">
        <v>860</v>
      </c>
      <c r="BK142" s="100">
        <f>ROUND(L142*K142,2)</f>
        <v>0</v>
      </c>
      <c r="BL142" s="18" t="s">
        <v>912</v>
      </c>
      <c r="BM142" s="18" t="s">
        <v>913</v>
      </c>
    </row>
    <row r="143" spans="2:51" s="10" customFormat="1" ht="22.5" customHeight="1">
      <c r="B143" s="163"/>
      <c r="C143" s="164"/>
      <c r="D143" s="164"/>
      <c r="E143" s="165" t="s">
        <v>737</v>
      </c>
      <c r="F143" s="247" t="s">
        <v>914</v>
      </c>
      <c r="G143" s="248"/>
      <c r="H143" s="248"/>
      <c r="I143" s="248"/>
      <c r="J143" s="164"/>
      <c r="K143" s="166">
        <v>12</v>
      </c>
      <c r="L143" s="164"/>
      <c r="M143" s="164"/>
      <c r="N143" s="164"/>
      <c r="O143" s="164"/>
      <c r="P143" s="164"/>
      <c r="Q143" s="164"/>
      <c r="R143" s="167"/>
      <c r="T143" s="168"/>
      <c r="U143" s="164"/>
      <c r="V143" s="164"/>
      <c r="W143" s="164"/>
      <c r="X143" s="164"/>
      <c r="Y143" s="164"/>
      <c r="Z143" s="164"/>
      <c r="AA143" s="169"/>
      <c r="AT143" s="170" t="s">
        <v>915</v>
      </c>
      <c r="AU143" s="170" t="s">
        <v>860</v>
      </c>
      <c r="AV143" s="10" t="s">
        <v>860</v>
      </c>
      <c r="AW143" s="10" t="s">
        <v>770</v>
      </c>
      <c r="AX143" s="10" t="s">
        <v>813</v>
      </c>
      <c r="AY143" s="170" t="s">
        <v>880</v>
      </c>
    </row>
    <row r="144" spans="2:65" s="1" customFormat="1" ht="22.5" customHeight="1">
      <c r="B144" s="123"/>
      <c r="C144" s="152" t="s">
        <v>916</v>
      </c>
      <c r="D144" s="152" t="s">
        <v>881</v>
      </c>
      <c r="E144" s="153" t="s">
        <v>917</v>
      </c>
      <c r="F144" s="238" t="s">
        <v>918</v>
      </c>
      <c r="G144" s="238"/>
      <c r="H144" s="238"/>
      <c r="I144" s="238"/>
      <c r="J144" s="154" t="s">
        <v>907</v>
      </c>
      <c r="K144" s="155">
        <v>22</v>
      </c>
      <c r="L144" s="239">
        <v>0</v>
      </c>
      <c r="M144" s="239"/>
      <c r="N144" s="240">
        <f>ROUND(L144*K144,2)</f>
        <v>0</v>
      </c>
      <c r="O144" s="240"/>
      <c r="P144" s="240"/>
      <c r="Q144" s="240"/>
      <c r="R144" s="126"/>
      <c r="T144" s="156" t="s">
        <v>737</v>
      </c>
      <c r="U144" s="43" t="s">
        <v>780</v>
      </c>
      <c r="V144" s="35"/>
      <c r="W144" s="157">
        <f>V144*K144</f>
        <v>0</v>
      </c>
      <c r="X144" s="157">
        <v>0</v>
      </c>
      <c r="Y144" s="157">
        <f>X144*K144</f>
        <v>0</v>
      </c>
      <c r="Z144" s="157">
        <v>0</v>
      </c>
      <c r="AA144" s="158">
        <f>Z144*K144</f>
        <v>0</v>
      </c>
      <c r="AR144" s="18" t="s">
        <v>885</v>
      </c>
      <c r="AT144" s="18" t="s">
        <v>881</v>
      </c>
      <c r="AU144" s="18" t="s">
        <v>860</v>
      </c>
      <c r="AY144" s="18" t="s">
        <v>880</v>
      </c>
      <c r="BE144" s="100">
        <f>IF(U144="základní",N144,0)</f>
        <v>0</v>
      </c>
      <c r="BF144" s="100">
        <f>IF(U144="snížená",N144,0)</f>
        <v>0</v>
      </c>
      <c r="BG144" s="100">
        <f>IF(U144="zákl. přenesená",N144,0)</f>
        <v>0</v>
      </c>
      <c r="BH144" s="100">
        <f>IF(U144="sníž. přenesená",N144,0)</f>
        <v>0</v>
      </c>
      <c r="BI144" s="100">
        <f>IF(U144="nulová",N144,0)</f>
        <v>0</v>
      </c>
      <c r="BJ144" s="18" t="s">
        <v>860</v>
      </c>
      <c r="BK144" s="100">
        <f>ROUND(L144*K144,2)</f>
        <v>0</v>
      </c>
      <c r="BL144" s="18" t="s">
        <v>885</v>
      </c>
      <c r="BM144" s="18" t="s">
        <v>919</v>
      </c>
    </row>
    <row r="145" spans="2:65" s="1" customFormat="1" ht="22.5" customHeight="1">
      <c r="B145" s="123"/>
      <c r="C145" s="159" t="s">
        <v>760</v>
      </c>
      <c r="D145" s="159" t="s">
        <v>910</v>
      </c>
      <c r="E145" s="160"/>
      <c r="F145" s="241" t="s">
        <v>920</v>
      </c>
      <c r="G145" s="241"/>
      <c r="H145" s="241"/>
      <c r="I145" s="241"/>
      <c r="J145" s="161" t="s">
        <v>907</v>
      </c>
      <c r="K145" s="162">
        <v>22</v>
      </c>
      <c r="L145" s="242">
        <v>0</v>
      </c>
      <c r="M145" s="242"/>
      <c r="N145" s="243">
        <f>ROUND(L145*K145,2)</f>
        <v>0</v>
      </c>
      <c r="O145" s="240"/>
      <c r="P145" s="240"/>
      <c r="Q145" s="240"/>
      <c r="R145" s="126"/>
      <c r="T145" s="156" t="s">
        <v>737</v>
      </c>
      <c r="U145" s="43" t="s">
        <v>780</v>
      </c>
      <c r="V145" s="35"/>
      <c r="W145" s="157">
        <f>V145*K145</f>
        <v>0</v>
      </c>
      <c r="X145" s="157">
        <v>0</v>
      </c>
      <c r="Y145" s="157">
        <f>X145*K145</f>
        <v>0</v>
      </c>
      <c r="Z145" s="157">
        <v>0</v>
      </c>
      <c r="AA145" s="158">
        <f>Z145*K145</f>
        <v>0</v>
      </c>
      <c r="AR145" s="18" t="s">
        <v>921</v>
      </c>
      <c r="AT145" s="18" t="s">
        <v>910</v>
      </c>
      <c r="AU145" s="18" t="s">
        <v>860</v>
      </c>
      <c r="AY145" s="18" t="s">
        <v>880</v>
      </c>
      <c r="BE145" s="100">
        <f>IF(U145="základní",N145,0)</f>
        <v>0</v>
      </c>
      <c r="BF145" s="100">
        <f>IF(U145="snížená",N145,0)</f>
        <v>0</v>
      </c>
      <c r="BG145" s="100">
        <f>IF(U145="zákl. přenesená",N145,0)</f>
        <v>0</v>
      </c>
      <c r="BH145" s="100">
        <f>IF(U145="sníž. přenesená",N145,0)</f>
        <v>0</v>
      </c>
      <c r="BI145" s="100">
        <f>IF(U145="nulová",N145,0)</f>
        <v>0</v>
      </c>
      <c r="BJ145" s="18" t="s">
        <v>860</v>
      </c>
      <c r="BK145" s="100">
        <f>ROUND(L145*K145,2)</f>
        <v>0</v>
      </c>
      <c r="BL145" s="18" t="s">
        <v>885</v>
      </c>
      <c r="BM145" s="18" t="s">
        <v>922</v>
      </c>
    </row>
    <row r="146" spans="2:51" s="10" customFormat="1" ht="22.5" customHeight="1">
      <c r="B146" s="163"/>
      <c r="C146" s="164"/>
      <c r="D146" s="164"/>
      <c r="E146" s="165" t="s">
        <v>737</v>
      </c>
      <c r="F146" s="247" t="s">
        <v>923</v>
      </c>
      <c r="G146" s="248"/>
      <c r="H146" s="248"/>
      <c r="I146" s="248"/>
      <c r="J146" s="164"/>
      <c r="K146" s="166">
        <v>22</v>
      </c>
      <c r="L146" s="164"/>
      <c r="M146" s="164"/>
      <c r="N146" s="164"/>
      <c r="O146" s="164"/>
      <c r="P146" s="164"/>
      <c r="Q146" s="164"/>
      <c r="R146" s="167"/>
      <c r="T146" s="168"/>
      <c r="U146" s="164"/>
      <c r="V146" s="164"/>
      <c r="W146" s="164"/>
      <c r="X146" s="164"/>
      <c r="Y146" s="164"/>
      <c r="Z146" s="164"/>
      <c r="AA146" s="169"/>
      <c r="AT146" s="170" t="s">
        <v>915</v>
      </c>
      <c r="AU146" s="170" t="s">
        <v>860</v>
      </c>
      <c r="AV146" s="10" t="s">
        <v>860</v>
      </c>
      <c r="AW146" s="10" t="s">
        <v>770</v>
      </c>
      <c r="AX146" s="10" t="s">
        <v>813</v>
      </c>
      <c r="AY146" s="170" t="s">
        <v>880</v>
      </c>
    </row>
    <row r="147" spans="2:65" s="1" customFormat="1" ht="22.5" customHeight="1">
      <c r="B147" s="123"/>
      <c r="C147" s="152" t="s">
        <v>924</v>
      </c>
      <c r="D147" s="152" t="s">
        <v>881</v>
      </c>
      <c r="E147" s="153" t="s">
        <v>925</v>
      </c>
      <c r="F147" s="238" t="s">
        <v>926</v>
      </c>
      <c r="G147" s="238"/>
      <c r="H147" s="238"/>
      <c r="I147" s="238"/>
      <c r="J147" s="154" t="s">
        <v>907</v>
      </c>
      <c r="K147" s="155">
        <v>24</v>
      </c>
      <c r="L147" s="239">
        <v>0</v>
      </c>
      <c r="M147" s="239"/>
      <c r="N147" s="240">
        <f>ROUND(L147*K147,2)</f>
        <v>0</v>
      </c>
      <c r="O147" s="240"/>
      <c r="P147" s="240"/>
      <c r="Q147" s="240"/>
      <c r="R147" s="126"/>
      <c r="T147" s="156" t="s">
        <v>737</v>
      </c>
      <c r="U147" s="43" t="s">
        <v>780</v>
      </c>
      <c r="V147" s="35"/>
      <c r="W147" s="157">
        <f>V147*K147</f>
        <v>0</v>
      </c>
      <c r="X147" s="157">
        <v>0</v>
      </c>
      <c r="Y147" s="157">
        <f>X147*K147</f>
        <v>0</v>
      </c>
      <c r="Z147" s="157">
        <v>0</v>
      </c>
      <c r="AA147" s="158">
        <f>Z147*K147</f>
        <v>0</v>
      </c>
      <c r="AR147" s="18" t="s">
        <v>885</v>
      </c>
      <c r="AT147" s="18" t="s">
        <v>881</v>
      </c>
      <c r="AU147" s="18" t="s">
        <v>860</v>
      </c>
      <c r="AY147" s="18" t="s">
        <v>880</v>
      </c>
      <c r="BE147" s="100">
        <f>IF(U147="základní",N147,0)</f>
        <v>0</v>
      </c>
      <c r="BF147" s="100">
        <f>IF(U147="snížená",N147,0)</f>
        <v>0</v>
      </c>
      <c r="BG147" s="100">
        <f>IF(U147="zákl. přenesená",N147,0)</f>
        <v>0</v>
      </c>
      <c r="BH147" s="100">
        <f>IF(U147="sníž. přenesená",N147,0)</f>
        <v>0</v>
      </c>
      <c r="BI147" s="100">
        <f>IF(U147="nulová",N147,0)</f>
        <v>0</v>
      </c>
      <c r="BJ147" s="18" t="s">
        <v>860</v>
      </c>
      <c r="BK147" s="100">
        <f>ROUND(L147*K147,2)</f>
        <v>0</v>
      </c>
      <c r="BL147" s="18" t="s">
        <v>885</v>
      </c>
      <c r="BM147" s="18" t="s">
        <v>927</v>
      </c>
    </row>
    <row r="148" spans="2:65" s="1" customFormat="1" ht="22.5" customHeight="1">
      <c r="B148" s="123"/>
      <c r="C148" s="159" t="s">
        <v>928</v>
      </c>
      <c r="D148" s="159" t="s">
        <v>910</v>
      </c>
      <c r="E148" s="160"/>
      <c r="F148" s="241" t="s">
        <v>929</v>
      </c>
      <c r="G148" s="241"/>
      <c r="H148" s="241"/>
      <c r="I148" s="241"/>
      <c r="J148" s="161" t="s">
        <v>907</v>
      </c>
      <c r="K148" s="162">
        <v>12</v>
      </c>
      <c r="L148" s="242">
        <v>0</v>
      </c>
      <c r="M148" s="242"/>
      <c r="N148" s="243">
        <f>ROUND(L148*K148,2)</f>
        <v>0</v>
      </c>
      <c r="O148" s="240"/>
      <c r="P148" s="240"/>
      <c r="Q148" s="240"/>
      <c r="R148" s="126"/>
      <c r="T148" s="156" t="s">
        <v>737</v>
      </c>
      <c r="U148" s="43" t="s">
        <v>780</v>
      </c>
      <c r="V148" s="35"/>
      <c r="W148" s="157">
        <f>V148*K148</f>
        <v>0</v>
      </c>
      <c r="X148" s="157">
        <v>0</v>
      </c>
      <c r="Y148" s="157">
        <f>X148*K148</f>
        <v>0</v>
      </c>
      <c r="Z148" s="157">
        <v>0</v>
      </c>
      <c r="AA148" s="158">
        <f>Z148*K148</f>
        <v>0</v>
      </c>
      <c r="AR148" s="18" t="s">
        <v>921</v>
      </c>
      <c r="AT148" s="18" t="s">
        <v>910</v>
      </c>
      <c r="AU148" s="18" t="s">
        <v>860</v>
      </c>
      <c r="AY148" s="18" t="s">
        <v>880</v>
      </c>
      <c r="BE148" s="100">
        <f>IF(U148="základní",N148,0)</f>
        <v>0</v>
      </c>
      <c r="BF148" s="100">
        <f>IF(U148="snížená",N148,0)</f>
        <v>0</v>
      </c>
      <c r="BG148" s="100">
        <f>IF(U148="zákl. přenesená",N148,0)</f>
        <v>0</v>
      </c>
      <c r="BH148" s="100">
        <f>IF(U148="sníž. přenesená",N148,0)</f>
        <v>0</v>
      </c>
      <c r="BI148" s="100">
        <f>IF(U148="nulová",N148,0)</f>
        <v>0</v>
      </c>
      <c r="BJ148" s="18" t="s">
        <v>860</v>
      </c>
      <c r="BK148" s="100">
        <f>ROUND(L148*K148,2)</f>
        <v>0</v>
      </c>
      <c r="BL148" s="18" t="s">
        <v>885</v>
      </c>
      <c r="BM148" s="18" t="s">
        <v>930</v>
      </c>
    </row>
    <row r="149" spans="2:51" s="10" customFormat="1" ht="22.5" customHeight="1">
      <c r="B149" s="163"/>
      <c r="C149" s="164"/>
      <c r="D149" s="164"/>
      <c r="E149" s="165" t="s">
        <v>737</v>
      </c>
      <c r="F149" s="247" t="s">
        <v>914</v>
      </c>
      <c r="G149" s="248"/>
      <c r="H149" s="248"/>
      <c r="I149" s="248"/>
      <c r="J149" s="164"/>
      <c r="K149" s="166">
        <v>12</v>
      </c>
      <c r="L149" s="164"/>
      <c r="M149" s="164"/>
      <c r="N149" s="164"/>
      <c r="O149" s="164"/>
      <c r="P149" s="164"/>
      <c r="Q149" s="164"/>
      <c r="R149" s="167"/>
      <c r="T149" s="168"/>
      <c r="U149" s="164"/>
      <c r="V149" s="164"/>
      <c r="W149" s="164"/>
      <c r="X149" s="164"/>
      <c r="Y149" s="164"/>
      <c r="Z149" s="164"/>
      <c r="AA149" s="169"/>
      <c r="AT149" s="170" t="s">
        <v>915</v>
      </c>
      <c r="AU149" s="170" t="s">
        <v>860</v>
      </c>
      <c r="AV149" s="10" t="s">
        <v>860</v>
      </c>
      <c r="AW149" s="10" t="s">
        <v>770</v>
      </c>
      <c r="AX149" s="10" t="s">
        <v>813</v>
      </c>
      <c r="AY149" s="170" t="s">
        <v>880</v>
      </c>
    </row>
    <row r="150" spans="2:65" s="1" customFormat="1" ht="22.5" customHeight="1">
      <c r="B150" s="123"/>
      <c r="C150" s="159" t="s">
        <v>931</v>
      </c>
      <c r="D150" s="159" t="s">
        <v>910</v>
      </c>
      <c r="E150" s="160"/>
      <c r="F150" s="241" t="s">
        <v>932</v>
      </c>
      <c r="G150" s="241"/>
      <c r="H150" s="241"/>
      <c r="I150" s="241"/>
      <c r="J150" s="161" t="s">
        <v>907</v>
      </c>
      <c r="K150" s="162">
        <v>12</v>
      </c>
      <c r="L150" s="242">
        <v>0</v>
      </c>
      <c r="M150" s="242"/>
      <c r="N150" s="243">
        <f>ROUND(L150*K150,2)</f>
        <v>0</v>
      </c>
      <c r="O150" s="240"/>
      <c r="P150" s="240"/>
      <c r="Q150" s="240"/>
      <c r="R150" s="126"/>
      <c r="T150" s="156" t="s">
        <v>737</v>
      </c>
      <c r="U150" s="43" t="s">
        <v>780</v>
      </c>
      <c r="V150" s="35"/>
      <c r="W150" s="157">
        <f>V150*K150</f>
        <v>0</v>
      </c>
      <c r="X150" s="157">
        <v>0</v>
      </c>
      <c r="Y150" s="157">
        <f>X150*K150</f>
        <v>0</v>
      </c>
      <c r="Z150" s="157">
        <v>0</v>
      </c>
      <c r="AA150" s="158">
        <f>Z150*K150</f>
        <v>0</v>
      </c>
      <c r="AR150" s="18" t="s">
        <v>921</v>
      </c>
      <c r="AT150" s="18" t="s">
        <v>910</v>
      </c>
      <c r="AU150" s="18" t="s">
        <v>860</v>
      </c>
      <c r="AY150" s="18" t="s">
        <v>880</v>
      </c>
      <c r="BE150" s="100">
        <f>IF(U150="základní",N150,0)</f>
        <v>0</v>
      </c>
      <c r="BF150" s="100">
        <f>IF(U150="snížená",N150,0)</f>
        <v>0</v>
      </c>
      <c r="BG150" s="100">
        <f>IF(U150="zákl. přenesená",N150,0)</f>
        <v>0</v>
      </c>
      <c r="BH150" s="100">
        <f>IF(U150="sníž. přenesená",N150,0)</f>
        <v>0</v>
      </c>
      <c r="BI150" s="100">
        <f>IF(U150="nulová",N150,0)</f>
        <v>0</v>
      </c>
      <c r="BJ150" s="18" t="s">
        <v>860</v>
      </c>
      <c r="BK150" s="100">
        <f>ROUND(L150*K150,2)</f>
        <v>0</v>
      </c>
      <c r="BL150" s="18" t="s">
        <v>885</v>
      </c>
      <c r="BM150" s="18" t="s">
        <v>933</v>
      </c>
    </row>
    <row r="151" spans="2:51" s="10" customFormat="1" ht="22.5" customHeight="1">
      <c r="B151" s="163"/>
      <c r="C151" s="164"/>
      <c r="D151" s="164"/>
      <c r="E151" s="165" t="s">
        <v>737</v>
      </c>
      <c r="F151" s="247" t="s">
        <v>914</v>
      </c>
      <c r="G151" s="248"/>
      <c r="H151" s="248"/>
      <c r="I151" s="248"/>
      <c r="J151" s="164"/>
      <c r="K151" s="166">
        <v>12</v>
      </c>
      <c r="L151" s="164"/>
      <c r="M151" s="164"/>
      <c r="N151" s="164"/>
      <c r="O151" s="164"/>
      <c r="P151" s="164"/>
      <c r="Q151" s="164"/>
      <c r="R151" s="167"/>
      <c r="T151" s="168"/>
      <c r="U151" s="164"/>
      <c r="V151" s="164"/>
      <c r="W151" s="164"/>
      <c r="X151" s="164"/>
      <c r="Y151" s="164"/>
      <c r="Z151" s="164"/>
      <c r="AA151" s="169"/>
      <c r="AT151" s="170" t="s">
        <v>915</v>
      </c>
      <c r="AU151" s="170" t="s">
        <v>860</v>
      </c>
      <c r="AV151" s="10" t="s">
        <v>860</v>
      </c>
      <c r="AW151" s="10" t="s">
        <v>770</v>
      </c>
      <c r="AX151" s="10" t="s">
        <v>813</v>
      </c>
      <c r="AY151" s="170" t="s">
        <v>880</v>
      </c>
    </row>
    <row r="152" spans="2:65" s="1" customFormat="1" ht="31.5" customHeight="1">
      <c r="B152" s="123"/>
      <c r="C152" s="152" t="s">
        <v>934</v>
      </c>
      <c r="D152" s="152" t="s">
        <v>881</v>
      </c>
      <c r="E152" s="153" t="s">
        <v>935</v>
      </c>
      <c r="F152" s="238" t="s">
        <v>936</v>
      </c>
      <c r="G152" s="238"/>
      <c r="H152" s="238"/>
      <c r="I152" s="238"/>
      <c r="J152" s="154" t="s">
        <v>907</v>
      </c>
      <c r="K152" s="155">
        <v>14</v>
      </c>
      <c r="L152" s="239">
        <v>0</v>
      </c>
      <c r="M152" s="239"/>
      <c r="N152" s="240">
        <f>ROUND(L152*K152,2)</f>
        <v>0</v>
      </c>
      <c r="O152" s="240"/>
      <c r="P152" s="240"/>
      <c r="Q152" s="240"/>
      <c r="R152" s="126"/>
      <c r="T152" s="156" t="s">
        <v>737</v>
      </c>
      <c r="U152" s="43" t="s">
        <v>780</v>
      </c>
      <c r="V152" s="35"/>
      <c r="W152" s="157">
        <f>V152*K152</f>
        <v>0</v>
      </c>
      <c r="X152" s="157">
        <v>0</v>
      </c>
      <c r="Y152" s="157">
        <f>X152*K152</f>
        <v>0</v>
      </c>
      <c r="Z152" s="157">
        <v>0</v>
      </c>
      <c r="AA152" s="158">
        <f>Z152*K152</f>
        <v>0</v>
      </c>
      <c r="AR152" s="18" t="s">
        <v>885</v>
      </c>
      <c r="AT152" s="18" t="s">
        <v>881</v>
      </c>
      <c r="AU152" s="18" t="s">
        <v>860</v>
      </c>
      <c r="AY152" s="18" t="s">
        <v>880</v>
      </c>
      <c r="BE152" s="100">
        <f>IF(U152="základní",N152,0)</f>
        <v>0</v>
      </c>
      <c r="BF152" s="100">
        <f>IF(U152="snížená",N152,0)</f>
        <v>0</v>
      </c>
      <c r="BG152" s="100">
        <f>IF(U152="zákl. přenesená",N152,0)</f>
        <v>0</v>
      </c>
      <c r="BH152" s="100">
        <f>IF(U152="sníž. přenesená",N152,0)</f>
        <v>0</v>
      </c>
      <c r="BI152" s="100">
        <f>IF(U152="nulová",N152,0)</f>
        <v>0</v>
      </c>
      <c r="BJ152" s="18" t="s">
        <v>860</v>
      </c>
      <c r="BK152" s="100">
        <f>ROUND(L152*K152,2)</f>
        <v>0</v>
      </c>
      <c r="BL152" s="18" t="s">
        <v>885</v>
      </c>
      <c r="BM152" s="18" t="s">
        <v>937</v>
      </c>
    </row>
    <row r="153" spans="2:65" s="1" customFormat="1" ht="22.5" customHeight="1">
      <c r="B153" s="123"/>
      <c r="C153" s="159" t="s">
        <v>743</v>
      </c>
      <c r="D153" s="159" t="s">
        <v>910</v>
      </c>
      <c r="E153" s="160"/>
      <c r="F153" s="241" t="s">
        <v>938</v>
      </c>
      <c r="G153" s="241"/>
      <c r="H153" s="241"/>
      <c r="I153" s="241"/>
      <c r="J153" s="161" t="s">
        <v>907</v>
      </c>
      <c r="K153" s="162">
        <v>14</v>
      </c>
      <c r="L153" s="242">
        <v>0</v>
      </c>
      <c r="M153" s="242"/>
      <c r="N153" s="243">
        <f>ROUND(L153*K153,2)</f>
        <v>0</v>
      </c>
      <c r="O153" s="240"/>
      <c r="P153" s="240"/>
      <c r="Q153" s="240"/>
      <c r="R153" s="126"/>
      <c r="T153" s="156" t="s">
        <v>737</v>
      </c>
      <c r="U153" s="43" t="s">
        <v>780</v>
      </c>
      <c r="V153" s="35"/>
      <c r="W153" s="157">
        <f>V153*K153</f>
        <v>0</v>
      </c>
      <c r="X153" s="157">
        <v>0.00055</v>
      </c>
      <c r="Y153" s="157">
        <f>X153*K153</f>
        <v>0.0077</v>
      </c>
      <c r="Z153" s="157">
        <v>0</v>
      </c>
      <c r="AA153" s="158">
        <f>Z153*K153</f>
        <v>0</v>
      </c>
      <c r="AR153" s="18" t="s">
        <v>912</v>
      </c>
      <c r="AT153" s="18" t="s">
        <v>910</v>
      </c>
      <c r="AU153" s="18" t="s">
        <v>860</v>
      </c>
      <c r="AY153" s="18" t="s">
        <v>880</v>
      </c>
      <c r="BE153" s="100">
        <f>IF(U153="základní",N153,0)</f>
        <v>0</v>
      </c>
      <c r="BF153" s="100">
        <f>IF(U153="snížená",N153,0)</f>
        <v>0</v>
      </c>
      <c r="BG153" s="100">
        <f>IF(U153="zákl. přenesená",N153,0)</f>
        <v>0</v>
      </c>
      <c r="BH153" s="100">
        <f>IF(U153="sníž. přenesená",N153,0)</f>
        <v>0</v>
      </c>
      <c r="BI153" s="100">
        <f>IF(U153="nulová",N153,0)</f>
        <v>0</v>
      </c>
      <c r="BJ153" s="18" t="s">
        <v>860</v>
      </c>
      <c r="BK153" s="100">
        <f>ROUND(L153*K153,2)</f>
        <v>0</v>
      </c>
      <c r="BL153" s="18" t="s">
        <v>912</v>
      </c>
      <c r="BM153" s="18" t="s">
        <v>939</v>
      </c>
    </row>
    <row r="154" spans="2:51" s="10" customFormat="1" ht="22.5" customHeight="1">
      <c r="B154" s="163"/>
      <c r="C154" s="164"/>
      <c r="D154" s="164"/>
      <c r="E154" s="165" t="s">
        <v>737</v>
      </c>
      <c r="F154" s="247" t="s">
        <v>940</v>
      </c>
      <c r="G154" s="248"/>
      <c r="H154" s="248"/>
      <c r="I154" s="248"/>
      <c r="J154" s="164"/>
      <c r="K154" s="166">
        <v>14</v>
      </c>
      <c r="L154" s="164"/>
      <c r="M154" s="164"/>
      <c r="N154" s="164"/>
      <c r="O154" s="164"/>
      <c r="P154" s="164"/>
      <c r="Q154" s="164"/>
      <c r="R154" s="167"/>
      <c r="T154" s="168"/>
      <c r="U154" s="164"/>
      <c r="V154" s="164"/>
      <c r="W154" s="164"/>
      <c r="X154" s="164"/>
      <c r="Y154" s="164"/>
      <c r="Z154" s="164"/>
      <c r="AA154" s="169"/>
      <c r="AT154" s="170" t="s">
        <v>915</v>
      </c>
      <c r="AU154" s="170" t="s">
        <v>860</v>
      </c>
      <c r="AV154" s="10" t="s">
        <v>860</v>
      </c>
      <c r="AW154" s="10" t="s">
        <v>770</v>
      </c>
      <c r="AX154" s="10" t="s">
        <v>756</v>
      </c>
      <c r="AY154" s="170" t="s">
        <v>880</v>
      </c>
    </row>
    <row r="155" spans="2:65" s="1" customFormat="1" ht="44.25" customHeight="1">
      <c r="B155" s="123"/>
      <c r="C155" s="152" t="s">
        <v>941</v>
      </c>
      <c r="D155" s="152" t="s">
        <v>881</v>
      </c>
      <c r="E155" s="153" t="s">
        <v>942</v>
      </c>
      <c r="F155" s="238" t="s">
        <v>943</v>
      </c>
      <c r="G155" s="238"/>
      <c r="H155" s="238"/>
      <c r="I155" s="238"/>
      <c r="J155" s="154" t="s">
        <v>944</v>
      </c>
      <c r="K155" s="155">
        <v>276</v>
      </c>
      <c r="L155" s="239">
        <v>0</v>
      </c>
      <c r="M155" s="239"/>
      <c r="N155" s="240">
        <f>ROUND(L155*K155,2)</f>
        <v>0</v>
      </c>
      <c r="O155" s="240"/>
      <c r="P155" s="240"/>
      <c r="Q155" s="240"/>
      <c r="R155" s="126"/>
      <c r="T155" s="156" t="s">
        <v>737</v>
      </c>
      <c r="U155" s="43" t="s">
        <v>780</v>
      </c>
      <c r="V155" s="35"/>
      <c r="W155" s="157">
        <f>V155*K155</f>
        <v>0</v>
      </c>
      <c r="X155" s="157">
        <v>0</v>
      </c>
      <c r="Y155" s="157">
        <f>X155*K155</f>
        <v>0</v>
      </c>
      <c r="Z155" s="157">
        <v>0</v>
      </c>
      <c r="AA155" s="158">
        <f>Z155*K155</f>
        <v>0</v>
      </c>
      <c r="AR155" s="18" t="s">
        <v>885</v>
      </c>
      <c r="AT155" s="18" t="s">
        <v>881</v>
      </c>
      <c r="AU155" s="18" t="s">
        <v>860</v>
      </c>
      <c r="AY155" s="18" t="s">
        <v>880</v>
      </c>
      <c r="BE155" s="100">
        <f>IF(U155="základní",N155,0)</f>
        <v>0</v>
      </c>
      <c r="BF155" s="100">
        <f>IF(U155="snížená",N155,0)</f>
        <v>0</v>
      </c>
      <c r="BG155" s="100">
        <f>IF(U155="zákl. přenesená",N155,0)</f>
        <v>0</v>
      </c>
      <c r="BH155" s="100">
        <f>IF(U155="sníž. přenesená",N155,0)</f>
        <v>0</v>
      </c>
      <c r="BI155" s="100">
        <f>IF(U155="nulová",N155,0)</f>
        <v>0</v>
      </c>
      <c r="BJ155" s="18" t="s">
        <v>860</v>
      </c>
      <c r="BK155" s="100">
        <f>ROUND(L155*K155,2)</f>
        <v>0</v>
      </c>
      <c r="BL155" s="18" t="s">
        <v>885</v>
      </c>
      <c r="BM155" s="18" t="s">
        <v>945</v>
      </c>
    </row>
    <row r="156" spans="2:65" s="1" customFormat="1" ht="31.5" customHeight="1">
      <c r="B156" s="123"/>
      <c r="C156" s="159" t="s">
        <v>946</v>
      </c>
      <c r="D156" s="159" t="s">
        <v>910</v>
      </c>
      <c r="E156" s="160"/>
      <c r="F156" s="241" t="s">
        <v>947</v>
      </c>
      <c r="G156" s="241"/>
      <c r="H156" s="241"/>
      <c r="I156" s="241"/>
      <c r="J156" s="161" t="s">
        <v>944</v>
      </c>
      <c r="K156" s="162">
        <v>276</v>
      </c>
      <c r="L156" s="242">
        <v>0</v>
      </c>
      <c r="M156" s="242"/>
      <c r="N156" s="243">
        <f>ROUND(L156*K156,2)</f>
        <v>0</v>
      </c>
      <c r="O156" s="240"/>
      <c r="P156" s="240"/>
      <c r="Q156" s="240"/>
      <c r="R156" s="126"/>
      <c r="T156" s="156" t="s">
        <v>737</v>
      </c>
      <c r="U156" s="43" t="s">
        <v>780</v>
      </c>
      <c r="V156" s="35"/>
      <c r="W156" s="157">
        <f>V156*K156</f>
        <v>0</v>
      </c>
      <c r="X156" s="157">
        <v>0</v>
      </c>
      <c r="Y156" s="157">
        <f>X156*K156</f>
        <v>0</v>
      </c>
      <c r="Z156" s="157">
        <v>0</v>
      </c>
      <c r="AA156" s="158">
        <f>Z156*K156</f>
        <v>0</v>
      </c>
      <c r="AR156" s="18" t="s">
        <v>912</v>
      </c>
      <c r="AT156" s="18" t="s">
        <v>910</v>
      </c>
      <c r="AU156" s="18" t="s">
        <v>860</v>
      </c>
      <c r="AY156" s="18" t="s">
        <v>880</v>
      </c>
      <c r="BE156" s="100">
        <f>IF(U156="základní",N156,0)</f>
        <v>0</v>
      </c>
      <c r="BF156" s="100">
        <f>IF(U156="snížená",N156,0)</f>
        <v>0</v>
      </c>
      <c r="BG156" s="100">
        <f>IF(U156="zákl. přenesená",N156,0)</f>
        <v>0</v>
      </c>
      <c r="BH156" s="100">
        <f>IF(U156="sníž. přenesená",N156,0)</f>
        <v>0</v>
      </c>
      <c r="BI156" s="100">
        <f>IF(U156="nulová",N156,0)</f>
        <v>0</v>
      </c>
      <c r="BJ156" s="18" t="s">
        <v>860</v>
      </c>
      <c r="BK156" s="100">
        <f>ROUND(L156*K156,2)</f>
        <v>0</v>
      </c>
      <c r="BL156" s="18" t="s">
        <v>912</v>
      </c>
      <c r="BM156" s="18" t="s">
        <v>948</v>
      </c>
    </row>
    <row r="157" spans="2:51" s="10" customFormat="1" ht="22.5" customHeight="1">
      <c r="B157" s="163"/>
      <c r="C157" s="164"/>
      <c r="D157" s="164"/>
      <c r="E157" s="165" t="s">
        <v>737</v>
      </c>
      <c r="F157" s="247" t="s">
        <v>949</v>
      </c>
      <c r="G157" s="248"/>
      <c r="H157" s="248"/>
      <c r="I157" s="248"/>
      <c r="J157" s="164"/>
      <c r="K157" s="166">
        <v>276</v>
      </c>
      <c r="L157" s="164"/>
      <c r="M157" s="164"/>
      <c r="N157" s="164"/>
      <c r="O157" s="164"/>
      <c r="P157" s="164"/>
      <c r="Q157" s="164"/>
      <c r="R157" s="167"/>
      <c r="T157" s="168"/>
      <c r="U157" s="164"/>
      <c r="V157" s="164"/>
      <c r="W157" s="164"/>
      <c r="X157" s="164"/>
      <c r="Y157" s="164"/>
      <c r="Z157" s="164"/>
      <c r="AA157" s="169"/>
      <c r="AT157" s="170" t="s">
        <v>915</v>
      </c>
      <c r="AU157" s="170" t="s">
        <v>860</v>
      </c>
      <c r="AV157" s="10" t="s">
        <v>860</v>
      </c>
      <c r="AW157" s="10" t="s">
        <v>770</v>
      </c>
      <c r="AX157" s="10" t="s">
        <v>813</v>
      </c>
      <c r="AY157" s="170" t="s">
        <v>880</v>
      </c>
    </row>
    <row r="158" spans="2:65" s="1" customFormat="1" ht="31.5" customHeight="1">
      <c r="B158" s="123"/>
      <c r="C158" s="152" t="s">
        <v>950</v>
      </c>
      <c r="D158" s="152" t="s">
        <v>881</v>
      </c>
      <c r="E158" s="153" t="s">
        <v>951</v>
      </c>
      <c r="F158" s="238" t="s">
        <v>952</v>
      </c>
      <c r="G158" s="238"/>
      <c r="H158" s="238"/>
      <c r="I158" s="238"/>
      <c r="J158" s="154" t="s">
        <v>944</v>
      </c>
      <c r="K158" s="155">
        <v>5</v>
      </c>
      <c r="L158" s="239">
        <v>0</v>
      </c>
      <c r="M158" s="239"/>
      <c r="N158" s="240">
        <f>ROUND(L158*K158,2)</f>
        <v>0</v>
      </c>
      <c r="O158" s="240"/>
      <c r="P158" s="240"/>
      <c r="Q158" s="240"/>
      <c r="R158" s="126"/>
      <c r="T158" s="156" t="s">
        <v>737</v>
      </c>
      <c r="U158" s="43" t="s">
        <v>780</v>
      </c>
      <c r="V158" s="35"/>
      <c r="W158" s="157">
        <f>V158*K158</f>
        <v>0</v>
      </c>
      <c r="X158" s="157">
        <v>0</v>
      </c>
      <c r="Y158" s="157">
        <f>X158*K158</f>
        <v>0</v>
      </c>
      <c r="Z158" s="157">
        <v>0</v>
      </c>
      <c r="AA158" s="158">
        <f>Z158*K158</f>
        <v>0</v>
      </c>
      <c r="AR158" s="18" t="s">
        <v>885</v>
      </c>
      <c r="AT158" s="18" t="s">
        <v>881</v>
      </c>
      <c r="AU158" s="18" t="s">
        <v>860</v>
      </c>
      <c r="AY158" s="18" t="s">
        <v>880</v>
      </c>
      <c r="BE158" s="100">
        <f>IF(U158="základní",N158,0)</f>
        <v>0</v>
      </c>
      <c r="BF158" s="100">
        <f>IF(U158="snížená",N158,0)</f>
        <v>0</v>
      </c>
      <c r="BG158" s="100">
        <f>IF(U158="zákl. přenesená",N158,0)</f>
        <v>0</v>
      </c>
      <c r="BH158" s="100">
        <f>IF(U158="sníž. přenesená",N158,0)</f>
        <v>0</v>
      </c>
      <c r="BI158" s="100">
        <f>IF(U158="nulová",N158,0)</f>
        <v>0</v>
      </c>
      <c r="BJ158" s="18" t="s">
        <v>860</v>
      </c>
      <c r="BK158" s="100">
        <f>ROUND(L158*K158,2)</f>
        <v>0</v>
      </c>
      <c r="BL158" s="18" t="s">
        <v>885</v>
      </c>
      <c r="BM158" s="18" t="s">
        <v>953</v>
      </c>
    </row>
    <row r="159" spans="2:65" s="1" customFormat="1" ht="31.5" customHeight="1">
      <c r="B159" s="123"/>
      <c r="C159" s="159" t="s">
        <v>954</v>
      </c>
      <c r="D159" s="159" t="s">
        <v>910</v>
      </c>
      <c r="E159" s="160"/>
      <c r="F159" s="241" t="s">
        <v>955</v>
      </c>
      <c r="G159" s="241"/>
      <c r="H159" s="241"/>
      <c r="I159" s="241"/>
      <c r="J159" s="161" t="s">
        <v>944</v>
      </c>
      <c r="K159" s="162">
        <v>5</v>
      </c>
      <c r="L159" s="242">
        <v>0</v>
      </c>
      <c r="M159" s="242"/>
      <c r="N159" s="243">
        <f>ROUND(L159*K159,2)</f>
        <v>0</v>
      </c>
      <c r="O159" s="240"/>
      <c r="P159" s="240"/>
      <c r="Q159" s="240"/>
      <c r="R159" s="126"/>
      <c r="T159" s="156" t="s">
        <v>737</v>
      </c>
      <c r="U159" s="43" t="s">
        <v>780</v>
      </c>
      <c r="V159" s="35"/>
      <c r="W159" s="157">
        <f>V159*K159</f>
        <v>0</v>
      </c>
      <c r="X159" s="157">
        <v>0.00014</v>
      </c>
      <c r="Y159" s="157">
        <f>X159*K159</f>
        <v>0.0006999999999999999</v>
      </c>
      <c r="Z159" s="157">
        <v>0</v>
      </c>
      <c r="AA159" s="158">
        <f>Z159*K159</f>
        <v>0</v>
      </c>
      <c r="AR159" s="18" t="s">
        <v>912</v>
      </c>
      <c r="AT159" s="18" t="s">
        <v>910</v>
      </c>
      <c r="AU159" s="18" t="s">
        <v>860</v>
      </c>
      <c r="AY159" s="18" t="s">
        <v>880</v>
      </c>
      <c r="BE159" s="100">
        <f>IF(U159="základní",N159,0)</f>
        <v>0</v>
      </c>
      <c r="BF159" s="100">
        <f>IF(U159="snížená",N159,0)</f>
        <v>0</v>
      </c>
      <c r="BG159" s="100">
        <f>IF(U159="zákl. přenesená",N159,0)</f>
        <v>0</v>
      </c>
      <c r="BH159" s="100">
        <f>IF(U159="sníž. přenesená",N159,0)</f>
        <v>0</v>
      </c>
      <c r="BI159" s="100">
        <f>IF(U159="nulová",N159,0)</f>
        <v>0</v>
      </c>
      <c r="BJ159" s="18" t="s">
        <v>860</v>
      </c>
      <c r="BK159" s="100">
        <f>ROUND(L159*K159,2)</f>
        <v>0</v>
      </c>
      <c r="BL159" s="18" t="s">
        <v>912</v>
      </c>
      <c r="BM159" s="18" t="s">
        <v>956</v>
      </c>
    </row>
    <row r="160" spans="2:51" s="10" customFormat="1" ht="22.5" customHeight="1">
      <c r="B160" s="163"/>
      <c r="C160" s="164"/>
      <c r="D160" s="164"/>
      <c r="E160" s="165" t="s">
        <v>737</v>
      </c>
      <c r="F160" s="247" t="s">
        <v>957</v>
      </c>
      <c r="G160" s="248"/>
      <c r="H160" s="248"/>
      <c r="I160" s="248"/>
      <c r="J160" s="164"/>
      <c r="K160" s="166">
        <v>5</v>
      </c>
      <c r="L160" s="164"/>
      <c r="M160" s="164"/>
      <c r="N160" s="164"/>
      <c r="O160" s="164"/>
      <c r="P160" s="164"/>
      <c r="Q160" s="164"/>
      <c r="R160" s="167"/>
      <c r="T160" s="168"/>
      <c r="U160" s="164"/>
      <c r="V160" s="164"/>
      <c r="W160" s="164"/>
      <c r="X160" s="164"/>
      <c r="Y160" s="164"/>
      <c r="Z160" s="164"/>
      <c r="AA160" s="169"/>
      <c r="AT160" s="170" t="s">
        <v>915</v>
      </c>
      <c r="AU160" s="170" t="s">
        <v>860</v>
      </c>
      <c r="AV160" s="10" t="s">
        <v>860</v>
      </c>
      <c r="AW160" s="10" t="s">
        <v>770</v>
      </c>
      <c r="AX160" s="10" t="s">
        <v>813</v>
      </c>
      <c r="AY160" s="170" t="s">
        <v>880</v>
      </c>
    </row>
    <row r="161" spans="2:65" s="1" customFormat="1" ht="31.5" customHeight="1">
      <c r="B161" s="123"/>
      <c r="C161" s="152" t="s">
        <v>958</v>
      </c>
      <c r="D161" s="152" t="s">
        <v>881</v>
      </c>
      <c r="E161" s="153" t="s">
        <v>959</v>
      </c>
      <c r="F161" s="238" t="s">
        <v>960</v>
      </c>
      <c r="G161" s="238"/>
      <c r="H161" s="238"/>
      <c r="I161" s="238"/>
      <c r="J161" s="154" t="s">
        <v>944</v>
      </c>
      <c r="K161" s="155">
        <v>5</v>
      </c>
      <c r="L161" s="239">
        <v>0</v>
      </c>
      <c r="M161" s="239"/>
      <c r="N161" s="240">
        <f>ROUND(L161*K161,2)</f>
        <v>0</v>
      </c>
      <c r="O161" s="240"/>
      <c r="P161" s="240"/>
      <c r="Q161" s="240"/>
      <c r="R161" s="126"/>
      <c r="T161" s="156" t="s">
        <v>737</v>
      </c>
      <c r="U161" s="43" t="s">
        <v>780</v>
      </c>
      <c r="V161" s="35"/>
      <c r="W161" s="157">
        <f>V161*K161</f>
        <v>0</v>
      </c>
      <c r="X161" s="157">
        <v>0</v>
      </c>
      <c r="Y161" s="157">
        <f>X161*K161</f>
        <v>0</v>
      </c>
      <c r="Z161" s="157">
        <v>0</v>
      </c>
      <c r="AA161" s="158">
        <f>Z161*K161</f>
        <v>0</v>
      </c>
      <c r="AR161" s="18" t="s">
        <v>885</v>
      </c>
      <c r="AT161" s="18" t="s">
        <v>881</v>
      </c>
      <c r="AU161" s="18" t="s">
        <v>860</v>
      </c>
      <c r="AY161" s="18" t="s">
        <v>880</v>
      </c>
      <c r="BE161" s="100">
        <f>IF(U161="základní",N161,0)</f>
        <v>0</v>
      </c>
      <c r="BF161" s="100">
        <f>IF(U161="snížená",N161,0)</f>
        <v>0</v>
      </c>
      <c r="BG161" s="100">
        <f>IF(U161="zákl. přenesená",N161,0)</f>
        <v>0</v>
      </c>
      <c r="BH161" s="100">
        <f>IF(U161="sníž. přenesená",N161,0)</f>
        <v>0</v>
      </c>
      <c r="BI161" s="100">
        <f>IF(U161="nulová",N161,0)</f>
        <v>0</v>
      </c>
      <c r="BJ161" s="18" t="s">
        <v>860</v>
      </c>
      <c r="BK161" s="100">
        <f>ROUND(L161*K161,2)</f>
        <v>0</v>
      </c>
      <c r="BL161" s="18" t="s">
        <v>885</v>
      </c>
      <c r="BM161" s="18" t="s">
        <v>961</v>
      </c>
    </row>
    <row r="162" spans="2:65" s="1" customFormat="1" ht="22.5" customHeight="1">
      <c r="B162" s="123"/>
      <c r="C162" s="159" t="s">
        <v>742</v>
      </c>
      <c r="D162" s="159" t="s">
        <v>910</v>
      </c>
      <c r="E162" s="160"/>
      <c r="F162" s="241" t="s">
        <v>962</v>
      </c>
      <c r="G162" s="241"/>
      <c r="H162" s="241"/>
      <c r="I162" s="241"/>
      <c r="J162" s="161" t="s">
        <v>944</v>
      </c>
      <c r="K162" s="162">
        <v>5</v>
      </c>
      <c r="L162" s="242">
        <v>0</v>
      </c>
      <c r="M162" s="242"/>
      <c r="N162" s="243">
        <f>ROUND(L162*K162,2)</f>
        <v>0</v>
      </c>
      <c r="O162" s="240"/>
      <c r="P162" s="240"/>
      <c r="Q162" s="240"/>
      <c r="R162" s="126"/>
      <c r="T162" s="156" t="s">
        <v>737</v>
      </c>
      <c r="U162" s="43" t="s">
        <v>780</v>
      </c>
      <c r="V162" s="35"/>
      <c r="W162" s="157">
        <f>V162*K162</f>
        <v>0</v>
      </c>
      <c r="X162" s="157">
        <v>0.00013</v>
      </c>
      <c r="Y162" s="157">
        <f>X162*K162</f>
        <v>0.00065</v>
      </c>
      <c r="Z162" s="157">
        <v>0</v>
      </c>
      <c r="AA162" s="158">
        <f>Z162*K162</f>
        <v>0</v>
      </c>
      <c r="AR162" s="18" t="s">
        <v>912</v>
      </c>
      <c r="AT162" s="18" t="s">
        <v>910</v>
      </c>
      <c r="AU162" s="18" t="s">
        <v>860</v>
      </c>
      <c r="AY162" s="18" t="s">
        <v>880</v>
      </c>
      <c r="BE162" s="100">
        <f>IF(U162="základní",N162,0)</f>
        <v>0</v>
      </c>
      <c r="BF162" s="100">
        <f>IF(U162="snížená",N162,0)</f>
        <v>0</v>
      </c>
      <c r="BG162" s="100">
        <f>IF(U162="zákl. přenesená",N162,0)</f>
        <v>0</v>
      </c>
      <c r="BH162" s="100">
        <f>IF(U162="sníž. přenesená",N162,0)</f>
        <v>0</v>
      </c>
      <c r="BI162" s="100">
        <f>IF(U162="nulová",N162,0)</f>
        <v>0</v>
      </c>
      <c r="BJ162" s="18" t="s">
        <v>860</v>
      </c>
      <c r="BK162" s="100">
        <f>ROUND(L162*K162,2)</f>
        <v>0</v>
      </c>
      <c r="BL162" s="18" t="s">
        <v>912</v>
      </c>
      <c r="BM162" s="18" t="s">
        <v>963</v>
      </c>
    </row>
    <row r="163" spans="2:51" s="10" customFormat="1" ht="22.5" customHeight="1">
      <c r="B163" s="163"/>
      <c r="C163" s="164"/>
      <c r="D163" s="164"/>
      <c r="E163" s="165" t="s">
        <v>737</v>
      </c>
      <c r="F163" s="247" t="s">
        <v>964</v>
      </c>
      <c r="G163" s="248"/>
      <c r="H163" s="248"/>
      <c r="I163" s="248"/>
      <c r="J163" s="164"/>
      <c r="K163" s="166">
        <v>5</v>
      </c>
      <c r="L163" s="164"/>
      <c r="M163" s="164"/>
      <c r="N163" s="164"/>
      <c r="O163" s="164"/>
      <c r="P163" s="164"/>
      <c r="Q163" s="164"/>
      <c r="R163" s="167"/>
      <c r="T163" s="168"/>
      <c r="U163" s="164"/>
      <c r="V163" s="164"/>
      <c r="W163" s="164"/>
      <c r="X163" s="164"/>
      <c r="Y163" s="164"/>
      <c r="Z163" s="164"/>
      <c r="AA163" s="169"/>
      <c r="AT163" s="170" t="s">
        <v>915</v>
      </c>
      <c r="AU163" s="170" t="s">
        <v>860</v>
      </c>
      <c r="AV163" s="10" t="s">
        <v>860</v>
      </c>
      <c r="AW163" s="10" t="s">
        <v>770</v>
      </c>
      <c r="AX163" s="10" t="s">
        <v>813</v>
      </c>
      <c r="AY163" s="170" t="s">
        <v>880</v>
      </c>
    </row>
    <row r="164" spans="2:65" s="1" customFormat="1" ht="31.5" customHeight="1">
      <c r="B164" s="123"/>
      <c r="C164" s="152" t="s">
        <v>965</v>
      </c>
      <c r="D164" s="152" t="s">
        <v>881</v>
      </c>
      <c r="E164" s="153" t="s">
        <v>966</v>
      </c>
      <c r="F164" s="238" t="s">
        <v>967</v>
      </c>
      <c r="G164" s="238"/>
      <c r="H164" s="238"/>
      <c r="I164" s="238"/>
      <c r="J164" s="154" t="s">
        <v>944</v>
      </c>
      <c r="K164" s="155">
        <v>10</v>
      </c>
      <c r="L164" s="239">
        <v>0</v>
      </c>
      <c r="M164" s="239"/>
      <c r="N164" s="240">
        <f>ROUND(L164*K164,2)</f>
        <v>0</v>
      </c>
      <c r="O164" s="240"/>
      <c r="P164" s="240"/>
      <c r="Q164" s="240"/>
      <c r="R164" s="126"/>
      <c r="T164" s="156" t="s">
        <v>737</v>
      </c>
      <c r="U164" s="43" t="s">
        <v>780</v>
      </c>
      <c r="V164" s="35"/>
      <c r="W164" s="157">
        <f>V164*K164</f>
        <v>0</v>
      </c>
      <c r="X164" s="157">
        <v>0</v>
      </c>
      <c r="Y164" s="157">
        <f>X164*K164</f>
        <v>0</v>
      </c>
      <c r="Z164" s="157">
        <v>0</v>
      </c>
      <c r="AA164" s="158">
        <f>Z164*K164</f>
        <v>0</v>
      </c>
      <c r="AR164" s="18" t="s">
        <v>885</v>
      </c>
      <c r="AT164" s="18" t="s">
        <v>881</v>
      </c>
      <c r="AU164" s="18" t="s">
        <v>860</v>
      </c>
      <c r="AY164" s="18" t="s">
        <v>880</v>
      </c>
      <c r="BE164" s="100">
        <f>IF(U164="základní",N164,0)</f>
        <v>0</v>
      </c>
      <c r="BF164" s="100">
        <f>IF(U164="snížená",N164,0)</f>
        <v>0</v>
      </c>
      <c r="BG164" s="100">
        <f>IF(U164="zákl. přenesená",N164,0)</f>
        <v>0</v>
      </c>
      <c r="BH164" s="100">
        <f>IF(U164="sníž. přenesená",N164,0)</f>
        <v>0</v>
      </c>
      <c r="BI164" s="100">
        <f>IF(U164="nulová",N164,0)</f>
        <v>0</v>
      </c>
      <c r="BJ164" s="18" t="s">
        <v>860</v>
      </c>
      <c r="BK164" s="100">
        <f>ROUND(L164*K164,2)</f>
        <v>0</v>
      </c>
      <c r="BL164" s="18" t="s">
        <v>885</v>
      </c>
      <c r="BM164" s="18" t="s">
        <v>968</v>
      </c>
    </row>
    <row r="165" spans="2:65" s="1" customFormat="1" ht="31.5" customHeight="1">
      <c r="B165" s="123"/>
      <c r="C165" s="159" t="s">
        <v>969</v>
      </c>
      <c r="D165" s="159" t="s">
        <v>910</v>
      </c>
      <c r="E165" s="160"/>
      <c r="F165" s="241" t="s">
        <v>970</v>
      </c>
      <c r="G165" s="241"/>
      <c r="H165" s="241"/>
      <c r="I165" s="241"/>
      <c r="J165" s="161" t="s">
        <v>944</v>
      </c>
      <c r="K165" s="162">
        <v>10</v>
      </c>
      <c r="L165" s="242">
        <v>0</v>
      </c>
      <c r="M165" s="242"/>
      <c r="N165" s="243">
        <f>ROUND(L165*K165,2)</f>
        <v>0</v>
      </c>
      <c r="O165" s="240"/>
      <c r="P165" s="240"/>
      <c r="Q165" s="240"/>
      <c r="R165" s="126"/>
      <c r="T165" s="156" t="s">
        <v>737</v>
      </c>
      <c r="U165" s="43" t="s">
        <v>780</v>
      </c>
      <c r="V165" s="35"/>
      <c r="W165" s="157">
        <f>V165*K165</f>
        <v>0</v>
      </c>
      <c r="X165" s="157">
        <v>0.00013</v>
      </c>
      <c r="Y165" s="157">
        <f>X165*K165</f>
        <v>0.0013</v>
      </c>
      <c r="Z165" s="157">
        <v>0</v>
      </c>
      <c r="AA165" s="158">
        <f>Z165*K165</f>
        <v>0</v>
      </c>
      <c r="AR165" s="18" t="s">
        <v>912</v>
      </c>
      <c r="AT165" s="18" t="s">
        <v>910</v>
      </c>
      <c r="AU165" s="18" t="s">
        <v>860</v>
      </c>
      <c r="AY165" s="18" t="s">
        <v>880</v>
      </c>
      <c r="BE165" s="100">
        <f>IF(U165="základní",N165,0)</f>
        <v>0</v>
      </c>
      <c r="BF165" s="100">
        <f>IF(U165="snížená",N165,0)</f>
        <v>0</v>
      </c>
      <c r="BG165" s="100">
        <f>IF(U165="zákl. přenesená",N165,0)</f>
        <v>0</v>
      </c>
      <c r="BH165" s="100">
        <f>IF(U165="sníž. přenesená",N165,0)</f>
        <v>0</v>
      </c>
      <c r="BI165" s="100">
        <f>IF(U165="nulová",N165,0)</f>
        <v>0</v>
      </c>
      <c r="BJ165" s="18" t="s">
        <v>860</v>
      </c>
      <c r="BK165" s="100">
        <f>ROUND(L165*K165,2)</f>
        <v>0</v>
      </c>
      <c r="BL165" s="18" t="s">
        <v>912</v>
      </c>
      <c r="BM165" s="18" t="s">
        <v>971</v>
      </c>
    </row>
    <row r="166" spans="2:51" s="10" customFormat="1" ht="22.5" customHeight="1">
      <c r="B166" s="163"/>
      <c r="C166" s="164"/>
      <c r="D166" s="164"/>
      <c r="E166" s="165" t="s">
        <v>737</v>
      </c>
      <c r="F166" s="247" t="s">
        <v>972</v>
      </c>
      <c r="G166" s="248"/>
      <c r="H166" s="248"/>
      <c r="I166" s="248"/>
      <c r="J166" s="164"/>
      <c r="K166" s="166">
        <v>10</v>
      </c>
      <c r="L166" s="164"/>
      <c r="M166" s="164"/>
      <c r="N166" s="164"/>
      <c r="O166" s="164"/>
      <c r="P166" s="164"/>
      <c r="Q166" s="164"/>
      <c r="R166" s="167"/>
      <c r="T166" s="168"/>
      <c r="U166" s="164"/>
      <c r="V166" s="164"/>
      <c r="W166" s="164"/>
      <c r="X166" s="164"/>
      <c r="Y166" s="164"/>
      <c r="Z166" s="164"/>
      <c r="AA166" s="169"/>
      <c r="AT166" s="170" t="s">
        <v>915</v>
      </c>
      <c r="AU166" s="170" t="s">
        <v>860</v>
      </c>
      <c r="AV166" s="10" t="s">
        <v>860</v>
      </c>
      <c r="AW166" s="10" t="s">
        <v>770</v>
      </c>
      <c r="AX166" s="10" t="s">
        <v>813</v>
      </c>
      <c r="AY166" s="170" t="s">
        <v>880</v>
      </c>
    </row>
    <row r="167" spans="2:65" s="1" customFormat="1" ht="31.5" customHeight="1">
      <c r="B167" s="123"/>
      <c r="C167" s="152" t="s">
        <v>973</v>
      </c>
      <c r="D167" s="152" t="s">
        <v>881</v>
      </c>
      <c r="E167" s="153" t="s">
        <v>974</v>
      </c>
      <c r="F167" s="238" t="s">
        <v>975</v>
      </c>
      <c r="G167" s="238"/>
      <c r="H167" s="238"/>
      <c r="I167" s="238"/>
      <c r="J167" s="154" t="s">
        <v>944</v>
      </c>
      <c r="K167" s="155">
        <v>263</v>
      </c>
      <c r="L167" s="239">
        <v>0</v>
      </c>
      <c r="M167" s="239"/>
      <c r="N167" s="240">
        <f>ROUND(L167*K167,2)</f>
        <v>0</v>
      </c>
      <c r="O167" s="240"/>
      <c r="P167" s="240"/>
      <c r="Q167" s="240"/>
      <c r="R167" s="126"/>
      <c r="T167" s="156" t="s">
        <v>737</v>
      </c>
      <c r="U167" s="43" t="s">
        <v>780</v>
      </c>
      <c r="V167" s="35"/>
      <c r="W167" s="157">
        <f>V167*K167</f>
        <v>0</v>
      </c>
      <c r="X167" s="157">
        <v>0</v>
      </c>
      <c r="Y167" s="157">
        <f>X167*K167</f>
        <v>0</v>
      </c>
      <c r="Z167" s="157">
        <v>0</v>
      </c>
      <c r="AA167" s="158">
        <f>Z167*K167</f>
        <v>0</v>
      </c>
      <c r="AR167" s="18" t="s">
        <v>885</v>
      </c>
      <c r="AT167" s="18" t="s">
        <v>881</v>
      </c>
      <c r="AU167" s="18" t="s">
        <v>860</v>
      </c>
      <c r="AY167" s="18" t="s">
        <v>880</v>
      </c>
      <c r="BE167" s="100">
        <f>IF(U167="základní",N167,0)</f>
        <v>0</v>
      </c>
      <c r="BF167" s="100">
        <f>IF(U167="snížená",N167,0)</f>
        <v>0</v>
      </c>
      <c r="BG167" s="100">
        <f>IF(U167="zákl. přenesená",N167,0)</f>
        <v>0</v>
      </c>
      <c r="BH167" s="100">
        <f>IF(U167="sníž. přenesená",N167,0)</f>
        <v>0</v>
      </c>
      <c r="BI167" s="100">
        <f>IF(U167="nulová",N167,0)</f>
        <v>0</v>
      </c>
      <c r="BJ167" s="18" t="s">
        <v>860</v>
      </c>
      <c r="BK167" s="100">
        <f>ROUND(L167*K167,2)</f>
        <v>0</v>
      </c>
      <c r="BL167" s="18" t="s">
        <v>885</v>
      </c>
      <c r="BM167" s="18" t="s">
        <v>976</v>
      </c>
    </row>
    <row r="168" spans="2:65" s="1" customFormat="1" ht="44.25" customHeight="1">
      <c r="B168" s="123"/>
      <c r="C168" s="159" t="s">
        <v>977</v>
      </c>
      <c r="D168" s="159" t="s">
        <v>910</v>
      </c>
      <c r="E168" s="160"/>
      <c r="F168" s="241" t="s">
        <v>978</v>
      </c>
      <c r="G168" s="241"/>
      <c r="H168" s="241"/>
      <c r="I168" s="241"/>
      <c r="J168" s="161" t="s">
        <v>944</v>
      </c>
      <c r="K168" s="162">
        <v>223</v>
      </c>
      <c r="L168" s="242">
        <v>0</v>
      </c>
      <c r="M168" s="242"/>
      <c r="N168" s="243">
        <f>ROUND(L168*K168,2)</f>
        <v>0</v>
      </c>
      <c r="O168" s="240"/>
      <c r="P168" s="240"/>
      <c r="Q168" s="240"/>
      <c r="R168" s="126"/>
      <c r="T168" s="156" t="s">
        <v>737</v>
      </c>
      <c r="U168" s="43" t="s">
        <v>780</v>
      </c>
      <c r="V168" s="35"/>
      <c r="W168" s="157">
        <f>V168*K168</f>
        <v>0</v>
      </c>
      <c r="X168" s="157">
        <v>0</v>
      </c>
      <c r="Y168" s="157">
        <f>X168*K168</f>
        <v>0</v>
      </c>
      <c r="Z168" s="157">
        <v>0</v>
      </c>
      <c r="AA168" s="158">
        <f>Z168*K168</f>
        <v>0</v>
      </c>
      <c r="AR168" s="18" t="s">
        <v>912</v>
      </c>
      <c r="AT168" s="18" t="s">
        <v>910</v>
      </c>
      <c r="AU168" s="18" t="s">
        <v>860</v>
      </c>
      <c r="AY168" s="18" t="s">
        <v>880</v>
      </c>
      <c r="BE168" s="100">
        <f>IF(U168="základní",N168,0)</f>
        <v>0</v>
      </c>
      <c r="BF168" s="100">
        <f>IF(U168="snížená",N168,0)</f>
        <v>0</v>
      </c>
      <c r="BG168" s="100">
        <f>IF(U168="zákl. přenesená",N168,0)</f>
        <v>0</v>
      </c>
      <c r="BH168" s="100">
        <f>IF(U168="sníž. přenesená",N168,0)</f>
        <v>0</v>
      </c>
      <c r="BI168" s="100">
        <f>IF(U168="nulová",N168,0)</f>
        <v>0</v>
      </c>
      <c r="BJ168" s="18" t="s">
        <v>860</v>
      </c>
      <c r="BK168" s="100">
        <f>ROUND(L168*K168,2)</f>
        <v>0</v>
      </c>
      <c r="BL168" s="18" t="s">
        <v>912</v>
      </c>
      <c r="BM168" s="18" t="s">
        <v>979</v>
      </c>
    </row>
    <row r="169" spans="2:51" s="10" customFormat="1" ht="22.5" customHeight="1">
      <c r="B169" s="163"/>
      <c r="C169" s="164"/>
      <c r="D169" s="164"/>
      <c r="E169" s="165" t="s">
        <v>737</v>
      </c>
      <c r="F169" s="247" t="s">
        <v>980</v>
      </c>
      <c r="G169" s="248"/>
      <c r="H169" s="248"/>
      <c r="I169" s="248"/>
      <c r="J169" s="164"/>
      <c r="K169" s="166">
        <v>223</v>
      </c>
      <c r="L169" s="164"/>
      <c r="M169" s="164"/>
      <c r="N169" s="164"/>
      <c r="O169" s="164"/>
      <c r="P169" s="164"/>
      <c r="Q169" s="164"/>
      <c r="R169" s="167"/>
      <c r="T169" s="168"/>
      <c r="U169" s="164"/>
      <c r="V169" s="164"/>
      <c r="W169" s="164"/>
      <c r="X169" s="164"/>
      <c r="Y169" s="164"/>
      <c r="Z169" s="164"/>
      <c r="AA169" s="169"/>
      <c r="AT169" s="170" t="s">
        <v>915</v>
      </c>
      <c r="AU169" s="170" t="s">
        <v>860</v>
      </c>
      <c r="AV169" s="10" t="s">
        <v>860</v>
      </c>
      <c r="AW169" s="10" t="s">
        <v>770</v>
      </c>
      <c r="AX169" s="10" t="s">
        <v>813</v>
      </c>
      <c r="AY169" s="170" t="s">
        <v>880</v>
      </c>
    </row>
    <row r="170" spans="2:65" s="1" customFormat="1" ht="44.25" customHeight="1">
      <c r="B170" s="123"/>
      <c r="C170" s="159" t="s">
        <v>981</v>
      </c>
      <c r="D170" s="159" t="s">
        <v>910</v>
      </c>
      <c r="E170" s="160"/>
      <c r="F170" s="241" t="s">
        <v>982</v>
      </c>
      <c r="G170" s="241"/>
      <c r="H170" s="241"/>
      <c r="I170" s="241"/>
      <c r="J170" s="161" t="s">
        <v>944</v>
      </c>
      <c r="K170" s="162">
        <v>40</v>
      </c>
      <c r="L170" s="242">
        <v>0</v>
      </c>
      <c r="M170" s="242"/>
      <c r="N170" s="243">
        <f>ROUND(L170*K170,2)</f>
        <v>0</v>
      </c>
      <c r="O170" s="240"/>
      <c r="P170" s="240"/>
      <c r="Q170" s="240"/>
      <c r="R170" s="126"/>
      <c r="T170" s="156" t="s">
        <v>737</v>
      </c>
      <c r="U170" s="43" t="s">
        <v>780</v>
      </c>
      <c r="V170" s="35"/>
      <c r="W170" s="157">
        <f>V170*K170</f>
        <v>0</v>
      </c>
      <c r="X170" s="157">
        <v>0</v>
      </c>
      <c r="Y170" s="157">
        <f>X170*K170</f>
        <v>0</v>
      </c>
      <c r="Z170" s="157">
        <v>0</v>
      </c>
      <c r="AA170" s="158">
        <f>Z170*K170</f>
        <v>0</v>
      </c>
      <c r="AR170" s="18" t="s">
        <v>912</v>
      </c>
      <c r="AT170" s="18" t="s">
        <v>910</v>
      </c>
      <c r="AU170" s="18" t="s">
        <v>860</v>
      </c>
      <c r="AY170" s="18" t="s">
        <v>880</v>
      </c>
      <c r="BE170" s="100">
        <f>IF(U170="základní",N170,0)</f>
        <v>0</v>
      </c>
      <c r="BF170" s="100">
        <f>IF(U170="snížená",N170,0)</f>
        <v>0</v>
      </c>
      <c r="BG170" s="100">
        <f>IF(U170="zákl. přenesená",N170,0)</f>
        <v>0</v>
      </c>
      <c r="BH170" s="100">
        <f>IF(U170="sníž. přenesená",N170,0)</f>
        <v>0</v>
      </c>
      <c r="BI170" s="100">
        <f>IF(U170="nulová",N170,0)</f>
        <v>0</v>
      </c>
      <c r="BJ170" s="18" t="s">
        <v>860</v>
      </c>
      <c r="BK170" s="100">
        <f>ROUND(L170*K170,2)</f>
        <v>0</v>
      </c>
      <c r="BL170" s="18" t="s">
        <v>912</v>
      </c>
      <c r="BM170" s="18" t="s">
        <v>983</v>
      </c>
    </row>
    <row r="171" spans="2:51" s="10" customFormat="1" ht="22.5" customHeight="1">
      <c r="B171" s="163"/>
      <c r="C171" s="164"/>
      <c r="D171" s="164"/>
      <c r="E171" s="165" t="s">
        <v>737</v>
      </c>
      <c r="F171" s="247" t="s">
        <v>984</v>
      </c>
      <c r="G171" s="248"/>
      <c r="H171" s="248"/>
      <c r="I171" s="248"/>
      <c r="J171" s="164"/>
      <c r="K171" s="166">
        <v>40</v>
      </c>
      <c r="L171" s="164"/>
      <c r="M171" s="164"/>
      <c r="N171" s="164"/>
      <c r="O171" s="164"/>
      <c r="P171" s="164"/>
      <c r="Q171" s="164"/>
      <c r="R171" s="167"/>
      <c r="T171" s="168"/>
      <c r="U171" s="164"/>
      <c r="V171" s="164"/>
      <c r="W171" s="164"/>
      <c r="X171" s="164"/>
      <c r="Y171" s="164"/>
      <c r="Z171" s="164"/>
      <c r="AA171" s="169"/>
      <c r="AT171" s="170" t="s">
        <v>915</v>
      </c>
      <c r="AU171" s="170" t="s">
        <v>860</v>
      </c>
      <c r="AV171" s="10" t="s">
        <v>860</v>
      </c>
      <c r="AW171" s="10" t="s">
        <v>770</v>
      </c>
      <c r="AX171" s="10" t="s">
        <v>813</v>
      </c>
      <c r="AY171" s="170" t="s">
        <v>880</v>
      </c>
    </row>
    <row r="172" spans="2:65" s="1" customFormat="1" ht="31.5" customHeight="1">
      <c r="B172" s="123"/>
      <c r="C172" s="152" t="s">
        <v>985</v>
      </c>
      <c r="D172" s="152" t="s">
        <v>881</v>
      </c>
      <c r="E172" s="153" t="s">
        <v>986</v>
      </c>
      <c r="F172" s="238" t="s">
        <v>987</v>
      </c>
      <c r="G172" s="238"/>
      <c r="H172" s="238"/>
      <c r="I172" s="238"/>
      <c r="J172" s="154" t="s">
        <v>907</v>
      </c>
      <c r="K172" s="155">
        <v>220</v>
      </c>
      <c r="L172" s="239">
        <v>0</v>
      </c>
      <c r="M172" s="239"/>
      <c r="N172" s="240">
        <f>ROUND(L172*K172,2)</f>
        <v>0</v>
      </c>
      <c r="O172" s="240"/>
      <c r="P172" s="240"/>
      <c r="Q172" s="240"/>
      <c r="R172" s="126"/>
      <c r="T172" s="156" t="s">
        <v>737</v>
      </c>
      <c r="U172" s="43" t="s">
        <v>780</v>
      </c>
      <c r="V172" s="35"/>
      <c r="W172" s="157">
        <f>V172*K172</f>
        <v>0</v>
      </c>
      <c r="X172" s="157">
        <v>0</v>
      </c>
      <c r="Y172" s="157">
        <f>X172*K172</f>
        <v>0</v>
      </c>
      <c r="Z172" s="157">
        <v>0</v>
      </c>
      <c r="AA172" s="158">
        <f>Z172*K172</f>
        <v>0</v>
      </c>
      <c r="AR172" s="18" t="s">
        <v>885</v>
      </c>
      <c r="AT172" s="18" t="s">
        <v>881</v>
      </c>
      <c r="AU172" s="18" t="s">
        <v>860</v>
      </c>
      <c r="AY172" s="18" t="s">
        <v>880</v>
      </c>
      <c r="BE172" s="100">
        <f>IF(U172="základní",N172,0)</f>
        <v>0</v>
      </c>
      <c r="BF172" s="100">
        <f>IF(U172="snížená",N172,0)</f>
        <v>0</v>
      </c>
      <c r="BG172" s="100">
        <f>IF(U172="zákl. přenesená",N172,0)</f>
        <v>0</v>
      </c>
      <c r="BH172" s="100">
        <f>IF(U172="sníž. přenesená",N172,0)</f>
        <v>0</v>
      </c>
      <c r="BI172" s="100">
        <f>IF(U172="nulová",N172,0)</f>
        <v>0</v>
      </c>
      <c r="BJ172" s="18" t="s">
        <v>860</v>
      </c>
      <c r="BK172" s="100">
        <f>ROUND(L172*K172,2)</f>
        <v>0</v>
      </c>
      <c r="BL172" s="18" t="s">
        <v>885</v>
      </c>
      <c r="BM172" s="18" t="s">
        <v>988</v>
      </c>
    </row>
    <row r="173" spans="2:65" s="1" customFormat="1" ht="31.5" customHeight="1">
      <c r="B173" s="123"/>
      <c r="C173" s="159" t="s">
        <v>989</v>
      </c>
      <c r="D173" s="159" t="s">
        <v>910</v>
      </c>
      <c r="E173" s="160"/>
      <c r="F173" s="241" t="s">
        <v>990</v>
      </c>
      <c r="G173" s="241"/>
      <c r="H173" s="241"/>
      <c r="I173" s="241"/>
      <c r="J173" s="161" t="s">
        <v>907</v>
      </c>
      <c r="K173" s="162">
        <v>220</v>
      </c>
      <c r="L173" s="242">
        <v>0</v>
      </c>
      <c r="M173" s="242"/>
      <c r="N173" s="243">
        <f>ROUND(L173*K173,2)</f>
        <v>0</v>
      </c>
      <c r="O173" s="240"/>
      <c r="P173" s="240"/>
      <c r="Q173" s="240"/>
      <c r="R173" s="126"/>
      <c r="T173" s="156" t="s">
        <v>737</v>
      </c>
      <c r="U173" s="43" t="s">
        <v>780</v>
      </c>
      <c r="V173" s="35"/>
      <c r="W173" s="157">
        <f>V173*K173</f>
        <v>0</v>
      </c>
      <c r="X173" s="157">
        <v>0.00031</v>
      </c>
      <c r="Y173" s="157">
        <f>X173*K173</f>
        <v>0.0682</v>
      </c>
      <c r="Z173" s="157">
        <v>0</v>
      </c>
      <c r="AA173" s="158">
        <f>Z173*K173</f>
        <v>0</v>
      </c>
      <c r="AR173" s="18" t="s">
        <v>912</v>
      </c>
      <c r="AT173" s="18" t="s">
        <v>910</v>
      </c>
      <c r="AU173" s="18" t="s">
        <v>860</v>
      </c>
      <c r="AY173" s="18" t="s">
        <v>880</v>
      </c>
      <c r="BE173" s="100">
        <f>IF(U173="základní",N173,0)</f>
        <v>0</v>
      </c>
      <c r="BF173" s="100">
        <f>IF(U173="snížená",N173,0)</f>
        <v>0</v>
      </c>
      <c r="BG173" s="100">
        <f>IF(U173="zákl. přenesená",N173,0)</f>
        <v>0</v>
      </c>
      <c r="BH173" s="100">
        <f>IF(U173="sníž. přenesená",N173,0)</f>
        <v>0</v>
      </c>
      <c r="BI173" s="100">
        <f>IF(U173="nulová",N173,0)</f>
        <v>0</v>
      </c>
      <c r="BJ173" s="18" t="s">
        <v>860</v>
      </c>
      <c r="BK173" s="100">
        <f>ROUND(L173*K173,2)</f>
        <v>0</v>
      </c>
      <c r="BL173" s="18" t="s">
        <v>912</v>
      </c>
      <c r="BM173" s="18" t="s">
        <v>991</v>
      </c>
    </row>
    <row r="174" spans="2:51" s="10" customFormat="1" ht="22.5" customHeight="1">
      <c r="B174" s="163"/>
      <c r="C174" s="164"/>
      <c r="D174" s="164"/>
      <c r="E174" s="165" t="s">
        <v>737</v>
      </c>
      <c r="F174" s="247" t="s">
        <v>992</v>
      </c>
      <c r="G174" s="248"/>
      <c r="H174" s="248"/>
      <c r="I174" s="248"/>
      <c r="J174" s="164"/>
      <c r="K174" s="166">
        <v>220</v>
      </c>
      <c r="L174" s="164"/>
      <c r="M174" s="164"/>
      <c r="N174" s="164"/>
      <c r="O174" s="164"/>
      <c r="P174" s="164"/>
      <c r="Q174" s="164"/>
      <c r="R174" s="167"/>
      <c r="T174" s="168"/>
      <c r="U174" s="164"/>
      <c r="V174" s="164"/>
      <c r="W174" s="164"/>
      <c r="X174" s="164"/>
      <c r="Y174" s="164"/>
      <c r="Z174" s="164"/>
      <c r="AA174" s="169"/>
      <c r="AT174" s="170" t="s">
        <v>915</v>
      </c>
      <c r="AU174" s="170" t="s">
        <v>860</v>
      </c>
      <c r="AV174" s="10" t="s">
        <v>860</v>
      </c>
      <c r="AW174" s="10" t="s">
        <v>770</v>
      </c>
      <c r="AX174" s="10" t="s">
        <v>756</v>
      </c>
      <c r="AY174" s="170" t="s">
        <v>880</v>
      </c>
    </row>
    <row r="175" spans="2:65" s="1" customFormat="1" ht="22.5" customHeight="1">
      <c r="B175" s="123"/>
      <c r="C175" s="159" t="s">
        <v>993</v>
      </c>
      <c r="D175" s="159" t="s">
        <v>910</v>
      </c>
      <c r="E175" s="160"/>
      <c r="F175" s="241" t="s">
        <v>994</v>
      </c>
      <c r="G175" s="241"/>
      <c r="H175" s="241"/>
      <c r="I175" s="241"/>
      <c r="J175" s="161" t="s">
        <v>944</v>
      </c>
      <c r="K175" s="162">
        <v>4</v>
      </c>
      <c r="L175" s="242">
        <v>0</v>
      </c>
      <c r="M175" s="242"/>
      <c r="N175" s="243">
        <f>ROUND(L175*K175,2)</f>
        <v>0</v>
      </c>
      <c r="O175" s="240"/>
      <c r="P175" s="240"/>
      <c r="Q175" s="240"/>
      <c r="R175" s="126"/>
      <c r="T175" s="156" t="s">
        <v>737</v>
      </c>
      <c r="U175" s="43" t="s">
        <v>780</v>
      </c>
      <c r="V175" s="35"/>
      <c r="W175" s="157">
        <f>V175*K175</f>
        <v>0</v>
      </c>
      <c r="X175" s="157">
        <v>0.00031</v>
      </c>
      <c r="Y175" s="157">
        <f>X175*K175</f>
        <v>0.00124</v>
      </c>
      <c r="Z175" s="157">
        <v>0</v>
      </c>
      <c r="AA175" s="158">
        <f>Z175*K175</f>
        <v>0</v>
      </c>
      <c r="AR175" s="18" t="s">
        <v>912</v>
      </c>
      <c r="AT175" s="18" t="s">
        <v>910</v>
      </c>
      <c r="AU175" s="18" t="s">
        <v>860</v>
      </c>
      <c r="AY175" s="18" t="s">
        <v>880</v>
      </c>
      <c r="BE175" s="100">
        <f>IF(U175="základní",N175,0)</f>
        <v>0</v>
      </c>
      <c r="BF175" s="100">
        <f>IF(U175="snížená",N175,0)</f>
        <v>0</v>
      </c>
      <c r="BG175" s="100">
        <f>IF(U175="zákl. přenesená",N175,0)</f>
        <v>0</v>
      </c>
      <c r="BH175" s="100">
        <f>IF(U175="sníž. přenesená",N175,0)</f>
        <v>0</v>
      </c>
      <c r="BI175" s="100">
        <f>IF(U175="nulová",N175,0)</f>
        <v>0</v>
      </c>
      <c r="BJ175" s="18" t="s">
        <v>860</v>
      </c>
      <c r="BK175" s="100">
        <f>ROUND(L175*K175,2)</f>
        <v>0</v>
      </c>
      <c r="BL175" s="18" t="s">
        <v>912</v>
      </c>
      <c r="BM175" s="18" t="s">
        <v>995</v>
      </c>
    </row>
    <row r="176" spans="2:51" s="10" customFormat="1" ht="22.5" customHeight="1">
      <c r="B176" s="163"/>
      <c r="C176" s="164"/>
      <c r="D176" s="164"/>
      <c r="E176" s="165" t="s">
        <v>737</v>
      </c>
      <c r="F176" s="247" t="s">
        <v>996</v>
      </c>
      <c r="G176" s="248"/>
      <c r="H176" s="248"/>
      <c r="I176" s="248"/>
      <c r="J176" s="164"/>
      <c r="K176" s="166">
        <v>4</v>
      </c>
      <c r="L176" s="164"/>
      <c r="M176" s="164"/>
      <c r="N176" s="164"/>
      <c r="O176" s="164"/>
      <c r="P176" s="164"/>
      <c r="Q176" s="164"/>
      <c r="R176" s="167"/>
      <c r="T176" s="168"/>
      <c r="U176" s="164"/>
      <c r="V176" s="164"/>
      <c r="W176" s="164"/>
      <c r="X176" s="164"/>
      <c r="Y176" s="164"/>
      <c r="Z176" s="164"/>
      <c r="AA176" s="169"/>
      <c r="AT176" s="170" t="s">
        <v>915</v>
      </c>
      <c r="AU176" s="170" t="s">
        <v>860</v>
      </c>
      <c r="AV176" s="10" t="s">
        <v>860</v>
      </c>
      <c r="AW176" s="10" t="s">
        <v>770</v>
      </c>
      <c r="AX176" s="10" t="s">
        <v>756</v>
      </c>
      <c r="AY176" s="170" t="s">
        <v>880</v>
      </c>
    </row>
    <row r="177" spans="2:65" s="1" customFormat="1" ht="22.5" customHeight="1">
      <c r="B177" s="123"/>
      <c r="C177" s="159" t="s">
        <v>997</v>
      </c>
      <c r="D177" s="159" t="s">
        <v>910</v>
      </c>
      <c r="E177" s="160"/>
      <c r="F177" s="241" t="s">
        <v>998</v>
      </c>
      <c r="G177" s="241"/>
      <c r="H177" s="241"/>
      <c r="I177" s="241"/>
      <c r="J177" s="161" t="s">
        <v>944</v>
      </c>
      <c r="K177" s="162">
        <v>110</v>
      </c>
      <c r="L177" s="242">
        <v>0</v>
      </c>
      <c r="M177" s="242"/>
      <c r="N177" s="243">
        <f>ROUND(L177*K177,2)</f>
        <v>0</v>
      </c>
      <c r="O177" s="240"/>
      <c r="P177" s="240"/>
      <c r="Q177" s="240"/>
      <c r="R177" s="126"/>
      <c r="T177" s="156" t="s">
        <v>737</v>
      </c>
      <c r="U177" s="43" t="s">
        <v>780</v>
      </c>
      <c r="V177" s="35"/>
      <c r="W177" s="157">
        <f>V177*K177</f>
        <v>0</v>
      </c>
      <c r="X177" s="157">
        <v>0.00031</v>
      </c>
      <c r="Y177" s="157">
        <f>X177*K177</f>
        <v>0.0341</v>
      </c>
      <c r="Z177" s="157">
        <v>0</v>
      </c>
      <c r="AA177" s="158">
        <f>Z177*K177</f>
        <v>0</v>
      </c>
      <c r="AR177" s="18" t="s">
        <v>912</v>
      </c>
      <c r="AT177" s="18" t="s">
        <v>910</v>
      </c>
      <c r="AU177" s="18" t="s">
        <v>860</v>
      </c>
      <c r="AY177" s="18" t="s">
        <v>880</v>
      </c>
      <c r="BE177" s="100">
        <f>IF(U177="základní",N177,0)</f>
        <v>0</v>
      </c>
      <c r="BF177" s="100">
        <f>IF(U177="snížená",N177,0)</f>
        <v>0</v>
      </c>
      <c r="BG177" s="100">
        <f>IF(U177="zákl. přenesená",N177,0)</f>
        <v>0</v>
      </c>
      <c r="BH177" s="100">
        <f>IF(U177="sníž. přenesená",N177,0)</f>
        <v>0</v>
      </c>
      <c r="BI177" s="100">
        <f>IF(U177="nulová",N177,0)</f>
        <v>0</v>
      </c>
      <c r="BJ177" s="18" t="s">
        <v>860</v>
      </c>
      <c r="BK177" s="100">
        <f>ROUND(L177*K177,2)</f>
        <v>0</v>
      </c>
      <c r="BL177" s="18" t="s">
        <v>912</v>
      </c>
      <c r="BM177" s="18" t="s">
        <v>999</v>
      </c>
    </row>
    <row r="178" spans="2:51" s="10" customFormat="1" ht="22.5" customHeight="1">
      <c r="B178" s="163"/>
      <c r="C178" s="164"/>
      <c r="D178" s="164"/>
      <c r="E178" s="165" t="s">
        <v>737</v>
      </c>
      <c r="F178" s="247" t="s">
        <v>1000</v>
      </c>
      <c r="G178" s="248"/>
      <c r="H178" s="248"/>
      <c r="I178" s="248"/>
      <c r="J178" s="164"/>
      <c r="K178" s="166">
        <v>110</v>
      </c>
      <c r="L178" s="164"/>
      <c r="M178" s="164"/>
      <c r="N178" s="164"/>
      <c r="O178" s="164"/>
      <c r="P178" s="164"/>
      <c r="Q178" s="164"/>
      <c r="R178" s="167"/>
      <c r="T178" s="168"/>
      <c r="U178" s="164"/>
      <c r="V178" s="164"/>
      <c r="W178" s="164"/>
      <c r="X178" s="164"/>
      <c r="Y178" s="164"/>
      <c r="Z178" s="164"/>
      <c r="AA178" s="169"/>
      <c r="AT178" s="170" t="s">
        <v>915</v>
      </c>
      <c r="AU178" s="170" t="s">
        <v>860</v>
      </c>
      <c r="AV178" s="10" t="s">
        <v>860</v>
      </c>
      <c r="AW178" s="10" t="s">
        <v>770</v>
      </c>
      <c r="AX178" s="10" t="s">
        <v>756</v>
      </c>
      <c r="AY178" s="170" t="s">
        <v>880</v>
      </c>
    </row>
    <row r="179" spans="2:65" s="1" customFormat="1" ht="22.5" customHeight="1">
      <c r="B179" s="123"/>
      <c r="C179" s="159" t="s">
        <v>1001</v>
      </c>
      <c r="D179" s="159" t="s">
        <v>910</v>
      </c>
      <c r="E179" s="160"/>
      <c r="F179" s="241" t="s">
        <v>1002</v>
      </c>
      <c r="G179" s="241"/>
      <c r="H179" s="241"/>
      <c r="I179" s="241"/>
      <c r="J179" s="161" t="s">
        <v>944</v>
      </c>
      <c r="K179" s="162">
        <v>12</v>
      </c>
      <c r="L179" s="242">
        <v>0</v>
      </c>
      <c r="M179" s="242"/>
      <c r="N179" s="243">
        <f>ROUND(L179*K179,2)</f>
        <v>0</v>
      </c>
      <c r="O179" s="240"/>
      <c r="P179" s="240"/>
      <c r="Q179" s="240"/>
      <c r="R179" s="126"/>
      <c r="T179" s="156" t="s">
        <v>737</v>
      </c>
      <c r="U179" s="43" t="s">
        <v>780</v>
      </c>
      <c r="V179" s="35"/>
      <c r="W179" s="157">
        <f>V179*K179</f>
        <v>0</v>
      </c>
      <c r="X179" s="157">
        <v>0.00031</v>
      </c>
      <c r="Y179" s="157">
        <f>X179*K179</f>
        <v>0.00372</v>
      </c>
      <c r="Z179" s="157">
        <v>0</v>
      </c>
      <c r="AA179" s="158">
        <f>Z179*K179</f>
        <v>0</v>
      </c>
      <c r="AR179" s="18" t="s">
        <v>912</v>
      </c>
      <c r="AT179" s="18" t="s">
        <v>910</v>
      </c>
      <c r="AU179" s="18" t="s">
        <v>860</v>
      </c>
      <c r="AY179" s="18" t="s">
        <v>880</v>
      </c>
      <c r="BE179" s="100">
        <f>IF(U179="základní",N179,0)</f>
        <v>0</v>
      </c>
      <c r="BF179" s="100">
        <f>IF(U179="snížená",N179,0)</f>
        <v>0</v>
      </c>
      <c r="BG179" s="100">
        <f>IF(U179="zákl. přenesená",N179,0)</f>
        <v>0</v>
      </c>
      <c r="BH179" s="100">
        <f>IF(U179="sníž. přenesená",N179,0)</f>
        <v>0</v>
      </c>
      <c r="BI179" s="100">
        <f>IF(U179="nulová",N179,0)</f>
        <v>0</v>
      </c>
      <c r="BJ179" s="18" t="s">
        <v>860</v>
      </c>
      <c r="BK179" s="100">
        <f>ROUND(L179*K179,2)</f>
        <v>0</v>
      </c>
      <c r="BL179" s="18" t="s">
        <v>912</v>
      </c>
      <c r="BM179" s="18" t="s">
        <v>1003</v>
      </c>
    </row>
    <row r="180" spans="2:51" s="10" customFormat="1" ht="22.5" customHeight="1">
      <c r="B180" s="163"/>
      <c r="C180" s="164"/>
      <c r="D180" s="164"/>
      <c r="E180" s="165" t="s">
        <v>737</v>
      </c>
      <c r="F180" s="247" t="s">
        <v>1004</v>
      </c>
      <c r="G180" s="248"/>
      <c r="H180" s="248"/>
      <c r="I180" s="248"/>
      <c r="J180" s="164"/>
      <c r="K180" s="166">
        <v>12</v>
      </c>
      <c r="L180" s="164"/>
      <c r="M180" s="164"/>
      <c r="N180" s="164"/>
      <c r="O180" s="164"/>
      <c r="P180" s="164"/>
      <c r="Q180" s="164"/>
      <c r="R180" s="167"/>
      <c r="T180" s="168"/>
      <c r="U180" s="164"/>
      <c r="V180" s="164"/>
      <c r="W180" s="164"/>
      <c r="X180" s="164"/>
      <c r="Y180" s="164"/>
      <c r="Z180" s="164"/>
      <c r="AA180" s="169"/>
      <c r="AT180" s="170" t="s">
        <v>915</v>
      </c>
      <c r="AU180" s="170" t="s">
        <v>860</v>
      </c>
      <c r="AV180" s="10" t="s">
        <v>860</v>
      </c>
      <c r="AW180" s="10" t="s">
        <v>770</v>
      </c>
      <c r="AX180" s="10" t="s">
        <v>756</v>
      </c>
      <c r="AY180" s="170" t="s">
        <v>880</v>
      </c>
    </row>
    <row r="181" spans="2:65" s="1" customFormat="1" ht="22.5" customHeight="1">
      <c r="B181" s="123"/>
      <c r="C181" s="159" t="s">
        <v>1005</v>
      </c>
      <c r="D181" s="159" t="s">
        <v>910</v>
      </c>
      <c r="E181" s="160"/>
      <c r="F181" s="241" t="s">
        <v>1006</v>
      </c>
      <c r="G181" s="241"/>
      <c r="H181" s="241"/>
      <c r="I181" s="241"/>
      <c r="J181" s="161" t="s">
        <v>944</v>
      </c>
      <c r="K181" s="162">
        <v>2</v>
      </c>
      <c r="L181" s="242">
        <v>0</v>
      </c>
      <c r="M181" s="242"/>
      <c r="N181" s="243">
        <f>ROUND(L181*K181,2)</f>
        <v>0</v>
      </c>
      <c r="O181" s="240"/>
      <c r="P181" s="240"/>
      <c r="Q181" s="240"/>
      <c r="R181" s="126"/>
      <c r="T181" s="156" t="s">
        <v>737</v>
      </c>
      <c r="U181" s="43" t="s">
        <v>780</v>
      </c>
      <c r="V181" s="35"/>
      <c r="W181" s="157">
        <f>V181*K181</f>
        <v>0</v>
      </c>
      <c r="X181" s="157">
        <v>0.00031</v>
      </c>
      <c r="Y181" s="157">
        <f>X181*K181</f>
        <v>0.00062</v>
      </c>
      <c r="Z181" s="157">
        <v>0</v>
      </c>
      <c r="AA181" s="158">
        <f>Z181*K181</f>
        <v>0</v>
      </c>
      <c r="AR181" s="18" t="s">
        <v>912</v>
      </c>
      <c r="AT181" s="18" t="s">
        <v>910</v>
      </c>
      <c r="AU181" s="18" t="s">
        <v>860</v>
      </c>
      <c r="AY181" s="18" t="s">
        <v>880</v>
      </c>
      <c r="BE181" s="100">
        <f>IF(U181="základní",N181,0)</f>
        <v>0</v>
      </c>
      <c r="BF181" s="100">
        <f>IF(U181="snížená",N181,0)</f>
        <v>0</v>
      </c>
      <c r="BG181" s="100">
        <f>IF(U181="zákl. přenesená",N181,0)</f>
        <v>0</v>
      </c>
      <c r="BH181" s="100">
        <f>IF(U181="sníž. přenesená",N181,0)</f>
        <v>0</v>
      </c>
      <c r="BI181" s="100">
        <f>IF(U181="nulová",N181,0)</f>
        <v>0</v>
      </c>
      <c r="BJ181" s="18" t="s">
        <v>860</v>
      </c>
      <c r="BK181" s="100">
        <f>ROUND(L181*K181,2)</f>
        <v>0</v>
      </c>
      <c r="BL181" s="18" t="s">
        <v>912</v>
      </c>
      <c r="BM181" s="18" t="s">
        <v>1007</v>
      </c>
    </row>
    <row r="182" spans="2:51" s="10" customFormat="1" ht="22.5" customHeight="1">
      <c r="B182" s="163"/>
      <c r="C182" s="164"/>
      <c r="D182" s="164"/>
      <c r="E182" s="165"/>
      <c r="F182" s="247" t="s">
        <v>1008</v>
      </c>
      <c r="G182" s="248"/>
      <c r="H182" s="248"/>
      <c r="I182" s="248"/>
      <c r="J182" s="164"/>
      <c r="K182" s="166">
        <v>2</v>
      </c>
      <c r="L182" s="164"/>
      <c r="M182" s="164"/>
      <c r="N182" s="164"/>
      <c r="O182" s="164"/>
      <c r="P182" s="164"/>
      <c r="Q182" s="164"/>
      <c r="R182" s="167"/>
      <c r="T182" s="168"/>
      <c r="U182" s="164"/>
      <c r="V182" s="164"/>
      <c r="W182" s="164"/>
      <c r="X182" s="164"/>
      <c r="Y182" s="164"/>
      <c r="Z182" s="164"/>
      <c r="AA182" s="169"/>
      <c r="AT182" s="170" t="s">
        <v>915</v>
      </c>
      <c r="AU182" s="170" t="s">
        <v>860</v>
      </c>
      <c r="AV182" s="10" t="s">
        <v>860</v>
      </c>
      <c r="AW182" s="10" t="s">
        <v>770</v>
      </c>
      <c r="AX182" s="10" t="s">
        <v>756</v>
      </c>
      <c r="AY182" s="170" t="s">
        <v>880</v>
      </c>
    </row>
    <row r="183" spans="2:65" s="1" customFormat="1" ht="22.5" customHeight="1">
      <c r="B183" s="123"/>
      <c r="C183" s="159" t="s">
        <v>1009</v>
      </c>
      <c r="D183" s="159" t="s">
        <v>910</v>
      </c>
      <c r="E183" s="160"/>
      <c r="F183" s="241" t="s">
        <v>1010</v>
      </c>
      <c r="G183" s="241"/>
      <c r="H183" s="241"/>
      <c r="I183" s="241"/>
      <c r="J183" s="161" t="s">
        <v>944</v>
      </c>
      <c r="K183" s="162">
        <v>8</v>
      </c>
      <c r="L183" s="242">
        <v>0</v>
      </c>
      <c r="M183" s="242"/>
      <c r="N183" s="243">
        <f>ROUND(L183*K183,2)</f>
        <v>0</v>
      </c>
      <c r="O183" s="240"/>
      <c r="P183" s="240"/>
      <c r="Q183" s="240"/>
      <c r="R183" s="126"/>
      <c r="T183" s="156" t="s">
        <v>737</v>
      </c>
      <c r="U183" s="43" t="s">
        <v>780</v>
      </c>
      <c r="V183" s="35"/>
      <c r="W183" s="157">
        <f>V183*K183</f>
        <v>0</v>
      </c>
      <c r="X183" s="157">
        <v>0.00031</v>
      </c>
      <c r="Y183" s="157">
        <f>X183*K183</f>
        <v>0.00248</v>
      </c>
      <c r="Z183" s="157">
        <v>0</v>
      </c>
      <c r="AA183" s="158">
        <f>Z183*K183</f>
        <v>0</v>
      </c>
      <c r="AR183" s="18" t="s">
        <v>912</v>
      </c>
      <c r="AT183" s="18" t="s">
        <v>910</v>
      </c>
      <c r="AU183" s="18" t="s">
        <v>860</v>
      </c>
      <c r="AY183" s="18" t="s">
        <v>880</v>
      </c>
      <c r="BE183" s="100">
        <f>IF(U183="základní",N183,0)</f>
        <v>0</v>
      </c>
      <c r="BF183" s="100">
        <f>IF(U183="snížená",N183,0)</f>
        <v>0</v>
      </c>
      <c r="BG183" s="100">
        <f>IF(U183="zákl. přenesená",N183,0)</f>
        <v>0</v>
      </c>
      <c r="BH183" s="100">
        <f>IF(U183="sníž. přenesená",N183,0)</f>
        <v>0</v>
      </c>
      <c r="BI183" s="100">
        <f>IF(U183="nulová",N183,0)</f>
        <v>0</v>
      </c>
      <c r="BJ183" s="18" t="s">
        <v>860</v>
      </c>
      <c r="BK183" s="100">
        <f>ROUND(L183*K183,2)</f>
        <v>0</v>
      </c>
      <c r="BL183" s="18" t="s">
        <v>912</v>
      </c>
      <c r="BM183" s="18" t="s">
        <v>1011</v>
      </c>
    </row>
    <row r="184" spans="2:51" s="10" customFormat="1" ht="22.5" customHeight="1">
      <c r="B184" s="163"/>
      <c r="C184" s="164"/>
      <c r="D184" s="164"/>
      <c r="E184" s="165"/>
      <c r="F184" s="247" t="s">
        <v>1012</v>
      </c>
      <c r="G184" s="248"/>
      <c r="H184" s="248"/>
      <c r="I184" s="248"/>
      <c r="J184" s="164"/>
      <c r="K184" s="166">
        <v>8</v>
      </c>
      <c r="L184" s="164"/>
      <c r="M184" s="164"/>
      <c r="N184" s="164"/>
      <c r="O184" s="164"/>
      <c r="P184" s="164"/>
      <c r="Q184" s="164"/>
      <c r="R184" s="167"/>
      <c r="T184" s="168"/>
      <c r="U184" s="164"/>
      <c r="V184" s="164"/>
      <c r="W184" s="164"/>
      <c r="X184" s="164"/>
      <c r="Y184" s="164"/>
      <c r="Z184" s="164"/>
      <c r="AA184" s="169"/>
      <c r="AT184" s="170" t="s">
        <v>915</v>
      </c>
      <c r="AU184" s="170" t="s">
        <v>860</v>
      </c>
      <c r="AV184" s="10" t="s">
        <v>860</v>
      </c>
      <c r="AW184" s="10" t="s">
        <v>770</v>
      </c>
      <c r="AX184" s="10" t="s">
        <v>756</v>
      </c>
      <c r="AY184" s="170" t="s">
        <v>880</v>
      </c>
    </row>
    <row r="185" spans="2:65" s="1" customFormat="1" ht="22.5" customHeight="1">
      <c r="B185" s="123"/>
      <c r="C185" s="159" t="s">
        <v>1013</v>
      </c>
      <c r="D185" s="159" t="s">
        <v>910</v>
      </c>
      <c r="E185" s="160"/>
      <c r="F185" s="241" t="s">
        <v>1014</v>
      </c>
      <c r="G185" s="241"/>
      <c r="H185" s="241"/>
      <c r="I185" s="241"/>
      <c r="J185" s="161" t="s">
        <v>944</v>
      </c>
      <c r="K185" s="162">
        <v>59</v>
      </c>
      <c r="L185" s="242">
        <v>0</v>
      </c>
      <c r="M185" s="242"/>
      <c r="N185" s="243">
        <f>ROUND(L185*K185,2)</f>
        <v>0</v>
      </c>
      <c r="O185" s="240"/>
      <c r="P185" s="240"/>
      <c r="Q185" s="240"/>
      <c r="R185" s="126"/>
      <c r="T185" s="156" t="s">
        <v>737</v>
      </c>
      <c r="U185" s="43" t="s">
        <v>780</v>
      </c>
      <c r="V185" s="35"/>
      <c r="W185" s="157">
        <f>V185*K185</f>
        <v>0</v>
      </c>
      <c r="X185" s="157">
        <v>0.00031</v>
      </c>
      <c r="Y185" s="157">
        <f>X185*K185</f>
        <v>0.01829</v>
      </c>
      <c r="Z185" s="157">
        <v>0</v>
      </c>
      <c r="AA185" s="158">
        <f>Z185*K185</f>
        <v>0</v>
      </c>
      <c r="AR185" s="18" t="s">
        <v>912</v>
      </c>
      <c r="AT185" s="18" t="s">
        <v>910</v>
      </c>
      <c r="AU185" s="18" t="s">
        <v>860</v>
      </c>
      <c r="AY185" s="18" t="s">
        <v>880</v>
      </c>
      <c r="BE185" s="100">
        <f>IF(U185="základní",N185,0)</f>
        <v>0</v>
      </c>
      <c r="BF185" s="100">
        <f>IF(U185="snížená",N185,0)</f>
        <v>0</v>
      </c>
      <c r="BG185" s="100">
        <f>IF(U185="zákl. přenesená",N185,0)</f>
        <v>0</v>
      </c>
      <c r="BH185" s="100">
        <f>IF(U185="sníž. přenesená",N185,0)</f>
        <v>0</v>
      </c>
      <c r="BI185" s="100">
        <f>IF(U185="nulová",N185,0)</f>
        <v>0</v>
      </c>
      <c r="BJ185" s="18" t="s">
        <v>860</v>
      </c>
      <c r="BK185" s="100">
        <f>ROUND(L185*K185,2)</f>
        <v>0</v>
      </c>
      <c r="BL185" s="18" t="s">
        <v>912</v>
      </c>
      <c r="BM185" s="18" t="s">
        <v>1015</v>
      </c>
    </row>
    <row r="186" spans="2:51" s="10" customFormat="1" ht="22.5" customHeight="1">
      <c r="B186" s="163"/>
      <c r="C186" s="164"/>
      <c r="D186" s="164"/>
      <c r="E186" s="165"/>
      <c r="F186" s="247" t="s">
        <v>1016</v>
      </c>
      <c r="G186" s="248"/>
      <c r="H186" s="248"/>
      <c r="I186" s="248"/>
      <c r="J186" s="164"/>
      <c r="K186" s="166">
        <v>59</v>
      </c>
      <c r="L186" s="164"/>
      <c r="M186" s="164"/>
      <c r="N186" s="164"/>
      <c r="O186" s="164"/>
      <c r="P186" s="164"/>
      <c r="Q186" s="164"/>
      <c r="R186" s="167"/>
      <c r="T186" s="168"/>
      <c r="U186" s="164"/>
      <c r="V186" s="164"/>
      <c r="W186" s="164"/>
      <c r="X186" s="164"/>
      <c r="Y186" s="164"/>
      <c r="Z186" s="164"/>
      <c r="AA186" s="169"/>
      <c r="AT186" s="170" t="s">
        <v>915</v>
      </c>
      <c r="AU186" s="170" t="s">
        <v>860</v>
      </c>
      <c r="AV186" s="10" t="s">
        <v>860</v>
      </c>
      <c r="AW186" s="10" t="s">
        <v>770</v>
      </c>
      <c r="AX186" s="10" t="s">
        <v>756</v>
      </c>
      <c r="AY186" s="170" t="s">
        <v>880</v>
      </c>
    </row>
    <row r="187" spans="2:65" s="1" customFormat="1" ht="31.5" customHeight="1">
      <c r="B187" s="123"/>
      <c r="C187" s="159" t="s">
        <v>1017</v>
      </c>
      <c r="D187" s="159" t="s">
        <v>910</v>
      </c>
      <c r="E187" s="160"/>
      <c r="F187" s="241" t="s">
        <v>1018</v>
      </c>
      <c r="G187" s="241"/>
      <c r="H187" s="241"/>
      <c r="I187" s="241"/>
      <c r="J187" s="161" t="s">
        <v>907</v>
      </c>
      <c r="K187" s="162">
        <v>220</v>
      </c>
      <c r="L187" s="242">
        <v>0</v>
      </c>
      <c r="M187" s="242"/>
      <c r="N187" s="243">
        <f>ROUND(L187*K187,2)</f>
        <v>0</v>
      </c>
      <c r="O187" s="240"/>
      <c r="P187" s="240"/>
      <c r="Q187" s="240"/>
      <c r="R187" s="126"/>
      <c r="T187" s="156" t="s">
        <v>737</v>
      </c>
      <c r="U187" s="43" t="s">
        <v>780</v>
      </c>
      <c r="V187" s="35"/>
      <c r="W187" s="157">
        <f>V187*K187</f>
        <v>0</v>
      </c>
      <c r="X187" s="157">
        <v>0.00031</v>
      </c>
      <c r="Y187" s="157">
        <f>X187*K187</f>
        <v>0.0682</v>
      </c>
      <c r="Z187" s="157">
        <v>0</v>
      </c>
      <c r="AA187" s="158">
        <f>Z187*K187</f>
        <v>0</v>
      </c>
      <c r="AR187" s="18" t="s">
        <v>912</v>
      </c>
      <c r="AT187" s="18" t="s">
        <v>910</v>
      </c>
      <c r="AU187" s="18" t="s">
        <v>860</v>
      </c>
      <c r="AY187" s="18" t="s">
        <v>880</v>
      </c>
      <c r="BE187" s="100">
        <f>IF(U187="základní",N187,0)</f>
        <v>0</v>
      </c>
      <c r="BF187" s="100">
        <f>IF(U187="snížená",N187,0)</f>
        <v>0</v>
      </c>
      <c r="BG187" s="100">
        <f>IF(U187="zákl. přenesená",N187,0)</f>
        <v>0</v>
      </c>
      <c r="BH187" s="100">
        <f>IF(U187="sníž. přenesená",N187,0)</f>
        <v>0</v>
      </c>
      <c r="BI187" s="100">
        <f>IF(U187="nulová",N187,0)</f>
        <v>0</v>
      </c>
      <c r="BJ187" s="18" t="s">
        <v>860</v>
      </c>
      <c r="BK187" s="100">
        <f>ROUND(L187*K187,2)</f>
        <v>0</v>
      </c>
      <c r="BL187" s="18" t="s">
        <v>912</v>
      </c>
      <c r="BM187" s="18" t="s">
        <v>1019</v>
      </c>
    </row>
    <row r="188" spans="2:51" s="10" customFormat="1" ht="22.5" customHeight="1">
      <c r="B188" s="163"/>
      <c r="C188" s="164"/>
      <c r="D188" s="164"/>
      <c r="E188" s="165"/>
      <c r="F188" s="247" t="s">
        <v>1020</v>
      </c>
      <c r="G188" s="248"/>
      <c r="H188" s="248"/>
      <c r="I188" s="248"/>
      <c r="J188" s="164"/>
      <c r="K188" s="166">
        <v>220</v>
      </c>
      <c r="L188" s="164"/>
      <c r="M188" s="164"/>
      <c r="N188" s="164"/>
      <c r="O188" s="164"/>
      <c r="P188" s="164"/>
      <c r="Q188" s="164"/>
      <c r="R188" s="167"/>
      <c r="T188" s="168"/>
      <c r="U188" s="164"/>
      <c r="V188" s="164"/>
      <c r="W188" s="164"/>
      <c r="X188" s="164"/>
      <c r="Y188" s="164"/>
      <c r="Z188" s="164"/>
      <c r="AA188" s="169"/>
      <c r="AT188" s="170" t="s">
        <v>915</v>
      </c>
      <c r="AU188" s="170" t="s">
        <v>860</v>
      </c>
      <c r="AV188" s="10" t="s">
        <v>860</v>
      </c>
      <c r="AW188" s="10" t="s">
        <v>770</v>
      </c>
      <c r="AX188" s="10" t="s">
        <v>756</v>
      </c>
      <c r="AY188" s="170" t="s">
        <v>880</v>
      </c>
    </row>
    <row r="189" spans="2:65" s="1" customFormat="1" ht="22.5" customHeight="1">
      <c r="B189" s="123"/>
      <c r="C189" s="159" t="s">
        <v>1021</v>
      </c>
      <c r="D189" s="159" t="s">
        <v>910</v>
      </c>
      <c r="E189" s="160"/>
      <c r="F189" s="241" t="s">
        <v>1022</v>
      </c>
      <c r="G189" s="241"/>
      <c r="H189" s="241"/>
      <c r="I189" s="241"/>
      <c r="J189" s="161" t="s">
        <v>907</v>
      </c>
      <c r="K189" s="162">
        <v>130</v>
      </c>
      <c r="L189" s="242">
        <v>0</v>
      </c>
      <c r="M189" s="242"/>
      <c r="N189" s="243">
        <f>ROUND(L189*K189,2)</f>
        <v>0</v>
      </c>
      <c r="O189" s="240"/>
      <c r="P189" s="240"/>
      <c r="Q189" s="240"/>
      <c r="R189" s="126"/>
      <c r="T189" s="156" t="s">
        <v>737</v>
      </c>
      <c r="U189" s="43" t="s">
        <v>780</v>
      </c>
      <c r="V189" s="35"/>
      <c r="W189" s="157">
        <f>V189*K189</f>
        <v>0</v>
      </c>
      <c r="X189" s="157">
        <v>0.00031</v>
      </c>
      <c r="Y189" s="157">
        <f>X189*K189</f>
        <v>0.0403</v>
      </c>
      <c r="Z189" s="157">
        <v>0</v>
      </c>
      <c r="AA189" s="158">
        <f>Z189*K189</f>
        <v>0</v>
      </c>
      <c r="AR189" s="18" t="s">
        <v>912</v>
      </c>
      <c r="AT189" s="18" t="s">
        <v>910</v>
      </c>
      <c r="AU189" s="18" t="s">
        <v>860</v>
      </c>
      <c r="AY189" s="18" t="s">
        <v>880</v>
      </c>
      <c r="BE189" s="100">
        <f>IF(U189="základní",N189,0)</f>
        <v>0</v>
      </c>
      <c r="BF189" s="100">
        <f>IF(U189="snížená",N189,0)</f>
        <v>0</v>
      </c>
      <c r="BG189" s="100">
        <f>IF(U189="zákl. přenesená",N189,0)</f>
        <v>0</v>
      </c>
      <c r="BH189" s="100">
        <f>IF(U189="sníž. přenesená",N189,0)</f>
        <v>0</v>
      </c>
      <c r="BI189" s="100">
        <f>IF(U189="nulová",N189,0)</f>
        <v>0</v>
      </c>
      <c r="BJ189" s="18" t="s">
        <v>860</v>
      </c>
      <c r="BK189" s="100">
        <f>ROUND(L189*K189,2)</f>
        <v>0</v>
      </c>
      <c r="BL189" s="18" t="s">
        <v>912</v>
      </c>
      <c r="BM189" s="18" t="s">
        <v>1023</v>
      </c>
    </row>
    <row r="190" spans="2:51" s="10" customFormat="1" ht="22.5" customHeight="1">
      <c r="B190" s="163"/>
      <c r="C190" s="164"/>
      <c r="D190" s="164"/>
      <c r="E190" s="165" t="s">
        <v>737</v>
      </c>
      <c r="F190" s="247" t="s">
        <v>1024</v>
      </c>
      <c r="G190" s="248"/>
      <c r="H190" s="248"/>
      <c r="I190" s="248"/>
      <c r="J190" s="164"/>
      <c r="K190" s="166">
        <v>130</v>
      </c>
      <c r="L190" s="164"/>
      <c r="M190" s="164"/>
      <c r="N190" s="164"/>
      <c r="O190" s="164"/>
      <c r="P190" s="164"/>
      <c r="Q190" s="164"/>
      <c r="R190" s="167"/>
      <c r="T190" s="168"/>
      <c r="U190" s="164"/>
      <c r="V190" s="164"/>
      <c r="W190" s="164"/>
      <c r="X190" s="164"/>
      <c r="Y190" s="164"/>
      <c r="Z190" s="164"/>
      <c r="AA190" s="169"/>
      <c r="AT190" s="170" t="s">
        <v>915</v>
      </c>
      <c r="AU190" s="170" t="s">
        <v>860</v>
      </c>
      <c r="AV190" s="10" t="s">
        <v>860</v>
      </c>
      <c r="AW190" s="10" t="s">
        <v>770</v>
      </c>
      <c r="AX190" s="10" t="s">
        <v>756</v>
      </c>
      <c r="AY190" s="170" t="s">
        <v>880</v>
      </c>
    </row>
    <row r="191" spans="2:65" s="1" customFormat="1" ht="22.5" customHeight="1">
      <c r="B191" s="123"/>
      <c r="C191" s="152" t="s">
        <v>1025</v>
      </c>
      <c r="D191" s="152" t="s">
        <v>881</v>
      </c>
      <c r="E191" s="153" t="s">
        <v>1026</v>
      </c>
      <c r="F191" s="238" t="s">
        <v>1027</v>
      </c>
      <c r="G191" s="238"/>
      <c r="H191" s="238"/>
      <c r="I191" s="238"/>
      <c r="J191" s="154" t="s">
        <v>944</v>
      </c>
      <c r="K191" s="155">
        <v>1</v>
      </c>
      <c r="L191" s="239">
        <v>0</v>
      </c>
      <c r="M191" s="239"/>
      <c r="N191" s="240">
        <f>ROUND(L191*K191,2)</f>
        <v>0</v>
      </c>
      <c r="O191" s="240"/>
      <c r="P191" s="240"/>
      <c r="Q191" s="240"/>
      <c r="R191" s="126"/>
      <c r="T191" s="156" t="s">
        <v>737</v>
      </c>
      <c r="U191" s="43" t="s">
        <v>780</v>
      </c>
      <c r="V191" s="35"/>
      <c r="W191" s="157">
        <f>V191*K191</f>
        <v>0</v>
      </c>
      <c r="X191" s="157">
        <v>0</v>
      </c>
      <c r="Y191" s="157">
        <f>X191*K191</f>
        <v>0</v>
      </c>
      <c r="Z191" s="157">
        <v>0</v>
      </c>
      <c r="AA191" s="158">
        <f>Z191*K191</f>
        <v>0</v>
      </c>
      <c r="AR191" s="18" t="s">
        <v>885</v>
      </c>
      <c r="AT191" s="18" t="s">
        <v>881</v>
      </c>
      <c r="AU191" s="18" t="s">
        <v>860</v>
      </c>
      <c r="AY191" s="18" t="s">
        <v>880</v>
      </c>
      <c r="BE191" s="100">
        <f>IF(U191="základní",N191,0)</f>
        <v>0</v>
      </c>
      <c r="BF191" s="100">
        <f>IF(U191="snížená",N191,0)</f>
        <v>0</v>
      </c>
      <c r="BG191" s="100">
        <f>IF(U191="zákl. přenesená",N191,0)</f>
        <v>0</v>
      </c>
      <c r="BH191" s="100">
        <f>IF(U191="sníž. přenesená",N191,0)</f>
        <v>0</v>
      </c>
      <c r="BI191" s="100">
        <f>IF(U191="nulová",N191,0)</f>
        <v>0</v>
      </c>
      <c r="BJ191" s="18" t="s">
        <v>860</v>
      </c>
      <c r="BK191" s="100">
        <f>ROUND(L191*K191,2)</f>
        <v>0</v>
      </c>
      <c r="BL191" s="18" t="s">
        <v>885</v>
      </c>
      <c r="BM191" s="18" t="s">
        <v>1028</v>
      </c>
    </row>
    <row r="192" spans="2:65" s="1" customFormat="1" ht="69.75" customHeight="1">
      <c r="B192" s="123"/>
      <c r="C192" s="159" t="s">
        <v>1029</v>
      </c>
      <c r="D192" s="159" t="s">
        <v>910</v>
      </c>
      <c r="E192" s="160"/>
      <c r="F192" s="241" t="s">
        <v>1030</v>
      </c>
      <c r="G192" s="241"/>
      <c r="H192" s="241"/>
      <c r="I192" s="241"/>
      <c r="J192" s="161" t="s">
        <v>944</v>
      </c>
      <c r="K192" s="162">
        <v>1</v>
      </c>
      <c r="L192" s="242">
        <v>0</v>
      </c>
      <c r="M192" s="242"/>
      <c r="N192" s="243">
        <f>ROUND(L192*K192,2)</f>
        <v>0</v>
      </c>
      <c r="O192" s="240"/>
      <c r="P192" s="240"/>
      <c r="Q192" s="240"/>
      <c r="R192" s="126"/>
      <c r="T192" s="156" t="s">
        <v>737</v>
      </c>
      <c r="U192" s="43" t="s">
        <v>780</v>
      </c>
      <c r="V192" s="35"/>
      <c r="W192" s="157">
        <f>V192*K192</f>
        <v>0</v>
      </c>
      <c r="X192" s="157">
        <v>0.0144</v>
      </c>
      <c r="Y192" s="157">
        <f>X192*K192</f>
        <v>0.0144</v>
      </c>
      <c r="Z192" s="157">
        <v>0</v>
      </c>
      <c r="AA192" s="158">
        <f>Z192*K192</f>
        <v>0</v>
      </c>
      <c r="AR192" s="18" t="s">
        <v>912</v>
      </c>
      <c r="AT192" s="18" t="s">
        <v>910</v>
      </c>
      <c r="AU192" s="18" t="s">
        <v>860</v>
      </c>
      <c r="AY192" s="18" t="s">
        <v>880</v>
      </c>
      <c r="BE192" s="100">
        <f>IF(U192="základní",N192,0)</f>
        <v>0</v>
      </c>
      <c r="BF192" s="100">
        <f>IF(U192="snížená",N192,0)</f>
        <v>0</v>
      </c>
      <c r="BG192" s="100">
        <f>IF(U192="zákl. přenesená",N192,0)</f>
        <v>0</v>
      </c>
      <c r="BH192" s="100">
        <f>IF(U192="sníž. přenesená",N192,0)</f>
        <v>0</v>
      </c>
      <c r="BI192" s="100">
        <f>IF(U192="nulová",N192,0)</f>
        <v>0</v>
      </c>
      <c r="BJ192" s="18" t="s">
        <v>860</v>
      </c>
      <c r="BK192" s="100">
        <f>ROUND(L192*K192,2)</f>
        <v>0</v>
      </c>
      <c r="BL192" s="18" t="s">
        <v>912</v>
      </c>
      <c r="BM192" s="18" t="s">
        <v>1031</v>
      </c>
    </row>
    <row r="193" spans="2:51" s="10" customFormat="1" ht="22.5" customHeight="1">
      <c r="B193" s="163"/>
      <c r="C193" s="164"/>
      <c r="D193" s="164"/>
      <c r="E193" s="165" t="s">
        <v>737</v>
      </c>
      <c r="F193" s="247" t="s">
        <v>1032</v>
      </c>
      <c r="G193" s="248"/>
      <c r="H193" s="248"/>
      <c r="I193" s="248"/>
      <c r="J193" s="164"/>
      <c r="K193" s="166">
        <v>1</v>
      </c>
      <c r="L193" s="164"/>
      <c r="M193" s="164"/>
      <c r="N193" s="164"/>
      <c r="O193" s="164"/>
      <c r="P193" s="164"/>
      <c r="Q193" s="164"/>
      <c r="R193" s="167"/>
      <c r="T193" s="168"/>
      <c r="U193" s="164"/>
      <c r="V193" s="164"/>
      <c r="W193" s="164"/>
      <c r="X193" s="164"/>
      <c r="Y193" s="164"/>
      <c r="Z193" s="164"/>
      <c r="AA193" s="169"/>
      <c r="AT193" s="170" t="s">
        <v>915</v>
      </c>
      <c r="AU193" s="170" t="s">
        <v>860</v>
      </c>
      <c r="AV193" s="10" t="s">
        <v>860</v>
      </c>
      <c r="AW193" s="10" t="s">
        <v>770</v>
      </c>
      <c r="AX193" s="10" t="s">
        <v>813</v>
      </c>
      <c r="AY193" s="170" t="s">
        <v>880</v>
      </c>
    </row>
    <row r="194" spans="2:65" s="1" customFormat="1" ht="31.5" customHeight="1">
      <c r="B194" s="123"/>
      <c r="C194" s="152" t="s">
        <v>1033</v>
      </c>
      <c r="D194" s="152" t="s">
        <v>881</v>
      </c>
      <c r="E194" s="153" t="s">
        <v>1034</v>
      </c>
      <c r="F194" s="238" t="s">
        <v>1035</v>
      </c>
      <c r="G194" s="238"/>
      <c r="H194" s="238"/>
      <c r="I194" s="238"/>
      <c r="J194" s="154" t="s">
        <v>1036</v>
      </c>
      <c r="K194" s="155">
        <v>2</v>
      </c>
      <c r="L194" s="239">
        <v>0</v>
      </c>
      <c r="M194" s="239"/>
      <c r="N194" s="240">
        <f>ROUND(L194*K194,2)</f>
        <v>0</v>
      </c>
      <c r="O194" s="240"/>
      <c r="P194" s="240"/>
      <c r="Q194" s="240"/>
      <c r="R194" s="126"/>
      <c r="T194" s="156" t="s">
        <v>737</v>
      </c>
      <c r="U194" s="43" t="s">
        <v>780</v>
      </c>
      <c r="V194" s="35"/>
      <c r="W194" s="157">
        <f>V194*K194</f>
        <v>0</v>
      </c>
      <c r="X194" s="157">
        <v>0</v>
      </c>
      <c r="Y194" s="157">
        <f>X194*K194</f>
        <v>0</v>
      </c>
      <c r="Z194" s="157">
        <v>0</v>
      </c>
      <c r="AA194" s="158">
        <f>Z194*K194</f>
        <v>0</v>
      </c>
      <c r="AR194" s="18" t="s">
        <v>885</v>
      </c>
      <c r="AT194" s="18" t="s">
        <v>881</v>
      </c>
      <c r="AU194" s="18" t="s">
        <v>860</v>
      </c>
      <c r="AY194" s="18" t="s">
        <v>880</v>
      </c>
      <c r="BE194" s="100">
        <f>IF(U194="základní",N194,0)</f>
        <v>0</v>
      </c>
      <c r="BF194" s="100">
        <f>IF(U194="snížená",N194,0)</f>
        <v>0</v>
      </c>
      <c r="BG194" s="100">
        <f>IF(U194="zákl. přenesená",N194,0)</f>
        <v>0</v>
      </c>
      <c r="BH194" s="100">
        <f>IF(U194="sníž. přenesená",N194,0)</f>
        <v>0</v>
      </c>
      <c r="BI194" s="100">
        <f>IF(U194="nulová",N194,0)</f>
        <v>0</v>
      </c>
      <c r="BJ194" s="18" t="s">
        <v>860</v>
      </c>
      <c r="BK194" s="100">
        <f>ROUND(L194*K194,2)</f>
        <v>0</v>
      </c>
      <c r="BL194" s="18" t="s">
        <v>885</v>
      </c>
      <c r="BM194" s="18" t="s">
        <v>1037</v>
      </c>
    </row>
    <row r="195" spans="2:65" s="1" customFormat="1" ht="31.5" customHeight="1">
      <c r="B195" s="123"/>
      <c r="C195" s="159" t="s">
        <v>1038</v>
      </c>
      <c r="D195" s="159" t="s">
        <v>910</v>
      </c>
      <c r="E195" s="160"/>
      <c r="F195" s="241" t="s">
        <v>1039</v>
      </c>
      <c r="G195" s="241"/>
      <c r="H195" s="241"/>
      <c r="I195" s="241"/>
      <c r="J195" s="161" t="s">
        <v>944</v>
      </c>
      <c r="K195" s="162">
        <v>14</v>
      </c>
      <c r="L195" s="242">
        <v>0</v>
      </c>
      <c r="M195" s="242"/>
      <c r="N195" s="243">
        <f>ROUND(L195*K195,2)</f>
        <v>0</v>
      </c>
      <c r="O195" s="240"/>
      <c r="P195" s="240"/>
      <c r="Q195" s="240"/>
      <c r="R195" s="126"/>
      <c r="T195" s="156" t="s">
        <v>737</v>
      </c>
      <c r="U195" s="43" t="s">
        <v>780</v>
      </c>
      <c r="V195" s="35"/>
      <c r="W195" s="157">
        <f>V195*K195</f>
        <v>0</v>
      </c>
      <c r="X195" s="157">
        <v>3E-05</v>
      </c>
      <c r="Y195" s="157">
        <f>X195*K195</f>
        <v>0.00042</v>
      </c>
      <c r="Z195" s="157">
        <v>0</v>
      </c>
      <c r="AA195" s="158">
        <f>Z195*K195</f>
        <v>0</v>
      </c>
      <c r="AR195" s="18" t="s">
        <v>912</v>
      </c>
      <c r="AT195" s="18" t="s">
        <v>910</v>
      </c>
      <c r="AU195" s="18" t="s">
        <v>860</v>
      </c>
      <c r="AY195" s="18" t="s">
        <v>880</v>
      </c>
      <c r="BE195" s="100">
        <f>IF(U195="základní",N195,0)</f>
        <v>0</v>
      </c>
      <c r="BF195" s="100">
        <f>IF(U195="snížená",N195,0)</f>
        <v>0</v>
      </c>
      <c r="BG195" s="100">
        <f>IF(U195="zákl. přenesená",N195,0)</f>
        <v>0</v>
      </c>
      <c r="BH195" s="100">
        <f>IF(U195="sníž. přenesená",N195,0)</f>
        <v>0</v>
      </c>
      <c r="BI195" s="100">
        <f>IF(U195="nulová",N195,0)</f>
        <v>0</v>
      </c>
      <c r="BJ195" s="18" t="s">
        <v>860</v>
      </c>
      <c r="BK195" s="100">
        <f>ROUND(L195*K195,2)</f>
        <v>0</v>
      </c>
      <c r="BL195" s="18" t="s">
        <v>912</v>
      </c>
      <c r="BM195" s="18" t="s">
        <v>1040</v>
      </c>
    </row>
    <row r="196" spans="2:51" s="10" customFormat="1" ht="22.5" customHeight="1">
      <c r="B196" s="163"/>
      <c r="C196" s="164"/>
      <c r="D196" s="164"/>
      <c r="E196" s="165" t="s">
        <v>737</v>
      </c>
      <c r="F196" s="247" t="s">
        <v>1041</v>
      </c>
      <c r="G196" s="248"/>
      <c r="H196" s="248"/>
      <c r="I196" s="248"/>
      <c r="J196" s="164"/>
      <c r="K196" s="166">
        <v>14</v>
      </c>
      <c r="L196" s="164"/>
      <c r="M196" s="164"/>
      <c r="N196" s="164"/>
      <c r="O196" s="164"/>
      <c r="P196" s="164"/>
      <c r="Q196" s="164"/>
      <c r="R196" s="167"/>
      <c r="T196" s="168"/>
      <c r="U196" s="164"/>
      <c r="V196" s="164"/>
      <c r="W196" s="164"/>
      <c r="X196" s="164"/>
      <c r="Y196" s="164"/>
      <c r="Z196" s="164"/>
      <c r="AA196" s="169"/>
      <c r="AT196" s="170" t="s">
        <v>915</v>
      </c>
      <c r="AU196" s="170" t="s">
        <v>860</v>
      </c>
      <c r="AV196" s="10" t="s">
        <v>860</v>
      </c>
      <c r="AW196" s="10" t="s">
        <v>770</v>
      </c>
      <c r="AX196" s="10" t="s">
        <v>813</v>
      </c>
      <c r="AY196" s="170" t="s">
        <v>880</v>
      </c>
    </row>
    <row r="197" spans="2:65" s="1" customFormat="1" ht="22.5" customHeight="1">
      <c r="B197" s="123"/>
      <c r="C197" s="152" t="s">
        <v>1042</v>
      </c>
      <c r="D197" s="152" t="s">
        <v>881</v>
      </c>
      <c r="E197" s="153" t="s">
        <v>1043</v>
      </c>
      <c r="F197" s="238" t="s">
        <v>1044</v>
      </c>
      <c r="G197" s="238"/>
      <c r="H197" s="238"/>
      <c r="I197" s="238"/>
      <c r="J197" s="154" t="s">
        <v>944</v>
      </c>
      <c r="K197" s="155">
        <v>16</v>
      </c>
      <c r="L197" s="239">
        <v>0</v>
      </c>
      <c r="M197" s="239"/>
      <c r="N197" s="240">
        <f>ROUND(L197*K197,2)</f>
        <v>0</v>
      </c>
      <c r="O197" s="240"/>
      <c r="P197" s="240"/>
      <c r="Q197" s="240"/>
      <c r="R197" s="126"/>
      <c r="T197" s="156" t="s">
        <v>737</v>
      </c>
      <c r="U197" s="43" t="s">
        <v>780</v>
      </c>
      <c r="V197" s="35"/>
      <c r="W197" s="157">
        <f>V197*K197</f>
        <v>0</v>
      </c>
      <c r="X197" s="157">
        <v>0</v>
      </c>
      <c r="Y197" s="157">
        <f>X197*K197</f>
        <v>0</v>
      </c>
      <c r="Z197" s="157">
        <v>0</v>
      </c>
      <c r="AA197" s="158">
        <f>Z197*K197</f>
        <v>0</v>
      </c>
      <c r="AR197" s="18" t="s">
        <v>885</v>
      </c>
      <c r="AT197" s="18" t="s">
        <v>881</v>
      </c>
      <c r="AU197" s="18" t="s">
        <v>860</v>
      </c>
      <c r="AY197" s="18" t="s">
        <v>880</v>
      </c>
      <c r="BE197" s="100">
        <f>IF(U197="základní",N197,0)</f>
        <v>0</v>
      </c>
      <c r="BF197" s="100">
        <f>IF(U197="snížená",N197,0)</f>
        <v>0</v>
      </c>
      <c r="BG197" s="100">
        <f>IF(U197="zákl. přenesená",N197,0)</f>
        <v>0</v>
      </c>
      <c r="BH197" s="100">
        <f>IF(U197="sníž. přenesená",N197,0)</f>
        <v>0</v>
      </c>
      <c r="BI197" s="100">
        <f>IF(U197="nulová",N197,0)</f>
        <v>0</v>
      </c>
      <c r="BJ197" s="18" t="s">
        <v>860</v>
      </c>
      <c r="BK197" s="100">
        <f>ROUND(L197*K197,2)</f>
        <v>0</v>
      </c>
      <c r="BL197" s="18" t="s">
        <v>885</v>
      </c>
      <c r="BM197" s="18" t="s">
        <v>1045</v>
      </c>
    </row>
    <row r="198" spans="2:65" s="1" customFormat="1" ht="31.5" customHeight="1">
      <c r="B198" s="123"/>
      <c r="C198" s="159" t="s">
        <v>1046</v>
      </c>
      <c r="D198" s="159" t="s">
        <v>910</v>
      </c>
      <c r="E198" s="160"/>
      <c r="F198" s="241" t="s">
        <v>1047</v>
      </c>
      <c r="G198" s="241"/>
      <c r="H198" s="241"/>
      <c r="I198" s="241"/>
      <c r="J198" s="161" t="s">
        <v>944</v>
      </c>
      <c r="K198" s="162">
        <v>16</v>
      </c>
      <c r="L198" s="242">
        <v>0</v>
      </c>
      <c r="M198" s="242"/>
      <c r="N198" s="243">
        <f>ROUND(L198*K198,2)</f>
        <v>0</v>
      </c>
      <c r="O198" s="240"/>
      <c r="P198" s="240"/>
      <c r="Q198" s="240"/>
      <c r="R198" s="126"/>
      <c r="T198" s="156" t="s">
        <v>737</v>
      </c>
      <c r="U198" s="43" t="s">
        <v>780</v>
      </c>
      <c r="V198" s="35"/>
      <c r="W198" s="157">
        <f>V198*K198</f>
        <v>0</v>
      </c>
      <c r="X198" s="157">
        <v>3E-05</v>
      </c>
      <c r="Y198" s="157">
        <f>X198*K198</f>
        <v>0.00048</v>
      </c>
      <c r="Z198" s="157">
        <v>0</v>
      </c>
      <c r="AA198" s="158">
        <f>Z198*K198</f>
        <v>0</v>
      </c>
      <c r="AR198" s="18" t="s">
        <v>912</v>
      </c>
      <c r="AT198" s="18" t="s">
        <v>910</v>
      </c>
      <c r="AU198" s="18" t="s">
        <v>860</v>
      </c>
      <c r="AY198" s="18" t="s">
        <v>880</v>
      </c>
      <c r="BE198" s="100">
        <f>IF(U198="základní",N198,0)</f>
        <v>0</v>
      </c>
      <c r="BF198" s="100">
        <f>IF(U198="snížená",N198,0)</f>
        <v>0</v>
      </c>
      <c r="BG198" s="100">
        <f>IF(U198="zákl. přenesená",N198,0)</f>
        <v>0</v>
      </c>
      <c r="BH198" s="100">
        <f>IF(U198="sníž. přenesená",N198,0)</f>
        <v>0</v>
      </c>
      <c r="BI198" s="100">
        <f>IF(U198="nulová",N198,0)</f>
        <v>0</v>
      </c>
      <c r="BJ198" s="18" t="s">
        <v>860</v>
      </c>
      <c r="BK198" s="100">
        <f>ROUND(L198*K198,2)</f>
        <v>0</v>
      </c>
      <c r="BL198" s="18" t="s">
        <v>912</v>
      </c>
      <c r="BM198" s="18" t="s">
        <v>1048</v>
      </c>
    </row>
    <row r="199" spans="2:51" s="10" customFormat="1" ht="22.5" customHeight="1">
      <c r="B199" s="163"/>
      <c r="C199" s="164"/>
      <c r="D199" s="164"/>
      <c r="E199" s="165" t="s">
        <v>737</v>
      </c>
      <c r="F199" s="247" t="s">
        <v>1049</v>
      </c>
      <c r="G199" s="248"/>
      <c r="H199" s="248"/>
      <c r="I199" s="248"/>
      <c r="J199" s="164"/>
      <c r="K199" s="166">
        <v>16</v>
      </c>
      <c r="L199" s="164"/>
      <c r="M199" s="164"/>
      <c r="N199" s="164"/>
      <c r="O199" s="164"/>
      <c r="P199" s="164"/>
      <c r="Q199" s="164"/>
      <c r="R199" s="167"/>
      <c r="T199" s="168"/>
      <c r="U199" s="164"/>
      <c r="V199" s="164"/>
      <c r="W199" s="164"/>
      <c r="X199" s="164"/>
      <c r="Y199" s="164"/>
      <c r="Z199" s="164"/>
      <c r="AA199" s="169"/>
      <c r="AT199" s="170" t="s">
        <v>915</v>
      </c>
      <c r="AU199" s="170" t="s">
        <v>860</v>
      </c>
      <c r="AV199" s="10" t="s">
        <v>860</v>
      </c>
      <c r="AW199" s="10" t="s">
        <v>770</v>
      </c>
      <c r="AX199" s="10" t="s">
        <v>813</v>
      </c>
      <c r="AY199" s="170" t="s">
        <v>880</v>
      </c>
    </row>
    <row r="200" spans="2:65" s="1" customFormat="1" ht="31.5" customHeight="1">
      <c r="B200" s="123"/>
      <c r="C200" s="152" t="s">
        <v>1050</v>
      </c>
      <c r="D200" s="152" t="s">
        <v>881</v>
      </c>
      <c r="E200" s="153" t="s">
        <v>1051</v>
      </c>
      <c r="F200" s="238" t="s">
        <v>1052</v>
      </c>
      <c r="G200" s="238"/>
      <c r="H200" s="238"/>
      <c r="I200" s="238"/>
      <c r="J200" s="154" t="s">
        <v>944</v>
      </c>
      <c r="K200" s="155">
        <v>314</v>
      </c>
      <c r="L200" s="239">
        <v>0</v>
      </c>
      <c r="M200" s="239"/>
      <c r="N200" s="240">
        <f>ROUND(L200*K200,2)</f>
        <v>0</v>
      </c>
      <c r="O200" s="240"/>
      <c r="P200" s="240"/>
      <c r="Q200" s="240"/>
      <c r="R200" s="126"/>
      <c r="T200" s="156" t="s">
        <v>737</v>
      </c>
      <c r="U200" s="43" t="s">
        <v>780</v>
      </c>
      <c r="V200" s="35"/>
      <c r="W200" s="157">
        <f>V200*K200</f>
        <v>0</v>
      </c>
      <c r="X200" s="157">
        <v>0</v>
      </c>
      <c r="Y200" s="157">
        <f>X200*K200</f>
        <v>0</v>
      </c>
      <c r="Z200" s="157">
        <v>0</v>
      </c>
      <c r="AA200" s="158">
        <f>Z200*K200</f>
        <v>0</v>
      </c>
      <c r="AR200" s="18" t="s">
        <v>885</v>
      </c>
      <c r="AT200" s="18" t="s">
        <v>881</v>
      </c>
      <c r="AU200" s="18" t="s">
        <v>860</v>
      </c>
      <c r="AY200" s="18" t="s">
        <v>880</v>
      </c>
      <c r="BE200" s="100">
        <f>IF(U200="základní",N200,0)</f>
        <v>0</v>
      </c>
      <c r="BF200" s="100">
        <f>IF(U200="snížená",N200,0)</f>
        <v>0</v>
      </c>
      <c r="BG200" s="100">
        <f>IF(U200="zákl. přenesená",N200,0)</f>
        <v>0</v>
      </c>
      <c r="BH200" s="100">
        <f>IF(U200="sníž. přenesená",N200,0)</f>
        <v>0</v>
      </c>
      <c r="BI200" s="100">
        <f>IF(U200="nulová",N200,0)</f>
        <v>0</v>
      </c>
      <c r="BJ200" s="18" t="s">
        <v>860</v>
      </c>
      <c r="BK200" s="100">
        <f>ROUND(L200*K200,2)</f>
        <v>0</v>
      </c>
      <c r="BL200" s="18" t="s">
        <v>885</v>
      </c>
      <c r="BM200" s="18" t="s">
        <v>1053</v>
      </c>
    </row>
    <row r="201" spans="2:51" s="10" customFormat="1" ht="31.5" customHeight="1">
      <c r="B201" s="163"/>
      <c r="C201" s="164"/>
      <c r="D201" s="164"/>
      <c r="E201" s="165" t="s">
        <v>737</v>
      </c>
      <c r="F201" s="247" t="s">
        <v>1054</v>
      </c>
      <c r="G201" s="248"/>
      <c r="H201" s="248"/>
      <c r="I201" s="248"/>
      <c r="J201" s="164"/>
      <c r="K201" s="166">
        <v>314</v>
      </c>
      <c r="L201" s="164"/>
      <c r="M201" s="164"/>
      <c r="N201" s="164"/>
      <c r="O201" s="164"/>
      <c r="P201" s="164"/>
      <c r="Q201" s="164"/>
      <c r="R201" s="167"/>
      <c r="T201" s="168"/>
      <c r="U201" s="164"/>
      <c r="V201" s="164"/>
      <c r="W201" s="164"/>
      <c r="X201" s="164"/>
      <c r="Y201" s="164"/>
      <c r="Z201" s="164"/>
      <c r="AA201" s="169"/>
      <c r="AT201" s="170" t="s">
        <v>915</v>
      </c>
      <c r="AU201" s="170" t="s">
        <v>860</v>
      </c>
      <c r="AV201" s="10" t="s">
        <v>860</v>
      </c>
      <c r="AW201" s="10" t="s">
        <v>770</v>
      </c>
      <c r="AX201" s="10" t="s">
        <v>813</v>
      </c>
      <c r="AY201" s="170" t="s">
        <v>880</v>
      </c>
    </row>
    <row r="202" spans="2:65" s="1" customFormat="1" ht="31.5" customHeight="1">
      <c r="B202" s="123"/>
      <c r="C202" s="152" t="s">
        <v>1055</v>
      </c>
      <c r="D202" s="152" t="s">
        <v>881</v>
      </c>
      <c r="E202" s="153" t="s">
        <v>1056</v>
      </c>
      <c r="F202" s="238" t="s">
        <v>1057</v>
      </c>
      <c r="G202" s="238"/>
      <c r="H202" s="238"/>
      <c r="I202" s="238"/>
      <c r="J202" s="154" t="s">
        <v>944</v>
      </c>
      <c r="K202" s="155">
        <v>32</v>
      </c>
      <c r="L202" s="239">
        <v>0</v>
      </c>
      <c r="M202" s="239"/>
      <c r="N202" s="240">
        <f>ROUND(L202*K202,2)</f>
        <v>0</v>
      </c>
      <c r="O202" s="240"/>
      <c r="P202" s="240"/>
      <c r="Q202" s="240"/>
      <c r="R202" s="126"/>
      <c r="T202" s="156" t="s">
        <v>737</v>
      </c>
      <c r="U202" s="43" t="s">
        <v>780</v>
      </c>
      <c r="V202" s="35"/>
      <c r="W202" s="157">
        <f>V202*K202</f>
        <v>0</v>
      </c>
      <c r="X202" s="157">
        <v>0</v>
      </c>
      <c r="Y202" s="157">
        <f>X202*K202</f>
        <v>0</v>
      </c>
      <c r="Z202" s="157">
        <v>0</v>
      </c>
      <c r="AA202" s="158">
        <f>Z202*K202</f>
        <v>0</v>
      </c>
      <c r="AR202" s="18" t="s">
        <v>885</v>
      </c>
      <c r="AT202" s="18" t="s">
        <v>881</v>
      </c>
      <c r="AU202" s="18" t="s">
        <v>860</v>
      </c>
      <c r="AY202" s="18" t="s">
        <v>880</v>
      </c>
      <c r="BE202" s="100">
        <f>IF(U202="základní",N202,0)</f>
        <v>0</v>
      </c>
      <c r="BF202" s="100">
        <f>IF(U202="snížená",N202,0)</f>
        <v>0</v>
      </c>
      <c r="BG202" s="100">
        <f>IF(U202="zákl. přenesená",N202,0)</f>
        <v>0</v>
      </c>
      <c r="BH202" s="100">
        <f>IF(U202="sníž. přenesená",N202,0)</f>
        <v>0</v>
      </c>
      <c r="BI202" s="100">
        <f>IF(U202="nulová",N202,0)</f>
        <v>0</v>
      </c>
      <c r="BJ202" s="18" t="s">
        <v>860</v>
      </c>
      <c r="BK202" s="100">
        <f>ROUND(L202*K202,2)</f>
        <v>0</v>
      </c>
      <c r="BL202" s="18" t="s">
        <v>885</v>
      </c>
      <c r="BM202" s="18" t="s">
        <v>1058</v>
      </c>
    </row>
    <row r="203" spans="2:51" s="10" customFormat="1" ht="22.5" customHeight="1">
      <c r="B203" s="163"/>
      <c r="C203" s="164"/>
      <c r="D203" s="164"/>
      <c r="E203" s="165" t="s">
        <v>737</v>
      </c>
      <c r="F203" s="247" t="s">
        <v>1059</v>
      </c>
      <c r="G203" s="248"/>
      <c r="H203" s="248"/>
      <c r="I203" s="248"/>
      <c r="J203" s="164"/>
      <c r="K203" s="166">
        <v>32</v>
      </c>
      <c r="L203" s="164"/>
      <c r="M203" s="164"/>
      <c r="N203" s="164"/>
      <c r="O203" s="164"/>
      <c r="P203" s="164"/>
      <c r="Q203" s="164"/>
      <c r="R203" s="167"/>
      <c r="T203" s="168"/>
      <c r="U203" s="164"/>
      <c r="V203" s="164"/>
      <c r="W203" s="164"/>
      <c r="X203" s="164"/>
      <c r="Y203" s="164"/>
      <c r="Z203" s="164"/>
      <c r="AA203" s="169"/>
      <c r="AT203" s="170" t="s">
        <v>915</v>
      </c>
      <c r="AU203" s="170" t="s">
        <v>860</v>
      </c>
      <c r="AV203" s="10" t="s">
        <v>860</v>
      </c>
      <c r="AW203" s="10" t="s">
        <v>770</v>
      </c>
      <c r="AX203" s="10" t="s">
        <v>756</v>
      </c>
      <c r="AY203" s="170" t="s">
        <v>880</v>
      </c>
    </row>
    <row r="204" spans="2:65" s="1" customFormat="1" ht="31.5" customHeight="1">
      <c r="B204" s="123"/>
      <c r="C204" s="152" t="s">
        <v>1060</v>
      </c>
      <c r="D204" s="152" t="s">
        <v>881</v>
      </c>
      <c r="E204" s="153" t="s">
        <v>1061</v>
      </c>
      <c r="F204" s="238" t="s">
        <v>1062</v>
      </c>
      <c r="G204" s="238"/>
      <c r="H204" s="238"/>
      <c r="I204" s="238"/>
      <c r="J204" s="154" t="s">
        <v>944</v>
      </c>
      <c r="K204" s="155">
        <v>35</v>
      </c>
      <c r="L204" s="239">
        <v>0</v>
      </c>
      <c r="M204" s="239"/>
      <c r="N204" s="240">
        <f>ROUND(L204*K204,2)</f>
        <v>0</v>
      </c>
      <c r="O204" s="240"/>
      <c r="P204" s="240"/>
      <c r="Q204" s="240"/>
      <c r="R204" s="126"/>
      <c r="T204" s="156" t="s">
        <v>737</v>
      </c>
      <c r="U204" s="43" t="s">
        <v>780</v>
      </c>
      <c r="V204" s="35"/>
      <c r="W204" s="157">
        <f>V204*K204</f>
        <v>0</v>
      </c>
      <c r="X204" s="157">
        <v>0</v>
      </c>
      <c r="Y204" s="157">
        <f>X204*K204</f>
        <v>0</v>
      </c>
      <c r="Z204" s="157">
        <v>0</v>
      </c>
      <c r="AA204" s="158">
        <f>Z204*K204</f>
        <v>0</v>
      </c>
      <c r="AR204" s="18" t="s">
        <v>885</v>
      </c>
      <c r="AT204" s="18" t="s">
        <v>881</v>
      </c>
      <c r="AU204" s="18" t="s">
        <v>860</v>
      </c>
      <c r="AY204" s="18" t="s">
        <v>880</v>
      </c>
      <c r="BE204" s="100">
        <f>IF(U204="základní",N204,0)</f>
        <v>0</v>
      </c>
      <c r="BF204" s="100">
        <f>IF(U204="snížená",N204,0)</f>
        <v>0</v>
      </c>
      <c r="BG204" s="100">
        <f>IF(U204="zákl. přenesená",N204,0)</f>
        <v>0</v>
      </c>
      <c r="BH204" s="100">
        <f>IF(U204="sníž. přenesená",N204,0)</f>
        <v>0</v>
      </c>
      <c r="BI204" s="100">
        <f>IF(U204="nulová",N204,0)</f>
        <v>0</v>
      </c>
      <c r="BJ204" s="18" t="s">
        <v>860</v>
      </c>
      <c r="BK204" s="100">
        <f>ROUND(L204*K204,2)</f>
        <v>0</v>
      </c>
      <c r="BL204" s="18" t="s">
        <v>885</v>
      </c>
      <c r="BM204" s="18" t="s">
        <v>1063</v>
      </c>
    </row>
    <row r="205" spans="2:51" s="10" customFormat="1" ht="22.5" customHeight="1">
      <c r="B205" s="163"/>
      <c r="C205" s="164"/>
      <c r="D205" s="164"/>
      <c r="E205" s="165" t="s">
        <v>737</v>
      </c>
      <c r="F205" s="247" t="s">
        <v>1064</v>
      </c>
      <c r="G205" s="248"/>
      <c r="H205" s="248"/>
      <c r="I205" s="248"/>
      <c r="J205" s="164"/>
      <c r="K205" s="166">
        <v>35</v>
      </c>
      <c r="L205" s="164"/>
      <c r="M205" s="164"/>
      <c r="N205" s="164"/>
      <c r="O205" s="164"/>
      <c r="P205" s="164"/>
      <c r="Q205" s="164"/>
      <c r="R205" s="167"/>
      <c r="T205" s="168"/>
      <c r="U205" s="164"/>
      <c r="V205" s="164"/>
      <c r="W205" s="164"/>
      <c r="X205" s="164"/>
      <c r="Y205" s="164"/>
      <c r="Z205" s="164"/>
      <c r="AA205" s="169"/>
      <c r="AT205" s="170" t="s">
        <v>915</v>
      </c>
      <c r="AU205" s="170" t="s">
        <v>860</v>
      </c>
      <c r="AV205" s="10" t="s">
        <v>860</v>
      </c>
      <c r="AW205" s="10" t="s">
        <v>770</v>
      </c>
      <c r="AX205" s="10" t="s">
        <v>813</v>
      </c>
      <c r="AY205" s="170" t="s">
        <v>880</v>
      </c>
    </row>
    <row r="206" spans="2:65" s="1" customFormat="1" ht="31.5" customHeight="1">
      <c r="B206" s="123"/>
      <c r="C206" s="152" t="s">
        <v>1065</v>
      </c>
      <c r="D206" s="152" t="s">
        <v>881</v>
      </c>
      <c r="E206" s="153" t="s">
        <v>1066</v>
      </c>
      <c r="F206" s="238" t="s">
        <v>1067</v>
      </c>
      <c r="G206" s="238"/>
      <c r="H206" s="238"/>
      <c r="I206" s="238"/>
      <c r="J206" s="154" t="s">
        <v>944</v>
      </c>
      <c r="K206" s="155">
        <v>12</v>
      </c>
      <c r="L206" s="239">
        <v>0</v>
      </c>
      <c r="M206" s="239"/>
      <c r="N206" s="240">
        <f>ROUND(L206*K206,2)</f>
        <v>0</v>
      </c>
      <c r="O206" s="240"/>
      <c r="P206" s="240"/>
      <c r="Q206" s="240"/>
      <c r="R206" s="126"/>
      <c r="T206" s="156" t="s">
        <v>737</v>
      </c>
      <c r="U206" s="43" t="s">
        <v>780</v>
      </c>
      <c r="V206" s="35"/>
      <c r="W206" s="157">
        <f>V206*K206</f>
        <v>0</v>
      </c>
      <c r="X206" s="157">
        <v>0</v>
      </c>
      <c r="Y206" s="157">
        <f>X206*K206</f>
        <v>0</v>
      </c>
      <c r="Z206" s="157">
        <v>0</v>
      </c>
      <c r="AA206" s="158">
        <f>Z206*K206</f>
        <v>0</v>
      </c>
      <c r="AR206" s="18" t="s">
        <v>885</v>
      </c>
      <c r="AT206" s="18" t="s">
        <v>881</v>
      </c>
      <c r="AU206" s="18" t="s">
        <v>860</v>
      </c>
      <c r="AY206" s="18" t="s">
        <v>880</v>
      </c>
      <c r="BE206" s="100">
        <f>IF(U206="základní",N206,0)</f>
        <v>0</v>
      </c>
      <c r="BF206" s="100">
        <f>IF(U206="snížená",N206,0)</f>
        <v>0</v>
      </c>
      <c r="BG206" s="100">
        <f>IF(U206="zákl. přenesená",N206,0)</f>
        <v>0</v>
      </c>
      <c r="BH206" s="100">
        <f>IF(U206="sníž. přenesená",N206,0)</f>
        <v>0</v>
      </c>
      <c r="BI206" s="100">
        <f>IF(U206="nulová",N206,0)</f>
        <v>0</v>
      </c>
      <c r="BJ206" s="18" t="s">
        <v>860</v>
      </c>
      <c r="BK206" s="100">
        <f>ROUND(L206*K206,2)</f>
        <v>0</v>
      </c>
      <c r="BL206" s="18" t="s">
        <v>885</v>
      </c>
      <c r="BM206" s="18" t="s">
        <v>1068</v>
      </c>
    </row>
    <row r="207" spans="2:51" s="10" customFormat="1" ht="22.5" customHeight="1">
      <c r="B207" s="163"/>
      <c r="C207" s="164"/>
      <c r="D207" s="164"/>
      <c r="E207" s="165" t="s">
        <v>737</v>
      </c>
      <c r="F207" s="247" t="s">
        <v>1069</v>
      </c>
      <c r="G207" s="248"/>
      <c r="H207" s="248"/>
      <c r="I207" s="248"/>
      <c r="J207" s="164"/>
      <c r="K207" s="166">
        <v>12</v>
      </c>
      <c r="L207" s="164"/>
      <c r="M207" s="164"/>
      <c r="N207" s="164"/>
      <c r="O207" s="164"/>
      <c r="P207" s="164"/>
      <c r="Q207" s="164"/>
      <c r="R207" s="167"/>
      <c r="T207" s="168"/>
      <c r="U207" s="164"/>
      <c r="V207" s="164"/>
      <c r="W207" s="164"/>
      <c r="X207" s="164"/>
      <c r="Y207" s="164"/>
      <c r="Z207" s="164"/>
      <c r="AA207" s="169"/>
      <c r="AT207" s="170" t="s">
        <v>915</v>
      </c>
      <c r="AU207" s="170" t="s">
        <v>860</v>
      </c>
      <c r="AV207" s="10" t="s">
        <v>860</v>
      </c>
      <c r="AW207" s="10" t="s">
        <v>770</v>
      </c>
      <c r="AX207" s="10" t="s">
        <v>756</v>
      </c>
      <c r="AY207" s="170" t="s">
        <v>880</v>
      </c>
    </row>
    <row r="208" spans="2:65" s="1" customFormat="1" ht="44.25" customHeight="1">
      <c r="B208" s="123"/>
      <c r="C208" s="152" t="s">
        <v>1070</v>
      </c>
      <c r="D208" s="152" t="s">
        <v>881</v>
      </c>
      <c r="E208" s="153" t="s">
        <v>1071</v>
      </c>
      <c r="F208" s="238" t="s">
        <v>1072</v>
      </c>
      <c r="G208" s="238"/>
      <c r="H208" s="238"/>
      <c r="I208" s="238"/>
      <c r="J208" s="154" t="s">
        <v>944</v>
      </c>
      <c r="K208" s="155">
        <v>274</v>
      </c>
      <c r="L208" s="239">
        <v>0</v>
      </c>
      <c r="M208" s="239"/>
      <c r="N208" s="240">
        <f>ROUND(L208*K208,2)</f>
        <v>0</v>
      </c>
      <c r="O208" s="240"/>
      <c r="P208" s="240"/>
      <c r="Q208" s="240"/>
      <c r="R208" s="126"/>
      <c r="T208" s="156" t="s">
        <v>737</v>
      </c>
      <c r="U208" s="43" t="s">
        <v>780</v>
      </c>
      <c r="V208" s="35"/>
      <c r="W208" s="157">
        <f>V208*K208</f>
        <v>0</v>
      </c>
      <c r="X208" s="157">
        <v>0</v>
      </c>
      <c r="Y208" s="157">
        <f>X208*K208</f>
        <v>0</v>
      </c>
      <c r="Z208" s="157">
        <v>0</v>
      </c>
      <c r="AA208" s="158">
        <f>Z208*K208</f>
        <v>0</v>
      </c>
      <c r="AR208" s="18" t="s">
        <v>885</v>
      </c>
      <c r="AT208" s="18" t="s">
        <v>881</v>
      </c>
      <c r="AU208" s="18" t="s">
        <v>860</v>
      </c>
      <c r="AY208" s="18" t="s">
        <v>880</v>
      </c>
      <c r="BE208" s="100">
        <f>IF(U208="základní",N208,0)</f>
        <v>0</v>
      </c>
      <c r="BF208" s="100">
        <f>IF(U208="snížená",N208,0)</f>
        <v>0</v>
      </c>
      <c r="BG208" s="100">
        <f>IF(U208="zákl. přenesená",N208,0)</f>
        <v>0</v>
      </c>
      <c r="BH208" s="100">
        <f>IF(U208="sníž. přenesená",N208,0)</f>
        <v>0</v>
      </c>
      <c r="BI208" s="100">
        <f>IF(U208="nulová",N208,0)</f>
        <v>0</v>
      </c>
      <c r="BJ208" s="18" t="s">
        <v>860</v>
      </c>
      <c r="BK208" s="100">
        <f>ROUND(L208*K208,2)</f>
        <v>0</v>
      </c>
      <c r="BL208" s="18" t="s">
        <v>885</v>
      </c>
      <c r="BM208" s="18" t="s">
        <v>1073</v>
      </c>
    </row>
    <row r="209" spans="2:51" s="10" customFormat="1" ht="22.5" customHeight="1">
      <c r="B209" s="163"/>
      <c r="C209" s="164"/>
      <c r="D209" s="164"/>
      <c r="E209" s="165" t="s">
        <v>737</v>
      </c>
      <c r="F209" s="247" t="s">
        <v>1074</v>
      </c>
      <c r="G209" s="248"/>
      <c r="H209" s="248"/>
      <c r="I209" s="248"/>
      <c r="J209" s="164"/>
      <c r="K209" s="166">
        <v>274</v>
      </c>
      <c r="L209" s="164"/>
      <c r="M209" s="164"/>
      <c r="N209" s="164"/>
      <c r="O209" s="164"/>
      <c r="P209" s="164"/>
      <c r="Q209" s="164"/>
      <c r="R209" s="167"/>
      <c r="T209" s="168"/>
      <c r="U209" s="164"/>
      <c r="V209" s="164"/>
      <c r="W209" s="164"/>
      <c r="X209" s="164"/>
      <c r="Y209" s="164"/>
      <c r="Z209" s="164"/>
      <c r="AA209" s="169"/>
      <c r="AT209" s="170" t="s">
        <v>915</v>
      </c>
      <c r="AU209" s="170" t="s">
        <v>860</v>
      </c>
      <c r="AV209" s="10" t="s">
        <v>860</v>
      </c>
      <c r="AW209" s="10" t="s">
        <v>770</v>
      </c>
      <c r="AX209" s="10" t="s">
        <v>756</v>
      </c>
      <c r="AY209" s="170" t="s">
        <v>880</v>
      </c>
    </row>
    <row r="210" spans="2:65" s="1" customFormat="1" ht="44.25" customHeight="1">
      <c r="B210" s="123"/>
      <c r="C210" s="152" t="s">
        <v>1075</v>
      </c>
      <c r="D210" s="152" t="s">
        <v>881</v>
      </c>
      <c r="E210" s="153" t="s">
        <v>1076</v>
      </c>
      <c r="F210" s="238" t="s">
        <v>1077</v>
      </c>
      <c r="G210" s="238"/>
      <c r="H210" s="238"/>
      <c r="I210" s="238"/>
      <c r="J210" s="154" t="s">
        <v>944</v>
      </c>
      <c r="K210" s="155">
        <v>42</v>
      </c>
      <c r="L210" s="239">
        <v>0</v>
      </c>
      <c r="M210" s="239"/>
      <c r="N210" s="240">
        <f>ROUND(L210*K210,2)</f>
        <v>0</v>
      </c>
      <c r="O210" s="240"/>
      <c r="P210" s="240"/>
      <c r="Q210" s="240"/>
      <c r="R210" s="126"/>
      <c r="T210" s="156" t="s">
        <v>737</v>
      </c>
      <c r="U210" s="43" t="s">
        <v>780</v>
      </c>
      <c r="V210" s="35"/>
      <c r="W210" s="157">
        <f>V210*K210</f>
        <v>0</v>
      </c>
      <c r="X210" s="157">
        <v>0</v>
      </c>
      <c r="Y210" s="157">
        <f>X210*K210</f>
        <v>0</v>
      </c>
      <c r="Z210" s="157">
        <v>0</v>
      </c>
      <c r="AA210" s="158">
        <f>Z210*K210</f>
        <v>0</v>
      </c>
      <c r="AR210" s="18" t="s">
        <v>885</v>
      </c>
      <c r="AT210" s="18" t="s">
        <v>881</v>
      </c>
      <c r="AU210" s="18" t="s">
        <v>860</v>
      </c>
      <c r="AY210" s="18" t="s">
        <v>880</v>
      </c>
      <c r="BE210" s="100">
        <f>IF(U210="základní",N210,0)</f>
        <v>0</v>
      </c>
      <c r="BF210" s="100">
        <f>IF(U210="snížená",N210,0)</f>
        <v>0</v>
      </c>
      <c r="BG210" s="100">
        <f>IF(U210="zákl. přenesená",N210,0)</f>
        <v>0</v>
      </c>
      <c r="BH210" s="100">
        <f>IF(U210="sníž. přenesená",N210,0)</f>
        <v>0</v>
      </c>
      <c r="BI210" s="100">
        <f>IF(U210="nulová",N210,0)</f>
        <v>0</v>
      </c>
      <c r="BJ210" s="18" t="s">
        <v>860</v>
      </c>
      <c r="BK210" s="100">
        <f>ROUND(L210*K210,2)</f>
        <v>0</v>
      </c>
      <c r="BL210" s="18" t="s">
        <v>885</v>
      </c>
      <c r="BM210" s="18" t="s">
        <v>1078</v>
      </c>
    </row>
    <row r="211" spans="2:51" s="10" customFormat="1" ht="22.5" customHeight="1">
      <c r="B211" s="163"/>
      <c r="C211" s="164"/>
      <c r="D211" s="164"/>
      <c r="E211" s="165" t="s">
        <v>737</v>
      </c>
      <c r="F211" s="247" t="s">
        <v>1079</v>
      </c>
      <c r="G211" s="248"/>
      <c r="H211" s="248"/>
      <c r="I211" s="248"/>
      <c r="J211" s="164"/>
      <c r="K211" s="166">
        <v>42</v>
      </c>
      <c r="L211" s="164"/>
      <c r="M211" s="164"/>
      <c r="N211" s="164"/>
      <c r="O211" s="164"/>
      <c r="P211" s="164"/>
      <c r="Q211" s="164"/>
      <c r="R211" s="167"/>
      <c r="T211" s="168"/>
      <c r="U211" s="164"/>
      <c r="V211" s="164"/>
      <c r="W211" s="164"/>
      <c r="X211" s="164"/>
      <c r="Y211" s="164"/>
      <c r="Z211" s="164"/>
      <c r="AA211" s="169"/>
      <c r="AT211" s="170" t="s">
        <v>915</v>
      </c>
      <c r="AU211" s="170" t="s">
        <v>860</v>
      </c>
      <c r="AV211" s="10" t="s">
        <v>860</v>
      </c>
      <c r="AW211" s="10" t="s">
        <v>770</v>
      </c>
      <c r="AX211" s="10" t="s">
        <v>813</v>
      </c>
      <c r="AY211" s="170" t="s">
        <v>880</v>
      </c>
    </row>
    <row r="212" spans="2:65" s="1" customFormat="1" ht="44.25" customHeight="1">
      <c r="B212" s="123"/>
      <c r="C212" s="152" t="s">
        <v>1080</v>
      </c>
      <c r="D212" s="152" t="s">
        <v>881</v>
      </c>
      <c r="E212" s="153" t="s">
        <v>1081</v>
      </c>
      <c r="F212" s="238" t="s">
        <v>1082</v>
      </c>
      <c r="G212" s="238"/>
      <c r="H212" s="238"/>
      <c r="I212" s="238"/>
      <c r="J212" s="154" t="s">
        <v>944</v>
      </c>
      <c r="K212" s="155">
        <v>12</v>
      </c>
      <c r="L212" s="239">
        <v>0</v>
      </c>
      <c r="M212" s="239"/>
      <c r="N212" s="240">
        <f>ROUND(L212*K212,2)</f>
        <v>0</v>
      </c>
      <c r="O212" s="240"/>
      <c r="P212" s="240"/>
      <c r="Q212" s="240"/>
      <c r="R212" s="126"/>
      <c r="T212" s="156" t="s">
        <v>737</v>
      </c>
      <c r="U212" s="43" t="s">
        <v>780</v>
      </c>
      <c r="V212" s="35"/>
      <c r="W212" s="157">
        <f>V212*K212</f>
        <v>0</v>
      </c>
      <c r="X212" s="157">
        <v>0</v>
      </c>
      <c r="Y212" s="157">
        <f>X212*K212</f>
        <v>0</v>
      </c>
      <c r="Z212" s="157">
        <v>0</v>
      </c>
      <c r="AA212" s="158">
        <f>Z212*K212</f>
        <v>0</v>
      </c>
      <c r="AR212" s="18" t="s">
        <v>885</v>
      </c>
      <c r="AT212" s="18" t="s">
        <v>881</v>
      </c>
      <c r="AU212" s="18" t="s">
        <v>860</v>
      </c>
      <c r="AY212" s="18" t="s">
        <v>880</v>
      </c>
      <c r="BE212" s="100">
        <f>IF(U212="základní",N212,0)</f>
        <v>0</v>
      </c>
      <c r="BF212" s="100">
        <f>IF(U212="snížená",N212,0)</f>
        <v>0</v>
      </c>
      <c r="BG212" s="100">
        <f>IF(U212="zákl. přenesená",N212,0)</f>
        <v>0</v>
      </c>
      <c r="BH212" s="100">
        <f>IF(U212="sníž. přenesená",N212,0)</f>
        <v>0</v>
      </c>
      <c r="BI212" s="100">
        <f>IF(U212="nulová",N212,0)</f>
        <v>0</v>
      </c>
      <c r="BJ212" s="18" t="s">
        <v>860</v>
      </c>
      <c r="BK212" s="100">
        <f>ROUND(L212*K212,2)</f>
        <v>0</v>
      </c>
      <c r="BL212" s="18" t="s">
        <v>885</v>
      </c>
      <c r="BM212" s="18" t="s">
        <v>1083</v>
      </c>
    </row>
    <row r="213" spans="2:51" s="10" customFormat="1" ht="22.5" customHeight="1">
      <c r="B213" s="163"/>
      <c r="C213" s="164"/>
      <c r="D213" s="164"/>
      <c r="E213" s="165" t="s">
        <v>737</v>
      </c>
      <c r="F213" s="247" t="s">
        <v>1084</v>
      </c>
      <c r="G213" s="248"/>
      <c r="H213" s="248"/>
      <c r="I213" s="248"/>
      <c r="J213" s="164"/>
      <c r="K213" s="166">
        <v>12</v>
      </c>
      <c r="L213" s="164"/>
      <c r="M213" s="164"/>
      <c r="N213" s="164"/>
      <c r="O213" s="164"/>
      <c r="P213" s="164"/>
      <c r="Q213" s="164"/>
      <c r="R213" s="167"/>
      <c r="T213" s="168"/>
      <c r="U213" s="164"/>
      <c r="V213" s="164"/>
      <c r="W213" s="164"/>
      <c r="X213" s="164"/>
      <c r="Y213" s="164"/>
      <c r="Z213" s="164"/>
      <c r="AA213" s="169"/>
      <c r="AT213" s="170" t="s">
        <v>915</v>
      </c>
      <c r="AU213" s="170" t="s">
        <v>860</v>
      </c>
      <c r="AV213" s="10" t="s">
        <v>860</v>
      </c>
      <c r="AW213" s="10" t="s">
        <v>770</v>
      </c>
      <c r="AX213" s="10" t="s">
        <v>813</v>
      </c>
      <c r="AY213" s="170" t="s">
        <v>880</v>
      </c>
    </row>
    <row r="214" spans="2:65" s="1" customFormat="1" ht="44.25" customHeight="1">
      <c r="B214" s="123"/>
      <c r="C214" s="152" t="s">
        <v>1085</v>
      </c>
      <c r="D214" s="152" t="s">
        <v>881</v>
      </c>
      <c r="E214" s="153" t="s">
        <v>1086</v>
      </c>
      <c r="F214" s="238" t="s">
        <v>1087</v>
      </c>
      <c r="G214" s="238"/>
      <c r="H214" s="238"/>
      <c r="I214" s="238"/>
      <c r="J214" s="154" t="s">
        <v>944</v>
      </c>
      <c r="K214" s="155">
        <v>2</v>
      </c>
      <c r="L214" s="239">
        <v>0</v>
      </c>
      <c r="M214" s="239"/>
      <c r="N214" s="240">
        <f>ROUND(L214*K214,2)</f>
        <v>0</v>
      </c>
      <c r="O214" s="240"/>
      <c r="P214" s="240"/>
      <c r="Q214" s="240"/>
      <c r="R214" s="126"/>
      <c r="T214" s="156" t="s">
        <v>737</v>
      </c>
      <c r="U214" s="43" t="s">
        <v>780</v>
      </c>
      <c r="V214" s="35"/>
      <c r="W214" s="157">
        <f>V214*K214</f>
        <v>0</v>
      </c>
      <c r="X214" s="157">
        <v>0</v>
      </c>
      <c r="Y214" s="157">
        <f>X214*K214</f>
        <v>0</v>
      </c>
      <c r="Z214" s="157">
        <v>0</v>
      </c>
      <c r="AA214" s="158">
        <f>Z214*K214</f>
        <v>0</v>
      </c>
      <c r="AR214" s="18" t="s">
        <v>885</v>
      </c>
      <c r="AT214" s="18" t="s">
        <v>881</v>
      </c>
      <c r="AU214" s="18" t="s">
        <v>860</v>
      </c>
      <c r="AY214" s="18" t="s">
        <v>880</v>
      </c>
      <c r="BE214" s="100">
        <f>IF(U214="základní",N214,0)</f>
        <v>0</v>
      </c>
      <c r="BF214" s="100">
        <f>IF(U214="snížená",N214,0)</f>
        <v>0</v>
      </c>
      <c r="BG214" s="100">
        <f>IF(U214="zákl. přenesená",N214,0)</f>
        <v>0</v>
      </c>
      <c r="BH214" s="100">
        <f>IF(U214="sníž. přenesená",N214,0)</f>
        <v>0</v>
      </c>
      <c r="BI214" s="100">
        <f>IF(U214="nulová",N214,0)</f>
        <v>0</v>
      </c>
      <c r="BJ214" s="18" t="s">
        <v>860</v>
      </c>
      <c r="BK214" s="100">
        <f>ROUND(L214*K214,2)</f>
        <v>0</v>
      </c>
      <c r="BL214" s="18" t="s">
        <v>885</v>
      </c>
      <c r="BM214" s="18" t="s">
        <v>1088</v>
      </c>
    </row>
    <row r="215" spans="2:51" s="10" customFormat="1" ht="22.5" customHeight="1">
      <c r="B215" s="163"/>
      <c r="C215" s="164"/>
      <c r="D215" s="164"/>
      <c r="E215" s="165" t="s">
        <v>737</v>
      </c>
      <c r="F215" s="247" t="s">
        <v>1089</v>
      </c>
      <c r="G215" s="248"/>
      <c r="H215" s="248"/>
      <c r="I215" s="248"/>
      <c r="J215" s="164"/>
      <c r="K215" s="166">
        <v>2</v>
      </c>
      <c r="L215" s="164"/>
      <c r="M215" s="164"/>
      <c r="N215" s="164"/>
      <c r="O215" s="164"/>
      <c r="P215" s="164"/>
      <c r="Q215" s="164"/>
      <c r="R215" s="167"/>
      <c r="T215" s="168"/>
      <c r="U215" s="164"/>
      <c r="V215" s="164"/>
      <c r="W215" s="164"/>
      <c r="X215" s="164"/>
      <c r="Y215" s="164"/>
      <c r="Z215" s="164"/>
      <c r="AA215" s="169"/>
      <c r="AT215" s="170" t="s">
        <v>915</v>
      </c>
      <c r="AU215" s="170" t="s">
        <v>860</v>
      </c>
      <c r="AV215" s="10" t="s">
        <v>860</v>
      </c>
      <c r="AW215" s="10" t="s">
        <v>770</v>
      </c>
      <c r="AX215" s="10" t="s">
        <v>756</v>
      </c>
      <c r="AY215" s="170" t="s">
        <v>880</v>
      </c>
    </row>
    <row r="216" spans="2:65" s="1" customFormat="1" ht="44.25" customHeight="1">
      <c r="B216" s="123"/>
      <c r="C216" s="152" t="s">
        <v>1090</v>
      </c>
      <c r="D216" s="152" t="s">
        <v>881</v>
      </c>
      <c r="E216" s="153" t="s">
        <v>1091</v>
      </c>
      <c r="F216" s="238" t="s">
        <v>1092</v>
      </c>
      <c r="G216" s="238"/>
      <c r="H216" s="238"/>
      <c r="I216" s="238"/>
      <c r="J216" s="154" t="s">
        <v>944</v>
      </c>
      <c r="K216" s="155">
        <v>8</v>
      </c>
      <c r="L216" s="239">
        <v>0</v>
      </c>
      <c r="M216" s="239"/>
      <c r="N216" s="240">
        <f>ROUND(L216*K216,2)</f>
        <v>0</v>
      </c>
      <c r="O216" s="240"/>
      <c r="P216" s="240"/>
      <c r="Q216" s="240"/>
      <c r="R216" s="126"/>
      <c r="T216" s="156" t="s">
        <v>737</v>
      </c>
      <c r="U216" s="43" t="s">
        <v>780</v>
      </c>
      <c r="V216" s="35"/>
      <c r="W216" s="157">
        <f>V216*K216</f>
        <v>0</v>
      </c>
      <c r="X216" s="157">
        <v>0</v>
      </c>
      <c r="Y216" s="157">
        <f>X216*K216</f>
        <v>0</v>
      </c>
      <c r="Z216" s="157">
        <v>0</v>
      </c>
      <c r="AA216" s="158">
        <f>Z216*K216</f>
        <v>0</v>
      </c>
      <c r="AR216" s="18" t="s">
        <v>885</v>
      </c>
      <c r="AT216" s="18" t="s">
        <v>881</v>
      </c>
      <c r="AU216" s="18" t="s">
        <v>860</v>
      </c>
      <c r="AY216" s="18" t="s">
        <v>880</v>
      </c>
      <c r="BE216" s="100">
        <f>IF(U216="základní",N216,0)</f>
        <v>0</v>
      </c>
      <c r="BF216" s="100">
        <f>IF(U216="snížená",N216,0)</f>
        <v>0</v>
      </c>
      <c r="BG216" s="100">
        <f>IF(U216="zákl. přenesená",N216,0)</f>
        <v>0</v>
      </c>
      <c r="BH216" s="100">
        <f>IF(U216="sníž. přenesená",N216,0)</f>
        <v>0</v>
      </c>
      <c r="BI216" s="100">
        <f>IF(U216="nulová",N216,0)</f>
        <v>0</v>
      </c>
      <c r="BJ216" s="18" t="s">
        <v>860</v>
      </c>
      <c r="BK216" s="100">
        <f>ROUND(L216*K216,2)</f>
        <v>0</v>
      </c>
      <c r="BL216" s="18" t="s">
        <v>885</v>
      </c>
      <c r="BM216" s="18" t="s">
        <v>1093</v>
      </c>
    </row>
    <row r="217" spans="2:51" s="10" customFormat="1" ht="22.5" customHeight="1">
      <c r="B217" s="163"/>
      <c r="C217" s="164"/>
      <c r="D217" s="164"/>
      <c r="E217" s="165" t="s">
        <v>737</v>
      </c>
      <c r="F217" s="247" t="s">
        <v>1094</v>
      </c>
      <c r="G217" s="248"/>
      <c r="H217" s="248"/>
      <c r="I217" s="248"/>
      <c r="J217" s="164"/>
      <c r="K217" s="166">
        <v>8</v>
      </c>
      <c r="L217" s="164"/>
      <c r="M217" s="164"/>
      <c r="N217" s="164"/>
      <c r="O217" s="164"/>
      <c r="P217" s="164"/>
      <c r="Q217" s="164"/>
      <c r="R217" s="167"/>
      <c r="T217" s="168"/>
      <c r="U217" s="164"/>
      <c r="V217" s="164"/>
      <c r="W217" s="164"/>
      <c r="X217" s="164"/>
      <c r="Y217" s="164"/>
      <c r="Z217" s="164"/>
      <c r="AA217" s="169"/>
      <c r="AT217" s="170" t="s">
        <v>915</v>
      </c>
      <c r="AU217" s="170" t="s">
        <v>860</v>
      </c>
      <c r="AV217" s="10" t="s">
        <v>860</v>
      </c>
      <c r="AW217" s="10" t="s">
        <v>770</v>
      </c>
      <c r="AX217" s="10" t="s">
        <v>813</v>
      </c>
      <c r="AY217" s="170" t="s">
        <v>880</v>
      </c>
    </row>
    <row r="218" spans="2:65" s="1" customFormat="1" ht="44.25" customHeight="1">
      <c r="B218" s="123"/>
      <c r="C218" s="152" t="s">
        <v>1095</v>
      </c>
      <c r="D218" s="152" t="s">
        <v>881</v>
      </c>
      <c r="E218" s="153" t="s">
        <v>1096</v>
      </c>
      <c r="F218" s="238" t="s">
        <v>1097</v>
      </c>
      <c r="G218" s="238"/>
      <c r="H218" s="238"/>
      <c r="I218" s="238"/>
      <c r="J218" s="154" t="s">
        <v>944</v>
      </c>
      <c r="K218" s="155">
        <v>17</v>
      </c>
      <c r="L218" s="239">
        <v>0</v>
      </c>
      <c r="M218" s="239"/>
      <c r="N218" s="240">
        <f>ROUND(L218*K218,2)</f>
        <v>0</v>
      </c>
      <c r="O218" s="240"/>
      <c r="P218" s="240"/>
      <c r="Q218" s="240"/>
      <c r="R218" s="126"/>
      <c r="T218" s="156" t="s">
        <v>737</v>
      </c>
      <c r="U218" s="43" t="s">
        <v>780</v>
      </c>
      <c r="V218" s="35"/>
      <c r="W218" s="157">
        <f>V218*K218</f>
        <v>0</v>
      </c>
      <c r="X218" s="157">
        <v>0</v>
      </c>
      <c r="Y218" s="157">
        <f>X218*K218</f>
        <v>0</v>
      </c>
      <c r="Z218" s="157">
        <v>0</v>
      </c>
      <c r="AA218" s="158">
        <f>Z218*K218</f>
        <v>0</v>
      </c>
      <c r="AR218" s="18" t="s">
        <v>885</v>
      </c>
      <c r="AT218" s="18" t="s">
        <v>881</v>
      </c>
      <c r="AU218" s="18" t="s">
        <v>860</v>
      </c>
      <c r="AY218" s="18" t="s">
        <v>880</v>
      </c>
      <c r="BE218" s="100">
        <f>IF(U218="základní",N218,0)</f>
        <v>0</v>
      </c>
      <c r="BF218" s="100">
        <f>IF(U218="snížená",N218,0)</f>
        <v>0</v>
      </c>
      <c r="BG218" s="100">
        <f>IF(U218="zákl. přenesená",N218,0)</f>
        <v>0</v>
      </c>
      <c r="BH218" s="100">
        <f>IF(U218="sníž. přenesená",N218,0)</f>
        <v>0</v>
      </c>
      <c r="BI218" s="100">
        <f>IF(U218="nulová",N218,0)</f>
        <v>0</v>
      </c>
      <c r="BJ218" s="18" t="s">
        <v>860</v>
      </c>
      <c r="BK218" s="100">
        <f>ROUND(L218*K218,2)</f>
        <v>0</v>
      </c>
      <c r="BL218" s="18" t="s">
        <v>885</v>
      </c>
      <c r="BM218" s="18" t="s">
        <v>1098</v>
      </c>
    </row>
    <row r="219" spans="2:51" s="10" customFormat="1" ht="22.5" customHeight="1">
      <c r="B219" s="163"/>
      <c r="C219" s="164"/>
      <c r="D219" s="164"/>
      <c r="E219" s="165" t="s">
        <v>737</v>
      </c>
      <c r="F219" s="247" t="s">
        <v>1099</v>
      </c>
      <c r="G219" s="248"/>
      <c r="H219" s="248"/>
      <c r="I219" s="248"/>
      <c r="J219" s="164"/>
      <c r="K219" s="166">
        <v>17</v>
      </c>
      <c r="L219" s="164"/>
      <c r="M219" s="164"/>
      <c r="N219" s="164"/>
      <c r="O219" s="164"/>
      <c r="P219" s="164"/>
      <c r="Q219" s="164"/>
      <c r="R219" s="167"/>
      <c r="T219" s="168"/>
      <c r="U219" s="164"/>
      <c r="V219" s="164"/>
      <c r="W219" s="164"/>
      <c r="X219" s="164"/>
      <c r="Y219" s="164"/>
      <c r="Z219" s="164"/>
      <c r="AA219" s="169"/>
      <c r="AT219" s="170" t="s">
        <v>915</v>
      </c>
      <c r="AU219" s="170" t="s">
        <v>860</v>
      </c>
      <c r="AV219" s="10" t="s">
        <v>860</v>
      </c>
      <c r="AW219" s="10" t="s">
        <v>770</v>
      </c>
      <c r="AX219" s="10" t="s">
        <v>813</v>
      </c>
      <c r="AY219" s="170" t="s">
        <v>880</v>
      </c>
    </row>
    <row r="220" spans="2:65" s="1" customFormat="1" ht="44.25" customHeight="1">
      <c r="B220" s="123"/>
      <c r="C220" s="152" t="s">
        <v>1100</v>
      </c>
      <c r="D220" s="152" t="s">
        <v>881</v>
      </c>
      <c r="E220" s="153" t="s">
        <v>1101</v>
      </c>
      <c r="F220" s="238" t="s">
        <v>1102</v>
      </c>
      <c r="G220" s="238"/>
      <c r="H220" s="238"/>
      <c r="I220" s="238"/>
      <c r="J220" s="154" t="s">
        <v>944</v>
      </c>
      <c r="K220" s="155">
        <v>514</v>
      </c>
      <c r="L220" s="239">
        <v>0</v>
      </c>
      <c r="M220" s="239"/>
      <c r="N220" s="240">
        <f>ROUND(L220*K220,2)</f>
        <v>0</v>
      </c>
      <c r="O220" s="240"/>
      <c r="P220" s="240"/>
      <c r="Q220" s="240"/>
      <c r="R220" s="126"/>
      <c r="T220" s="156" t="s">
        <v>737</v>
      </c>
      <c r="U220" s="43" t="s">
        <v>780</v>
      </c>
      <c r="V220" s="35"/>
      <c r="W220" s="157">
        <f>V220*K220</f>
        <v>0</v>
      </c>
      <c r="X220" s="157">
        <v>0</v>
      </c>
      <c r="Y220" s="157">
        <f>X220*K220</f>
        <v>0</v>
      </c>
      <c r="Z220" s="157">
        <v>0</v>
      </c>
      <c r="AA220" s="158">
        <f>Z220*K220</f>
        <v>0</v>
      </c>
      <c r="AR220" s="18" t="s">
        <v>885</v>
      </c>
      <c r="AT220" s="18" t="s">
        <v>881</v>
      </c>
      <c r="AU220" s="18" t="s">
        <v>860</v>
      </c>
      <c r="AY220" s="18" t="s">
        <v>880</v>
      </c>
      <c r="BE220" s="100">
        <f>IF(U220="základní",N220,0)</f>
        <v>0</v>
      </c>
      <c r="BF220" s="100">
        <f>IF(U220="snížená",N220,0)</f>
        <v>0</v>
      </c>
      <c r="BG220" s="100">
        <f>IF(U220="zákl. přenesená",N220,0)</f>
        <v>0</v>
      </c>
      <c r="BH220" s="100">
        <f>IF(U220="sníž. přenesená",N220,0)</f>
        <v>0</v>
      </c>
      <c r="BI220" s="100">
        <f>IF(U220="nulová",N220,0)</f>
        <v>0</v>
      </c>
      <c r="BJ220" s="18" t="s">
        <v>860</v>
      </c>
      <c r="BK220" s="100">
        <f>ROUND(L220*K220,2)</f>
        <v>0</v>
      </c>
      <c r="BL220" s="18" t="s">
        <v>885</v>
      </c>
      <c r="BM220" s="18" t="s">
        <v>1103</v>
      </c>
    </row>
    <row r="221" spans="2:51" s="10" customFormat="1" ht="22.5" customHeight="1">
      <c r="B221" s="163"/>
      <c r="C221" s="164"/>
      <c r="D221" s="164"/>
      <c r="E221" s="165" t="s">
        <v>737</v>
      </c>
      <c r="F221" s="247" t="s">
        <v>1104</v>
      </c>
      <c r="G221" s="248"/>
      <c r="H221" s="248"/>
      <c r="I221" s="248"/>
      <c r="J221" s="164"/>
      <c r="K221" s="166">
        <v>514</v>
      </c>
      <c r="L221" s="164"/>
      <c r="M221" s="164"/>
      <c r="N221" s="164"/>
      <c r="O221" s="164"/>
      <c r="P221" s="164"/>
      <c r="Q221" s="164"/>
      <c r="R221" s="167"/>
      <c r="T221" s="168"/>
      <c r="U221" s="164"/>
      <c r="V221" s="164"/>
      <c r="W221" s="164"/>
      <c r="X221" s="164"/>
      <c r="Y221" s="164"/>
      <c r="Z221" s="164"/>
      <c r="AA221" s="169"/>
      <c r="AT221" s="170" t="s">
        <v>915</v>
      </c>
      <c r="AU221" s="170" t="s">
        <v>860</v>
      </c>
      <c r="AV221" s="10" t="s">
        <v>860</v>
      </c>
      <c r="AW221" s="10" t="s">
        <v>770</v>
      </c>
      <c r="AX221" s="10" t="s">
        <v>813</v>
      </c>
      <c r="AY221" s="170" t="s">
        <v>880</v>
      </c>
    </row>
    <row r="222" spans="2:65" s="1" customFormat="1" ht="31.5" customHeight="1">
      <c r="B222" s="123"/>
      <c r="C222" s="152" t="s">
        <v>1105</v>
      </c>
      <c r="D222" s="152" t="s">
        <v>881</v>
      </c>
      <c r="E222" s="153" t="s">
        <v>1106</v>
      </c>
      <c r="F222" s="238" t="s">
        <v>1107</v>
      </c>
      <c r="G222" s="238"/>
      <c r="H222" s="238"/>
      <c r="I222" s="238"/>
      <c r="J222" s="154" t="s">
        <v>944</v>
      </c>
      <c r="K222" s="155">
        <v>20</v>
      </c>
      <c r="L222" s="239">
        <v>0</v>
      </c>
      <c r="M222" s="239"/>
      <c r="N222" s="240">
        <f>ROUND(L222*K222,2)</f>
        <v>0</v>
      </c>
      <c r="O222" s="240"/>
      <c r="P222" s="240"/>
      <c r="Q222" s="240"/>
      <c r="R222" s="126"/>
      <c r="T222" s="156" t="s">
        <v>737</v>
      </c>
      <c r="U222" s="43" t="s">
        <v>780</v>
      </c>
      <c r="V222" s="35"/>
      <c r="W222" s="157">
        <f>V222*K222</f>
        <v>0</v>
      </c>
      <c r="X222" s="157">
        <v>0</v>
      </c>
      <c r="Y222" s="157">
        <f>X222*K222</f>
        <v>0</v>
      </c>
      <c r="Z222" s="157">
        <v>0</v>
      </c>
      <c r="AA222" s="158">
        <f>Z222*K222</f>
        <v>0</v>
      </c>
      <c r="AR222" s="18" t="s">
        <v>885</v>
      </c>
      <c r="AT222" s="18" t="s">
        <v>881</v>
      </c>
      <c r="AU222" s="18" t="s">
        <v>860</v>
      </c>
      <c r="AY222" s="18" t="s">
        <v>880</v>
      </c>
      <c r="BE222" s="100">
        <f>IF(U222="základní",N222,0)</f>
        <v>0</v>
      </c>
      <c r="BF222" s="100">
        <f>IF(U222="snížená",N222,0)</f>
        <v>0</v>
      </c>
      <c r="BG222" s="100">
        <f>IF(U222="zákl. přenesená",N222,0)</f>
        <v>0</v>
      </c>
      <c r="BH222" s="100">
        <f>IF(U222="sníž. přenesená",N222,0)</f>
        <v>0</v>
      </c>
      <c r="BI222" s="100">
        <f>IF(U222="nulová",N222,0)</f>
        <v>0</v>
      </c>
      <c r="BJ222" s="18" t="s">
        <v>860</v>
      </c>
      <c r="BK222" s="100">
        <f>ROUND(L222*K222,2)</f>
        <v>0</v>
      </c>
      <c r="BL222" s="18" t="s">
        <v>885</v>
      </c>
      <c r="BM222" s="18" t="s">
        <v>1108</v>
      </c>
    </row>
    <row r="223" spans="2:51" s="10" customFormat="1" ht="22.5" customHeight="1">
      <c r="B223" s="163"/>
      <c r="C223" s="164"/>
      <c r="D223" s="164"/>
      <c r="E223" s="165" t="s">
        <v>737</v>
      </c>
      <c r="F223" s="247" t="s">
        <v>1109</v>
      </c>
      <c r="G223" s="248"/>
      <c r="H223" s="248"/>
      <c r="I223" s="248"/>
      <c r="J223" s="164"/>
      <c r="K223" s="166">
        <v>20</v>
      </c>
      <c r="L223" s="164"/>
      <c r="M223" s="164"/>
      <c r="N223" s="164"/>
      <c r="O223" s="164"/>
      <c r="P223" s="164"/>
      <c r="Q223" s="164"/>
      <c r="R223" s="167"/>
      <c r="T223" s="168"/>
      <c r="U223" s="164"/>
      <c r="V223" s="164"/>
      <c r="W223" s="164"/>
      <c r="X223" s="164"/>
      <c r="Y223" s="164"/>
      <c r="Z223" s="164"/>
      <c r="AA223" s="169"/>
      <c r="AT223" s="170" t="s">
        <v>915</v>
      </c>
      <c r="AU223" s="170" t="s">
        <v>860</v>
      </c>
      <c r="AV223" s="10" t="s">
        <v>860</v>
      </c>
      <c r="AW223" s="10" t="s">
        <v>770</v>
      </c>
      <c r="AX223" s="10" t="s">
        <v>813</v>
      </c>
      <c r="AY223" s="170" t="s">
        <v>880</v>
      </c>
    </row>
    <row r="224" spans="2:65" s="1" customFormat="1" ht="31.5" customHeight="1">
      <c r="B224" s="123"/>
      <c r="C224" s="152" t="s">
        <v>1110</v>
      </c>
      <c r="D224" s="152" t="s">
        <v>881</v>
      </c>
      <c r="E224" s="153" t="s">
        <v>1111</v>
      </c>
      <c r="F224" s="238" t="s">
        <v>1112</v>
      </c>
      <c r="G224" s="238"/>
      <c r="H224" s="238"/>
      <c r="I224" s="238"/>
      <c r="J224" s="154" t="s">
        <v>944</v>
      </c>
      <c r="K224" s="155">
        <v>19</v>
      </c>
      <c r="L224" s="239">
        <v>0</v>
      </c>
      <c r="M224" s="239"/>
      <c r="N224" s="240">
        <f>ROUND(L224*K224,2)</f>
        <v>0</v>
      </c>
      <c r="O224" s="240"/>
      <c r="P224" s="240"/>
      <c r="Q224" s="240"/>
      <c r="R224" s="126"/>
      <c r="T224" s="156" t="s">
        <v>737</v>
      </c>
      <c r="U224" s="43" t="s">
        <v>780</v>
      </c>
      <c r="V224" s="35"/>
      <c r="W224" s="157">
        <f>V224*K224</f>
        <v>0</v>
      </c>
      <c r="X224" s="157">
        <v>0</v>
      </c>
      <c r="Y224" s="157">
        <f>X224*K224</f>
        <v>0</v>
      </c>
      <c r="Z224" s="157">
        <v>0</v>
      </c>
      <c r="AA224" s="158">
        <f>Z224*K224</f>
        <v>0</v>
      </c>
      <c r="AR224" s="18" t="s">
        <v>885</v>
      </c>
      <c r="AT224" s="18" t="s">
        <v>881</v>
      </c>
      <c r="AU224" s="18" t="s">
        <v>860</v>
      </c>
      <c r="AY224" s="18" t="s">
        <v>880</v>
      </c>
      <c r="BE224" s="100">
        <f>IF(U224="základní",N224,0)</f>
        <v>0</v>
      </c>
      <c r="BF224" s="100">
        <f>IF(U224="snížená",N224,0)</f>
        <v>0</v>
      </c>
      <c r="BG224" s="100">
        <f>IF(U224="zákl. přenesená",N224,0)</f>
        <v>0</v>
      </c>
      <c r="BH224" s="100">
        <f>IF(U224="sníž. přenesená",N224,0)</f>
        <v>0</v>
      </c>
      <c r="BI224" s="100">
        <f>IF(U224="nulová",N224,0)</f>
        <v>0</v>
      </c>
      <c r="BJ224" s="18" t="s">
        <v>860</v>
      </c>
      <c r="BK224" s="100">
        <f>ROUND(L224*K224,2)</f>
        <v>0</v>
      </c>
      <c r="BL224" s="18" t="s">
        <v>885</v>
      </c>
      <c r="BM224" s="18" t="s">
        <v>1113</v>
      </c>
    </row>
    <row r="225" spans="2:65" s="1" customFormat="1" ht="31.5" customHeight="1">
      <c r="B225" s="123"/>
      <c r="C225" s="159" t="s">
        <v>1114</v>
      </c>
      <c r="D225" s="159" t="s">
        <v>910</v>
      </c>
      <c r="E225" s="160"/>
      <c r="F225" s="241" t="s">
        <v>1115</v>
      </c>
      <c r="G225" s="241"/>
      <c r="H225" s="241"/>
      <c r="I225" s="241"/>
      <c r="J225" s="161" t="s">
        <v>944</v>
      </c>
      <c r="K225" s="162">
        <v>2</v>
      </c>
      <c r="L225" s="242">
        <v>0</v>
      </c>
      <c r="M225" s="242"/>
      <c r="N225" s="243">
        <f>ROUND(L225*K225,2)</f>
        <v>0</v>
      </c>
      <c r="O225" s="240"/>
      <c r="P225" s="240"/>
      <c r="Q225" s="240"/>
      <c r="R225" s="126"/>
      <c r="T225" s="156" t="s">
        <v>737</v>
      </c>
      <c r="U225" s="43" t="s">
        <v>780</v>
      </c>
      <c r="V225" s="35"/>
      <c r="W225" s="157">
        <f>V225*K225</f>
        <v>0</v>
      </c>
      <c r="X225" s="157">
        <v>5E-05</v>
      </c>
      <c r="Y225" s="157">
        <f>X225*K225</f>
        <v>0.0001</v>
      </c>
      <c r="Z225" s="157">
        <v>0</v>
      </c>
      <c r="AA225" s="158">
        <f>Z225*K225</f>
        <v>0</v>
      </c>
      <c r="AR225" s="18" t="s">
        <v>912</v>
      </c>
      <c r="AT225" s="18" t="s">
        <v>910</v>
      </c>
      <c r="AU225" s="18" t="s">
        <v>860</v>
      </c>
      <c r="AY225" s="18" t="s">
        <v>880</v>
      </c>
      <c r="BE225" s="100">
        <f>IF(U225="základní",N225,0)</f>
        <v>0</v>
      </c>
      <c r="BF225" s="100">
        <f>IF(U225="snížená",N225,0)</f>
        <v>0</v>
      </c>
      <c r="BG225" s="100">
        <f>IF(U225="zákl. přenesená",N225,0)</f>
        <v>0</v>
      </c>
      <c r="BH225" s="100">
        <f>IF(U225="sníž. přenesená",N225,0)</f>
        <v>0</v>
      </c>
      <c r="BI225" s="100">
        <f>IF(U225="nulová",N225,0)</f>
        <v>0</v>
      </c>
      <c r="BJ225" s="18" t="s">
        <v>860</v>
      </c>
      <c r="BK225" s="100">
        <f>ROUND(L225*K225,2)</f>
        <v>0</v>
      </c>
      <c r="BL225" s="18" t="s">
        <v>912</v>
      </c>
      <c r="BM225" s="18" t="s">
        <v>1116</v>
      </c>
    </row>
    <row r="226" spans="2:51" s="10" customFormat="1" ht="22.5" customHeight="1">
      <c r="B226" s="163"/>
      <c r="C226" s="164"/>
      <c r="D226" s="164"/>
      <c r="E226" s="165" t="s">
        <v>737</v>
      </c>
      <c r="F226" s="247" t="s">
        <v>1008</v>
      </c>
      <c r="G226" s="248"/>
      <c r="H226" s="248"/>
      <c r="I226" s="248"/>
      <c r="J226" s="164"/>
      <c r="K226" s="166">
        <v>2</v>
      </c>
      <c r="L226" s="164"/>
      <c r="M226" s="164"/>
      <c r="N226" s="164"/>
      <c r="O226" s="164"/>
      <c r="P226" s="164"/>
      <c r="Q226" s="164"/>
      <c r="R226" s="167"/>
      <c r="T226" s="168"/>
      <c r="U226" s="164"/>
      <c r="V226" s="164"/>
      <c r="W226" s="164"/>
      <c r="X226" s="164"/>
      <c r="Y226" s="164"/>
      <c r="Z226" s="164"/>
      <c r="AA226" s="169"/>
      <c r="AT226" s="170" t="s">
        <v>915</v>
      </c>
      <c r="AU226" s="170" t="s">
        <v>860</v>
      </c>
      <c r="AV226" s="10" t="s">
        <v>860</v>
      </c>
      <c r="AW226" s="10" t="s">
        <v>770</v>
      </c>
      <c r="AX226" s="10" t="s">
        <v>813</v>
      </c>
      <c r="AY226" s="170" t="s">
        <v>880</v>
      </c>
    </row>
    <row r="227" spans="2:65" s="1" customFormat="1" ht="31.5" customHeight="1">
      <c r="B227" s="123"/>
      <c r="C227" s="159" t="s">
        <v>1117</v>
      </c>
      <c r="D227" s="159" t="s">
        <v>910</v>
      </c>
      <c r="E227" s="160"/>
      <c r="F227" s="241" t="s">
        <v>1118</v>
      </c>
      <c r="G227" s="241"/>
      <c r="H227" s="241"/>
      <c r="I227" s="241"/>
      <c r="J227" s="161" t="s">
        <v>944</v>
      </c>
      <c r="K227" s="162">
        <v>17</v>
      </c>
      <c r="L227" s="242">
        <v>0</v>
      </c>
      <c r="M227" s="242"/>
      <c r="N227" s="243">
        <f>ROUND(L227*K227,2)</f>
        <v>0</v>
      </c>
      <c r="O227" s="240"/>
      <c r="P227" s="240"/>
      <c r="Q227" s="240"/>
      <c r="R227" s="126"/>
      <c r="T227" s="156" t="s">
        <v>737</v>
      </c>
      <c r="U227" s="43" t="s">
        <v>780</v>
      </c>
      <c r="V227" s="35"/>
      <c r="W227" s="157">
        <f>V227*K227</f>
        <v>0</v>
      </c>
      <c r="X227" s="157">
        <v>5E-05</v>
      </c>
      <c r="Y227" s="157">
        <f>X227*K227</f>
        <v>0.0008500000000000001</v>
      </c>
      <c r="Z227" s="157">
        <v>0</v>
      </c>
      <c r="AA227" s="158">
        <f>Z227*K227</f>
        <v>0</v>
      </c>
      <c r="AR227" s="18" t="s">
        <v>912</v>
      </c>
      <c r="AT227" s="18" t="s">
        <v>910</v>
      </c>
      <c r="AU227" s="18" t="s">
        <v>860</v>
      </c>
      <c r="AY227" s="18" t="s">
        <v>880</v>
      </c>
      <c r="BE227" s="100">
        <f>IF(U227="základní",N227,0)</f>
        <v>0</v>
      </c>
      <c r="BF227" s="100">
        <f>IF(U227="snížená",N227,0)</f>
        <v>0</v>
      </c>
      <c r="BG227" s="100">
        <f>IF(U227="zákl. přenesená",N227,0)</f>
        <v>0</v>
      </c>
      <c r="BH227" s="100">
        <f>IF(U227="sníž. přenesená",N227,0)</f>
        <v>0</v>
      </c>
      <c r="BI227" s="100">
        <f>IF(U227="nulová",N227,0)</f>
        <v>0</v>
      </c>
      <c r="BJ227" s="18" t="s">
        <v>860</v>
      </c>
      <c r="BK227" s="100">
        <f>ROUND(L227*K227,2)</f>
        <v>0</v>
      </c>
      <c r="BL227" s="18" t="s">
        <v>912</v>
      </c>
      <c r="BM227" s="18" t="s">
        <v>1119</v>
      </c>
    </row>
    <row r="228" spans="2:51" s="10" customFormat="1" ht="22.5" customHeight="1">
      <c r="B228" s="163"/>
      <c r="C228" s="164"/>
      <c r="D228" s="164"/>
      <c r="E228" s="165" t="s">
        <v>737</v>
      </c>
      <c r="F228" s="247" t="s">
        <v>1120</v>
      </c>
      <c r="G228" s="248"/>
      <c r="H228" s="248"/>
      <c r="I228" s="248"/>
      <c r="J228" s="164"/>
      <c r="K228" s="166">
        <v>17</v>
      </c>
      <c r="L228" s="164"/>
      <c r="M228" s="164"/>
      <c r="N228" s="164"/>
      <c r="O228" s="164"/>
      <c r="P228" s="164"/>
      <c r="Q228" s="164"/>
      <c r="R228" s="167"/>
      <c r="T228" s="168"/>
      <c r="U228" s="164"/>
      <c r="V228" s="164"/>
      <c r="W228" s="164"/>
      <c r="X228" s="164"/>
      <c r="Y228" s="164"/>
      <c r="Z228" s="164"/>
      <c r="AA228" s="169"/>
      <c r="AT228" s="170" t="s">
        <v>915</v>
      </c>
      <c r="AU228" s="170" t="s">
        <v>860</v>
      </c>
      <c r="AV228" s="10" t="s">
        <v>860</v>
      </c>
      <c r="AW228" s="10" t="s">
        <v>770</v>
      </c>
      <c r="AX228" s="10" t="s">
        <v>813</v>
      </c>
      <c r="AY228" s="170" t="s">
        <v>880</v>
      </c>
    </row>
    <row r="229" spans="2:65" s="1" customFormat="1" ht="31.5" customHeight="1">
      <c r="B229" s="123"/>
      <c r="C229" s="152" t="s">
        <v>1121</v>
      </c>
      <c r="D229" s="152" t="s">
        <v>881</v>
      </c>
      <c r="E229" s="153" t="s">
        <v>1122</v>
      </c>
      <c r="F229" s="238" t="s">
        <v>1123</v>
      </c>
      <c r="G229" s="238"/>
      <c r="H229" s="238"/>
      <c r="I229" s="238"/>
      <c r="J229" s="154" t="s">
        <v>944</v>
      </c>
      <c r="K229" s="155">
        <v>1</v>
      </c>
      <c r="L229" s="239">
        <v>0</v>
      </c>
      <c r="M229" s="239"/>
      <c r="N229" s="240">
        <f>ROUND(L229*K229,2)</f>
        <v>0</v>
      </c>
      <c r="O229" s="240"/>
      <c r="P229" s="240"/>
      <c r="Q229" s="240"/>
      <c r="R229" s="126"/>
      <c r="T229" s="156" t="s">
        <v>737</v>
      </c>
      <c r="U229" s="43" t="s">
        <v>780</v>
      </c>
      <c r="V229" s="35"/>
      <c r="W229" s="157">
        <f>V229*K229</f>
        <v>0</v>
      </c>
      <c r="X229" s="157">
        <v>0</v>
      </c>
      <c r="Y229" s="157">
        <f>X229*K229</f>
        <v>0</v>
      </c>
      <c r="Z229" s="157">
        <v>0</v>
      </c>
      <c r="AA229" s="158">
        <f>Z229*K229</f>
        <v>0</v>
      </c>
      <c r="AR229" s="18" t="s">
        <v>885</v>
      </c>
      <c r="AT229" s="18" t="s">
        <v>881</v>
      </c>
      <c r="AU229" s="18" t="s">
        <v>860</v>
      </c>
      <c r="AY229" s="18" t="s">
        <v>880</v>
      </c>
      <c r="BE229" s="100">
        <f>IF(U229="základní",N229,0)</f>
        <v>0</v>
      </c>
      <c r="BF229" s="100">
        <f>IF(U229="snížená",N229,0)</f>
        <v>0</v>
      </c>
      <c r="BG229" s="100">
        <f>IF(U229="zákl. přenesená",N229,0)</f>
        <v>0</v>
      </c>
      <c r="BH229" s="100">
        <f>IF(U229="sníž. přenesená",N229,0)</f>
        <v>0</v>
      </c>
      <c r="BI229" s="100">
        <f>IF(U229="nulová",N229,0)</f>
        <v>0</v>
      </c>
      <c r="BJ229" s="18" t="s">
        <v>860</v>
      </c>
      <c r="BK229" s="100">
        <f>ROUND(L229*K229,2)</f>
        <v>0</v>
      </c>
      <c r="BL229" s="18" t="s">
        <v>885</v>
      </c>
      <c r="BM229" s="18" t="s">
        <v>1124</v>
      </c>
    </row>
    <row r="230" spans="2:65" s="1" customFormat="1" ht="31.5" customHeight="1">
      <c r="B230" s="123"/>
      <c r="C230" s="159" t="s">
        <v>1125</v>
      </c>
      <c r="D230" s="159" t="s">
        <v>910</v>
      </c>
      <c r="E230" s="160"/>
      <c r="F230" s="241" t="s">
        <v>1126</v>
      </c>
      <c r="G230" s="241"/>
      <c r="H230" s="241"/>
      <c r="I230" s="241"/>
      <c r="J230" s="161" t="s">
        <v>944</v>
      </c>
      <c r="K230" s="162">
        <v>1</v>
      </c>
      <c r="L230" s="242">
        <v>0</v>
      </c>
      <c r="M230" s="242"/>
      <c r="N230" s="243">
        <f>ROUND(L230*K230,2)</f>
        <v>0</v>
      </c>
      <c r="O230" s="240"/>
      <c r="P230" s="240"/>
      <c r="Q230" s="240"/>
      <c r="R230" s="126"/>
      <c r="T230" s="156" t="s">
        <v>737</v>
      </c>
      <c r="U230" s="43" t="s">
        <v>780</v>
      </c>
      <c r="V230" s="35"/>
      <c r="W230" s="157">
        <f>V230*K230</f>
        <v>0</v>
      </c>
      <c r="X230" s="157">
        <v>5E-05</v>
      </c>
      <c r="Y230" s="157">
        <f>X230*K230</f>
        <v>5E-05</v>
      </c>
      <c r="Z230" s="157">
        <v>0</v>
      </c>
      <c r="AA230" s="158">
        <f>Z230*K230</f>
        <v>0</v>
      </c>
      <c r="AR230" s="18" t="s">
        <v>912</v>
      </c>
      <c r="AT230" s="18" t="s">
        <v>910</v>
      </c>
      <c r="AU230" s="18" t="s">
        <v>860</v>
      </c>
      <c r="AY230" s="18" t="s">
        <v>880</v>
      </c>
      <c r="BE230" s="100">
        <f>IF(U230="základní",N230,0)</f>
        <v>0</v>
      </c>
      <c r="BF230" s="100">
        <f>IF(U230="snížená",N230,0)</f>
        <v>0</v>
      </c>
      <c r="BG230" s="100">
        <f>IF(U230="zákl. přenesená",N230,0)</f>
        <v>0</v>
      </c>
      <c r="BH230" s="100">
        <f>IF(U230="sníž. přenesená",N230,0)</f>
        <v>0</v>
      </c>
      <c r="BI230" s="100">
        <f>IF(U230="nulová",N230,0)</f>
        <v>0</v>
      </c>
      <c r="BJ230" s="18" t="s">
        <v>860</v>
      </c>
      <c r="BK230" s="100">
        <f>ROUND(L230*K230,2)</f>
        <v>0</v>
      </c>
      <c r="BL230" s="18" t="s">
        <v>912</v>
      </c>
      <c r="BM230" s="18" t="s">
        <v>1127</v>
      </c>
    </row>
    <row r="231" spans="2:51" s="10" customFormat="1" ht="22.5" customHeight="1">
      <c r="B231" s="163"/>
      <c r="C231" s="164"/>
      <c r="D231" s="164"/>
      <c r="E231" s="165" t="s">
        <v>737</v>
      </c>
      <c r="F231" s="247" t="s">
        <v>1032</v>
      </c>
      <c r="G231" s="248"/>
      <c r="H231" s="248"/>
      <c r="I231" s="248"/>
      <c r="J231" s="164"/>
      <c r="K231" s="166">
        <v>1</v>
      </c>
      <c r="L231" s="164"/>
      <c r="M231" s="164"/>
      <c r="N231" s="164"/>
      <c r="O231" s="164"/>
      <c r="P231" s="164"/>
      <c r="Q231" s="164"/>
      <c r="R231" s="167"/>
      <c r="T231" s="168"/>
      <c r="U231" s="164"/>
      <c r="V231" s="164"/>
      <c r="W231" s="164"/>
      <c r="X231" s="164"/>
      <c r="Y231" s="164"/>
      <c r="Z231" s="164"/>
      <c r="AA231" s="169"/>
      <c r="AT231" s="170" t="s">
        <v>915</v>
      </c>
      <c r="AU231" s="170" t="s">
        <v>860</v>
      </c>
      <c r="AV231" s="10" t="s">
        <v>860</v>
      </c>
      <c r="AW231" s="10" t="s">
        <v>770</v>
      </c>
      <c r="AX231" s="10" t="s">
        <v>813</v>
      </c>
      <c r="AY231" s="170" t="s">
        <v>880</v>
      </c>
    </row>
    <row r="232" spans="2:65" s="1" customFormat="1" ht="31.5" customHeight="1">
      <c r="B232" s="123"/>
      <c r="C232" s="152" t="s">
        <v>1128</v>
      </c>
      <c r="D232" s="152" t="s">
        <v>881</v>
      </c>
      <c r="E232" s="153" t="s">
        <v>1129</v>
      </c>
      <c r="F232" s="238" t="s">
        <v>1130</v>
      </c>
      <c r="G232" s="238"/>
      <c r="H232" s="238"/>
      <c r="I232" s="238"/>
      <c r="J232" s="154" t="s">
        <v>944</v>
      </c>
      <c r="K232" s="155">
        <v>8</v>
      </c>
      <c r="L232" s="239">
        <v>0</v>
      </c>
      <c r="M232" s="239"/>
      <c r="N232" s="240">
        <f>ROUND(L232*K232,2)</f>
        <v>0</v>
      </c>
      <c r="O232" s="240"/>
      <c r="P232" s="240"/>
      <c r="Q232" s="240"/>
      <c r="R232" s="126"/>
      <c r="T232" s="156" t="s">
        <v>737</v>
      </c>
      <c r="U232" s="43" t="s">
        <v>780</v>
      </c>
      <c r="V232" s="35"/>
      <c r="W232" s="157">
        <f>V232*K232</f>
        <v>0</v>
      </c>
      <c r="X232" s="157">
        <v>0</v>
      </c>
      <c r="Y232" s="157">
        <f>X232*K232</f>
        <v>0</v>
      </c>
      <c r="Z232" s="157">
        <v>0</v>
      </c>
      <c r="AA232" s="158">
        <f>Z232*K232</f>
        <v>0</v>
      </c>
      <c r="AR232" s="18" t="s">
        <v>885</v>
      </c>
      <c r="AT232" s="18" t="s">
        <v>881</v>
      </c>
      <c r="AU232" s="18" t="s">
        <v>860</v>
      </c>
      <c r="AY232" s="18" t="s">
        <v>880</v>
      </c>
      <c r="BE232" s="100">
        <f>IF(U232="základní",N232,0)</f>
        <v>0</v>
      </c>
      <c r="BF232" s="100">
        <f>IF(U232="snížená",N232,0)</f>
        <v>0</v>
      </c>
      <c r="BG232" s="100">
        <f>IF(U232="zákl. přenesená",N232,0)</f>
        <v>0</v>
      </c>
      <c r="BH232" s="100">
        <f>IF(U232="sníž. přenesená",N232,0)</f>
        <v>0</v>
      </c>
      <c r="BI232" s="100">
        <f>IF(U232="nulová",N232,0)</f>
        <v>0</v>
      </c>
      <c r="BJ232" s="18" t="s">
        <v>860</v>
      </c>
      <c r="BK232" s="100">
        <f>ROUND(L232*K232,2)</f>
        <v>0</v>
      </c>
      <c r="BL232" s="18" t="s">
        <v>885</v>
      </c>
      <c r="BM232" s="18" t="s">
        <v>1131</v>
      </c>
    </row>
    <row r="233" spans="2:65" s="1" customFormat="1" ht="31.5" customHeight="1">
      <c r="B233" s="123"/>
      <c r="C233" s="159" t="s">
        <v>1132</v>
      </c>
      <c r="D233" s="159" t="s">
        <v>910</v>
      </c>
      <c r="E233" s="160"/>
      <c r="F233" s="241" t="s">
        <v>1133</v>
      </c>
      <c r="G233" s="241"/>
      <c r="H233" s="241"/>
      <c r="I233" s="241"/>
      <c r="J233" s="161" t="s">
        <v>944</v>
      </c>
      <c r="K233" s="162">
        <v>1</v>
      </c>
      <c r="L233" s="242">
        <v>0</v>
      </c>
      <c r="M233" s="242"/>
      <c r="N233" s="243">
        <f>ROUND(L233*K233,2)</f>
        <v>0</v>
      </c>
      <c r="O233" s="240"/>
      <c r="P233" s="240"/>
      <c r="Q233" s="240"/>
      <c r="R233" s="126"/>
      <c r="T233" s="156" t="s">
        <v>737</v>
      </c>
      <c r="U233" s="43" t="s">
        <v>780</v>
      </c>
      <c r="V233" s="35"/>
      <c r="W233" s="157">
        <f>V233*K233</f>
        <v>0</v>
      </c>
      <c r="X233" s="157">
        <v>2E-05</v>
      </c>
      <c r="Y233" s="157">
        <f>X233*K233</f>
        <v>2E-05</v>
      </c>
      <c r="Z233" s="157">
        <v>0</v>
      </c>
      <c r="AA233" s="158">
        <f>Z233*K233</f>
        <v>0</v>
      </c>
      <c r="AR233" s="18" t="s">
        <v>912</v>
      </c>
      <c r="AT233" s="18" t="s">
        <v>910</v>
      </c>
      <c r="AU233" s="18" t="s">
        <v>860</v>
      </c>
      <c r="AY233" s="18" t="s">
        <v>880</v>
      </c>
      <c r="BE233" s="100">
        <f>IF(U233="základní",N233,0)</f>
        <v>0</v>
      </c>
      <c r="BF233" s="100">
        <f>IF(U233="snížená",N233,0)</f>
        <v>0</v>
      </c>
      <c r="BG233" s="100">
        <f>IF(U233="zákl. přenesená",N233,0)</f>
        <v>0</v>
      </c>
      <c r="BH233" s="100">
        <f>IF(U233="sníž. přenesená",N233,0)</f>
        <v>0</v>
      </c>
      <c r="BI233" s="100">
        <f>IF(U233="nulová",N233,0)</f>
        <v>0</v>
      </c>
      <c r="BJ233" s="18" t="s">
        <v>860</v>
      </c>
      <c r="BK233" s="100">
        <f>ROUND(L233*K233,2)</f>
        <v>0</v>
      </c>
      <c r="BL233" s="18" t="s">
        <v>912</v>
      </c>
      <c r="BM233" s="18" t="s">
        <v>1134</v>
      </c>
    </row>
    <row r="234" spans="2:51" s="10" customFormat="1" ht="22.5" customHeight="1">
      <c r="B234" s="163"/>
      <c r="C234" s="164"/>
      <c r="D234" s="164"/>
      <c r="E234" s="165" t="s">
        <v>737</v>
      </c>
      <c r="F234" s="247" t="s">
        <v>1032</v>
      </c>
      <c r="G234" s="248"/>
      <c r="H234" s="248"/>
      <c r="I234" s="248"/>
      <c r="J234" s="164"/>
      <c r="K234" s="166">
        <v>1</v>
      </c>
      <c r="L234" s="164"/>
      <c r="M234" s="164"/>
      <c r="N234" s="164"/>
      <c r="O234" s="164"/>
      <c r="P234" s="164"/>
      <c r="Q234" s="164"/>
      <c r="R234" s="167"/>
      <c r="T234" s="168"/>
      <c r="U234" s="164"/>
      <c r="V234" s="164"/>
      <c r="W234" s="164"/>
      <c r="X234" s="164"/>
      <c r="Y234" s="164"/>
      <c r="Z234" s="164"/>
      <c r="AA234" s="169"/>
      <c r="AT234" s="170" t="s">
        <v>915</v>
      </c>
      <c r="AU234" s="170" t="s">
        <v>860</v>
      </c>
      <c r="AV234" s="10" t="s">
        <v>860</v>
      </c>
      <c r="AW234" s="10" t="s">
        <v>770</v>
      </c>
      <c r="AX234" s="10" t="s">
        <v>813</v>
      </c>
      <c r="AY234" s="170" t="s">
        <v>880</v>
      </c>
    </row>
    <row r="235" spans="2:65" s="1" customFormat="1" ht="31.5" customHeight="1">
      <c r="B235" s="123"/>
      <c r="C235" s="159" t="s">
        <v>1135</v>
      </c>
      <c r="D235" s="159" t="s">
        <v>910</v>
      </c>
      <c r="E235" s="160"/>
      <c r="F235" s="241" t="s">
        <v>1136</v>
      </c>
      <c r="G235" s="241"/>
      <c r="H235" s="241"/>
      <c r="I235" s="241"/>
      <c r="J235" s="161" t="s">
        <v>944</v>
      </c>
      <c r="K235" s="162">
        <v>7</v>
      </c>
      <c r="L235" s="242">
        <v>0</v>
      </c>
      <c r="M235" s="242"/>
      <c r="N235" s="243">
        <f>ROUND(L235*K235,2)</f>
        <v>0</v>
      </c>
      <c r="O235" s="240"/>
      <c r="P235" s="240"/>
      <c r="Q235" s="240"/>
      <c r="R235" s="126"/>
      <c r="T235" s="156" t="s">
        <v>737</v>
      </c>
      <c r="U235" s="43" t="s">
        <v>780</v>
      </c>
      <c r="V235" s="35"/>
      <c r="W235" s="157">
        <f>V235*K235</f>
        <v>0</v>
      </c>
      <c r="X235" s="157">
        <v>2E-05</v>
      </c>
      <c r="Y235" s="157">
        <f>X235*K235</f>
        <v>0.00014000000000000001</v>
      </c>
      <c r="Z235" s="157">
        <v>0</v>
      </c>
      <c r="AA235" s="158">
        <f>Z235*K235</f>
        <v>0</v>
      </c>
      <c r="AR235" s="18" t="s">
        <v>912</v>
      </c>
      <c r="AT235" s="18" t="s">
        <v>910</v>
      </c>
      <c r="AU235" s="18" t="s">
        <v>860</v>
      </c>
      <c r="AY235" s="18" t="s">
        <v>880</v>
      </c>
      <c r="BE235" s="100">
        <f>IF(U235="základní",N235,0)</f>
        <v>0</v>
      </c>
      <c r="BF235" s="100">
        <f>IF(U235="snížená",N235,0)</f>
        <v>0</v>
      </c>
      <c r="BG235" s="100">
        <f>IF(U235="zákl. přenesená",N235,0)</f>
        <v>0</v>
      </c>
      <c r="BH235" s="100">
        <f>IF(U235="sníž. přenesená",N235,0)</f>
        <v>0</v>
      </c>
      <c r="BI235" s="100">
        <f>IF(U235="nulová",N235,0)</f>
        <v>0</v>
      </c>
      <c r="BJ235" s="18" t="s">
        <v>860</v>
      </c>
      <c r="BK235" s="100">
        <f>ROUND(L235*K235,2)</f>
        <v>0</v>
      </c>
      <c r="BL235" s="18" t="s">
        <v>912</v>
      </c>
      <c r="BM235" s="18" t="s">
        <v>1137</v>
      </c>
    </row>
    <row r="236" spans="2:51" s="10" customFormat="1" ht="22.5" customHeight="1">
      <c r="B236" s="163"/>
      <c r="C236" s="164"/>
      <c r="D236" s="164"/>
      <c r="E236" s="165" t="s">
        <v>737</v>
      </c>
      <c r="F236" s="247" t="s">
        <v>1138</v>
      </c>
      <c r="G236" s="248"/>
      <c r="H236" s="248"/>
      <c r="I236" s="248"/>
      <c r="J236" s="164"/>
      <c r="K236" s="166">
        <v>7</v>
      </c>
      <c r="L236" s="164"/>
      <c r="M236" s="164"/>
      <c r="N236" s="164"/>
      <c r="O236" s="164"/>
      <c r="P236" s="164"/>
      <c r="Q236" s="164"/>
      <c r="R236" s="167"/>
      <c r="T236" s="168"/>
      <c r="U236" s="164"/>
      <c r="V236" s="164"/>
      <c r="W236" s="164"/>
      <c r="X236" s="164"/>
      <c r="Y236" s="164"/>
      <c r="Z236" s="164"/>
      <c r="AA236" s="169"/>
      <c r="AT236" s="170" t="s">
        <v>915</v>
      </c>
      <c r="AU236" s="170" t="s">
        <v>860</v>
      </c>
      <c r="AV236" s="10" t="s">
        <v>860</v>
      </c>
      <c r="AW236" s="10" t="s">
        <v>770</v>
      </c>
      <c r="AX236" s="10" t="s">
        <v>813</v>
      </c>
      <c r="AY236" s="170" t="s">
        <v>880</v>
      </c>
    </row>
    <row r="237" spans="2:65" s="1" customFormat="1" ht="31.5" customHeight="1">
      <c r="B237" s="123"/>
      <c r="C237" s="152" t="s">
        <v>1139</v>
      </c>
      <c r="D237" s="152" t="s">
        <v>881</v>
      </c>
      <c r="E237" s="153" t="s">
        <v>1140</v>
      </c>
      <c r="F237" s="238" t="s">
        <v>1141</v>
      </c>
      <c r="G237" s="238"/>
      <c r="H237" s="238"/>
      <c r="I237" s="238"/>
      <c r="J237" s="154" t="s">
        <v>944</v>
      </c>
      <c r="K237" s="155">
        <v>1</v>
      </c>
      <c r="L237" s="239">
        <v>0</v>
      </c>
      <c r="M237" s="239"/>
      <c r="N237" s="240">
        <f>ROUND(L237*K237,2)</f>
        <v>0</v>
      </c>
      <c r="O237" s="240"/>
      <c r="P237" s="240"/>
      <c r="Q237" s="240"/>
      <c r="R237" s="126"/>
      <c r="T237" s="156" t="s">
        <v>737</v>
      </c>
      <c r="U237" s="43" t="s">
        <v>780</v>
      </c>
      <c r="V237" s="35"/>
      <c r="W237" s="157">
        <f>V237*K237</f>
        <v>0</v>
      </c>
      <c r="X237" s="157">
        <v>0</v>
      </c>
      <c r="Y237" s="157">
        <f>X237*K237</f>
        <v>0</v>
      </c>
      <c r="Z237" s="157">
        <v>0</v>
      </c>
      <c r="AA237" s="158">
        <f>Z237*K237</f>
        <v>0</v>
      </c>
      <c r="AR237" s="18" t="s">
        <v>885</v>
      </c>
      <c r="AT237" s="18" t="s">
        <v>881</v>
      </c>
      <c r="AU237" s="18" t="s">
        <v>860</v>
      </c>
      <c r="AY237" s="18" t="s">
        <v>880</v>
      </c>
      <c r="BE237" s="100">
        <f>IF(U237="základní",N237,0)</f>
        <v>0</v>
      </c>
      <c r="BF237" s="100">
        <f>IF(U237="snížená",N237,0)</f>
        <v>0</v>
      </c>
      <c r="BG237" s="100">
        <f>IF(U237="zákl. přenesená",N237,0)</f>
        <v>0</v>
      </c>
      <c r="BH237" s="100">
        <f>IF(U237="sníž. přenesená",N237,0)</f>
        <v>0</v>
      </c>
      <c r="BI237" s="100">
        <f>IF(U237="nulová",N237,0)</f>
        <v>0</v>
      </c>
      <c r="BJ237" s="18" t="s">
        <v>860</v>
      </c>
      <c r="BK237" s="100">
        <f>ROUND(L237*K237,2)</f>
        <v>0</v>
      </c>
      <c r="BL237" s="18" t="s">
        <v>885</v>
      </c>
      <c r="BM237" s="18" t="s">
        <v>1142</v>
      </c>
    </row>
    <row r="238" spans="2:65" s="1" customFormat="1" ht="31.5" customHeight="1">
      <c r="B238" s="123"/>
      <c r="C238" s="159" t="s">
        <v>885</v>
      </c>
      <c r="D238" s="159" t="s">
        <v>910</v>
      </c>
      <c r="E238" s="160"/>
      <c r="F238" s="241" t="s">
        <v>1143</v>
      </c>
      <c r="G238" s="241"/>
      <c r="H238" s="241"/>
      <c r="I238" s="241"/>
      <c r="J238" s="161" t="s">
        <v>944</v>
      </c>
      <c r="K238" s="162">
        <v>1</v>
      </c>
      <c r="L238" s="242">
        <v>0</v>
      </c>
      <c r="M238" s="242"/>
      <c r="N238" s="243">
        <f>ROUND(L238*K238,2)</f>
        <v>0</v>
      </c>
      <c r="O238" s="240"/>
      <c r="P238" s="240"/>
      <c r="Q238" s="240"/>
      <c r="R238" s="126"/>
      <c r="T238" s="156" t="s">
        <v>737</v>
      </c>
      <c r="U238" s="43" t="s">
        <v>780</v>
      </c>
      <c r="V238" s="35"/>
      <c r="W238" s="157">
        <f>V238*K238</f>
        <v>0</v>
      </c>
      <c r="X238" s="157">
        <v>5E-05</v>
      </c>
      <c r="Y238" s="157">
        <f>X238*K238</f>
        <v>5E-05</v>
      </c>
      <c r="Z238" s="157">
        <v>0</v>
      </c>
      <c r="AA238" s="158">
        <f>Z238*K238</f>
        <v>0</v>
      </c>
      <c r="AR238" s="18" t="s">
        <v>912</v>
      </c>
      <c r="AT238" s="18" t="s">
        <v>910</v>
      </c>
      <c r="AU238" s="18" t="s">
        <v>860</v>
      </c>
      <c r="AY238" s="18" t="s">
        <v>880</v>
      </c>
      <c r="BE238" s="100">
        <f>IF(U238="základní",N238,0)</f>
        <v>0</v>
      </c>
      <c r="BF238" s="100">
        <f>IF(U238="snížená",N238,0)</f>
        <v>0</v>
      </c>
      <c r="BG238" s="100">
        <f>IF(U238="zákl. přenesená",N238,0)</f>
        <v>0</v>
      </c>
      <c r="BH238" s="100">
        <f>IF(U238="sníž. přenesená",N238,0)</f>
        <v>0</v>
      </c>
      <c r="BI238" s="100">
        <f>IF(U238="nulová",N238,0)</f>
        <v>0</v>
      </c>
      <c r="BJ238" s="18" t="s">
        <v>860</v>
      </c>
      <c r="BK238" s="100">
        <f>ROUND(L238*K238,2)</f>
        <v>0</v>
      </c>
      <c r="BL238" s="18" t="s">
        <v>912</v>
      </c>
      <c r="BM238" s="18" t="s">
        <v>1144</v>
      </c>
    </row>
    <row r="239" spans="2:51" s="10" customFormat="1" ht="22.5" customHeight="1">
      <c r="B239" s="163"/>
      <c r="C239" s="164"/>
      <c r="D239" s="164"/>
      <c r="E239" s="165" t="s">
        <v>737</v>
      </c>
      <c r="F239" s="247" t="s">
        <v>1032</v>
      </c>
      <c r="G239" s="248"/>
      <c r="H239" s="248"/>
      <c r="I239" s="248"/>
      <c r="J239" s="164"/>
      <c r="K239" s="166">
        <v>1</v>
      </c>
      <c r="L239" s="164"/>
      <c r="M239" s="164"/>
      <c r="N239" s="164"/>
      <c r="O239" s="164"/>
      <c r="P239" s="164"/>
      <c r="Q239" s="164"/>
      <c r="R239" s="167"/>
      <c r="T239" s="168"/>
      <c r="U239" s="164"/>
      <c r="V239" s="164"/>
      <c r="W239" s="164"/>
      <c r="X239" s="164"/>
      <c r="Y239" s="164"/>
      <c r="Z239" s="164"/>
      <c r="AA239" s="169"/>
      <c r="AT239" s="170" t="s">
        <v>915</v>
      </c>
      <c r="AU239" s="170" t="s">
        <v>860</v>
      </c>
      <c r="AV239" s="10" t="s">
        <v>860</v>
      </c>
      <c r="AW239" s="10" t="s">
        <v>770</v>
      </c>
      <c r="AX239" s="10" t="s">
        <v>813</v>
      </c>
      <c r="AY239" s="170" t="s">
        <v>880</v>
      </c>
    </row>
    <row r="240" spans="2:65" s="1" customFormat="1" ht="31.5" customHeight="1">
      <c r="B240" s="123"/>
      <c r="C240" s="152" t="s">
        <v>1145</v>
      </c>
      <c r="D240" s="152" t="s">
        <v>881</v>
      </c>
      <c r="E240" s="153" t="s">
        <v>1146</v>
      </c>
      <c r="F240" s="238" t="s">
        <v>1147</v>
      </c>
      <c r="G240" s="238"/>
      <c r="H240" s="238"/>
      <c r="I240" s="238"/>
      <c r="J240" s="154" t="s">
        <v>944</v>
      </c>
      <c r="K240" s="155">
        <v>16</v>
      </c>
      <c r="L240" s="239">
        <v>0</v>
      </c>
      <c r="M240" s="239"/>
      <c r="N240" s="240">
        <f>ROUND(L240*K240,2)</f>
        <v>0</v>
      </c>
      <c r="O240" s="240"/>
      <c r="P240" s="240"/>
      <c r="Q240" s="240"/>
      <c r="R240" s="126"/>
      <c r="T240" s="156" t="s">
        <v>737</v>
      </c>
      <c r="U240" s="43" t="s">
        <v>780</v>
      </c>
      <c r="V240" s="35"/>
      <c r="W240" s="157">
        <f>V240*K240</f>
        <v>0</v>
      </c>
      <c r="X240" s="157">
        <v>0</v>
      </c>
      <c r="Y240" s="157">
        <f>X240*K240</f>
        <v>0</v>
      </c>
      <c r="Z240" s="157">
        <v>0</v>
      </c>
      <c r="AA240" s="158">
        <f>Z240*K240</f>
        <v>0</v>
      </c>
      <c r="AR240" s="18" t="s">
        <v>885</v>
      </c>
      <c r="AT240" s="18" t="s">
        <v>881</v>
      </c>
      <c r="AU240" s="18" t="s">
        <v>860</v>
      </c>
      <c r="AY240" s="18" t="s">
        <v>880</v>
      </c>
      <c r="BE240" s="100">
        <f>IF(U240="základní",N240,0)</f>
        <v>0</v>
      </c>
      <c r="BF240" s="100">
        <f>IF(U240="snížená",N240,0)</f>
        <v>0</v>
      </c>
      <c r="BG240" s="100">
        <f>IF(U240="zákl. přenesená",N240,0)</f>
        <v>0</v>
      </c>
      <c r="BH240" s="100">
        <f>IF(U240="sníž. přenesená",N240,0)</f>
        <v>0</v>
      </c>
      <c r="BI240" s="100">
        <f>IF(U240="nulová",N240,0)</f>
        <v>0</v>
      </c>
      <c r="BJ240" s="18" t="s">
        <v>860</v>
      </c>
      <c r="BK240" s="100">
        <f>ROUND(L240*K240,2)</f>
        <v>0</v>
      </c>
      <c r="BL240" s="18" t="s">
        <v>885</v>
      </c>
      <c r="BM240" s="18" t="s">
        <v>1148</v>
      </c>
    </row>
    <row r="241" spans="2:65" s="1" customFormat="1" ht="44.25" customHeight="1">
      <c r="B241" s="123"/>
      <c r="C241" s="159" t="s">
        <v>1149</v>
      </c>
      <c r="D241" s="159" t="s">
        <v>910</v>
      </c>
      <c r="E241" s="160"/>
      <c r="F241" s="241" t="s">
        <v>1150</v>
      </c>
      <c r="G241" s="241"/>
      <c r="H241" s="241"/>
      <c r="I241" s="241"/>
      <c r="J241" s="161" t="s">
        <v>944</v>
      </c>
      <c r="K241" s="162">
        <v>15</v>
      </c>
      <c r="L241" s="242">
        <v>0</v>
      </c>
      <c r="M241" s="242"/>
      <c r="N241" s="243">
        <f>ROUND(L241*K241,2)</f>
        <v>0</v>
      </c>
      <c r="O241" s="240"/>
      <c r="P241" s="240"/>
      <c r="Q241" s="240"/>
      <c r="R241" s="126"/>
      <c r="T241" s="156" t="s">
        <v>737</v>
      </c>
      <c r="U241" s="43" t="s">
        <v>780</v>
      </c>
      <c r="V241" s="35"/>
      <c r="W241" s="157">
        <f>V241*K241</f>
        <v>0</v>
      </c>
      <c r="X241" s="157">
        <v>2E-05</v>
      </c>
      <c r="Y241" s="157">
        <f>X241*K241</f>
        <v>0.00030000000000000003</v>
      </c>
      <c r="Z241" s="157">
        <v>0</v>
      </c>
      <c r="AA241" s="158">
        <f>Z241*K241</f>
        <v>0</v>
      </c>
      <c r="AR241" s="18" t="s">
        <v>912</v>
      </c>
      <c r="AT241" s="18" t="s">
        <v>910</v>
      </c>
      <c r="AU241" s="18" t="s">
        <v>860</v>
      </c>
      <c r="AY241" s="18" t="s">
        <v>880</v>
      </c>
      <c r="BE241" s="100">
        <f>IF(U241="základní",N241,0)</f>
        <v>0</v>
      </c>
      <c r="BF241" s="100">
        <f>IF(U241="snížená",N241,0)</f>
        <v>0</v>
      </c>
      <c r="BG241" s="100">
        <f>IF(U241="zákl. přenesená",N241,0)</f>
        <v>0</v>
      </c>
      <c r="BH241" s="100">
        <f>IF(U241="sníž. přenesená",N241,0)</f>
        <v>0</v>
      </c>
      <c r="BI241" s="100">
        <f>IF(U241="nulová",N241,0)</f>
        <v>0</v>
      </c>
      <c r="BJ241" s="18" t="s">
        <v>860</v>
      </c>
      <c r="BK241" s="100">
        <f>ROUND(L241*K241,2)</f>
        <v>0</v>
      </c>
      <c r="BL241" s="18" t="s">
        <v>912</v>
      </c>
      <c r="BM241" s="18" t="s">
        <v>1151</v>
      </c>
    </row>
    <row r="242" spans="2:51" s="10" customFormat="1" ht="22.5" customHeight="1">
      <c r="B242" s="163"/>
      <c r="C242" s="164"/>
      <c r="D242" s="164"/>
      <c r="E242" s="165" t="s">
        <v>737</v>
      </c>
      <c r="F242" s="247" t="s">
        <v>1152</v>
      </c>
      <c r="G242" s="248"/>
      <c r="H242" s="248"/>
      <c r="I242" s="248"/>
      <c r="J242" s="164"/>
      <c r="K242" s="166">
        <v>15</v>
      </c>
      <c r="L242" s="164"/>
      <c r="M242" s="164"/>
      <c r="N242" s="164"/>
      <c r="O242" s="164"/>
      <c r="P242" s="164"/>
      <c r="Q242" s="164"/>
      <c r="R242" s="167"/>
      <c r="T242" s="168"/>
      <c r="U242" s="164"/>
      <c r="V242" s="164"/>
      <c r="W242" s="164"/>
      <c r="X242" s="164"/>
      <c r="Y242" s="164"/>
      <c r="Z242" s="164"/>
      <c r="AA242" s="169"/>
      <c r="AT242" s="170" t="s">
        <v>915</v>
      </c>
      <c r="AU242" s="170" t="s">
        <v>860</v>
      </c>
      <c r="AV242" s="10" t="s">
        <v>860</v>
      </c>
      <c r="AW242" s="10" t="s">
        <v>770</v>
      </c>
      <c r="AX242" s="10" t="s">
        <v>813</v>
      </c>
      <c r="AY242" s="170" t="s">
        <v>880</v>
      </c>
    </row>
    <row r="243" spans="2:65" s="1" customFormat="1" ht="44.25" customHeight="1">
      <c r="B243" s="123"/>
      <c r="C243" s="159" t="s">
        <v>1153</v>
      </c>
      <c r="D243" s="159" t="s">
        <v>910</v>
      </c>
      <c r="E243" s="160"/>
      <c r="F243" s="241" t="s">
        <v>1154</v>
      </c>
      <c r="G243" s="241"/>
      <c r="H243" s="241"/>
      <c r="I243" s="241"/>
      <c r="J243" s="161" t="s">
        <v>944</v>
      </c>
      <c r="K243" s="162">
        <v>1</v>
      </c>
      <c r="L243" s="242">
        <v>0</v>
      </c>
      <c r="M243" s="242"/>
      <c r="N243" s="243">
        <f>ROUND(L243*K243,2)</f>
        <v>0</v>
      </c>
      <c r="O243" s="240"/>
      <c r="P243" s="240"/>
      <c r="Q243" s="240"/>
      <c r="R243" s="126"/>
      <c r="T243" s="156" t="s">
        <v>737</v>
      </c>
      <c r="U243" s="43" t="s">
        <v>780</v>
      </c>
      <c r="V243" s="35"/>
      <c r="W243" s="157">
        <f>V243*K243</f>
        <v>0</v>
      </c>
      <c r="X243" s="157">
        <v>2E-05</v>
      </c>
      <c r="Y243" s="157">
        <f>X243*K243</f>
        <v>2E-05</v>
      </c>
      <c r="Z243" s="157">
        <v>0</v>
      </c>
      <c r="AA243" s="158">
        <f>Z243*K243</f>
        <v>0</v>
      </c>
      <c r="AR243" s="18" t="s">
        <v>912</v>
      </c>
      <c r="AT243" s="18" t="s">
        <v>910</v>
      </c>
      <c r="AU243" s="18" t="s">
        <v>860</v>
      </c>
      <c r="AY243" s="18" t="s">
        <v>880</v>
      </c>
      <c r="BE243" s="100">
        <f>IF(U243="základní",N243,0)</f>
        <v>0</v>
      </c>
      <c r="BF243" s="100">
        <f>IF(U243="snížená",N243,0)</f>
        <v>0</v>
      </c>
      <c r="BG243" s="100">
        <f>IF(U243="zákl. přenesená",N243,0)</f>
        <v>0</v>
      </c>
      <c r="BH243" s="100">
        <f>IF(U243="sníž. přenesená",N243,0)</f>
        <v>0</v>
      </c>
      <c r="BI243" s="100">
        <f>IF(U243="nulová",N243,0)</f>
        <v>0</v>
      </c>
      <c r="BJ243" s="18" t="s">
        <v>860</v>
      </c>
      <c r="BK243" s="100">
        <f>ROUND(L243*K243,2)</f>
        <v>0</v>
      </c>
      <c r="BL243" s="18" t="s">
        <v>912</v>
      </c>
      <c r="BM243" s="18" t="s">
        <v>1155</v>
      </c>
    </row>
    <row r="244" spans="2:51" s="10" customFormat="1" ht="22.5" customHeight="1">
      <c r="B244" s="163"/>
      <c r="C244" s="164"/>
      <c r="D244" s="164"/>
      <c r="E244" s="165" t="s">
        <v>737</v>
      </c>
      <c r="F244" s="247" t="s">
        <v>1032</v>
      </c>
      <c r="G244" s="248"/>
      <c r="H244" s="248"/>
      <c r="I244" s="248"/>
      <c r="J244" s="164"/>
      <c r="K244" s="166">
        <v>1</v>
      </c>
      <c r="L244" s="164"/>
      <c r="M244" s="164"/>
      <c r="N244" s="164"/>
      <c r="O244" s="164"/>
      <c r="P244" s="164"/>
      <c r="Q244" s="164"/>
      <c r="R244" s="167"/>
      <c r="T244" s="168"/>
      <c r="U244" s="164"/>
      <c r="V244" s="164"/>
      <c r="W244" s="164"/>
      <c r="X244" s="164"/>
      <c r="Y244" s="164"/>
      <c r="Z244" s="164"/>
      <c r="AA244" s="169"/>
      <c r="AT244" s="170" t="s">
        <v>915</v>
      </c>
      <c r="AU244" s="170" t="s">
        <v>860</v>
      </c>
      <c r="AV244" s="10" t="s">
        <v>860</v>
      </c>
      <c r="AW244" s="10" t="s">
        <v>770</v>
      </c>
      <c r="AX244" s="10" t="s">
        <v>813</v>
      </c>
      <c r="AY244" s="170" t="s">
        <v>880</v>
      </c>
    </row>
    <row r="245" spans="2:65" s="1" customFormat="1" ht="31.5" customHeight="1">
      <c r="B245" s="123"/>
      <c r="C245" s="152" t="s">
        <v>1156</v>
      </c>
      <c r="D245" s="152" t="s">
        <v>881</v>
      </c>
      <c r="E245" s="153" t="s">
        <v>1157</v>
      </c>
      <c r="F245" s="238" t="s">
        <v>1158</v>
      </c>
      <c r="G245" s="238"/>
      <c r="H245" s="238"/>
      <c r="I245" s="238"/>
      <c r="J245" s="154" t="s">
        <v>944</v>
      </c>
      <c r="K245" s="155">
        <v>26</v>
      </c>
      <c r="L245" s="239">
        <v>0</v>
      </c>
      <c r="M245" s="239"/>
      <c r="N245" s="240">
        <f>ROUND(L245*K245,2)</f>
        <v>0</v>
      </c>
      <c r="O245" s="240"/>
      <c r="P245" s="240"/>
      <c r="Q245" s="240"/>
      <c r="R245" s="126"/>
      <c r="T245" s="156" t="s">
        <v>737</v>
      </c>
      <c r="U245" s="43" t="s">
        <v>780</v>
      </c>
      <c r="V245" s="35"/>
      <c r="W245" s="157">
        <f>V245*K245</f>
        <v>0</v>
      </c>
      <c r="X245" s="157">
        <v>0</v>
      </c>
      <c r="Y245" s="157">
        <f>X245*K245</f>
        <v>0</v>
      </c>
      <c r="Z245" s="157">
        <v>0</v>
      </c>
      <c r="AA245" s="158">
        <f>Z245*K245</f>
        <v>0</v>
      </c>
      <c r="AR245" s="18" t="s">
        <v>885</v>
      </c>
      <c r="AT245" s="18" t="s">
        <v>881</v>
      </c>
      <c r="AU245" s="18" t="s">
        <v>860</v>
      </c>
      <c r="AY245" s="18" t="s">
        <v>880</v>
      </c>
      <c r="BE245" s="100">
        <f>IF(U245="základní",N245,0)</f>
        <v>0</v>
      </c>
      <c r="BF245" s="100">
        <f>IF(U245="snížená",N245,0)</f>
        <v>0</v>
      </c>
      <c r="BG245" s="100">
        <f>IF(U245="zákl. přenesená",N245,0)</f>
        <v>0</v>
      </c>
      <c r="BH245" s="100">
        <f>IF(U245="sníž. přenesená",N245,0)</f>
        <v>0</v>
      </c>
      <c r="BI245" s="100">
        <f>IF(U245="nulová",N245,0)</f>
        <v>0</v>
      </c>
      <c r="BJ245" s="18" t="s">
        <v>860</v>
      </c>
      <c r="BK245" s="100">
        <f>ROUND(L245*K245,2)</f>
        <v>0</v>
      </c>
      <c r="BL245" s="18" t="s">
        <v>885</v>
      </c>
      <c r="BM245" s="18" t="s">
        <v>1159</v>
      </c>
    </row>
    <row r="246" spans="2:65" s="1" customFormat="1" ht="44.25" customHeight="1">
      <c r="B246" s="123"/>
      <c r="C246" s="159" t="s">
        <v>1160</v>
      </c>
      <c r="D246" s="159" t="s">
        <v>910</v>
      </c>
      <c r="E246" s="160"/>
      <c r="F246" s="241" t="s">
        <v>1161</v>
      </c>
      <c r="G246" s="241"/>
      <c r="H246" s="241"/>
      <c r="I246" s="241"/>
      <c r="J246" s="161" t="s">
        <v>944</v>
      </c>
      <c r="K246" s="162">
        <v>26</v>
      </c>
      <c r="L246" s="242">
        <v>0</v>
      </c>
      <c r="M246" s="242"/>
      <c r="N246" s="243">
        <f>ROUND(L246*K246,2)</f>
        <v>0</v>
      </c>
      <c r="O246" s="240"/>
      <c r="P246" s="240"/>
      <c r="Q246" s="240"/>
      <c r="R246" s="126"/>
      <c r="T246" s="156" t="s">
        <v>737</v>
      </c>
      <c r="U246" s="43" t="s">
        <v>780</v>
      </c>
      <c r="V246" s="35"/>
      <c r="W246" s="157">
        <f>V246*K246</f>
        <v>0</v>
      </c>
      <c r="X246" s="157">
        <v>2E-05</v>
      </c>
      <c r="Y246" s="157">
        <f>X246*K246</f>
        <v>0.0005200000000000001</v>
      </c>
      <c r="Z246" s="157">
        <v>0</v>
      </c>
      <c r="AA246" s="158">
        <f>Z246*K246</f>
        <v>0</v>
      </c>
      <c r="AR246" s="18" t="s">
        <v>912</v>
      </c>
      <c r="AT246" s="18" t="s">
        <v>910</v>
      </c>
      <c r="AU246" s="18" t="s">
        <v>860</v>
      </c>
      <c r="AY246" s="18" t="s">
        <v>880</v>
      </c>
      <c r="BE246" s="100">
        <f>IF(U246="základní",N246,0)</f>
        <v>0</v>
      </c>
      <c r="BF246" s="100">
        <f>IF(U246="snížená",N246,0)</f>
        <v>0</v>
      </c>
      <c r="BG246" s="100">
        <f>IF(U246="zákl. přenesená",N246,0)</f>
        <v>0</v>
      </c>
      <c r="BH246" s="100">
        <f>IF(U246="sníž. přenesená",N246,0)</f>
        <v>0</v>
      </c>
      <c r="BI246" s="100">
        <f>IF(U246="nulová",N246,0)</f>
        <v>0</v>
      </c>
      <c r="BJ246" s="18" t="s">
        <v>860</v>
      </c>
      <c r="BK246" s="100">
        <f>ROUND(L246*K246,2)</f>
        <v>0</v>
      </c>
      <c r="BL246" s="18" t="s">
        <v>912</v>
      </c>
      <c r="BM246" s="18" t="s">
        <v>1162</v>
      </c>
    </row>
    <row r="247" spans="2:51" s="10" customFormat="1" ht="22.5" customHeight="1">
      <c r="B247" s="163"/>
      <c r="C247" s="164"/>
      <c r="D247" s="164"/>
      <c r="E247" s="165" t="s">
        <v>737</v>
      </c>
      <c r="F247" s="247" t="s">
        <v>1163</v>
      </c>
      <c r="G247" s="248"/>
      <c r="H247" s="248"/>
      <c r="I247" s="248"/>
      <c r="J247" s="164"/>
      <c r="K247" s="166">
        <v>26</v>
      </c>
      <c r="L247" s="164"/>
      <c r="M247" s="164"/>
      <c r="N247" s="164"/>
      <c r="O247" s="164"/>
      <c r="P247" s="164"/>
      <c r="Q247" s="164"/>
      <c r="R247" s="167"/>
      <c r="T247" s="168"/>
      <c r="U247" s="164"/>
      <c r="V247" s="164"/>
      <c r="W247" s="164"/>
      <c r="X247" s="164"/>
      <c r="Y247" s="164"/>
      <c r="Z247" s="164"/>
      <c r="AA247" s="169"/>
      <c r="AT247" s="170" t="s">
        <v>915</v>
      </c>
      <c r="AU247" s="170" t="s">
        <v>860</v>
      </c>
      <c r="AV247" s="10" t="s">
        <v>860</v>
      </c>
      <c r="AW247" s="10" t="s">
        <v>770</v>
      </c>
      <c r="AX247" s="10" t="s">
        <v>813</v>
      </c>
      <c r="AY247" s="170" t="s">
        <v>880</v>
      </c>
    </row>
    <row r="248" spans="2:65" s="1" customFormat="1" ht="31.5" customHeight="1">
      <c r="B248" s="123"/>
      <c r="C248" s="152" t="s">
        <v>1164</v>
      </c>
      <c r="D248" s="152" t="s">
        <v>881</v>
      </c>
      <c r="E248" s="153" t="s">
        <v>1165</v>
      </c>
      <c r="F248" s="238" t="s">
        <v>1166</v>
      </c>
      <c r="G248" s="238"/>
      <c r="H248" s="238"/>
      <c r="I248" s="238"/>
      <c r="J248" s="154" t="s">
        <v>944</v>
      </c>
      <c r="K248" s="155">
        <v>33</v>
      </c>
      <c r="L248" s="239">
        <v>0</v>
      </c>
      <c r="M248" s="239"/>
      <c r="N248" s="240">
        <f>ROUND(L248*K248,2)</f>
        <v>0</v>
      </c>
      <c r="O248" s="240"/>
      <c r="P248" s="240"/>
      <c r="Q248" s="240"/>
      <c r="R248" s="126"/>
      <c r="T248" s="156" t="s">
        <v>737</v>
      </c>
      <c r="U248" s="43" t="s">
        <v>780</v>
      </c>
      <c r="V248" s="35"/>
      <c r="W248" s="157">
        <f>V248*K248</f>
        <v>0</v>
      </c>
      <c r="X248" s="157">
        <v>0</v>
      </c>
      <c r="Y248" s="157">
        <f>X248*K248</f>
        <v>0</v>
      </c>
      <c r="Z248" s="157">
        <v>0</v>
      </c>
      <c r="AA248" s="158">
        <f>Z248*K248</f>
        <v>0</v>
      </c>
      <c r="AR248" s="18" t="s">
        <v>885</v>
      </c>
      <c r="AT248" s="18" t="s">
        <v>881</v>
      </c>
      <c r="AU248" s="18" t="s">
        <v>860</v>
      </c>
      <c r="AY248" s="18" t="s">
        <v>880</v>
      </c>
      <c r="BE248" s="100">
        <f>IF(U248="základní",N248,0)</f>
        <v>0</v>
      </c>
      <c r="BF248" s="100">
        <f>IF(U248="snížená",N248,0)</f>
        <v>0</v>
      </c>
      <c r="BG248" s="100">
        <f>IF(U248="zákl. přenesená",N248,0)</f>
        <v>0</v>
      </c>
      <c r="BH248" s="100">
        <f>IF(U248="sníž. přenesená",N248,0)</f>
        <v>0</v>
      </c>
      <c r="BI248" s="100">
        <f>IF(U248="nulová",N248,0)</f>
        <v>0</v>
      </c>
      <c r="BJ248" s="18" t="s">
        <v>860</v>
      </c>
      <c r="BK248" s="100">
        <f>ROUND(L248*K248,2)</f>
        <v>0</v>
      </c>
      <c r="BL248" s="18" t="s">
        <v>885</v>
      </c>
      <c r="BM248" s="18" t="s">
        <v>1167</v>
      </c>
    </row>
    <row r="249" spans="2:65" s="1" customFormat="1" ht="44.25" customHeight="1">
      <c r="B249" s="123"/>
      <c r="C249" s="159" t="s">
        <v>1168</v>
      </c>
      <c r="D249" s="159" t="s">
        <v>910</v>
      </c>
      <c r="E249" s="160"/>
      <c r="F249" s="241" t="s">
        <v>1169</v>
      </c>
      <c r="G249" s="241"/>
      <c r="H249" s="241"/>
      <c r="I249" s="241"/>
      <c r="J249" s="161" t="s">
        <v>944</v>
      </c>
      <c r="K249" s="162">
        <v>33</v>
      </c>
      <c r="L249" s="242">
        <v>0</v>
      </c>
      <c r="M249" s="242"/>
      <c r="N249" s="243">
        <f>ROUND(L249*K249,2)</f>
        <v>0</v>
      </c>
      <c r="O249" s="240"/>
      <c r="P249" s="240"/>
      <c r="Q249" s="240"/>
      <c r="R249" s="126"/>
      <c r="T249" s="156" t="s">
        <v>737</v>
      </c>
      <c r="U249" s="43" t="s">
        <v>780</v>
      </c>
      <c r="V249" s="35"/>
      <c r="W249" s="157">
        <f>V249*K249</f>
        <v>0</v>
      </c>
      <c r="X249" s="157">
        <v>2E-05</v>
      </c>
      <c r="Y249" s="157">
        <f>X249*K249</f>
        <v>0.0006600000000000001</v>
      </c>
      <c r="Z249" s="157">
        <v>0</v>
      </c>
      <c r="AA249" s="158">
        <f>Z249*K249</f>
        <v>0</v>
      </c>
      <c r="AR249" s="18" t="s">
        <v>912</v>
      </c>
      <c r="AT249" s="18" t="s">
        <v>910</v>
      </c>
      <c r="AU249" s="18" t="s">
        <v>860</v>
      </c>
      <c r="AY249" s="18" t="s">
        <v>880</v>
      </c>
      <c r="BE249" s="100">
        <f>IF(U249="základní",N249,0)</f>
        <v>0</v>
      </c>
      <c r="BF249" s="100">
        <f>IF(U249="snížená",N249,0)</f>
        <v>0</v>
      </c>
      <c r="BG249" s="100">
        <f>IF(U249="zákl. přenesená",N249,0)</f>
        <v>0</v>
      </c>
      <c r="BH249" s="100">
        <f>IF(U249="sníž. přenesená",N249,0)</f>
        <v>0</v>
      </c>
      <c r="BI249" s="100">
        <f>IF(U249="nulová",N249,0)</f>
        <v>0</v>
      </c>
      <c r="BJ249" s="18" t="s">
        <v>860</v>
      </c>
      <c r="BK249" s="100">
        <f>ROUND(L249*K249,2)</f>
        <v>0</v>
      </c>
      <c r="BL249" s="18" t="s">
        <v>912</v>
      </c>
      <c r="BM249" s="18" t="s">
        <v>1170</v>
      </c>
    </row>
    <row r="250" spans="2:51" s="10" customFormat="1" ht="22.5" customHeight="1">
      <c r="B250" s="163"/>
      <c r="C250" s="164"/>
      <c r="D250" s="164"/>
      <c r="E250" s="165" t="s">
        <v>737</v>
      </c>
      <c r="F250" s="247" t="s">
        <v>1171</v>
      </c>
      <c r="G250" s="248"/>
      <c r="H250" s="248"/>
      <c r="I250" s="248"/>
      <c r="J250" s="164"/>
      <c r="K250" s="166">
        <v>33</v>
      </c>
      <c r="L250" s="164"/>
      <c r="M250" s="164"/>
      <c r="N250" s="164"/>
      <c r="O250" s="164"/>
      <c r="P250" s="164"/>
      <c r="Q250" s="164"/>
      <c r="R250" s="167"/>
      <c r="T250" s="168"/>
      <c r="U250" s="164"/>
      <c r="V250" s="164"/>
      <c r="W250" s="164"/>
      <c r="X250" s="164"/>
      <c r="Y250" s="164"/>
      <c r="Z250" s="164"/>
      <c r="AA250" s="169"/>
      <c r="AT250" s="170" t="s">
        <v>915</v>
      </c>
      <c r="AU250" s="170" t="s">
        <v>860</v>
      </c>
      <c r="AV250" s="10" t="s">
        <v>860</v>
      </c>
      <c r="AW250" s="10" t="s">
        <v>770</v>
      </c>
      <c r="AX250" s="10" t="s">
        <v>813</v>
      </c>
      <c r="AY250" s="170" t="s">
        <v>880</v>
      </c>
    </row>
    <row r="251" spans="2:65" s="1" customFormat="1" ht="31.5" customHeight="1">
      <c r="B251" s="123"/>
      <c r="C251" s="152" t="s">
        <v>1172</v>
      </c>
      <c r="D251" s="152" t="s">
        <v>881</v>
      </c>
      <c r="E251" s="153" t="s">
        <v>1173</v>
      </c>
      <c r="F251" s="238" t="s">
        <v>1174</v>
      </c>
      <c r="G251" s="238"/>
      <c r="H251" s="238"/>
      <c r="I251" s="238"/>
      <c r="J251" s="154" t="s">
        <v>944</v>
      </c>
      <c r="K251" s="155">
        <v>14</v>
      </c>
      <c r="L251" s="239">
        <v>0</v>
      </c>
      <c r="M251" s="239"/>
      <c r="N251" s="240">
        <f>ROUND(L251*K251,2)</f>
        <v>0</v>
      </c>
      <c r="O251" s="240"/>
      <c r="P251" s="240"/>
      <c r="Q251" s="240"/>
      <c r="R251" s="126"/>
      <c r="T251" s="156" t="s">
        <v>737</v>
      </c>
      <c r="U251" s="43" t="s">
        <v>780</v>
      </c>
      <c r="V251" s="35"/>
      <c r="W251" s="157">
        <f>V251*K251</f>
        <v>0</v>
      </c>
      <c r="X251" s="157">
        <v>0</v>
      </c>
      <c r="Y251" s="157">
        <f>X251*K251</f>
        <v>0</v>
      </c>
      <c r="Z251" s="157">
        <v>0</v>
      </c>
      <c r="AA251" s="158">
        <f>Z251*K251</f>
        <v>0</v>
      </c>
      <c r="AR251" s="18" t="s">
        <v>885</v>
      </c>
      <c r="AT251" s="18" t="s">
        <v>881</v>
      </c>
      <c r="AU251" s="18" t="s">
        <v>860</v>
      </c>
      <c r="AY251" s="18" t="s">
        <v>880</v>
      </c>
      <c r="BE251" s="100">
        <f>IF(U251="základní",N251,0)</f>
        <v>0</v>
      </c>
      <c r="BF251" s="100">
        <f>IF(U251="snížená",N251,0)</f>
        <v>0</v>
      </c>
      <c r="BG251" s="100">
        <f>IF(U251="zákl. přenesená",N251,0)</f>
        <v>0</v>
      </c>
      <c r="BH251" s="100">
        <f>IF(U251="sníž. přenesená",N251,0)</f>
        <v>0</v>
      </c>
      <c r="BI251" s="100">
        <f>IF(U251="nulová",N251,0)</f>
        <v>0</v>
      </c>
      <c r="BJ251" s="18" t="s">
        <v>860</v>
      </c>
      <c r="BK251" s="100">
        <f>ROUND(L251*K251,2)</f>
        <v>0</v>
      </c>
      <c r="BL251" s="18" t="s">
        <v>885</v>
      </c>
      <c r="BM251" s="18" t="s">
        <v>1175</v>
      </c>
    </row>
    <row r="252" spans="2:65" s="1" customFormat="1" ht="44.25" customHeight="1">
      <c r="B252" s="123"/>
      <c r="C252" s="159" t="s">
        <v>1176</v>
      </c>
      <c r="D252" s="159" t="s">
        <v>910</v>
      </c>
      <c r="E252" s="160"/>
      <c r="F252" s="241" t="s">
        <v>1177</v>
      </c>
      <c r="G252" s="241"/>
      <c r="H252" s="241"/>
      <c r="I252" s="241"/>
      <c r="J252" s="161" t="s">
        <v>1178</v>
      </c>
      <c r="K252" s="162">
        <v>2</v>
      </c>
      <c r="L252" s="242">
        <v>0</v>
      </c>
      <c r="M252" s="242"/>
      <c r="N252" s="243">
        <f>ROUND(L252*K252,2)</f>
        <v>0</v>
      </c>
      <c r="O252" s="240"/>
      <c r="P252" s="240"/>
      <c r="Q252" s="240"/>
      <c r="R252" s="126"/>
      <c r="T252" s="156" t="s">
        <v>737</v>
      </c>
      <c r="U252" s="43" t="s">
        <v>780</v>
      </c>
      <c r="V252" s="35"/>
      <c r="W252" s="157">
        <f>V252*K252</f>
        <v>0</v>
      </c>
      <c r="X252" s="157">
        <v>0</v>
      </c>
      <c r="Y252" s="157">
        <f>X252*K252</f>
        <v>0</v>
      </c>
      <c r="Z252" s="157">
        <v>0</v>
      </c>
      <c r="AA252" s="158">
        <f>Z252*K252</f>
        <v>0</v>
      </c>
      <c r="AR252" s="18" t="s">
        <v>912</v>
      </c>
      <c r="AT252" s="18" t="s">
        <v>910</v>
      </c>
      <c r="AU252" s="18" t="s">
        <v>860</v>
      </c>
      <c r="AY252" s="18" t="s">
        <v>880</v>
      </c>
      <c r="BE252" s="100">
        <f>IF(U252="základní",N252,0)</f>
        <v>0</v>
      </c>
      <c r="BF252" s="100">
        <f>IF(U252="snížená",N252,0)</f>
        <v>0</v>
      </c>
      <c r="BG252" s="100">
        <f>IF(U252="zákl. přenesená",N252,0)</f>
        <v>0</v>
      </c>
      <c r="BH252" s="100">
        <f>IF(U252="sníž. přenesená",N252,0)</f>
        <v>0</v>
      </c>
      <c r="BI252" s="100">
        <f>IF(U252="nulová",N252,0)</f>
        <v>0</v>
      </c>
      <c r="BJ252" s="18" t="s">
        <v>860</v>
      </c>
      <c r="BK252" s="100">
        <f>ROUND(L252*K252,2)</f>
        <v>0</v>
      </c>
      <c r="BL252" s="18" t="s">
        <v>912</v>
      </c>
      <c r="BM252" s="18" t="s">
        <v>1179</v>
      </c>
    </row>
    <row r="253" spans="2:51" s="10" customFormat="1" ht="22.5" customHeight="1">
      <c r="B253" s="163"/>
      <c r="C253" s="164"/>
      <c r="D253" s="164"/>
      <c r="E253" s="165" t="s">
        <v>737</v>
      </c>
      <c r="F253" s="247" t="s">
        <v>1089</v>
      </c>
      <c r="G253" s="248"/>
      <c r="H253" s="248"/>
      <c r="I253" s="248"/>
      <c r="J253" s="164"/>
      <c r="K253" s="166">
        <v>2</v>
      </c>
      <c r="L253" s="164"/>
      <c r="M253" s="164"/>
      <c r="N253" s="164"/>
      <c r="O253" s="164"/>
      <c r="P253" s="164"/>
      <c r="Q253" s="164"/>
      <c r="R253" s="167"/>
      <c r="T253" s="168"/>
      <c r="U253" s="164"/>
      <c r="V253" s="164"/>
      <c r="W253" s="164"/>
      <c r="X253" s="164"/>
      <c r="Y253" s="164"/>
      <c r="Z253" s="164"/>
      <c r="AA253" s="169"/>
      <c r="AT253" s="170" t="s">
        <v>915</v>
      </c>
      <c r="AU253" s="170" t="s">
        <v>860</v>
      </c>
      <c r="AV253" s="10" t="s">
        <v>860</v>
      </c>
      <c r="AW253" s="10" t="s">
        <v>770</v>
      </c>
      <c r="AX253" s="10" t="s">
        <v>813</v>
      </c>
      <c r="AY253" s="170" t="s">
        <v>880</v>
      </c>
    </row>
    <row r="254" spans="2:65" s="1" customFormat="1" ht="57" customHeight="1">
      <c r="B254" s="123"/>
      <c r="C254" s="159" t="s">
        <v>1180</v>
      </c>
      <c r="D254" s="159" t="s">
        <v>910</v>
      </c>
      <c r="E254" s="160"/>
      <c r="F254" s="241" t="s">
        <v>1181</v>
      </c>
      <c r="G254" s="241"/>
      <c r="H254" s="241"/>
      <c r="I254" s="241"/>
      <c r="J254" s="161" t="s">
        <v>1178</v>
      </c>
      <c r="K254" s="162">
        <v>12</v>
      </c>
      <c r="L254" s="242">
        <v>0</v>
      </c>
      <c r="M254" s="242"/>
      <c r="N254" s="243">
        <f>ROUND(L254*K254,2)</f>
        <v>0</v>
      </c>
      <c r="O254" s="240"/>
      <c r="P254" s="240"/>
      <c r="Q254" s="240"/>
      <c r="R254" s="126"/>
      <c r="T254" s="156" t="s">
        <v>737</v>
      </c>
      <c r="U254" s="43" t="s">
        <v>780</v>
      </c>
      <c r="V254" s="35"/>
      <c r="W254" s="157">
        <f>V254*K254</f>
        <v>0</v>
      </c>
      <c r="X254" s="157">
        <v>0</v>
      </c>
      <c r="Y254" s="157">
        <f>X254*K254</f>
        <v>0</v>
      </c>
      <c r="Z254" s="157">
        <v>0</v>
      </c>
      <c r="AA254" s="158">
        <f>Z254*K254</f>
        <v>0</v>
      </c>
      <c r="AR254" s="18" t="s">
        <v>912</v>
      </c>
      <c r="AT254" s="18" t="s">
        <v>910</v>
      </c>
      <c r="AU254" s="18" t="s">
        <v>860</v>
      </c>
      <c r="AY254" s="18" t="s">
        <v>880</v>
      </c>
      <c r="BE254" s="100">
        <f>IF(U254="základní",N254,0)</f>
        <v>0</v>
      </c>
      <c r="BF254" s="100">
        <f>IF(U254="snížená",N254,0)</f>
        <v>0</v>
      </c>
      <c r="BG254" s="100">
        <f>IF(U254="zákl. přenesená",N254,0)</f>
        <v>0</v>
      </c>
      <c r="BH254" s="100">
        <f>IF(U254="sníž. přenesená",N254,0)</f>
        <v>0</v>
      </c>
      <c r="BI254" s="100">
        <f>IF(U254="nulová",N254,0)</f>
        <v>0</v>
      </c>
      <c r="BJ254" s="18" t="s">
        <v>860</v>
      </c>
      <c r="BK254" s="100">
        <f>ROUND(L254*K254,2)</f>
        <v>0</v>
      </c>
      <c r="BL254" s="18" t="s">
        <v>912</v>
      </c>
      <c r="BM254" s="18" t="s">
        <v>1182</v>
      </c>
    </row>
    <row r="255" spans="2:51" s="10" customFormat="1" ht="22.5" customHeight="1">
      <c r="B255" s="163"/>
      <c r="C255" s="164"/>
      <c r="D255" s="164"/>
      <c r="E255" s="165" t="s">
        <v>737</v>
      </c>
      <c r="F255" s="247" t="s">
        <v>1183</v>
      </c>
      <c r="G255" s="248"/>
      <c r="H255" s="248"/>
      <c r="I255" s="248"/>
      <c r="J255" s="164"/>
      <c r="K255" s="166">
        <v>12</v>
      </c>
      <c r="L255" s="164"/>
      <c r="M255" s="164"/>
      <c r="N255" s="164"/>
      <c r="O255" s="164"/>
      <c r="P255" s="164"/>
      <c r="Q255" s="164"/>
      <c r="R255" s="167"/>
      <c r="T255" s="168"/>
      <c r="U255" s="164"/>
      <c r="V255" s="164"/>
      <c r="W255" s="164"/>
      <c r="X255" s="164"/>
      <c r="Y255" s="164"/>
      <c r="Z255" s="164"/>
      <c r="AA255" s="169"/>
      <c r="AT255" s="170" t="s">
        <v>915</v>
      </c>
      <c r="AU255" s="170" t="s">
        <v>860</v>
      </c>
      <c r="AV255" s="10" t="s">
        <v>860</v>
      </c>
      <c r="AW255" s="10" t="s">
        <v>770</v>
      </c>
      <c r="AX255" s="10" t="s">
        <v>813</v>
      </c>
      <c r="AY255" s="170" t="s">
        <v>880</v>
      </c>
    </row>
    <row r="256" spans="2:65" s="1" customFormat="1" ht="22.5" customHeight="1">
      <c r="B256" s="123"/>
      <c r="C256" s="152" t="s">
        <v>1184</v>
      </c>
      <c r="D256" s="152" t="s">
        <v>881</v>
      </c>
      <c r="E256" s="153" t="s">
        <v>1185</v>
      </c>
      <c r="F256" s="238" t="s">
        <v>1186</v>
      </c>
      <c r="G256" s="238"/>
      <c r="H256" s="238"/>
      <c r="I256" s="238"/>
      <c r="J256" s="154" t="s">
        <v>944</v>
      </c>
      <c r="K256" s="155">
        <v>40</v>
      </c>
      <c r="L256" s="239">
        <v>0</v>
      </c>
      <c r="M256" s="239"/>
      <c r="N256" s="240">
        <f>ROUND(L256*K256,2)</f>
        <v>0</v>
      </c>
      <c r="O256" s="240"/>
      <c r="P256" s="240"/>
      <c r="Q256" s="240"/>
      <c r="R256" s="126"/>
      <c r="T256" s="156" t="s">
        <v>737</v>
      </c>
      <c r="U256" s="43" t="s">
        <v>780</v>
      </c>
      <c r="V256" s="35"/>
      <c r="W256" s="157">
        <f>V256*K256</f>
        <v>0</v>
      </c>
      <c r="X256" s="157">
        <v>0</v>
      </c>
      <c r="Y256" s="157">
        <f>X256*K256</f>
        <v>0</v>
      </c>
      <c r="Z256" s="157">
        <v>0</v>
      </c>
      <c r="AA256" s="158">
        <f>Z256*K256</f>
        <v>0</v>
      </c>
      <c r="AR256" s="18" t="s">
        <v>885</v>
      </c>
      <c r="AT256" s="18" t="s">
        <v>881</v>
      </c>
      <c r="AU256" s="18" t="s">
        <v>860</v>
      </c>
      <c r="AY256" s="18" t="s">
        <v>880</v>
      </c>
      <c r="BE256" s="100">
        <f>IF(U256="základní",N256,0)</f>
        <v>0</v>
      </c>
      <c r="BF256" s="100">
        <f>IF(U256="snížená",N256,0)</f>
        <v>0</v>
      </c>
      <c r="BG256" s="100">
        <f>IF(U256="zákl. přenesená",N256,0)</f>
        <v>0</v>
      </c>
      <c r="BH256" s="100">
        <f>IF(U256="sníž. přenesená",N256,0)</f>
        <v>0</v>
      </c>
      <c r="BI256" s="100">
        <f>IF(U256="nulová",N256,0)</f>
        <v>0</v>
      </c>
      <c r="BJ256" s="18" t="s">
        <v>860</v>
      </c>
      <c r="BK256" s="100">
        <f>ROUND(L256*K256,2)</f>
        <v>0</v>
      </c>
      <c r="BL256" s="18" t="s">
        <v>885</v>
      </c>
      <c r="BM256" s="18" t="s">
        <v>1187</v>
      </c>
    </row>
    <row r="257" spans="2:65" s="1" customFormat="1" ht="22.5" customHeight="1">
      <c r="B257" s="123"/>
      <c r="C257" s="159" t="s">
        <v>1188</v>
      </c>
      <c r="D257" s="159" t="s">
        <v>910</v>
      </c>
      <c r="E257" s="160"/>
      <c r="F257" s="241" t="s">
        <v>1189</v>
      </c>
      <c r="G257" s="241"/>
      <c r="H257" s="241"/>
      <c r="I257" s="241"/>
      <c r="J257" s="161" t="s">
        <v>944</v>
      </c>
      <c r="K257" s="162">
        <v>40</v>
      </c>
      <c r="L257" s="242">
        <v>0</v>
      </c>
      <c r="M257" s="242"/>
      <c r="N257" s="243">
        <f>ROUND(L257*K257,2)</f>
        <v>0</v>
      </c>
      <c r="O257" s="240"/>
      <c r="P257" s="240"/>
      <c r="Q257" s="240"/>
      <c r="R257" s="126"/>
      <c r="T257" s="156" t="s">
        <v>737</v>
      </c>
      <c r="U257" s="43" t="s">
        <v>780</v>
      </c>
      <c r="V257" s="35"/>
      <c r="W257" s="157">
        <f>V257*K257</f>
        <v>0</v>
      </c>
      <c r="X257" s="157">
        <v>0.00024</v>
      </c>
      <c r="Y257" s="157">
        <f>X257*K257</f>
        <v>0.009600000000000001</v>
      </c>
      <c r="Z257" s="157">
        <v>0</v>
      </c>
      <c r="AA257" s="158">
        <f>Z257*K257</f>
        <v>0</v>
      </c>
      <c r="AR257" s="18" t="s">
        <v>912</v>
      </c>
      <c r="AT257" s="18" t="s">
        <v>910</v>
      </c>
      <c r="AU257" s="18" t="s">
        <v>860</v>
      </c>
      <c r="AY257" s="18" t="s">
        <v>880</v>
      </c>
      <c r="BE257" s="100">
        <f>IF(U257="základní",N257,0)</f>
        <v>0</v>
      </c>
      <c r="BF257" s="100">
        <f>IF(U257="snížená",N257,0)</f>
        <v>0</v>
      </c>
      <c r="BG257" s="100">
        <f>IF(U257="zákl. přenesená",N257,0)</f>
        <v>0</v>
      </c>
      <c r="BH257" s="100">
        <f>IF(U257="sníž. přenesená",N257,0)</f>
        <v>0</v>
      </c>
      <c r="BI257" s="100">
        <f>IF(U257="nulová",N257,0)</f>
        <v>0</v>
      </c>
      <c r="BJ257" s="18" t="s">
        <v>860</v>
      </c>
      <c r="BK257" s="100">
        <f>ROUND(L257*K257,2)</f>
        <v>0</v>
      </c>
      <c r="BL257" s="18" t="s">
        <v>912</v>
      </c>
      <c r="BM257" s="18" t="s">
        <v>1190</v>
      </c>
    </row>
    <row r="258" spans="2:51" s="10" customFormat="1" ht="22.5" customHeight="1">
      <c r="B258" s="163"/>
      <c r="C258" s="164"/>
      <c r="D258" s="164"/>
      <c r="E258" s="165" t="s">
        <v>737</v>
      </c>
      <c r="F258" s="247" t="s">
        <v>1191</v>
      </c>
      <c r="G258" s="248"/>
      <c r="H258" s="248"/>
      <c r="I258" s="248"/>
      <c r="J258" s="164"/>
      <c r="K258" s="166">
        <v>40</v>
      </c>
      <c r="L258" s="164"/>
      <c r="M258" s="164"/>
      <c r="N258" s="164"/>
      <c r="O258" s="164"/>
      <c r="P258" s="164"/>
      <c r="Q258" s="164"/>
      <c r="R258" s="167"/>
      <c r="T258" s="168"/>
      <c r="U258" s="164"/>
      <c r="V258" s="164"/>
      <c r="W258" s="164"/>
      <c r="X258" s="164"/>
      <c r="Y258" s="164"/>
      <c r="Z258" s="164"/>
      <c r="AA258" s="169"/>
      <c r="AT258" s="170" t="s">
        <v>915</v>
      </c>
      <c r="AU258" s="170" t="s">
        <v>860</v>
      </c>
      <c r="AV258" s="10" t="s">
        <v>860</v>
      </c>
      <c r="AW258" s="10" t="s">
        <v>770</v>
      </c>
      <c r="AX258" s="10" t="s">
        <v>813</v>
      </c>
      <c r="AY258" s="170" t="s">
        <v>880</v>
      </c>
    </row>
    <row r="259" spans="2:65" s="1" customFormat="1" ht="31.5" customHeight="1">
      <c r="B259" s="123"/>
      <c r="C259" s="152" t="s">
        <v>1192</v>
      </c>
      <c r="D259" s="152" t="s">
        <v>881</v>
      </c>
      <c r="E259" s="153" t="s">
        <v>1193</v>
      </c>
      <c r="F259" s="238" t="s">
        <v>1194</v>
      </c>
      <c r="G259" s="238"/>
      <c r="H259" s="238"/>
      <c r="I259" s="238"/>
      <c r="J259" s="154" t="s">
        <v>944</v>
      </c>
      <c r="K259" s="155">
        <v>2</v>
      </c>
      <c r="L259" s="239">
        <v>0</v>
      </c>
      <c r="M259" s="239"/>
      <c r="N259" s="240">
        <f>ROUND(L259*K259,2)</f>
        <v>0</v>
      </c>
      <c r="O259" s="240"/>
      <c r="P259" s="240"/>
      <c r="Q259" s="240"/>
      <c r="R259" s="126"/>
      <c r="T259" s="156" t="s">
        <v>737</v>
      </c>
      <c r="U259" s="43" t="s">
        <v>780</v>
      </c>
      <c r="V259" s="35"/>
      <c r="W259" s="157">
        <f>V259*K259</f>
        <v>0</v>
      </c>
      <c r="X259" s="157">
        <v>0</v>
      </c>
      <c r="Y259" s="157">
        <f>X259*K259</f>
        <v>0</v>
      </c>
      <c r="Z259" s="157">
        <v>0</v>
      </c>
      <c r="AA259" s="158">
        <f>Z259*K259</f>
        <v>0</v>
      </c>
      <c r="AR259" s="18" t="s">
        <v>885</v>
      </c>
      <c r="AT259" s="18" t="s">
        <v>881</v>
      </c>
      <c r="AU259" s="18" t="s">
        <v>860</v>
      </c>
      <c r="AY259" s="18" t="s">
        <v>880</v>
      </c>
      <c r="BE259" s="100">
        <f>IF(U259="základní",N259,0)</f>
        <v>0</v>
      </c>
      <c r="BF259" s="100">
        <f>IF(U259="snížená",N259,0)</f>
        <v>0</v>
      </c>
      <c r="BG259" s="100">
        <f>IF(U259="zákl. přenesená",N259,0)</f>
        <v>0</v>
      </c>
      <c r="BH259" s="100">
        <f>IF(U259="sníž. přenesená",N259,0)</f>
        <v>0</v>
      </c>
      <c r="BI259" s="100">
        <f>IF(U259="nulová",N259,0)</f>
        <v>0</v>
      </c>
      <c r="BJ259" s="18" t="s">
        <v>860</v>
      </c>
      <c r="BK259" s="100">
        <f>ROUND(L259*K259,2)</f>
        <v>0</v>
      </c>
      <c r="BL259" s="18" t="s">
        <v>885</v>
      </c>
      <c r="BM259" s="18" t="s">
        <v>1195</v>
      </c>
    </row>
    <row r="260" spans="2:65" s="1" customFormat="1" ht="44.25" customHeight="1">
      <c r="B260" s="123"/>
      <c r="C260" s="159" t="s">
        <v>1196</v>
      </c>
      <c r="D260" s="159" t="s">
        <v>910</v>
      </c>
      <c r="E260" s="160"/>
      <c r="F260" s="241" t="s">
        <v>1197</v>
      </c>
      <c r="G260" s="241"/>
      <c r="H260" s="241"/>
      <c r="I260" s="241"/>
      <c r="J260" s="161" t="s">
        <v>944</v>
      </c>
      <c r="K260" s="162">
        <v>2</v>
      </c>
      <c r="L260" s="242">
        <v>0</v>
      </c>
      <c r="M260" s="242"/>
      <c r="N260" s="243">
        <f>ROUND(L260*K260,2)</f>
        <v>0</v>
      </c>
      <c r="O260" s="240"/>
      <c r="P260" s="240"/>
      <c r="Q260" s="240"/>
      <c r="R260" s="126"/>
      <c r="T260" s="156" t="s">
        <v>737</v>
      </c>
      <c r="U260" s="43" t="s">
        <v>780</v>
      </c>
      <c r="V260" s="35"/>
      <c r="W260" s="157">
        <f>V260*K260</f>
        <v>0</v>
      </c>
      <c r="X260" s="157">
        <v>0.00033</v>
      </c>
      <c r="Y260" s="157">
        <f>X260*K260</f>
        <v>0.00066</v>
      </c>
      <c r="Z260" s="157">
        <v>0</v>
      </c>
      <c r="AA260" s="158">
        <f>Z260*K260</f>
        <v>0</v>
      </c>
      <c r="AR260" s="18" t="s">
        <v>912</v>
      </c>
      <c r="AT260" s="18" t="s">
        <v>910</v>
      </c>
      <c r="AU260" s="18" t="s">
        <v>860</v>
      </c>
      <c r="AY260" s="18" t="s">
        <v>880</v>
      </c>
      <c r="BE260" s="100">
        <f>IF(U260="základní",N260,0)</f>
        <v>0</v>
      </c>
      <c r="BF260" s="100">
        <f>IF(U260="snížená",N260,0)</f>
        <v>0</v>
      </c>
      <c r="BG260" s="100">
        <f>IF(U260="zákl. přenesená",N260,0)</f>
        <v>0</v>
      </c>
      <c r="BH260" s="100">
        <f>IF(U260="sníž. přenesená",N260,0)</f>
        <v>0</v>
      </c>
      <c r="BI260" s="100">
        <f>IF(U260="nulová",N260,0)</f>
        <v>0</v>
      </c>
      <c r="BJ260" s="18" t="s">
        <v>860</v>
      </c>
      <c r="BK260" s="100">
        <f>ROUND(L260*K260,2)</f>
        <v>0</v>
      </c>
      <c r="BL260" s="18" t="s">
        <v>912</v>
      </c>
      <c r="BM260" s="18" t="s">
        <v>1198</v>
      </c>
    </row>
    <row r="261" spans="2:51" s="10" customFormat="1" ht="22.5" customHeight="1">
      <c r="B261" s="163"/>
      <c r="C261" s="164"/>
      <c r="D261" s="164"/>
      <c r="E261" s="165" t="s">
        <v>737</v>
      </c>
      <c r="F261" s="247" t="s">
        <v>1089</v>
      </c>
      <c r="G261" s="248"/>
      <c r="H261" s="248"/>
      <c r="I261" s="248"/>
      <c r="J261" s="164"/>
      <c r="K261" s="166">
        <v>2</v>
      </c>
      <c r="L261" s="164"/>
      <c r="M261" s="164"/>
      <c r="N261" s="164"/>
      <c r="O261" s="164"/>
      <c r="P261" s="164"/>
      <c r="Q261" s="164"/>
      <c r="R261" s="167"/>
      <c r="T261" s="168"/>
      <c r="U261" s="164"/>
      <c r="V261" s="164"/>
      <c r="W261" s="164"/>
      <c r="X261" s="164"/>
      <c r="Y261" s="164"/>
      <c r="Z261" s="164"/>
      <c r="AA261" s="169"/>
      <c r="AT261" s="170" t="s">
        <v>915</v>
      </c>
      <c r="AU261" s="170" t="s">
        <v>860</v>
      </c>
      <c r="AV261" s="10" t="s">
        <v>860</v>
      </c>
      <c r="AW261" s="10" t="s">
        <v>770</v>
      </c>
      <c r="AX261" s="10" t="s">
        <v>813</v>
      </c>
      <c r="AY261" s="170" t="s">
        <v>880</v>
      </c>
    </row>
    <row r="262" spans="2:65" s="1" customFormat="1" ht="31.5" customHeight="1">
      <c r="B262" s="123"/>
      <c r="C262" s="152" t="s">
        <v>1199</v>
      </c>
      <c r="D262" s="152" t="s">
        <v>881</v>
      </c>
      <c r="E262" s="153" t="s">
        <v>1200</v>
      </c>
      <c r="F262" s="238" t="s">
        <v>1201</v>
      </c>
      <c r="G262" s="238"/>
      <c r="H262" s="238"/>
      <c r="I262" s="238"/>
      <c r="J262" s="154" t="s">
        <v>944</v>
      </c>
      <c r="K262" s="155">
        <v>19</v>
      </c>
      <c r="L262" s="239">
        <v>0</v>
      </c>
      <c r="M262" s="239"/>
      <c r="N262" s="240">
        <f>ROUND(L262*K262,2)</f>
        <v>0</v>
      </c>
      <c r="O262" s="240"/>
      <c r="P262" s="240"/>
      <c r="Q262" s="240"/>
      <c r="R262" s="126"/>
      <c r="T262" s="156" t="s">
        <v>737</v>
      </c>
      <c r="U262" s="43" t="s">
        <v>780</v>
      </c>
      <c r="V262" s="35"/>
      <c r="W262" s="157">
        <f>V262*K262</f>
        <v>0</v>
      </c>
      <c r="X262" s="157">
        <v>0</v>
      </c>
      <c r="Y262" s="157">
        <f>X262*K262</f>
        <v>0</v>
      </c>
      <c r="Z262" s="157">
        <v>0</v>
      </c>
      <c r="AA262" s="158">
        <f>Z262*K262</f>
        <v>0</v>
      </c>
      <c r="AR262" s="18" t="s">
        <v>885</v>
      </c>
      <c r="AT262" s="18" t="s">
        <v>881</v>
      </c>
      <c r="AU262" s="18" t="s">
        <v>860</v>
      </c>
      <c r="AY262" s="18" t="s">
        <v>880</v>
      </c>
      <c r="BE262" s="100">
        <f>IF(U262="základní",N262,0)</f>
        <v>0</v>
      </c>
      <c r="BF262" s="100">
        <f>IF(U262="snížená",N262,0)</f>
        <v>0</v>
      </c>
      <c r="BG262" s="100">
        <f>IF(U262="zákl. přenesená",N262,0)</f>
        <v>0</v>
      </c>
      <c r="BH262" s="100">
        <f>IF(U262="sníž. přenesená",N262,0)</f>
        <v>0</v>
      </c>
      <c r="BI262" s="100">
        <f>IF(U262="nulová",N262,0)</f>
        <v>0</v>
      </c>
      <c r="BJ262" s="18" t="s">
        <v>860</v>
      </c>
      <c r="BK262" s="100">
        <f>ROUND(L262*K262,2)</f>
        <v>0</v>
      </c>
      <c r="BL262" s="18" t="s">
        <v>885</v>
      </c>
      <c r="BM262" s="18" t="s">
        <v>1202</v>
      </c>
    </row>
    <row r="263" spans="2:65" s="1" customFormat="1" ht="31.5" customHeight="1">
      <c r="B263" s="123"/>
      <c r="C263" s="159" t="s">
        <v>1203</v>
      </c>
      <c r="D263" s="159" t="s">
        <v>910</v>
      </c>
      <c r="E263" s="160"/>
      <c r="F263" s="241" t="s">
        <v>1204</v>
      </c>
      <c r="G263" s="241"/>
      <c r="H263" s="241"/>
      <c r="I263" s="241"/>
      <c r="J263" s="161" t="s">
        <v>1178</v>
      </c>
      <c r="K263" s="162">
        <v>1</v>
      </c>
      <c r="L263" s="242">
        <v>0</v>
      </c>
      <c r="M263" s="242"/>
      <c r="N263" s="243">
        <f>ROUND(L263*K263,2)</f>
        <v>0</v>
      </c>
      <c r="O263" s="240"/>
      <c r="P263" s="240"/>
      <c r="Q263" s="240"/>
      <c r="R263" s="126"/>
      <c r="T263" s="156" t="s">
        <v>737</v>
      </c>
      <c r="U263" s="43" t="s">
        <v>780</v>
      </c>
      <c r="V263" s="35"/>
      <c r="W263" s="157">
        <f>V263*K263</f>
        <v>0</v>
      </c>
      <c r="X263" s="157">
        <v>0</v>
      </c>
      <c r="Y263" s="157">
        <f>X263*K263</f>
        <v>0</v>
      </c>
      <c r="Z263" s="157">
        <v>0</v>
      </c>
      <c r="AA263" s="158">
        <f>Z263*K263</f>
        <v>0</v>
      </c>
      <c r="AR263" s="18" t="s">
        <v>912</v>
      </c>
      <c r="AT263" s="18" t="s">
        <v>910</v>
      </c>
      <c r="AU263" s="18" t="s">
        <v>860</v>
      </c>
      <c r="AY263" s="18" t="s">
        <v>880</v>
      </c>
      <c r="BE263" s="100">
        <f>IF(U263="základní",N263,0)</f>
        <v>0</v>
      </c>
      <c r="BF263" s="100">
        <f>IF(U263="snížená",N263,0)</f>
        <v>0</v>
      </c>
      <c r="BG263" s="100">
        <f>IF(U263="zákl. přenesená",N263,0)</f>
        <v>0</v>
      </c>
      <c r="BH263" s="100">
        <f>IF(U263="sníž. přenesená",N263,0)</f>
        <v>0</v>
      </c>
      <c r="BI263" s="100">
        <f>IF(U263="nulová",N263,0)</f>
        <v>0</v>
      </c>
      <c r="BJ263" s="18" t="s">
        <v>860</v>
      </c>
      <c r="BK263" s="100">
        <f>ROUND(L263*K263,2)</f>
        <v>0</v>
      </c>
      <c r="BL263" s="18" t="s">
        <v>912</v>
      </c>
      <c r="BM263" s="18" t="s">
        <v>1205</v>
      </c>
    </row>
    <row r="264" spans="2:51" s="10" customFormat="1" ht="22.5" customHeight="1">
      <c r="B264" s="163"/>
      <c r="C264" s="164"/>
      <c r="D264" s="164"/>
      <c r="E264" s="165" t="s">
        <v>737</v>
      </c>
      <c r="F264" s="247" t="s">
        <v>1032</v>
      </c>
      <c r="G264" s="248"/>
      <c r="H264" s="248"/>
      <c r="I264" s="248"/>
      <c r="J264" s="164"/>
      <c r="K264" s="166">
        <v>1</v>
      </c>
      <c r="L264" s="164"/>
      <c r="M264" s="164"/>
      <c r="N264" s="164"/>
      <c r="O264" s="164"/>
      <c r="P264" s="164"/>
      <c r="Q264" s="164"/>
      <c r="R264" s="167"/>
      <c r="T264" s="168"/>
      <c r="U264" s="164"/>
      <c r="V264" s="164"/>
      <c r="W264" s="164"/>
      <c r="X264" s="164"/>
      <c r="Y264" s="164"/>
      <c r="Z264" s="164"/>
      <c r="AA264" s="169"/>
      <c r="AT264" s="170" t="s">
        <v>915</v>
      </c>
      <c r="AU264" s="170" t="s">
        <v>860</v>
      </c>
      <c r="AV264" s="10" t="s">
        <v>860</v>
      </c>
      <c r="AW264" s="10" t="s">
        <v>770</v>
      </c>
      <c r="AX264" s="10" t="s">
        <v>813</v>
      </c>
      <c r="AY264" s="170" t="s">
        <v>880</v>
      </c>
    </row>
    <row r="265" spans="2:65" s="1" customFormat="1" ht="31.5" customHeight="1">
      <c r="B265" s="123"/>
      <c r="C265" s="159" t="s">
        <v>1206</v>
      </c>
      <c r="D265" s="159" t="s">
        <v>910</v>
      </c>
      <c r="E265" s="160"/>
      <c r="F265" s="241" t="s">
        <v>1207</v>
      </c>
      <c r="G265" s="241"/>
      <c r="H265" s="241"/>
      <c r="I265" s="241"/>
      <c r="J265" s="161" t="s">
        <v>1178</v>
      </c>
      <c r="K265" s="162">
        <v>4</v>
      </c>
      <c r="L265" s="242">
        <v>0</v>
      </c>
      <c r="M265" s="242"/>
      <c r="N265" s="243">
        <f>ROUND(L265*K265,2)</f>
        <v>0</v>
      </c>
      <c r="O265" s="240"/>
      <c r="P265" s="240"/>
      <c r="Q265" s="240"/>
      <c r="R265" s="126"/>
      <c r="T265" s="156" t="s">
        <v>737</v>
      </c>
      <c r="U265" s="43" t="s">
        <v>780</v>
      </c>
      <c r="V265" s="35"/>
      <c r="W265" s="157">
        <f>V265*K265</f>
        <v>0</v>
      </c>
      <c r="X265" s="157">
        <v>0</v>
      </c>
      <c r="Y265" s="157">
        <f>X265*K265</f>
        <v>0</v>
      </c>
      <c r="Z265" s="157">
        <v>0</v>
      </c>
      <c r="AA265" s="158">
        <f>Z265*K265</f>
        <v>0</v>
      </c>
      <c r="AR265" s="18" t="s">
        <v>912</v>
      </c>
      <c r="AT265" s="18" t="s">
        <v>910</v>
      </c>
      <c r="AU265" s="18" t="s">
        <v>860</v>
      </c>
      <c r="AY265" s="18" t="s">
        <v>880</v>
      </c>
      <c r="BE265" s="100">
        <f>IF(U265="základní",N265,0)</f>
        <v>0</v>
      </c>
      <c r="BF265" s="100">
        <f>IF(U265="snížená",N265,0)</f>
        <v>0</v>
      </c>
      <c r="BG265" s="100">
        <f>IF(U265="zákl. přenesená",N265,0)</f>
        <v>0</v>
      </c>
      <c r="BH265" s="100">
        <f>IF(U265="sníž. přenesená",N265,0)</f>
        <v>0</v>
      </c>
      <c r="BI265" s="100">
        <f>IF(U265="nulová",N265,0)</f>
        <v>0</v>
      </c>
      <c r="BJ265" s="18" t="s">
        <v>860</v>
      </c>
      <c r="BK265" s="100">
        <f>ROUND(L265*K265,2)</f>
        <v>0</v>
      </c>
      <c r="BL265" s="18" t="s">
        <v>912</v>
      </c>
      <c r="BM265" s="18" t="s">
        <v>1208</v>
      </c>
    </row>
    <row r="266" spans="2:51" s="10" customFormat="1" ht="22.5" customHeight="1">
      <c r="B266" s="163"/>
      <c r="C266" s="164"/>
      <c r="D266" s="164"/>
      <c r="E266" s="165" t="s">
        <v>737</v>
      </c>
      <c r="F266" s="247" t="s">
        <v>1209</v>
      </c>
      <c r="G266" s="248"/>
      <c r="H266" s="248"/>
      <c r="I266" s="248"/>
      <c r="J266" s="164"/>
      <c r="K266" s="166">
        <v>4</v>
      </c>
      <c r="L266" s="164"/>
      <c r="M266" s="164"/>
      <c r="N266" s="164"/>
      <c r="O266" s="164"/>
      <c r="P266" s="164"/>
      <c r="Q266" s="164"/>
      <c r="R266" s="167"/>
      <c r="T266" s="168"/>
      <c r="U266" s="164"/>
      <c r="V266" s="164"/>
      <c r="W266" s="164"/>
      <c r="X266" s="164"/>
      <c r="Y266" s="164"/>
      <c r="Z266" s="164"/>
      <c r="AA266" s="169"/>
      <c r="AT266" s="170" t="s">
        <v>915</v>
      </c>
      <c r="AU266" s="170" t="s">
        <v>860</v>
      </c>
      <c r="AV266" s="10" t="s">
        <v>860</v>
      </c>
      <c r="AW266" s="10" t="s">
        <v>770</v>
      </c>
      <c r="AX266" s="10" t="s">
        <v>813</v>
      </c>
      <c r="AY266" s="170" t="s">
        <v>880</v>
      </c>
    </row>
    <row r="267" spans="2:65" s="1" customFormat="1" ht="31.5" customHeight="1">
      <c r="B267" s="123"/>
      <c r="C267" s="159" t="s">
        <v>1210</v>
      </c>
      <c r="D267" s="159" t="s">
        <v>910</v>
      </c>
      <c r="E267" s="160"/>
      <c r="F267" s="241" t="s">
        <v>1211</v>
      </c>
      <c r="G267" s="241"/>
      <c r="H267" s="241"/>
      <c r="I267" s="241"/>
      <c r="J267" s="161" t="s">
        <v>1178</v>
      </c>
      <c r="K267" s="162">
        <v>13</v>
      </c>
      <c r="L267" s="242">
        <v>0</v>
      </c>
      <c r="M267" s="242"/>
      <c r="N267" s="243">
        <f>ROUND(L267*K267,2)</f>
        <v>0</v>
      </c>
      <c r="O267" s="240"/>
      <c r="P267" s="240"/>
      <c r="Q267" s="240"/>
      <c r="R267" s="126"/>
      <c r="T267" s="156" t="s">
        <v>737</v>
      </c>
      <c r="U267" s="43" t="s">
        <v>780</v>
      </c>
      <c r="V267" s="35"/>
      <c r="W267" s="157">
        <f>V267*K267</f>
        <v>0</v>
      </c>
      <c r="X267" s="157">
        <v>0</v>
      </c>
      <c r="Y267" s="157">
        <f>X267*K267</f>
        <v>0</v>
      </c>
      <c r="Z267" s="157">
        <v>0</v>
      </c>
      <c r="AA267" s="158">
        <f>Z267*K267</f>
        <v>0</v>
      </c>
      <c r="AR267" s="18" t="s">
        <v>912</v>
      </c>
      <c r="AT267" s="18" t="s">
        <v>910</v>
      </c>
      <c r="AU267" s="18" t="s">
        <v>860</v>
      </c>
      <c r="AY267" s="18" t="s">
        <v>880</v>
      </c>
      <c r="BE267" s="100">
        <f>IF(U267="základní",N267,0)</f>
        <v>0</v>
      </c>
      <c r="BF267" s="100">
        <f>IF(U267="snížená",N267,0)</f>
        <v>0</v>
      </c>
      <c r="BG267" s="100">
        <f>IF(U267="zákl. přenesená",N267,0)</f>
        <v>0</v>
      </c>
      <c r="BH267" s="100">
        <f>IF(U267="sníž. přenesená",N267,0)</f>
        <v>0</v>
      </c>
      <c r="BI267" s="100">
        <f>IF(U267="nulová",N267,0)</f>
        <v>0</v>
      </c>
      <c r="BJ267" s="18" t="s">
        <v>860</v>
      </c>
      <c r="BK267" s="100">
        <f>ROUND(L267*K267,2)</f>
        <v>0</v>
      </c>
      <c r="BL267" s="18" t="s">
        <v>912</v>
      </c>
      <c r="BM267" s="18" t="s">
        <v>1212</v>
      </c>
    </row>
    <row r="268" spans="2:51" s="10" customFormat="1" ht="22.5" customHeight="1">
      <c r="B268" s="163"/>
      <c r="C268" s="164"/>
      <c r="D268" s="164"/>
      <c r="E268" s="165" t="s">
        <v>737</v>
      </c>
      <c r="F268" s="247" t="s">
        <v>1213</v>
      </c>
      <c r="G268" s="248"/>
      <c r="H268" s="248"/>
      <c r="I268" s="248"/>
      <c r="J268" s="164"/>
      <c r="K268" s="166">
        <v>13</v>
      </c>
      <c r="L268" s="164"/>
      <c r="M268" s="164"/>
      <c r="N268" s="164"/>
      <c r="O268" s="164"/>
      <c r="P268" s="164"/>
      <c r="Q268" s="164"/>
      <c r="R268" s="167"/>
      <c r="T268" s="168"/>
      <c r="U268" s="164"/>
      <c r="V268" s="164"/>
      <c r="W268" s="164"/>
      <c r="X268" s="164"/>
      <c r="Y268" s="164"/>
      <c r="Z268" s="164"/>
      <c r="AA268" s="169"/>
      <c r="AT268" s="170" t="s">
        <v>915</v>
      </c>
      <c r="AU268" s="170" t="s">
        <v>860</v>
      </c>
      <c r="AV268" s="10" t="s">
        <v>860</v>
      </c>
      <c r="AW268" s="10" t="s">
        <v>770</v>
      </c>
      <c r="AX268" s="10" t="s">
        <v>813</v>
      </c>
      <c r="AY268" s="170" t="s">
        <v>880</v>
      </c>
    </row>
    <row r="269" spans="2:65" s="1" customFormat="1" ht="44.25" customHeight="1">
      <c r="B269" s="123"/>
      <c r="C269" s="159" t="s">
        <v>1214</v>
      </c>
      <c r="D269" s="159" t="s">
        <v>910</v>
      </c>
      <c r="E269" s="160"/>
      <c r="F269" s="241" t="s">
        <v>1215</v>
      </c>
      <c r="G269" s="241"/>
      <c r="H269" s="241"/>
      <c r="I269" s="241"/>
      <c r="J269" s="161" t="s">
        <v>1178</v>
      </c>
      <c r="K269" s="162">
        <v>1</v>
      </c>
      <c r="L269" s="242">
        <v>0</v>
      </c>
      <c r="M269" s="242"/>
      <c r="N269" s="243">
        <f>ROUND(L269*K269,2)</f>
        <v>0</v>
      </c>
      <c r="O269" s="240"/>
      <c r="P269" s="240"/>
      <c r="Q269" s="240"/>
      <c r="R269" s="126"/>
      <c r="T269" s="156" t="s">
        <v>737</v>
      </c>
      <c r="U269" s="43" t="s">
        <v>780</v>
      </c>
      <c r="V269" s="35"/>
      <c r="W269" s="157">
        <f>V269*K269</f>
        <v>0</v>
      </c>
      <c r="X269" s="157">
        <v>0</v>
      </c>
      <c r="Y269" s="157">
        <f>X269*K269</f>
        <v>0</v>
      </c>
      <c r="Z269" s="157">
        <v>0</v>
      </c>
      <c r="AA269" s="158">
        <f>Z269*K269</f>
        <v>0</v>
      </c>
      <c r="AR269" s="18" t="s">
        <v>912</v>
      </c>
      <c r="AT269" s="18" t="s">
        <v>910</v>
      </c>
      <c r="AU269" s="18" t="s">
        <v>860</v>
      </c>
      <c r="AY269" s="18" t="s">
        <v>880</v>
      </c>
      <c r="BE269" s="100">
        <f>IF(U269="základní",N269,0)</f>
        <v>0</v>
      </c>
      <c r="BF269" s="100">
        <f>IF(U269="snížená",N269,0)</f>
        <v>0</v>
      </c>
      <c r="BG269" s="100">
        <f>IF(U269="zákl. přenesená",N269,0)</f>
        <v>0</v>
      </c>
      <c r="BH269" s="100">
        <f>IF(U269="sníž. přenesená",N269,0)</f>
        <v>0</v>
      </c>
      <c r="BI269" s="100">
        <f>IF(U269="nulová",N269,0)</f>
        <v>0</v>
      </c>
      <c r="BJ269" s="18" t="s">
        <v>860</v>
      </c>
      <c r="BK269" s="100">
        <f>ROUND(L269*K269,2)</f>
        <v>0</v>
      </c>
      <c r="BL269" s="18" t="s">
        <v>912</v>
      </c>
      <c r="BM269" s="18" t="s">
        <v>1216</v>
      </c>
    </row>
    <row r="270" spans="2:51" s="10" customFormat="1" ht="22.5" customHeight="1">
      <c r="B270" s="163"/>
      <c r="C270" s="164"/>
      <c r="D270" s="164"/>
      <c r="E270" s="165" t="s">
        <v>737</v>
      </c>
      <c r="F270" s="247" t="s">
        <v>1032</v>
      </c>
      <c r="G270" s="248"/>
      <c r="H270" s="248"/>
      <c r="I270" s="248"/>
      <c r="J270" s="164"/>
      <c r="K270" s="166">
        <v>1</v>
      </c>
      <c r="L270" s="164"/>
      <c r="M270" s="164"/>
      <c r="N270" s="164"/>
      <c r="O270" s="164"/>
      <c r="P270" s="164"/>
      <c r="Q270" s="164"/>
      <c r="R270" s="167"/>
      <c r="T270" s="168"/>
      <c r="U270" s="164"/>
      <c r="V270" s="164"/>
      <c r="W270" s="164"/>
      <c r="X270" s="164"/>
      <c r="Y270" s="164"/>
      <c r="Z270" s="164"/>
      <c r="AA270" s="169"/>
      <c r="AT270" s="170" t="s">
        <v>915</v>
      </c>
      <c r="AU270" s="170" t="s">
        <v>860</v>
      </c>
      <c r="AV270" s="10" t="s">
        <v>860</v>
      </c>
      <c r="AW270" s="10" t="s">
        <v>770</v>
      </c>
      <c r="AX270" s="10" t="s">
        <v>813</v>
      </c>
      <c r="AY270" s="170" t="s">
        <v>880</v>
      </c>
    </row>
    <row r="271" spans="2:65" s="1" customFormat="1" ht="31.5" customHeight="1">
      <c r="B271" s="123"/>
      <c r="C271" s="152" t="s">
        <v>1217</v>
      </c>
      <c r="D271" s="152" t="s">
        <v>881</v>
      </c>
      <c r="E271" s="153" t="s">
        <v>1218</v>
      </c>
      <c r="F271" s="238" t="s">
        <v>1219</v>
      </c>
      <c r="G271" s="238"/>
      <c r="H271" s="238"/>
      <c r="I271" s="238"/>
      <c r="J271" s="154" t="s">
        <v>944</v>
      </c>
      <c r="K271" s="155">
        <v>139</v>
      </c>
      <c r="L271" s="239">
        <v>0</v>
      </c>
      <c r="M271" s="239"/>
      <c r="N271" s="240">
        <f>ROUND(L271*K271,2)</f>
        <v>0</v>
      </c>
      <c r="O271" s="240"/>
      <c r="P271" s="240"/>
      <c r="Q271" s="240"/>
      <c r="R271" s="126"/>
      <c r="T271" s="156" t="s">
        <v>737</v>
      </c>
      <c r="U271" s="43" t="s">
        <v>780</v>
      </c>
      <c r="V271" s="35"/>
      <c r="W271" s="157">
        <f>V271*K271</f>
        <v>0</v>
      </c>
      <c r="X271" s="157">
        <v>0</v>
      </c>
      <c r="Y271" s="157">
        <f>X271*K271</f>
        <v>0</v>
      </c>
      <c r="Z271" s="157">
        <v>0</v>
      </c>
      <c r="AA271" s="158">
        <f>Z271*K271</f>
        <v>0</v>
      </c>
      <c r="AR271" s="18" t="s">
        <v>885</v>
      </c>
      <c r="AT271" s="18" t="s">
        <v>881</v>
      </c>
      <c r="AU271" s="18" t="s">
        <v>860</v>
      </c>
      <c r="AY271" s="18" t="s">
        <v>880</v>
      </c>
      <c r="BE271" s="100">
        <f>IF(U271="základní",N271,0)</f>
        <v>0</v>
      </c>
      <c r="BF271" s="100">
        <f>IF(U271="snížená",N271,0)</f>
        <v>0</v>
      </c>
      <c r="BG271" s="100">
        <f>IF(U271="zákl. přenesená",N271,0)</f>
        <v>0</v>
      </c>
      <c r="BH271" s="100">
        <f>IF(U271="sníž. přenesená",N271,0)</f>
        <v>0</v>
      </c>
      <c r="BI271" s="100">
        <f>IF(U271="nulová",N271,0)</f>
        <v>0</v>
      </c>
      <c r="BJ271" s="18" t="s">
        <v>860</v>
      </c>
      <c r="BK271" s="100">
        <f>ROUND(L271*K271,2)</f>
        <v>0</v>
      </c>
      <c r="BL271" s="18" t="s">
        <v>885</v>
      </c>
      <c r="BM271" s="18" t="s">
        <v>1220</v>
      </c>
    </row>
    <row r="272" spans="2:65" s="1" customFormat="1" ht="31.5" customHeight="1">
      <c r="B272" s="123"/>
      <c r="C272" s="159" t="s">
        <v>1221</v>
      </c>
      <c r="D272" s="159" t="s">
        <v>910</v>
      </c>
      <c r="E272" s="160"/>
      <c r="F272" s="241" t="s">
        <v>1222</v>
      </c>
      <c r="G272" s="241"/>
      <c r="H272" s="241"/>
      <c r="I272" s="241"/>
      <c r="J272" s="161" t="s">
        <v>944</v>
      </c>
      <c r="K272" s="162">
        <v>123</v>
      </c>
      <c r="L272" s="242">
        <v>0</v>
      </c>
      <c r="M272" s="242"/>
      <c r="N272" s="243">
        <f>ROUND(L272*K272,2)</f>
        <v>0</v>
      </c>
      <c r="O272" s="240"/>
      <c r="P272" s="240"/>
      <c r="Q272" s="240"/>
      <c r="R272" s="126"/>
      <c r="T272" s="156" t="s">
        <v>737</v>
      </c>
      <c r="U272" s="43" t="s">
        <v>780</v>
      </c>
      <c r="V272" s="35"/>
      <c r="W272" s="157">
        <f>V272*K272</f>
        <v>0</v>
      </c>
      <c r="X272" s="157">
        <v>6E-05</v>
      </c>
      <c r="Y272" s="157">
        <f>X272*K272</f>
        <v>0.00738</v>
      </c>
      <c r="Z272" s="157">
        <v>0</v>
      </c>
      <c r="AA272" s="158">
        <f>Z272*K272</f>
        <v>0</v>
      </c>
      <c r="AR272" s="18" t="s">
        <v>912</v>
      </c>
      <c r="AT272" s="18" t="s">
        <v>910</v>
      </c>
      <c r="AU272" s="18" t="s">
        <v>860</v>
      </c>
      <c r="AY272" s="18" t="s">
        <v>880</v>
      </c>
      <c r="BE272" s="100">
        <f>IF(U272="základní",N272,0)</f>
        <v>0</v>
      </c>
      <c r="BF272" s="100">
        <f>IF(U272="snížená",N272,0)</f>
        <v>0</v>
      </c>
      <c r="BG272" s="100">
        <f>IF(U272="zákl. přenesená",N272,0)</f>
        <v>0</v>
      </c>
      <c r="BH272" s="100">
        <f>IF(U272="sníž. přenesená",N272,0)</f>
        <v>0</v>
      </c>
      <c r="BI272" s="100">
        <f>IF(U272="nulová",N272,0)</f>
        <v>0</v>
      </c>
      <c r="BJ272" s="18" t="s">
        <v>860</v>
      </c>
      <c r="BK272" s="100">
        <f>ROUND(L272*K272,2)</f>
        <v>0</v>
      </c>
      <c r="BL272" s="18" t="s">
        <v>912</v>
      </c>
      <c r="BM272" s="18" t="s">
        <v>1223</v>
      </c>
    </row>
    <row r="273" spans="2:51" s="10" customFormat="1" ht="22.5" customHeight="1">
      <c r="B273" s="163"/>
      <c r="C273" s="164"/>
      <c r="D273" s="164"/>
      <c r="E273" s="165" t="s">
        <v>737</v>
      </c>
      <c r="F273" s="247" t="s">
        <v>1224</v>
      </c>
      <c r="G273" s="248"/>
      <c r="H273" s="248"/>
      <c r="I273" s="248"/>
      <c r="J273" s="164"/>
      <c r="K273" s="166">
        <v>123</v>
      </c>
      <c r="L273" s="164"/>
      <c r="M273" s="164"/>
      <c r="N273" s="164"/>
      <c r="O273" s="164"/>
      <c r="P273" s="164"/>
      <c r="Q273" s="164"/>
      <c r="R273" s="167"/>
      <c r="T273" s="168"/>
      <c r="U273" s="164"/>
      <c r="V273" s="164"/>
      <c r="W273" s="164"/>
      <c r="X273" s="164"/>
      <c r="Y273" s="164"/>
      <c r="Z273" s="164"/>
      <c r="AA273" s="169"/>
      <c r="AT273" s="170" t="s">
        <v>915</v>
      </c>
      <c r="AU273" s="170" t="s">
        <v>860</v>
      </c>
      <c r="AV273" s="10" t="s">
        <v>860</v>
      </c>
      <c r="AW273" s="10" t="s">
        <v>770</v>
      </c>
      <c r="AX273" s="10" t="s">
        <v>813</v>
      </c>
      <c r="AY273" s="170" t="s">
        <v>880</v>
      </c>
    </row>
    <row r="274" spans="2:65" s="1" customFormat="1" ht="44.25" customHeight="1">
      <c r="B274" s="123"/>
      <c r="C274" s="159" t="s">
        <v>1225</v>
      </c>
      <c r="D274" s="159" t="s">
        <v>910</v>
      </c>
      <c r="E274" s="160"/>
      <c r="F274" s="241" t="s">
        <v>1226</v>
      </c>
      <c r="G274" s="241"/>
      <c r="H274" s="241"/>
      <c r="I274" s="241"/>
      <c r="J274" s="161" t="s">
        <v>1178</v>
      </c>
      <c r="K274" s="162">
        <v>16</v>
      </c>
      <c r="L274" s="242">
        <v>0</v>
      </c>
      <c r="M274" s="242"/>
      <c r="N274" s="243">
        <f>ROUND(L274*K274,2)</f>
        <v>0</v>
      </c>
      <c r="O274" s="240"/>
      <c r="P274" s="240"/>
      <c r="Q274" s="240"/>
      <c r="R274" s="126"/>
      <c r="T274" s="156" t="s">
        <v>737</v>
      </c>
      <c r="U274" s="43" t="s">
        <v>780</v>
      </c>
      <c r="V274" s="35"/>
      <c r="W274" s="157">
        <f>V274*K274</f>
        <v>0</v>
      </c>
      <c r="X274" s="157">
        <v>0</v>
      </c>
      <c r="Y274" s="157">
        <f>X274*K274</f>
        <v>0</v>
      </c>
      <c r="Z274" s="157">
        <v>0</v>
      </c>
      <c r="AA274" s="158">
        <f>Z274*K274</f>
        <v>0</v>
      </c>
      <c r="AR274" s="18" t="s">
        <v>912</v>
      </c>
      <c r="AT274" s="18" t="s">
        <v>910</v>
      </c>
      <c r="AU274" s="18" t="s">
        <v>860</v>
      </c>
      <c r="AY274" s="18" t="s">
        <v>880</v>
      </c>
      <c r="BE274" s="100">
        <f>IF(U274="základní",N274,0)</f>
        <v>0</v>
      </c>
      <c r="BF274" s="100">
        <f>IF(U274="snížená",N274,0)</f>
        <v>0</v>
      </c>
      <c r="BG274" s="100">
        <f>IF(U274="zákl. přenesená",N274,0)</f>
        <v>0</v>
      </c>
      <c r="BH274" s="100">
        <f>IF(U274="sníž. přenesená",N274,0)</f>
        <v>0</v>
      </c>
      <c r="BI274" s="100">
        <f>IF(U274="nulová",N274,0)</f>
        <v>0</v>
      </c>
      <c r="BJ274" s="18" t="s">
        <v>860</v>
      </c>
      <c r="BK274" s="100">
        <f>ROUND(L274*K274,2)</f>
        <v>0</v>
      </c>
      <c r="BL274" s="18" t="s">
        <v>912</v>
      </c>
      <c r="BM274" s="18" t="s">
        <v>1227</v>
      </c>
    </row>
    <row r="275" spans="2:51" s="10" customFormat="1" ht="22.5" customHeight="1">
      <c r="B275" s="163"/>
      <c r="C275" s="164"/>
      <c r="D275" s="164"/>
      <c r="E275" s="165" t="s">
        <v>737</v>
      </c>
      <c r="F275" s="247" t="s">
        <v>1228</v>
      </c>
      <c r="G275" s="248"/>
      <c r="H275" s="248"/>
      <c r="I275" s="248"/>
      <c r="J275" s="164"/>
      <c r="K275" s="166">
        <v>16</v>
      </c>
      <c r="L275" s="164"/>
      <c r="M275" s="164"/>
      <c r="N275" s="164"/>
      <c r="O275" s="164"/>
      <c r="P275" s="164"/>
      <c r="Q275" s="164"/>
      <c r="R275" s="167"/>
      <c r="T275" s="168"/>
      <c r="U275" s="164"/>
      <c r="V275" s="164"/>
      <c r="W275" s="164"/>
      <c r="X275" s="164"/>
      <c r="Y275" s="164"/>
      <c r="Z275" s="164"/>
      <c r="AA275" s="169"/>
      <c r="AT275" s="170" t="s">
        <v>915</v>
      </c>
      <c r="AU275" s="170" t="s">
        <v>860</v>
      </c>
      <c r="AV275" s="10" t="s">
        <v>860</v>
      </c>
      <c r="AW275" s="10" t="s">
        <v>770</v>
      </c>
      <c r="AX275" s="10" t="s">
        <v>813</v>
      </c>
      <c r="AY275" s="170" t="s">
        <v>880</v>
      </c>
    </row>
    <row r="276" spans="2:65" s="1" customFormat="1" ht="44.25" customHeight="1">
      <c r="B276" s="123"/>
      <c r="C276" s="152" t="s">
        <v>1229</v>
      </c>
      <c r="D276" s="152" t="s">
        <v>881</v>
      </c>
      <c r="E276" s="153" t="s">
        <v>1230</v>
      </c>
      <c r="F276" s="238" t="s">
        <v>1231</v>
      </c>
      <c r="G276" s="238"/>
      <c r="H276" s="238"/>
      <c r="I276" s="238"/>
      <c r="J276" s="154" t="s">
        <v>944</v>
      </c>
      <c r="K276" s="155">
        <v>523</v>
      </c>
      <c r="L276" s="239">
        <v>0</v>
      </c>
      <c r="M276" s="239"/>
      <c r="N276" s="240">
        <f>ROUND(L276*K276,2)</f>
        <v>0</v>
      </c>
      <c r="O276" s="240"/>
      <c r="P276" s="240"/>
      <c r="Q276" s="240"/>
      <c r="R276" s="126"/>
      <c r="T276" s="156" t="s">
        <v>737</v>
      </c>
      <c r="U276" s="43" t="s">
        <v>780</v>
      </c>
      <c r="V276" s="35"/>
      <c r="W276" s="157">
        <f>V276*K276</f>
        <v>0</v>
      </c>
      <c r="X276" s="157">
        <v>0</v>
      </c>
      <c r="Y276" s="157">
        <f>X276*K276</f>
        <v>0</v>
      </c>
      <c r="Z276" s="157">
        <v>0</v>
      </c>
      <c r="AA276" s="158">
        <f>Z276*K276</f>
        <v>0</v>
      </c>
      <c r="AR276" s="18" t="s">
        <v>885</v>
      </c>
      <c r="AT276" s="18" t="s">
        <v>881</v>
      </c>
      <c r="AU276" s="18" t="s">
        <v>860</v>
      </c>
      <c r="AY276" s="18" t="s">
        <v>880</v>
      </c>
      <c r="BE276" s="100">
        <f>IF(U276="základní",N276,0)</f>
        <v>0</v>
      </c>
      <c r="BF276" s="100">
        <f>IF(U276="snížená",N276,0)</f>
        <v>0</v>
      </c>
      <c r="BG276" s="100">
        <f>IF(U276="zákl. přenesená",N276,0)</f>
        <v>0</v>
      </c>
      <c r="BH276" s="100">
        <f>IF(U276="sníž. přenesená",N276,0)</f>
        <v>0</v>
      </c>
      <c r="BI276" s="100">
        <f>IF(U276="nulová",N276,0)</f>
        <v>0</v>
      </c>
      <c r="BJ276" s="18" t="s">
        <v>860</v>
      </c>
      <c r="BK276" s="100">
        <f>ROUND(L276*K276,2)</f>
        <v>0</v>
      </c>
      <c r="BL276" s="18" t="s">
        <v>885</v>
      </c>
      <c r="BM276" s="18" t="s">
        <v>1232</v>
      </c>
    </row>
    <row r="277" spans="2:65" s="1" customFormat="1" ht="31.5" customHeight="1">
      <c r="B277" s="123"/>
      <c r="C277" s="159" t="s">
        <v>1233</v>
      </c>
      <c r="D277" s="159" t="s">
        <v>910</v>
      </c>
      <c r="E277" s="160"/>
      <c r="F277" s="241" t="s">
        <v>1234</v>
      </c>
      <c r="G277" s="241"/>
      <c r="H277" s="241"/>
      <c r="I277" s="241"/>
      <c r="J277" s="161" t="s">
        <v>1178</v>
      </c>
      <c r="K277" s="162">
        <v>125</v>
      </c>
      <c r="L277" s="242">
        <v>0</v>
      </c>
      <c r="M277" s="242"/>
      <c r="N277" s="243">
        <f>ROUND(L277*K277,2)</f>
        <v>0</v>
      </c>
      <c r="O277" s="240"/>
      <c r="P277" s="240"/>
      <c r="Q277" s="240"/>
      <c r="R277" s="126"/>
      <c r="T277" s="156" t="s">
        <v>737</v>
      </c>
      <c r="U277" s="43" t="s">
        <v>780</v>
      </c>
      <c r="V277" s="35"/>
      <c r="W277" s="157">
        <f>V277*K277</f>
        <v>0</v>
      </c>
      <c r="X277" s="157">
        <v>0</v>
      </c>
      <c r="Y277" s="157">
        <f>X277*K277</f>
        <v>0</v>
      </c>
      <c r="Z277" s="157">
        <v>0</v>
      </c>
      <c r="AA277" s="158">
        <f>Z277*K277</f>
        <v>0</v>
      </c>
      <c r="AR277" s="18" t="s">
        <v>912</v>
      </c>
      <c r="AT277" s="18" t="s">
        <v>910</v>
      </c>
      <c r="AU277" s="18" t="s">
        <v>860</v>
      </c>
      <c r="AY277" s="18" t="s">
        <v>880</v>
      </c>
      <c r="BE277" s="100">
        <f>IF(U277="základní",N277,0)</f>
        <v>0</v>
      </c>
      <c r="BF277" s="100">
        <f>IF(U277="snížená",N277,0)</f>
        <v>0</v>
      </c>
      <c r="BG277" s="100">
        <f>IF(U277="zákl. přenesená",N277,0)</f>
        <v>0</v>
      </c>
      <c r="BH277" s="100">
        <f>IF(U277="sníž. přenesená",N277,0)</f>
        <v>0</v>
      </c>
      <c r="BI277" s="100">
        <f>IF(U277="nulová",N277,0)</f>
        <v>0</v>
      </c>
      <c r="BJ277" s="18" t="s">
        <v>860</v>
      </c>
      <c r="BK277" s="100">
        <f>ROUND(L277*K277,2)</f>
        <v>0</v>
      </c>
      <c r="BL277" s="18" t="s">
        <v>912</v>
      </c>
      <c r="BM277" s="18" t="s">
        <v>1235</v>
      </c>
    </row>
    <row r="278" spans="2:51" s="10" customFormat="1" ht="22.5" customHeight="1">
      <c r="B278" s="163"/>
      <c r="C278" s="164"/>
      <c r="D278" s="164"/>
      <c r="E278" s="165" t="s">
        <v>737</v>
      </c>
      <c r="F278" s="247" t="s">
        <v>1236</v>
      </c>
      <c r="G278" s="248"/>
      <c r="H278" s="248"/>
      <c r="I278" s="248"/>
      <c r="J278" s="164"/>
      <c r="K278" s="166">
        <v>125</v>
      </c>
      <c r="L278" s="164"/>
      <c r="M278" s="164"/>
      <c r="N278" s="164"/>
      <c r="O278" s="164"/>
      <c r="P278" s="164"/>
      <c r="Q278" s="164"/>
      <c r="R278" s="167"/>
      <c r="T278" s="168"/>
      <c r="U278" s="164"/>
      <c r="V278" s="164"/>
      <c r="W278" s="164"/>
      <c r="X278" s="164"/>
      <c r="Y278" s="164"/>
      <c r="Z278" s="164"/>
      <c r="AA278" s="169"/>
      <c r="AT278" s="170" t="s">
        <v>915</v>
      </c>
      <c r="AU278" s="170" t="s">
        <v>860</v>
      </c>
      <c r="AV278" s="10" t="s">
        <v>860</v>
      </c>
      <c r="AW278" s="10" t="s">
        <v>770</v>
      </c>
      <c r="AX278" s="10" t="s">
        <v>813</v>
      </c>
      <c r="AY278" s="170" t="s">
        <v>880</v>
      </c>
    </row>
    <row r="279" spans="2:65" s="1" customFormat="1" ht="44.25" customHeight="1">
      <c r="B279" s="123"/>
      <c r="C279" s="159" t="s">
        <v>1237</v>
      </c>
      <c r="D279" s="159" t="s">
        <v>910</v>
      </c>
      <c r="E279" s="160"/>
      <c r="F279" s="241" t="s">
        <v>1238</v>
      </c>
      <c r="G279" s="241"/>
      <c r="H279" s="241"/>
      <c r="I279" s="241"/>
      <c r="J279" s="161" t="s">
        <v>1178</v>
      </c>
      <c r="K279" s="162">
        <v>19</v>
      </c>
      <c r="L279" s="242">
        <v>0</v>
      </c>
      <c r="M279" s="242"/>
      <c r="N279" s="243">
        <f>ROUND(L279*K279,2)</f>
        <v>0</v>
      </c>
      <c r="O279" s="240"/>
      <c r="P279" s="240"/>
      <c r="Q279" s="240"/>
      <c r="R279" s="126"/>
      <c r="T279" s="156" t="s">
        <v>737</v>
      </c>
      <c r="U279" s="43" t="s">
        <v>780</v>
      </c>
      <c r="V279" s="35"/>
      <c r="W279" s="157">
        <f>V279*K279</f>
        <v>0</v>
      </c>
      <c r="X279" s="157">
        <v>0</v>
      </c>
      <c r="Y279" s="157">
        <f>X279*K279</f>
        <v>0</v>
      </c>
      <c r="Z279" s="157">
        <v>0</v>
      </c>
      <c r="AA279" s="158">
        <f>Z279*K279</f>
        <v>0</v>
      </c>
      <c r="AR279" s="18" t="s">
        <v>912</v>
      </c>
      <c r="AT279" s="18" t="s">
        <v>910</v>
      </c>
      <c r="AU279" s="18" t="s">
        <v>860</v>
      </c>
      <c r="AY279" s="18" t="s">
        <v>880</v>
      </c>
      <c r="BE279" s="100">
        <f>IF(U279="základní",N279,0)</f>
        <v>0</v>
      </c>
      <c r="BF279" s="100">
        <f>IF(U279="snížená",N279,0)</f>
        <v>0</v>
      </c>
      <c r="BG279" s="100">
        <f>IF(U279="zákl. přenesená",N279,0)</f>
        <v>0</v>
      </c>
      <c r="BH279" s="100">
        <f>IF(U279="sníž. přenesená",N279,0)</f>
        <v>0</v>
      </c>
      <c r="BI279" s="100">
        <f>IF(U279="nulová",N279,0)</f>
        <v>0</v>
      </c>
      <c r="BJ279" s="18" t="s">
        <v>860</v>
      </c>
      <c r="BK279" s="100">
        <f>ROUND(L279*K279,2)</f>
        <v>0</v>
      </c>
      <c r="BL279" s="18" t="s">
        <v>912</v>
      </c>
      <c r="BM279" s="18" t="s">
        <v>1239</v>
      </c>
    </row>
    <row r="280" spans="2:51" s="10" customFormat="1" ht="22.5" customHeight="1">
      <c r="B280" s="163"/>
      <c r="C280" s="164"/>
      <c r="D280" s="164"/>
      <c r="E280" s="165" t="s">
        <v>737</v>
      </c>
      <c r="F280" s="247" t="s">
        <v>1240</v>
      </c>
      <c r="G280" s="248"/>
      <c r="H280" s="248"/>
      <c r="I280" s="248"/>
      <c r="J280" s="164"/>
      <c r="K280" s="166">
        <v>19</v>
      </c>
      <c r="L280" s="164"/>
      <c r="M280" s="164"/>
      <c r="N280" s="164"/>
      <c r="O280" s="164"/>
      <c r="P280" s="164"/>
      <c r="Q280" s="164"/>
      <c r="R280" s="167"/>
      <c r="T280" s="168"/>
      <c r="U280" s="164"/>
      <c r="V280" s="164"/>
      <c r="W280" s="164"/>
      <c r="X280" s="164"/>
      <c r="Y280" s="164"/>
      <c r="Z280" s="164"/>
      <c r="AA280" s="169"/>
      <c r="AT280" s="170" t="s">
        <v>915</v>
      </c>
      <c r="AU280" s="170" t="s">
        <v>860</v>
      </c>
      <c r="AV280" s="10" t="s">
        <v>860</v>
      </c>
      <c r="AW280" s="10" t="s">
        <v>770</v>
      </c>
      <c r="AX280" s="10" t="s">
        <v>813</v>
      </c>
      <c r="AY280" s="170" t="s">
        <v>880</v>
      </c>
    </row>
    <row r="281" spans="2:65" s="1" customFormat="1" ht="22.5" customHeight="1">
      <c r="B281" s="123"/>
      <c r="C281" s="159" t="s">
        <v>1241</v>
      </c>
      <c r="D281" s="159" t="s">
        <v>910</v>
      </c>
      <c r="E281" s="160"/>
      <c r="F281" s="241" t="s">
        <v>1242</v>
      </c>
      <c r="G281" s="241"/>
      <c r="H281" s="241"/>
      <c r="I281" s="241"/>
      <c r="J281" s="161" t="s">
        <v>944</v>
      </c>
      <c r="K281" s="162">
        <v>168</v>
      </c>
      <c r="L281" s="242">
        <v>0</v>
      </c>
      <c r="M281" s="242"/>
      <c r="N281" s="243">
        <f>ROUND(L281*K281,2)</f>
        <v>0</v>
      </c>
      <c r="O281" s="240"/>
      <c r="P281" s="240"/>
      <c r="Q281" s="240"/>
      <c r="R281" s="126"/>
      <c r="T281" s="156" t="s">
        <v>737</v>
      </c>
      <c r="U281" s="43" t="s">
        <v>780</v>
      </c>
      <c r="V281" s="35"/>
      <c r="W281" s="157">
        <f>V281*K281</f>
        <v>0</v>
      </c>
      <c r="X281" s="157">
        <v>5E-05</v>
      </c>
      <c r="Y281" s="157">
        <f>X281*K281</f>
        <v>0.008400000000000001</v>
      </c>
      <c r="Z281" s="157">
        <v>0</v>
      </c>
      <c r="AA281" s="158">
        <f>Z281*K281</f>
        <v>0</v>
      </c>
      <c r="AR281" s="18" t="s">
        <v>912</v>
      </c>
      <c r="AT281" s="18" t="s">
        <v>910</v>
      </c>
      <c r="AU281" s="18" t="s">
        <v>860</v>
      </c>
      <c r="AY281" s="18" t="s">
        <v>880</v>
      </c>
      <c r="BE281" s="100">
        <f>IF(U281="základní",N281,0)</f>
        <v>0</v>
      </c>
      <c r="BF281" s="100">
        <f>IF(U281="snížená",N281,0)</f>
        <v>0</v>
      </c>
      <c r="BG281" s="100">
        <f>IF(U281="zákl. přenesená",N281,0)</f>
        <v>0</v>
      </c>
      <c r="BH281" s="100">
        <f>IF(U281="sníž. přenesená",N281,0)</f>
        <v>0</v>
      </c>
      <c r="BI281" s="100">
        <f>IF(U281="nulová",N281,0)</f>
        <v>0</v>
      </c>
      <c r="BJ281" s="18" t="s">
        <v>860</v>
      </c>
      <c r="BK281" s="100">
        <f>ROUND(L281*K281,2)</f>
        <v>0</v>
      </c>
      <c r="BL281" s="18" t="s">
        <v>912</v>
      </c>
      <c r="BM281" s="18" t="s">
        <v>1243</v>
      </c>
    </row>
    <row r="282" spans="2:51" s="10" customFormat="1" ht="22.5" customHeight="1">
      <c r="B282" s="163"/>
      <c r="C282" s="164"/>
      <c r="D282" s="164"/>
      <c r="E282" s="165" t="s">
        <v>737</v>
      </c>
      <c r="F282" s="247" t="s">
        <v>1244</v>
      </c>
      <c r="G282" s="248"/>
      <c r="H282" s="248"/>
      <c r="I282" s="248"/>
      <c r="J282" s="164"/>
      <c r="K282" s="166">
        <v>168</v>
      </c>
      <c r="L282" s="164"/>
      <c r="M282" s="164"/>
      <c r="N282" s="164"/>
      <c r="O282" s="164"/>
      <c r="P282" s="164"/>
      <c r="Q282" s="164"/>
      <c r="R282" s="167"/>
      <c r="T282" s="168"/>
      <c r="U282" s="164"/>
      <c r="V282" s="164"/>
      <c r="W282" s="164"/>
      <c r="X282" s="164"/>
      <c r="Y282" s="164"/>
      <c r="Z282" s="164"/>
      <c r="AA282" s="169"/>
      <c r="AT282" s="170" t="s">
        <v>915</v>
      </c>
      <c r="AU282" s="170" t="s">
        <v>860</v>
      </c>
      <c r="AV282" s="10" t="s">
        <v>860</v>
      </c>
      <c r="AW282" s="10" t="s">
        <v>770</v>
      </c>
      <c r="AX282" s="10" t="s">
        <v>813</v>
      </c>
      <c r="AY282" s="170" t="s">
        <v>880</v>
      </c>
    </row>
    <row r="283" spans="2:65" s="1" customFormat="1" ht="22.5" customHeight="1">
      <c r="B283" s="123"/>
      <c r="C283" s="159" t="s">
        <v>1245</v>
      </c>
      <c r="D283" s="159" t="s">
        <v>910</v>
      </c>
      <c r="E283" s="160"/>
      <c r="F283" s="241" t="s">
        <v>1246</v>
      </c>
      <c r="G283" s="241"/>
      <c r="H283" s="241"/>
      <c r="I283" s="241"/>
      <c r="J283" s="161" t="s">
        <v>1178</v>
      </c>
      <c r="K283" s="162">
        <v>22</v>
      </c>
      <c r="L283" s="242">
        <v>0</v>
      </c>
      <c r="M283" s="242"/>
      <c r="N283" s="243">
        <f>ROUND(L283*K283,2)</f>
        <v>0</v>
      </c>
      <c r="O283" s="240"/>
      <c r="P283" s="240"/>
      <c r="Q283" s="240"/>
      <c r="R283" s="126"/>
      <c r="T283" s="156" t="s">
        <v>737</v>
      </c>
      <c r="U283" s="43" t="s">
        <v>780</v>
      </c>
      <c r="V283" s="35"/>
      <c r="W283" s="157">
        <f>V283*K283</f>
        <v>0</v>
      </c>
      <c r="X283" s="157">
        <v>0</v>
      </c>
      <c r="Y283" s="157">
        <f>X283*K283</f>
        <v>0</v>
      </c>
      <c r="Z283" s="157">
        <v>0</v>
      </c>
      <c r="AA283" s="158">
        <f>Z283*K283</f>
        <v>0</v>
      </c>
      <c r="AR283" s="18" t="s">
        <v>912</v>
      </c>
      <c r="AT283" s="18" t="s">
        <v>910</v>
      </c>
      <c r="AU283" s="18" t="s">
        <v>860</v>
      </c>
      <c r="AY283" s="18" t="s">
        <v>880</v>
      </c>
      <c r="BE283" s="100">
        <f>IF(U283="základní",N283,0)</f>
        <v>0</v>
      </c>
      <c r="BF283" s="100">
        <f>IF(U283="snížená",N283,0)</f>
        <v>0</v>
      </c>
      <c r="BG283" s="100">
        <f>IF(U283="zákl. přenesená",N283,0)</f>
        <v>0</v>
      </c>
      <c r="BH283" s="100">
        <f>IF(U283="sníž. přenesená",N283,0)</f>
        <v>0</v>
      </c>
      <c r="BI283" s="100">
        <f>IF(U283="nulová",N283,0)</f>
        <v>0</v>
      </c>
      <c r="BJ283" s="18" t="s">
        <v>860</v>
      </c>
      <c r="BK283" s="100">
        <f>ROUND(L283*K283,2)</f>
        <v>0</v>
      </c>
      <c r="BL283" s="18" t="s">
        <v>912</v>
      </c>
      <c r="BM283" s="18" t="s">
        <v>1247</v>
      </c>
    </row>
    <row r="284" spans="2:51" s="10" customFormat="1" ht="22.5" customHeight="1">
      <c r="B284" s="163"/>
      <c r="C284" s="164"/>
      <c r="D284" s="164"/>
      <c r="E284" s="165" t="s">
        <v>737</v>
      </c>
      <c r="F284" s="247" t="s">
        <v>1248</v>
      </c>
      <c r="G284" s="248"/>
      <c r="H284" s="248"/>
      <c r="I284" s="248"/>
      <c r="J284" s="164"/>
      <c r="K284" s="166">
        <v>22</v>
      </c>
      <c r="L284" s="164"/>
      <c r="M284" s="164"/>
      <c r="N284" s="164"/>
      <c r="O284" s="164"/>
      <c r="P284" s="164"/>
      <c r="Q284" s="164"/>
      <c r="R284" s="167"/>
      <c r="T284" s="168"/>
      <c r="U284" s="164"/>
      <c r="V284" s="164"/>
      <c r="W284" s="164"/>
      <c r="X284" s="164"/>
      <c r="Y284" s="164"/>
      <c r="Z284" s="164"/>
      <c r="AA284" s="169"/>
      <c r="AT284" s="170" t="s">
        <v>915</v>
      </c>
      <c r="AU284" s="170" t="s">
        <v>860</v>
      </c>
      <c r="AV284" s="10" t="s">
        <v>860</v>
      </c>
      <c r="AW284" s="10" t="s">
        <v>770</v>
      </c>
      <c r="AX284" s="10" t="s">
        <v>813</v>
      </c>
      <c r="AY284" s="170" t="s">
        <v>880</v>
      </c>
    </row>
    <row r="285" spans="2:65" s="1" customFormat="1" ht="22.5" customHeight="1">
      <c r="B285" s="123"/>
      <c r="C285" s="159" t="s">
        <v>1249</v>
      </c>
      <c r="D285" s="159" t="s">
        <v>910</v>
      </c>
      <c r="E285" s="160"/>
      <c r="F285" s="241" t="s">
        <v>1250</v>
      </c>
      <c r="G285" s="241"/>
      <c r="H285" s="241"/>
      <c r="I285" s="241"/>
      <c r="J285" s="161" t="s">
        <v>1178</v>
      </c>
      <c r="K285" s="162">
        <v>9</v>
      </c>
      <c r="L285" s="242">
        <v>0</v>
      </c>
      <c r="M285" s="242"/>
      <c r="N285" s="243">
        <f>ROUND(L285*K285,2)</f>
        <v>0</v>
      </c>
      <c r="O285" s="240"/>
      <c r="P285" s="240"/>
      <c r="Q285" s="240"/>
      <c r="R285" s="126"/>
      <c r="T285" s="156" t="s">
        <v>737</v>
      </c>
      <c r="U285" s="43" t="s">
        <v>780</v>
      </c>
      <c r="V285" s="35"/>
      <c r="W285" s="157">
        <f>V285*K285</f>
        <v>0</v>
      </c>
      <c r="X285" s="157">
        <v>0</v>
      </c>
      <c r="Y285" s="157">
        <f>X285*K285</f>
        <v>0</v>
      </c>
      <c r="Z285" s="157">
        <v>0</v>
      </c>
      <c r="AA285" s="158">
        <f>Z285*K285</f>
        <v>0</v>
      </c>
      <c r="AR285" s="18" t="s">
        <v>912</v>
      </c>
      <c r="AT285" s="18" t="s">
        <v>910</v>
      </c>
      <c r="AU285" s="18" t="s">
        <v>860</v>
      </c>
      <c r="AY285" s="18" t="s">
        <v>880</v>
      </c>
      <c r="BE285" s="100">
        <f>IF(U285="základní",N285,0)</f>
        <v>0</v>
      </c>
      <c r="BF285" s="100">
        <f>IF(U285="snížená",N285,0)</f>
        <v>0</v>
      </c>
      <c r="BG285" s="100">
        <f>IF(U285="zákl. přenesená",N285,0)</f>
        <v>0</v>
      </c>
      <c r="BH285" s="100">
        <f>IF(U285="sníž. přenesená",N285,0)</f>
        <v>0</v>
      </c>
      <c r="BI285" s="100">
        <f>IF(U285="nulová",N285,0)</f>
        <v>0</v>
      </c>
      <c r="BJ285" s="18" t="s">
        <v>860</v>
      </c>
      <c r="BK285" s="100">
        <f>ROUND(L285*K285,2)</f>
        <v>0</v>
      </c>
      <c r="BL285" s="18" t="s">
        <v>912</v>
      </c>
      <c r="BM285" s="18" t="s">
        <v>1251</v>
      </c>
    </row>
    <row r="286" spans="2:51" s="10" customFormat="1" ht="22.5" customHeight="1">
      <c r="B286" s="163"/>
      <c r="C286" s="164"/>
      <c r="D286" s="164"/>
      <c r="E286" s="165" t="s">
        <v>737</v>
      </c>
      <c r="F286" s="247" t="s">
        <v>1252</v>
      </c>
      <c r="G286" s="248"/>
      <c r="H286" s="248"/>
      <c r="I286" s="248"/>
      <c r="J286" s="164"/>
      <c r="K286" s="166">
        <v>9</v>
      </c>
      <c r="L286" s="164"/>
      <c r="M286" s="164"/>
      <c r="N286" s="164"/>
      <c r="O286" s="164"/>
      <c r="P286" s="164"/>
      <c r="Q286" s="164"/>
      <c r="R286" s="167"/>
      <c r="T286" s="168"/>
      <c r="U286" s="164"/>
      <c r="V286" s="164"/>
      <c r="W286" s="164"/>
      <c r="X286" s="164"/>
      <c r="Y286" s="164"/>
      <c r="Z286" s="164"/>
      <c r="AA286" s="169"/>
      <c r="AT286" s="170" t="s">
        <v>915</v>
      </c>
      <c r="AU286" s="170" t="s">
        <v>860</v>
      </c>
      <c r="AV286" s="10" t="s">
        <v>860</v>
      </c>
      <c r="AW286" s="10" t="s">
        <v>770</v>
      </c>
      <c r="AX286" s="10" t="s">
        <v>813</v>
      </c>
      <c r="AY286" s="170" t="s">
        <v>880</v>
      </c>
    </row>
    <row r="287" spans="2:65" s="1" customFormat="1" ht="22.5" customHeight="1">
      <c r="B287" s="123"/>
      <c r="C287" s="159" t="s">
        <v>1253</v>
      </c>
      <c r="D287" s="159" t="s">
        <v>910</v>
      </c>
      <c r="E287" s="160"/>
      <c r="F287" s="241" t="s">
        <v>1254</v>
      </c>
      <c r="G287" s="241"/>
      <c r="H287" s="241"/>
      <c r="I287" s="241"/>
      <c r="J287" s="161" t="s">
        <v>1178</v>
      </c>
      <c r="K287" s="162">
        <v>6</v>
      </c>
      <c r="L287" s="242">
        <v>0</v>
      </c>
      <c r="M287" s="242"/>
      <c r="N287" s="243">
        <f>ROUND(L287*K287,2)</f>
        <v>0</v>
      </c>
      <c r="O287" s="240"/>
      <c r="P287" s="240"/>
      <c r="Q287" s="240"/>
      <c r="R287" s="126"/>
      <c r="T287" s="156" t="s">
        <v>737</v>
      </c>
      <c r="U287" s="43" t="s">
        <v>780</v>
      </c>
      <c r="V287" s="35"/>
      <c r="W287" s="157">
        <f>V287*K287</f>
        <v>0</v>
      </c>
      <c r="X287" s="157">
        <v>0</v>
      </c>
      <c r="Y287" s="157">
        <f>X287*K287</f>
        <v>0</v>
      </c>
      <c r="Z287" s="157">
        <v>0</v>
      </c>
      <c r="AA287" s="158">
        <f>Z287*K287</f>
        <v>0</v>
      </c>
      <c r="AR287" s="18" t="s">
        <v>912</v>
      </c>
      <c r="AT287" s="18" t="s">
        <v>910</v>
      </c>
      <c r="AU287" s="18" t="s">
        <v>860</v>
      </c>
      <c r="AY287" s="18" t="s">
        <v>880</v>
      </c>
      <c r="BE287" s="100">
        <f>IF(U287="základní",N287,0)</f>
        <v>0</v>
      </c>
      <c r="BF287" s="100">
        <f>IF(U287="snížená",N287,0)</f>
        <v>0</v>
      </c>
      <c r="BG287" s="100">
        <f>IF(U287="zákl. přenesená",N287,0)</f>
        <v>0</v>
      </c>
      <c r="BH287" s="100">
        <f>IF(U287="sníž. přenesená",N287,0)</f>
        <v>0</v>
      </c>
      <c r="BI287" s="100">
        <f>IF(U287="nulová",N287,0)</f>
        <v>0</v>
      </c>
      <c r="BJ287" s="18" t="s">
        <v>860</v>
      </c>
      <c r="BK287" s="100">
        <f>ROUND(L287*K287,2)</f>
        <v>0</v>
      </c>
      <c r="BL287" s="18" t="s">
        <v>912</v>
      </c>
      <c r="BM287" s="18" t="s">
        <v>1255</v>
      </c>
    </row>
    <row r="288" spans="2:51" s="10" customFormat="1" ht="22.5" customHeight="1">
      <c r="B288" s="163"/>
      <c r="C288" s="164"/>
      <c r="D288" s="164"/>
      <c r="E288" s="165" t="s">
        <v>737</v>
      </c>
      <c r="F288" s="247" t="s">
        <v>1256</v>
      </c>
      <c r="G288" s="248"/>
      <c r="H288" s="248"/>
      <c r="I288" s="248"/>
      <c r="J288" s="164"/>
      <c r="K288" s="166">
        <v>6</v>
      </c>
      <c r="L288" s="164"/>
      <c r="M288" s="164"/>
      <c r="N288" s="164"/>
      <c r="O288" s="164"/>
      <c r="P288" s="164"/>
      <c r="Q288" s="164"/>
      <c r="R288" s="167"/>
      <c r="T288" s="168"/>
      <c r="U288" s="164"/>
      <c r="V288" s="164"/>
      <c r="W288" s="164"/>
      <c r="X288" s="164"/>
      <c r="Y288" s="164"/>
      <c r="Z288" s="164"/>
      <c r="AA288" s="169"/>
      <c r="AT288" s="170" t="s">
        <v>915</v>
      </c>
      <c r="AU288" s="170" t="s">
        <v>860</v>
      </c>
      <c r="AV288" s="10" t="s">
        <v>860</v>
      </c>
      <c r="AW288" s="10" t="s">
        <v>770</v>
      </c>
      <c r="AX288" s="10" t="s">
        <v>813</v>
      </c>
      <c r="AY288" s="170" t="s">
        <v>880</v>
      </c>
    </row>
    <row r="289" spans="2:65" s="1" customFormat="1" ht="22.5" customHeight="1">
      <c r="B289" s="123"/>
      <c r="C289" s="152" t="s">
        <v>1257</v>
      </c>
      <c r="D289" s="152" t="s">
        <v>881</v>
      </c>
      <c r="E289" s="153" t="s">
        <v>1258</v>
      </c>
      <c r="F289" s="238" t="s">
        <v>1259</v>
      </c>
      <c r="G289" s="238"/>
      <c r="H289" s="238"/>
      <c r="I289" s="238"/>
      <c r="J289" s="154" t="s">
        <v>944</v>
      </c>
      <c r="K289" s="155">
        <v>68</v>
      </c>
      <c r="L289" s="239">
        <v>0</v>
      </c>
      <c r="M289" s="239"/>
      <c r="N289" s="240">
        <f>ROUND(L289*K289,2)</f>
        <v>0</v>
      </c>
      <c r="O289" s="240"/>
      <c r="P289" s="240"/>
      <c r="Q289" s="240"/>
      <c r="R289" s="126"/>
      <c r="T289" s="156" t="s">
        <v>737</v>
      </c>
      <c r="U289" s="43" t="s">
        <v>780</v>
      </c>
      <c r="V289" s="35"/>
      <c r="W289" s="157">
        <f>V289*K289</f>
        <v>0</v>
      </c>
      <c r="X289" s="157">
        <v>0</v>
      </c>
      <c r="Y289" s="157">
        <f>X289*K289</f>
        <v>0</v>
      </c>
      <c r="Z289" s="157">
        <v>0</v>
      </c>
      <c r="AA289" s="158">
        <f>Z289*K289</f>
        <v>0</v>
      </c>
      <c r="AR289" s="18" t="s">
        <v>885</v>
      </c>
      <c r="AT289" s="18" t="s">
        <v>881</v>
      </c>
      <c r="AU289" s="18" t="s">
        <v>860</v>
      </c>
      <c r="AY289" s="18" t="s">
        <v>880</v>
      </c>
      <c r="BE289" s="100">
        <f>IF(U289="základní",N289,0)</f>
        <v>0</v>
      </c>
      <c r="BF289" s="100">
        <f>IF(U289="snížená",N289,0)</f>
        <v>0</v>
      </c>
      <c r="BG289" s="100">
        <f>IF(U289="zákl. přenesená",N289,0)</f>
        <v>0</v>
      </c>
      <c r="BH289" s="100">
        <f>IF(U289="sníž. přenesená",N289,0)</f>
        <v>0</v>
      </c>
      <c r="BI289" s="100">
        <f>IF(U289="nulová",N289,0)</f>
        <v>0</v>
      </c>
      <c r="BJ289" s="18" t="s">
        <v>860</v>
      </c>
      <c r="BK289" s="100">
        <f>ROUND(L289*K289,2)</f>
        <v>0</v>
      </c>
      <c r="BL289" s="18" t="s">
        <v>885</v>
      </c>
      <c r="BM289" s="18" t="s">
        <v>1260</v>
      </c>
    </row>
    <row r="290" spans="2:65" s="1" customFormat="1" ht="31.5" customHeight="1">
      <c r="B290" s="123"/>
      <c r="C290" s="159" t="s">
        <v>1261</v>
      </c>
      <c r="D290" s="159" t="s">
        <v>910</v>
      </c>
      <c r="E290" s="160"/>
      <c r="F290" s="241" t="s">
        <v>1262</v>
      </c>
      <c r="G290" s="241"/>
      <c r="H290" s="241"/>
      <c r="I290" s="241"/>
      <c r="J290" s="161" t="s">
        <v>1178</v>
      </c>
      <c r="K290" s="162">
        <v>2</v>
      </c>
      <c r="L290" s="242">
        <v>0</v>
      </c>
      <c r="M290" s="242"/>
      <c r="N290" s="243">
        <f>ROUND(L290*K290,2)</f>
        <v>0</v>
      </c>
      <c r="O290" s="240"/>
      <c r="P290" s="240"/>
      <c r="Q290" s="240"/>
      <c r="R290" s="126"/>
      <c r="T290" s="156" t="s">
        <v>737</v>
      </c>
      <c r="U290" s="43" t="s">
        <v>780</v>
      </c>
      <c r="V290" s="35"/>
      <c r="W290" s="157">
        <f>V290*K290</f>
        <v>0</v>
      </c>
      <c r="X290" s="157">
        <v>0</v>
      </c>
      <c r="Y290" s="157">
        <f>X290*K290</f>
        <v>0</v>
      </c>
      <c r="Z290" s="157">
        <v>0</v>
      </c>
      <c r="AA290" s="158">
        <f>Z290*K290</f>
        <v>0</v>
      </c>
      <c r="AR290" s="18" t="s">
        <v>912</v>
      </c>
      <c r="AT290" s="18" t="s">
        <v>910</v>
      </c>
      <c r="AU290" s="18" t="s">
        <v>860</v>
      </c>
      <c r="AY290" s="18" t="s">
        <v>880</v>
      </c>
      <c r="BE290" s="100">
        <f>IF(U290="základní",N290,0)</f>
        <v>0</v>
      </c>
      <c r="BF290" s="100">
        <f>IF(U290="snížená",N290,0)</f>
        <v>0</v>
      </c>
      <c r="BG290" s="100">
        <f>IF(U290="zákl. přenesená",N290,0)</f>
        <v>0</v>
      </c>
      <c r="BH290" s="100">
        <f>IF(U290="sníž. přenesená",N290,0)</f>
        <v>0</v>
      </c>
      <c r="BI290" s="100">
        <f>IF(U290="nulová",N290,0)</f>
        <v>0</v>
      </c>
      <c r="BJ290" s="18" t="s">
        <v>860</v>
      </c>
      <c r="BK290" s="100">
        <f>ROUND(L290*K290,2)</f>
        <v>0</v>
      </c>
      <c r="BL290" s="18" t="s">
        <v>912</v>
      </c>
      <c r="BM290" s="18" t="s">
        <v>1263</v>
      </c>
    </row>
    <row r="291" spans="2:51" s="10" customFormat="1" ht="22.5" customHeight="1">
      <c r="B291" s="163"/>
      <c r="C291" s="164"/>
      <c r="D291" s="164"/>
      <c r="E291" s="165" t="s">
        <v>737</v>
      </c>
      <c r="F291" s="247" t="s">
        <v>1264</v>
      </c>
      <c r="G291" s="248"/>
      <c r="H291" s="248"/>
      <c r="I291" s="248"/>
      <c r="J291" s="164"/>
      <c r="K291" s="166">
        <v>2</v>
      </c>
      <c r="L291" s="164"/>
      <c r="M291" s="164"/>
      <c r="N291" s="164"/>
      <c r="O291" s="164"/>
      <c r="P291" s="164"/>
      <c r="Q291" s="164"/>
      <c r="R291" s="167"/>
      <c r="T291" s="168"/>
      <c r="U291" s="164"/>
      <c r="V291" s="164"/>
      <c r="W291" s="164"/>
      <c r="X291" s="164"/>
      <c r="Y291" s="164"/>
      <c r="Z291" s="164"/>
      <c r="AA291" s="169"/>
      <c r="AT291" s="170" t="s">
        <v>915</v>
      </c>
      <c r="AU291" s="170" t="s">
        <v>860</v>
      </c>
      <c r="AV291" s="10" t="s">
        <v>860</v>
      </c>
      <c r="AW291" s="10" t="s">
        <v>770</v>
      </c>
      <c r="AX291" s="10" t="s">
        <v>813</v>
      </c>
      <c r="AY291" s="170" t="s">
        <v>880</v>
      </c>
    </row>
    <row r="292" spans="2:65" s="1" customFormat="1" ht="44.25" customHeight="1">
      <c r="B292" s="123"/>
      <c r="C292" s="159" t="s">
        <v>1265</v>
      </c>
      <c r="D292" s="159" t="s">
        <v>910</v>
      </c>
      <c r="E292" s="160"/>
      <c r="F292" s="241" t="s">
        <v>1266</v>
      </c>
      <c r="G292" s="241"/>
      <c r="H292" s="241"/>
      <c r="I292" s="241"/>
      <c r="J292" s="161" t="s">
        <v>1178</v>
      </c>
      <c r="K292" s="162">
        <v>66</v>
      </c>
      <c r="L292" s="242">
        <v>0</v>
      </c>
      <c r="M292" s="242"/>
      <c r="N292" s="243">
        <f>ROUND(L292*K292,2)</f>
        <v>0</v>
      </c>
      <c r="O292" s="240"/>
      <c r="P292" s="240"/>
      <c r="Q292" s="240"/>
      <c r="R292" s="126"/>
      <c r="T292" s="156" t="s">
        <v>737</v>
      </c>
      <c r="U292" s="43" t="s">
        <v>780</v>
      </c>
      <c r="V292" s="35"/>
      <c r="W292" s="157">
        <f>V292*K292</f>
        <v>0</v>
      </c>
      <c r="X292" s="157">
        <v>0</v>
      </c>
      <c r="Y292" s="157">
        <f>X292*K292</f>
        <v>0</v>
      </c>
      <c r="Z292" s="157">
        <v>0</v>
      </c>
      <c r="AA292" s="158">
        <f>Z292*K292</f>
        <v>0</v>
      </c>
      <c r="AR292" s="18" t="s">
        <v>912</v>
      </c>
      <c r="AT292" s="18" t="s">
        <v>910</v>
      </c>
      <c r="AU292" s="18" t="s">
        <v>860</v>
      </c>
      <c r="AY292" s="18" t="s">
        <v>880</v>
      </c>
      <c r="BE292" s="100">
        <f>IF(U292="základní",N292,0)</f>
        <v>0</v>
      </c>
      <c r="BF292" s="100">
        <f>IF(U292="snížená",N292,0)</f>
        <v>0</v>
      </c>
      <c r="BG292" s="100">
        <f>IF(U292="zákl. přenesená",N292,0)</f>
        <v>0</v>
      </c>
      <c r="BH292" s="100">
        <f>IF(U292="sníž. přenesená",N292,0)</f>
        <v>0</v>
      </c>
      <c r="BI292" s="100">
        <f>IF(U292="nulová",N292,0)</f>
        <v>0</v>
      </c>
      <c r="BJ292" s="18" t="s">
        <v>860</v>
      </c>
      <c r="BK292" s="100">
        <f>ROUND(L292*K292,2)</f>
        <v>0</v>
      </c>
      <c r="BL292" s="18" t="s">
        <v>912</v>
      </c>
      <c r="BM292" s="18" t="s">
        <v>1267</v>
      </c>
    </row>
    <row r="293" spans="2:51" s="10" customFormat="1" ht="22.5" customHeight="1">
      <c r="B293" s="163"/>
      <c r="C293" s="164"/>
      <c r="D293" s="164"/>
      <c r="E293" s="165" t="s">
        <v>737</v>
      </c>
      <c r="F293" s="247" t="s">
        <v>1268</v>
      </c>
      <c r="G293" s="248"/>
      <c r="H293" s="248"/>
      <c r="I293" s="248"/>
      <c r="J293" s="164"/>
      <c r="K293" s="166">
        <v>66</v>
      </c>
      <c r="L293" s="164"/>
      <c r="M293" s="164"/>
      <c r="N293" s="164"/>
      <c r="O293" s="164"/>
      <c r="P293" s="164"/>
      <c r="Q293" s="164"/>
      <c r="R293" s="167"/>
      <c r="T293" s="168"/>
      <c r="U293" s="164"/>
      <c r="V293" s="164"/>
      <c r="W293" s="164"/>
      <c r="X293" s="164"/>
      <c r="Y293" s="164"/>
      <c r="Z293" s="164"/>
      <c r="AA293" s="169"/>
      <c r="AT293" s="170" t="s">
        <v>915</v>
      </c>
      <c r="AU293" s="170" t="s">
        <v>860</v>
      </c>
      <c r="AV293" s="10" t="s">
        <v>860</v>
      </c>
      <c r="AW293" s="10" t="s">
        <v>770</v>
      </c>
      <c r="AX293" s="10" t="s">
        <v>813</v>
      </c>
      <c r="AY293" s="170" t="s">
        <v>880</v>
      </c>
    </row>
    <row r="294" spans="2:65" s="1" customFormat="1" ht="31.5" customHeight="1">
      <c r="B294" s="123"/>
      <c r="C294" s="159" t="s">
        <v>1269</v>
      </c>
      <c r="D294" s="159" t="s">
        <v>910</v>
      </c>
      <c r="E294" s="160"/>
      <c r="F294" s="241" t="s">
        <v>1270</v>
      </c>
      <c r="G294" s="241"/>
      <c r="H294" s="241"/>
      <c r="I294" s="241"/>
      <c r="J294" s="161" t="s">
        <v>1178</v>
      </c>
      <c r="K294" s="162">
        <v>35</v>
      </c>
      <c r="L294" s="242">
        <v>0</v>
      </c>
      <c r="M294" s="242"/>
      <c r="N294" s="243">
        <f>ROUND(L294*K294,2)</f>
        <v>0</v>
      </c>
      <c r="O294" s="240"/>
      <c r="P294" s="240"/>
      <c r="Q294" s="240"/>
      <c r="R294" s="126"/>
      <c r="T294" s="156" t="s">
        <v>737</v>
      </c>
      <c r="U294" s="43" t="s">
        <v>780</v>
      </c>
      <c r="V294" s="35"/>
      <c r="W294" s="157">
        <f>V294*K294</f>
        <v>0</v>
      </c>
      <c r="X294" s="157">
        <v>0</v>
      </c>
      <c r="Y294" s="157">
        <f>X294*K294</f>
        <v>0</v>
      </c>
      <c r="Z294" s="157">
        <v>0</v>
      </c>
      <c r="AA294" s="158">
        <f>Z294*K294</f>
        <v>0</v>
      </c>
      <c r="AR294" s="18" t="s">
        <v>912</v>
      </c>
      <c r="AT294" s="18" t="s">
        <v>910</v>
      </c>
      <c r="AU294" s="18" t="s">
        <v>860</v>
      </c>
      <c r="AY294" s="18" t="s">
        <v>880</v>
      </c>
      <c r="BE294" s="100">
        <f>IF(U294="základní",N294,0)</f>
        <v>0</v>
      </c>
      <c r="BF294" s="100">
        <f>IF(U294="snížená",N294,0)</f>
        <v>0</v>
      </c>
      <c r="BG294" s="100">
        <f>IF(U294="zákl. přenesená",N294,0)</f>
        <v>0</v>
      </c>
      <c r="BH294" s="100">
        <f>IF(U294="sníž. přenesená",N294,0)</f>
        <v>0</v>
      </c>
      <c r="BI294" s="100">
        <f>IF(U294="nulová",N294,0)</f>
        <v>0</v>
      </c>
      <c r="BJ294" s="18" t="s">
        <v>860</v>
      </c>
      <c r="BK294" s="100">
        <f>ROUND(L294*K294,2)</f>
        <v>0</v>
      </c>
      <c r="BL294" s="18" t="s">
        <v>912</v>
      </c>
      <c r="BM294" s="18" t="s">
        <v>1271</v>
      </c>
    </row>
    <row r="295" spans="2:51" s="10" customFormat="1" ht="22.5" customHeight="1">
      <c r="B295" s="163"/>
      <c r="C295" s="164"/>
      <c r="D295" s="164"/>
      <c r="E295" s="165" t="s">
        <v>737</v>
      </c>
      <c r="F295" s="247" t="s">
        <v>1272</v>
      </c>
      <c r="G295" s="248"/>
      <c r="H295" s="248"/>
      <c r="I295" s="248"/>
      <c r="J295" s="164"/>
      <c r="K295" s="166">
        <v>35</v>
      </c>
      <c r="L295" s="164"/>
      <c r="M295" s="164"/>
      <c r="N295" s="164"/>
      <c r="O295" s="164"/>
      <c r="P295" s="164"/>
      <c r="Q295" s="164"/>
      <c r="R295" s="167"/>
      <c r="T295" s="168"/>
      <c r="U295" s="164"/>
      <c r="V295" s="164"/>
      <c r="W295" s="164"/>
      <c r="X295" s="164"/>
      <c r="Y295" s="164"/>
      <c r="Z295" s="164"/>
      <c r="AA295" s="169"/>
      <c r="AT295" s="170" t="s">
        <v>915</v>
      </c>
      <c r="AU295" s="170" t="s">
        <v>860</v>
      </c>
      <c r="AV295" s="10" t="s">
        <v>860</v>
      </c>
      <c r="AW295" s="10" t="s">
        <v>770</v>
      </c>
      <c r="AX295" s="10" t="s">
        <v>813</v>
      </c>
      <c r="AY295" s="170" t="s">
        <v>880</v>
      </c>
    </row>
    <row r="296" spans="2:65" s="1" customFormat="1" ht="44.25" customHeight="1">
      <c r="B296" s="123"/>
      <c r="C296" s="159" t="s">
        <v>1273</v>
      </c>
      <c r="D296" s="159" t="s">
        <v>910</v>
      </c>
      <c r="E296" s="160"/>
      <c r="F296" s="241" t="s">
        <v>1274</v>
      </c>
      <c r="G296" s="241"/>
      <c r="H296" s="241"/>
      <c r="I296" s="241"/>
      <c r="J296" s="161" t="s">
        <v>1178</v>
      </c>
      <c r="K296" s="162">
        <v>35</v>
      </c>
      <c r="L296" s="242">
        <v>0</v>
      </c>
      <c r="M296" s="242"/>
      <c r="N296" s="243">
        <f>ROUND(L296*K296,2)</f>
        <v>0</v>
      </c>
      <c r="O296" s="240"/>
      <c r="P296" s="240"/>
      <c r="Q296" s="240"/>
      <c r="R296" s="126"/>
      <c r="T296" s="156" t="s">
        <v>737</v>
      </c>
      <c r="U296" s="43" t="s">
        <v>780</v>
      </c>
      <c r="V296" s="35"/>
      <c r="W296" s="157">
        <f>V296*K296</f>
        <v>0</v>
      </c>
      <c r="X296" s="157">
        <v>0</v>
      </c>
      <c r="Y296" s="157">
        <f>X296*K296</f>
        <v>0</v>
      </c>
      <c r="Z296" s="157">
        <v>0</v>
      </c>
      <c r="AA296" s="158">
        <f>Z296*K296</f>
        <v>0</v>
      </c>
      <c r="AR296" s="18" t="s">
        <v>912</v>
      </c>
      <c r="AT296" s="18" t="s">
        <v>910</v>
      </c>
      <c r="AU296" s="18" t="s">
        <v>860</v>
      </c>
      <c r="AY296" s="18" t="s">
        <v>880</v>
      </c>
      <c r="BE296" s="100">
        <f>IF(U296="základní",N296,0)</f>
        <v>0</v>
      </c>
      <c r="BF296" s="100">
        <f>IF(U296="snížená",N296,0)</f>
        <v>0</v>
      </c>
      <c r="BG296" s="100">
        <f>IF(U296="zákl. přenesená",N296,0)</f>
        <v>0</v>
      </c>
      <c r="BH296" s="100">
        <f>IF(U296="sníž. přenesená",N296,0)</f>
        <v>0</v>
      </c>
      <c r="BI296" s="100">
        <f>IF(U296="nulová",N296,0)</f>
        <v>0</v>
      </c>
      <c r="BJ296" s="18" t="s">
        <v>860</v>
      </c>
      <c r="BK296" s="100">
        <f>ROUND(L296*K296,2)</f>
        <v>0</v>
      </c>
      <c r="BL296" s="18" t="s">
        <v>912</v>
      </c>
      <c r="BM296" s="18" t="s">
        <v>1275</v>
      </c>
    </row>
    <row r="297" spans="2:51" s="10" customFormat="1" ht="22.5" customHeight="1">
      <c r="B297" s="163"/>
      <c r="C297" s="164"/>
      <c r="D297" s="164"/>
      <c r="E297" s="165" t="s">
        <v>737</v>
      </c>
      <c r="F297" s="247" t="s">
        <v>1272</v>
      </c>
      <c r="G297" s="248"/>
      <c r="H297" s="248"/>
      <c r="I297" s="248"/>
      <c r="J297" s="164"/>
      <c r="K297" s="166">
        <v>35</v>
      </c>
      <c r="L297" s="164"/>
      <c r="M297" s="164"/>
      <c r="N297" s="164"/>
      <c r="O297" s="164"/>
      <c r="P297" s="164"/>
      <c r="Q297" s="164"/>
      <c r="R297" s="167"/>
      <c r="T297" s="168"/>
      <c r="U297" s="164"/>
      <c r="V297" s="164"/>
      <c r="W297" s="164"/>
      <c r="X297" s="164"/>
      <c r="Y297" s="164"/>
      <c r="Z297" s="164"/>
      <c r="AA297" s="169"/>
      <c r="AT297" s="170" t="s">
        <v>915</v>
      </c>
      <c r="AU297" s="170" t="s">
        <v>860</v>
      </c>
      <c r="AV297" s="10" t="s">
        <v>860</v>
      </c>
      <c r="AW297" s="10" t="s">
        <v>770</v>
      </c>
      <c r="AX297" s="10" t="s">
        <v>813</v>
      </c>
      <c r="AY297" s="170" t="s">
        <v>880</v>
      </c>
    </row>
    <row r="298" spans="2:65" s="1" customFormat="1" ht="22.5" customHeight="1">
      <c r="B298" s="123"/>
      <c r="C298" s="152" t="s">
        <v>1276</v>
      </c>
      <c r="D298" s="152" t="s">
        <v>881</v>
      </c>
      <c r="E298" s="153" t="s">
        <v>1277</v>
      </c>
      <c r="F298" s="238" t="s">
        <v>1278</v>
      </c>
      <c r="G298" s="238"/>
      <c r="H298" s="238"/>
      <c r="I298" s="238"/>
      <c r="J298" s="154" t="s">
        <v>944</v>
      </c>
      <c r="K298" s="155">
        <v>12</v>
      </c>
      <c r="L298" s="239">
        <v>0</v>
      </c>
      <c r="M298" s="239"/>
      <c r="N298" s="240">
        <f>ROUND(L298*K298,2)</f>
        <v>0</v>
      </c>
      <c r="O298" s="240"/>
      <c r="P298" s="240"/>
      <c r="Q298" s="240"/>
      <c r="R298" s="126"/>
      <c r="T298" s="156" t="s">
        <v>737</v>
      </c>
      <c r="U298" s="43" t="s">
        <v>780</v>
      </c>
      <c r="V298" s="35"/>
      <c r="W298" s="157">
        <f>V298*K298</f>
        <v>0</v>
      </c>
      <c r="X298" s="157">
        <v>0</v>
      </c>
      <c r="Y298" s="157">
        <f>X298*K298</f>
        <v>0</v>
      </c>
      <c r="Z298" s="157">
        <v>0</v>
      </c>
      <c r="AA298" s="158">
        <f>Z298*K298</f>
        <v>0</v>
      </c>
      <c r="AR298" s="18" t="s">
        <v>885</v>
      </c>
      <c r="AT298" s="18" t="s">
        <v>881</v>
      </c>
      <c r="AU298" s="18" t="s">
        <v>860</v>
      </c>
      <c r="AY298" s="18" t="s">
        <v>880</v>
      </c>
      <c r="BE298" s="100">
        <f>IF(U298="základní",N298,0)</f>
        <v>0</v>
      </c>
      <c r="BF298" s="100">
        <f>IF(U298="snížená",N298,0)</f>
        <v>0</v>
      </c>
      <c r="BG298" s="100">
        <f>IF(U298="zákl. přenesená",N298,0)</f>
        <v>0</v>
      </c>
      <c r="BH298" s="100">
        <f>IF(U298="sníž. přenesená",N298,0)</f>
        <v>0</v>
      </c>
      <c r="BI298" s="100">
        <f>IF(U298="nulová",N298,0)</f>
        <v>0</v>
      </c>
      <c r="BJ298" s="18" t="s">
        <v>860</v>
      </c>
      <c r="BK298" s="100">
        <f>ROUND(L298*K298,2)</f>
        <v>0</v>
      </c>
      <c r="BL298" s="18" t="s">
        <v>885</v>
      </c>
      <c r="BM298" s="18" t="s">
        <v>1279</v>
      </c>
    </row>
    <row r="299" spans="2:65" s="1" customFormat="1" ht="31.5" customHeight="1">
      <c r="B299" s="123"/>
      <c r="C299" s="159" t="s">
        <v>761</v>
      </c>
      <c r="D299" s="159" t="s">
        <v>910</v>
      </c>
      <c r="E299" s="160"/>
      <c r="F299" s="241" t="s">
        <v>1280</v>
      </c>
      <c r="G299" s="241"/>
      <c r="H299" s="241"/>
      <c r="I299" s="241"/>
      <c r="J299" s="161" t="s">
        <v>944</v>
      </c>
      <c r="K299" s="162">
        <v>3</v>
      </c>
      <c r="L299" s="242">
        <v>0</v>
      </c>
      <c r="M299" s="242"/>
      <c r="N299" s="243">
        <f>ROUND(L299*K299,2)</f>
        <v>0</v>
      </c>
      <c r="O299" s="240"/>
      <c r="P299" s="240"/>
      <c r="Q299" s="240"/>
      <c r="R299" s="126"/>
      <c r="T299" s="156" t="s">
        <v>737</v>
      </c>
      <c r="U299" s="43" t="s">
        <v>780</v>
      </c>
      <c r="V299" s="35"/>
      <c r="W299" s="157">
        <f>V299*K299</f>
        <v>0</v>
      </c>
      <c r="X299" s="157">
        <v>0.00043</v>
      </c>
      <c r="Y299" s="157">
        <f>X299*K299</f>
        <v>0.00129</v>
      </c>
      <c r="Z299" s="157">
        <v>0</v>
      </c>
      <c r="AA299" s="158">
        <f>Z299*K299</f>
        <v>0</v>
      </c>
      <c r="AR299" s="18" t="s">
        <v>912</v>
      </c>
      <c r="AT299" s="18" t="s">
        <v>910</v>
      </c>
      <c r="AU299" s="18" t="s">
        <v>860</v>
      </c>
      <c r="AY299" s="18" t="s">
        <v>880</v>
      </c>
      <c r="BE299" s="100">
        <f>IF(U299="základní",N299,0)</f>
        <v>0</v>
      </c>
      <c r="BF299" s="100">
        <f>IF(U299="snížená",N299,0)</f>
        <v>0</v>
      </c>
      <c r="BG299" s="100">
        <f>IF(U299="zákl. přenesená",N299,0)</f>
        <v>0</v>
      </c>
      <c r="BH299" s="100">
        <f>IF(U299="sníž. přenesená",N299,0)</f>
        <v>0</v>
      </c>
      <c r="BI299" s="100">
        <f>IF(U299="nulová",N299,0)</f>
        <v>0</v>
      </c>
      <c r="BJ299" s="18" t="s">
        <v>860</v>
      </c>
      <c r="BK299" s="100">
        <f>ROUND(L299*K299,2)</f>
        <v>0</v>
      </c>
      <c r="BL299" s="18" t="s">
        <v>912</v>
      </c>
      <c r="BM299" s="18" t="s">
        <v>1281</v>
      </c>
    </row>
    <row r="300" spans="2:51" s="10" customFormat="1" ht="22.5" customHeight="1">
      <c r="B300" s="163"/>
      <c r="C300" s="164"/>
      <c r="D300" s="164"/>
      <c r="E300" s="165" t="s">
        <v>737</v>
      </c>
      <c r="F300" s="247" t="s">
        <v>1282</v>
      </c>
      <c r="G300" s="248"/>
      <c r="H300" s="248"/>
      <c r="I300" s="248"/>
      <c r="J300" s="164"/>
      <c r="K300" s="166">
        <v>3</v>
      </c>
      <c r="L300" s="164"/>
      <c r="M300" s="164"/>
      <c r="N300" s="164"/>
      <c r="O300" s="164"/>
      <c r="P300" s="164"/>
      <c r="Q300" s="164"/>
      <c r="R300" s="167"/>
      <c r="T300" s="168"/>
      <c r="U300" s="164"/>
      <c r="V300" s="164"/>
      <c r="W300" s="164"/>
      <c r="X300" s="164"/>
      <c r="Y300" s="164"/>
      <c r="Z300" s="164"/>
      <c r="AA300" s="169"/>
      <c r="AT300" s="170" t="s">
        <v>915</v>
      </c>
      <c r="AU300" s="170" t="s">
        <v>860</v>
      </c>
      <c r="AV300" s="10" t="s">
        <v>860</v>
      </c>
      <c r="AW300" s="10" t="s">
        <v>770</v>
      </c>
      <c r="AX300" s="10" t="s">
        <v>813</v>
      </c>
      <c r="AY300" s="170" t="s">
        <v>880</v>
      </c>
    </row>
    <row r="301" spans="2:65" s="1" customFormat="1" ht="31.5" customHeight="1">
      <c r="B301" s="123"/>
      <c r="C301" s="159" t="s">
        <v>1283</v>
      </c>
      <c r="D301" s="159" t="s">
        <v>910</v>
      </c>
      <c r="E301" s="160"/>
      <c r="F301" s="241" t="s">
        <v>1284</v>
      </c>
      <c r="G301" s="241"/>
      <c r="H301" s="241"/>
      <c r="I301" s="241"/>
      <c r="J301" s="161" t="s">
        <v>944</v>
      </c>
      <c r="K301" s="162">
        <v>3</v>
      </c>
      <c r="L301" s="242">
        <v>0</v>
      </c>
      <c r="M301" s="242"/>
      <c r="N301" s="243">
        <f>ROUND(L301*K301,2)</f>
        <v>0</v>
      </c>
      <c r="O301" s="240"/>
      <c r="P301" s="240"/>
      <c r="Q301" s="240"/>
      <c r="R301" s="126"/>
      <c r="T301" s="156" t="s">
        <v>737</v>
      </c>
      <c r="U301" s="43" t="s">
        <v>780</v>
      </c>
      <c r="V301" s="35"/>
      <c r="W301" s="157">
        <f>V301*K301</f>
        <v>0</v>
      </c>
      <c r="X301" s="157">
        <v>0.00043</v>
      </c>
      <c r="Y301" s="157">
        <f>X301*K301</f>
        <v>0.00129</v>
      </c>
      <c r="Z301" s="157">
        <v>0</v>
      </c>
      <c r="AA301" s="158">
        <f>Z301*K301</f>
        <v>0</v>
      </c>
      <c r="AR301" s="18" t="s">
        <v>912</v>
      </c>
      <c r="AT301" s="18" t="s">
        <v>910</v>
      </c>
      <c r="AU301" s="18" t="s">
        <v>860</v>
      </c>
      <c r="AY301" s="18" t="s">
        <v>880</v>
      </c>
      <c r="BE301" s="100">
        <f>IF(U301="základní",N301,0)</f>
        <v>0</v>
      </c>
      <c r="BF301" s="100">
        <f>IF(U301="snížená",N301,0)</f>
        <v>0</v>
      </c>
      <c r="BG301" s="100">
        <f>IF(U301="zákl. přenesená",N301,0)</f>
        <v>0</v>
      </c>
      <c r="BH301" s="100">
        <f>IF(U301="sníž. přenesená",N301,0)</f>
        <v>0</v>
      </c>
      <c r="BI301" s="100">
        <f>IF(U301="nulová",N301,0)</f>
        <v>0</v>
      </c>
      <c r="BJ301" s="18" t="s">
        <v>860</v>
      </c>
      <c r="BK301" s="100">
        <f>ROUND(L301*K301,2)</f>
        <v>0</v>
      </c>
      <c r="BL301" s="18" t="s">
        <v>912</v>
      </c>
      <c r="BM301" s="18" t="s">
        <v>1285</v>
      </c>
    </row>
    <row r="302" spans="2:51" s="10" customFormat="1" ht="22.5" customHeight="1">
      <c r="B302" s="163"/>
      <c r="C302" s="164"/>
      <c r="D302" s="164"/>
      <c r="E302" s="165" t="s">
        <v>737</v>
      </c>
      <c r="F302" s="247" t="s">
        <v>1286</v>
      </c>
      <c r="G302" s="248"/>
      <c r="H302" s="248"/>
      <c r="I302" s="248"/>
      <c r="J302" s="164"/>
      <c r="K302" s="166">
        <v>3</v>
      </c>
      <c r="L302" s="164"/>
      <c r="M302" s="164"/>
      <c r="N302" s="164"/>
      <c r="O302" s="164"/>
      <c r="P302" s="164"/>
      <c r="Q302" s="164"/>
      <c r="R302" s="167"/>
      <c r="T302" s="168"/>
      <c r="U302" s="164"/>
      <c r="V302" s="164"/>
      <c r="W302" s="164"/>
      <c r="X302" s="164"/>
      <c r="Y302" s="164"/>
      <c r="Z302" s="164"/>
      <c r="AA302" s="169"/>
      <c r="AT302" s="170" t="s">
        <v>915</v>
      </c>
      <c r="AU302" s="170" t="s">
        <v>860</v>
      </c>
      <c r="AV302" s="10" t="s">
        <v>860</v>
      </c>
      <c r="AW302" s="10" t="s">
        <v>770</v>
      </c>
      <c r="AX302" s="10" t="s">
        <v>813</v>
      </c>
      <c r="AY302" s="170" t="s">
        <v>880</v>
      </c>
    </row>
    <row r="303" spans="2:65" s="1" customFormat="1" ht="31.5" customHeight="1">
      <c r="B303" s="123"/>
      <c r="C303" s="159" t="s">
        <v>1287</v>
      </c>
      <c r="D303" s="159" t="s">
        <v>910</v>
      </c>
      <c r="E303" s="160"/>
      <c r="F303" s="241" t="s">
        <v>1288</v>
      </c>
      <c r="G303" s="241"/>
      <c r="H303" s="241"/>
      <c r="I303" s="241"/>
      <c r="J303" s="161" t="s">
        <v>944</v>
      </c>
      <c r="K303" s="162">
        <v>6</v>
      </c>
      <c r="L303" s="242">
        <v>0</v>
      </c>
      <c r="M303" s="242"/>
      <c r="N303" s="243">
        <f>ROUND(L303*K303,2)</f>
        <v>0</v>
      </c>
      <c r="O303" s="240"/>
      <c r="P303" s="240"/>
      <c r="Q303" s="240"/>
      <c r="R303" s="126"/>
      <c r="T303" s="156" t="s">
        <v>737</v>
      </c>
      <c r="U303" s="43" t="s">
        <v>780</v>
      </c>
      <c r="V303" s="35"/>
      <c r="W303" s="157">
        <f>V303*K303</f>
        <v>0</v>
      </c>
      <c r="X303" s="157">
        <v>0.00043</v>
      </c>
      <c r="Y303" s="157">
        <f>X303*K303</f>
        <v>0.00258</v>
      </c>
      <c r="Z303" s="157">
        <v>0</v>
      </c>
      <c r="AA303" s="158">
        <f>Z303*K303</f>
        <v>0</v>
      </c>
      <c r="AR303" s="18" t="s">
        <v>912</v>
      </c>
      <c r="AT303" s="18" t="s">
        <v>910</v>
      </c>
      <c r="AU303" s="18" t="s">
        <v>860</v>
      </c>
      <c r="AY303" s="18" t="s">
        <v>880</v>
      </c>
      <c r="BE303" s="100">
        <f>IF(U303="základní",N303,0)</f>
        <v>0</v>
      </c>
      <c r="BF303" s="100">
        <f>IF(U303="snížená",N303,0)</f>
        <v>0</v>
      </c>
      <c r="BG303" s="100">
        <f>IF(U303="zákl. přenesená",N303,0)</f>
        <v>0</v>
      </c>
      <c r="BH303" s="100">
        <f>IF(U303="sníž. přenesená",N303,0)</f>
        <v>0</v>
      </c>
      <c r="BI303" s="100">
        <f>IF(U303="nulová",N303,0)</f>
        <v>0</v>
      </c>
      <c r="BJ303" s="18" t="s">
        <v>860</v>
      </c>
      <c r="BK303" s="100">
        <f>ROUND(L303*K303,2)</f>
        <v>0</v>
      </c>
      <c r="BL303" s="18" t="s">
        <v>912</v>
      </c>
      <c r="BM303" s="18" t="s">
        <v>1289</v>
      </c>
    </row>
    <row r="304" spans="2:51" s="10" customFormat="1" ht="22.5" customHeight="1">
      <c r="B304" s="163"/>
      <c r="C304" s="164"/>
      <c r="D304" s="164"/>
      <c r="E304" s="165" t="s">
        <v>737</v>
      </c>
      <c r="F304" s="247" t="s">
        <v>1290</v>
      </c>
      <c r="G304" s="248"/>
      <c r="H304" s="248"/>
      <c r="I304" s="248"/>
      <c r="J304" s="164"/>
      <c r="K304" s="166">
        <v>6</v>
      </c>
      <c r="L304" s="164"/>
      <c r="M304" s="164"/>
      <c r="N304" s="164"/>
      <c r="O304" s="164"/>
      <c r="P304" s="164"/>
      <c r="Q304" s="164"/>
      <c r="R304" s="167"/>
      <c r="T304" s="168"/>
      <c r="U304" s="164"/>
      <c r="V304" s="164"/>
      <c r="W304" s="164"/>
      <c r="X304" s="164"/>
      <c r="Y304" s="164"/>
      <c r="Z304" s="164"/>
      <c r="AA304" s="169"/>
      <c r="AT304" s="170" t="s">
        <v>915</v>
      </c>
      <c r="AU304" s="170" t="s">
        <v>860</v>
      </c>
      <c r="AV304" s="10" t="s">
        <v>860</v>
      </c>
      <c r="AW304" s="10" t="s">
        <v>770</v>
      </c>
      <c r="AX304" s="10" t="s">
        <v>813</v>
      </c>
      <c r="AY304" s="170" t="s">
        <v>880</v>
      </c>
    </row>
    <row r="305" spans="2:65" s="1" customFormat="1" ht="31.5" customHeight="1">
      <c r="B305" s="123"/>
      <c r="C305" s="152" t="s">
        <v>1291</v>
      </c>
      <c r="D305" s="152" t="s">
        <v>881</v>
      </c>
      <c r="E305" s="153" t="s">
        <v>1292</v>
      </c>
      <c r="F305" s="238" t="s">
        <v>1293</v>
      </c>
      <c r="G305" s="238"/>
      <c r="H305" s="238"/>
      <c r="I305" s="238"/>
      <c r="J305" s="154" t="s">
        <v>944</v>
      </c>
      <c r="K305" s="155">
        <v>7</v>
      </c>
      <c r="L305" s="239">
        <v>0</v>
      </c>
      <c r="M305" s="239"/>
      <c r="N305" s="240">
        <f>ROUND(L305*K305,2)</f>
        <v>0</v>
      </c>
      <c r="O305" s="240"/>
      <c r="P305" s="240"/>
      <c r="Q305" s="240"/>
      <c r="R305" s="126"/>
      <c r="T305" s="156" t="s">
        <v>737</v>
      </c>
      <c r="U305" s="43" t="s">
        <v>780</v>
      </c>
      <c r="V305" s="35"/>
      <c r="W305" s="157">
        <f>V305*K305</f>
        <v>0</v>
      </c>
      <c r="X305" s="157">
        <v>0</v>
      </c>
      <c r="Y305" s="157">
        <f>X305*K305</f>
        <v>0</v>
      </c>
      <c r="Z305" s="157">
        <v>0</v>
      </c>
      <c r="AA305" s="158">
        <f>Z305*K305</f>
        <v>0</v>
      </c>
      <c r="AR305" s="18" t="s">
        <v>885</v>
      </c>
      <c r="AT305" s="18" t="s">
        <v>881</v>
      </c>
      <c r="AU305" s="18" t="s">
        <v>860</v>
      </c>
      <c r="AY305" s="18" t="s">
        <v>880</v>
      </c>
      <c r="BE305" s="100">
        <f>IF(U305="základní",N305,0)</f>
        <v>0</v>
      </c>
      <c r="BF305" s="100">
        <f>IF(U305="snížená",N305,0)</f>
        <v>0</v>
      </c>
      <c r="BG305" s="100">
        <f>IF(U305="zákl. přenesená",N305,0)</f>
        <v>0</v>
      </c>
      <c r="BH305" s="100">
        <f>IF(U305="sníž. přenesená",N305,0)</f>
        <v>0</v>
      </c>
      <c r="BI305" s="100">
        <f>IF(U305="nulová",N305,0)</f>
        <v>0</v>
      </c>
      <c r="BJ305" s="18" t="s">
        <v>860</v>
      </c>
      <c r="BK305" s="100">
        <f>ROUND(L305*K305,2)</f>
        <v>0</v>
      </c>
      <c r="BL305" s="18" t="s">
        <v>885</v>
      </c>
      <c r="BM305" s="18" t="s">
        <v>1294</v>
      </c>
    </row>
    <row r="306" spans="2:65" s="1" customFormat="1" ht="57" customHeight="1">
      <c r="B306" s="123"/>
      <c r="C306" s="159" t="s">
        <v>1295</v>
      </c>
      <c r="D306" s="159" t="s">
        <v>910</v>
      </c>
      <c r="E306" s="160"/>
      <c r="F306" s="241" t="s">
        <v>1296</v>
      </c>
      <c r="G306" s="241"/>
      <c r="H306" s="241"/>
      <c r="I306" s="241"/>
      <c r="J306" s="161" t="s">
        <v>1178</v>
      </c>
      <c r="K306" s="162">
        <v>7</v>
      </c>
      <c r="L306" s="242">
        <v>0</v>
      </c>
      <c r="M306" s="242"/>
      <c r="N306" s="243">
        <f>ROUND(L306*K306,2)</f>
        <v>0</v>
      </c>
      <c r="O306" s="240"/>
      <c r="P306" s="240"/>
      <c r="Q306" s="240"/>
      <c r="R306" s="126"/>
      <c r="T306" s="156" t="s">
        <v>737</v>
      </c>
      <c r="U306" s="43" t="s">
        <v>780</v>
      </c>
      <c r="V306" s="35"/>
      <c r="W306" s="157">
        <f>V306*K306</f>
        <v>0</v>
      </c>
      <c r="X306" s="157">
        <v>0</v>
      </c>
      <c r="Y306" s="157">
        <f>X306*K306</f>
        <v>0</v>
      </c>
      <c r="Z306" s="157">
        <v>0</v>
      </c>
      <c r="AA306" s="158">
        <f>Z306*K306</f>
        <v>0</v>
      </c>
      <c r="AR306" s="18" t="s">
        <v>912</v>
      </c>
      <c r="AT306" s="18" t="s">
        <v>910</v>
      </c>
      <c r="AU306" s="18" t="s">
        <v>860</v>
      </c>
      <c r="AY306" s="18" t="s">
        <v>880</v>
      </c>
      <c r="BE306" s="100">
        <f>IF(U306="základní",N306,0)</f>
        <v>0</v>
      </c>
      <c r="BF306" s="100">
        <f>IF(U306="snížená",N306,0)</f>
        <v>0</v>
      </c>
      <c r="BG306" s="100">
        <f>IF(U306="zákl. přenesená",N306,0)</f>
        <v>0</v>
      </c>
      <c r="BH306" s="100">
        <f>IF(U306="sníž. přenesená",N306,0)</f>
        <v>0</v>
      </c>
      <c r="BI306" s="100">
        <f>IF(U306="nulová",N306,0)</f>
        <v>0</v>
      </c>
      <c r="BJ306" s="18" t="s">
        <v>860</v>
      </c>
      <c r="BK306" s="100">
        <f>ROUND(L306*K306,2)</f>
        <v>0</v>
      </c>
      <c r="BL306" s="18" t="s">
        <v>912</v>
      </c>
      <c r="BM306" s="18" t="s">
        <v>1297</v>
      </c>
    </row>
    <row r="307" spans="2:51" s="10" customFormat="1" ht="22.5" customHeight="1">
      <c r="B307" s="163"/>
      <c r="C307" s="164"/>
      <c r="D307" s="164"/>
      <c r="E307" s="165" t="s">
        <v>737</v>
      </c>
      <c r="F307" s="247" t="s">
        <v>1298</v>
      </c>
      <c r="G307" s="248"/>
      <c r="H307" s="248"/>
      <c r="I307" s="248"/>
      <c r="J307" s="164"/>
      <c r="K307" s="166">
        <v>7</v>
      </c>
      <c r="L307" s="164"/>
      <c r="M307" s="164"/>
      <c r="N307" s="164"/>
      <c r="O307" s="164"/>
      <c r="P307" s="164"/>
      <c r="Q307" s="164"/>
      <c r="R307" s="167"/>
      <c r="T307" s="168"/>
      <c r="U307" s="164"/>
      <c r="V307" s="164"/>
      <c r="W307" s="164"/>
      <c r="X307" s="164"/>
      <c r="Y307" s="164"/>
      <c r="Z307" s="164"/>
      <c r="AA307" s="169"/>
      <c r="AT307" s="170" t="s">
        <v>915</v>
      </c>
      <c r="AU307" s="170" t="s">
        <v>860</v>
      </c>
      <c r="AV307" s="10" t="s">
        <v>860</v>
      </c>
      <c r="AW307" s="10" t="s">
        <v>770</v>
      </c>
      <c r="AX307" s="10" t="s">
        <v>813</v>
      </c>
      <c r="AY307" s="170" t="s">
        <v>880</v>
      </c>
    </row>
    <row r="308" spans="2:65" s="1" customFormat="1" ht="22.5" customHeight="1">
      <c r="B308" s="123"/>
      <c r="C308" s="152" t="s">
        <v>1299</v>
      </c>
      <c r="D308" s="152" t="s">
        <v>881</v>
      </c>
      <c r="E308" s="153" t="s">
        <v>1300</v>
      </c>
      <c r="F308" s="238" t="s">
        <v>1301</v>
      </c>
      <c r="G308" s="238"/>
      <c r="H308" s="238"/>
      <c r="I308" s="238"/>
      <c r="J308" s="154" t="s">
        <v>944</v>
      </c>
      <c r="K308" s="155">
        <v>1</v>
      </c>
      <c r="L308" s="239">
        <v>0</v>
      </c>
      <c r="M308" s="239"/>
      <c r="N308" s="240">
        <f>ROUND(L308*K308,2)</f>
        <v>0</v>
      </c>
      <c r="O308" s="240"/>
      <c r="P308" s="240"/>
      <c r="Q308" s="240"/>
      <c r="R308" s="126"/>
      <c r="T308" s="156" t="s">
        <v>737</v>
      </c>
      <c r="U308" s="43" t="s">
        <v>780</v>
      </c>
      <c r="V308" s="35"/>
      <c r="W308" s="157">
        <f>V308*K308</f>
        <v>0</v>
      </c>
      <c r="X308" s="157">
        <v>0</v>
      </c>
      <c r="Y308" s="157">
        <f>X308*K308</f>
        <v>0</v>
      </c>
      <c r="Z308" s="157">
        <v>0</v>
      </c>
      <c r="AA308" s="158">
        <f>Z308*K308</f>
        <v>0</v>
      </c>
      <c r="AR308" s="18" t="s">
        <v>885</v>
      </c>
      <c r="AT308" s="18" t="s">
        <v>881</v>
      </c>
      <c r="AU308" s="18" t="s">
        <v>860</v>
      </c>
      <c r="AY308" s="18" t="s">
        <v>880</v>
      </c>
      <c r="BE308" s="100">
        <f>IF(U308="základní",N308,0)</f>
        <v>0</v>
      </c>
      <c r="BF308" s="100">
        <f>IF(U308="snížená",N308,0)</f>
        <v>0</v>
      </c>
      <c r="BG308" s="100">
        <f>IF(U308="zákl. přenesená",N308,0)</f>
        <v>0</v>
      </c>
      <c r="BH308" s="100">
        <f>IF(U308="sníž. přenesená",N308,0)</f>
        <v>0</v>
      </c>
      <c r="BI308" s="100">
        <f>IF(U308="nulová",N308,0)</f>
        <v>0</v>
      </c>
      <c r="BJ308" s="18" t="s">
        <v>860</v>
      </c>
      <c r="BK308" s="100">
        <f>ROUND(L308*K308,2)</f>
        <v>0</v>
      </c>
      <c r="BL308" s="18" t="s">
        <v>885</v>
      </c>
      <c r="BM308" s="18" t="s">
        <v>1302</v>
      </c>
    </row>
    <row r="309" spans="2:65" s="1" customFormat="1" ht="22.5" customHeight="1">
      <c r="B309" s="123"/>
      <c r="C309" s="159" t="s">
        <v>1303</v>
      </c>
      <c r="D309" s="159" t="s">
        <v>910</v>
      </c>
      <c r="E309" s="160"/>
      <c r="F309" s="241" t="s">
        <v>1304</v>
      </c>
      <c r="G309" s="241"/>
      <c r="H309" s="241"/>
      <c r="I309" s="241"/>
      <c r="J309" s="161" t="s">
        <v>944</v>
      </c>
      <c r="K309" s="162">
        <v>1</v>
      </c>
      <c r="L309" s="242">
        <v>0</v>
      </c>
      <c r="M309" s="242"/>
      <c r="N309" s="243">
        <f>ROUND(L309*K309,2)</f>
        <v>0</v>
      </c>
      <c r="O309" s="240"/>
      <c r="P309" s="240"/>
      <c r="Q309" s="240"/>
      <c r="R309" s="126"/>
      <c r="T309" s="156" t="s">
        <v>737</v>
      </c>
      <c r="U309" s="43" t="s">
        <v>780</v>
      </c>
      <c r="V309" s="35"/>
      <c r="W309" s="157">
        <f>V309*K309</f>
        <v>0</v>
      </c>
      <c r="X309" s="157">
        <v>0.0016</v>
      </c>
      <c r="Y309" s="157">
        <f>X309*K309</f>
        <v>0.0016</v>
      </c>
      <c r="Z309" s="157">
        <v>0</v>
      </c>
      <c r="AA309" s="158">
        <f>Z309*K309</f>
        <v>0</v>
      </c>
      <c r="AR309" s="18" t="s">
        <v>912</v>
      </c>
      <c r="AT309" s="18" t="s">
        <v>910</v>
      </c>
      <c r="AU309" s="18" t="s">
        <v>860</v>
      </c>
      <c r="AY309" s="18" t="s">
        <v>880</v>
      </c>
      <c r="BE309" s="100">
        <f>IF(U309="základní",N309,0)</f>
        <v>0</v>
      </c>
      <c r="BF309" s="100">
        <f>IF(U309="snížená",N309,0)</f>
        <v>0</v>
      </c>
      <c r="BG309" s="100">
        <f>IF(U309="zákl. přenesená",N309,0)</f>
        <v>0</v>
      </c>
      <c r="BH309" s="100">
        <f>IF(U309="sníž. přenesená",N309,0)</f>
        <v>0</v>
      </c>
      <c r="BI309" s="100">
        <f>IF(U309="nulová",N309,0)</f>
        <v>0</v>
      </c>
      <c r="BJ309" s="18" t="s">
        <v>860</v>
      </c>
      <c r="BK309" s="100">
        <f>ROUND(L309*K309,2)</f>
        <v>0</v>
      </c>
      <c r="BL309" s="18" t="s">
        <v>912</v>
      </c>
      <c r="BM309" s="18" t="s">
        <v>1305</v>
      </c>
    </row>
    <row r="310" spans="2:51" s="10" customFormat="1" ht="22.5" customHeight="1">
      <c r="B310" s="163"/>
      <c r="C310" s="164"/>
      <c r="D310" s="164"/>
      <c r="E310" s="165" t="s">
        <v>737</v>
      </c>
      <c r="F310" s="247" t="s">
        <v>1032</v>
      </c>
      <c r="G310" s="248"/>
      <c r="H310" s="248"/>
      <c r="I310" s="248"/>
      <c r="J310" s="164"/>
      <c r="K310" s="166">
        <v>1</v>
      </c>
      <c r="L310" s="164"/>
      <c r="M310" s="164"/>
      <c r="N310" s="164"/>
      <c r="O310" s="164"/>
      <c r="P310" s="164"/>
      <c r="Q310" s="164"/>
      <c r="R310" s="167"/>
      <c r="T310" s="168"/>
      <c r="U310" s="164"/>
      <c r="V310" s="164"/>
      <c r="W310" s="164"/>
      <c r="X310" s="164"/>
      <c r="Y310" s="164"/>
      <c r="Z310" s="164"/>
      <c r="AA310" s="169"/>
      <c r="AT310" s="170" t="s">
        <v>915</v>
      </c>
      <c r="AU310" s="170" t="s">
        <v>860</v>
      </c>
      <c r="AV310" s="10" t="s">
        <v>860</v>
      </c>
      <c r="AW310" s="10" t="s">
        <v>770</v>
      </c>
      <c r="AX310" s="10" t="s">
        <v>813</v>
      </c>
      <c r="AY310" s="170" t="s">
        <v>880</v>
      </c>
    </row>
    <row r="311" spans="2:65" s="1" customFormat="1" ht="31.5" customHeight="1">
      <c r="B311" s="123"/>
      <c r="C311" s="152" t="s">
        <v>1306</v>
      </c>
      <c r="D311" s="152" t="s">
        <v>881</v>
      </c>
      <c r="E311" s="153" t="s">
        <v>1307</v>
      </c>
      <c r="F311" s="238" t="s">
        <v>1308</v>
      </c>
      <c r="G311" s="238"/>
      <c r="H311" s="238"/>
      <c r="I311" s="238"/>
      <c r="J311" s="154" t="s">
        <v>944</v>
      </c>
      <c r="K311" s="155">
        <v>1</v>
      </c>
      <c r="L311" s="239">
        <v>0</v>
      </c>
      <c r="M311" s="239"/>
      <c r="N311" s="240">
        <f aca="true" t="shared" si="5" ref="N311:N316">ROUND(L311*K311,2)</f>
        <v>0</v>
      </c>
      <c r="O311" s="240"/>
      <c r="P311" s="240"/>
      <c r="Q311" s="240"/>
      <c r="R311" s="126"/>
      <c r="T311" s="156" t="s">
        <v>737</v>
      </c>
      <c r="U311" s="43" t="s">
        <v>780</v>
      </c>
      <c r="V311" s="35"/>
      <c r="W311" s="157">
        <f aca="true" t="shared" si="6" ref="W311:W316">V311*K311</f>
        <v>0</v>
      </c>
      <c r="X311" s="157">
        <v>0</v>
      </c>
      <c r="Y311" s="157">
        <f aca="true" t="shared" si="7" ref="Y311:Y316">X311*K311</f>
        <v>0</v>
      </c>
      <c r="Z311" s="157">
        <v>0</v>
      </c>
      <c r="AA311" s="158">
        <f aca="true" t="shared" si="8" ref="AA311:AA316">Z311*K311</f>
        <v>0</v>
      </c>
      <c r="AR311" s="18" t="s">
        <v>885</v>
      </c>
      <c r="AT311" s="18" t="s">
        <v>881</v>
      </c>
      <c r="AU311" s="18" t="s">
        <v>860</v>
      </c>
      <c r="AY311" s="18" t="s">
        <v>880</v>
      </c>
      <c r="BE311" s="100">
        <f aca="true" t="shared" si="9" ref="BE311:BE316">IF(U311="základní",N311,0)</f>
        <v>0</v>
      </c>
      <c r="BF311" s="100">
        <f aca="true" t="shared" si="10" ref="BF311:BF316">IF(U311="snížená",N311,0)</f>
        <v>0</v>
      </c>
      <c r="BG311" s="100">
        <f aca="true" t="shared" si="11" ref="BG311:BG316">IF(U311="zákl. přenesená",N311,0)</f>
        <v>0</v>
      </c>
      <c r="BH311" s="100">
        <f aca="true" t="shared" si="12" ref="BH311:BH316">IF(U311="sníž. přenesená",N311,0)</f>
        <v>0</v>
      </c>
      <c r="BI311" s="100">
        <f aca="true" t="shared" si="13" ref="BI311:BI316">IF(U311="nulová",N311,0)</f>
        <v>0</v>
      </c>
      <c r="BJ311" s="18" t="s">
        <v>860</v>
      </c>
      <c r="BK311" s="100">
        <f aca="true" t="shared" si="14" ref="BK311:BK316">ROUND(L311*K311,2)</f>
        <v>0</v>
      </c>
      <c r="BL311" s="18" t="s">
        <v>885</v>
      </c>
      <c r="BM311" s="18" t="s">
        <v>1309</v>
      </c>
    </row>
    <row r="312" spans="2:65" s="1" customFormat="1" ht="31.5" customHeight="1">
      <c r="B312" s="123"/>
      <c r="C312" s="152" t="s">
        <v>1310</v>
      </c>
      <c r="D312" s="152" t="s">
        <v>881</v>
      </c>
      <c r="E312" s="153" t="s">
        <v>1311</v>
      </c>
      <c r="F312" s="238" t="s">
        <v>1312</v>
      </c>
      <c r="G312" s="238"/>
      <c r="H312" s="238"/>
      <c r="I312" s="238"/>
      <c r="J312" s="154" t="s">
        <v>944</v>
      </c>
      <c r="K312" s="155">
        <v>3</v>
      </c>
      <c r="L312" s="239">
        <v>0</v>
      </c>
      <c r="M312" s="239"/>
      <c r="N312" s="240">
        <f t="shared" si="5"/>
        <v>0</v>
      </c>
      <c r="O312" s="240"/>
      <c r="P312" s="240"/>
      <c r="Q312" s="240"/>
      <c r="R312" s="126"/>
      <c r="T312" s="156" t="s">
        <v>737</v>
      </c>
      <c r="U312" s="43" t="s">
        <v>780</v>
      </c>
      <c r="V312" s="35"/>
      <c r="W312" s="157">
        <f t="shared" si="6"/>
        <v>0</v>
      </c>
      <c r="X312" s="157">
        <v>0</v>
      </c>
      <c r="Y312" s="157">
        <f t="shared" si="7"/>
        <v>0</v>
      </c>
      <c r="Z312" s="157">
        <v>0</v>
      </c>
      <c r="AA312" s="158">
        <f t="shared" si="8"/>
        <v>0</v>
      </c>
      <c r="AR312" s="18" t="s">
        <v>885</v>
      </c>
      <c r="AT312" s="18" t="s">
        <v>881</v>
      </c>
      <c r="AU312" s="18" t="s">
        <v>860</v>
      </c>
      <c r="AY312" s="18" t="s">
        <v>880</v>
      </c>
      <c r="BE312" s="100">
        <f t="shared" si="9"/>
        <v>0</v>
      </c>
      <c r="BF312" s="100">
        <f t="shared" si="10"/>
        <v>0</v>
      </c>
      <c r="BG312" s="100">
        <f t="shared" si="11"/>
        <v>0</v>
      </c>
      <c r="BH312" s="100">
        <f t="shared" si="12"/>
        <v>0</v>
      </c>
      <c r="BI312" s="100">
        <f t="shared" si="13"/>
        <v>0</v>
      </c>
      <c r="BJ312" s="18" t="s">
        <v>860</v>
      </c>
      <c r="BK312" s="100">
        <f t="shared" si="14"/>
        <v>0</v>
      </c>
      <c r="BL312" s="18" t="s">
        <v>885</v>
      </c>
      <c r="BM312" s="18" t="s">
        <v>1313</v>
      </c>
    </row>
    <row r="313" spans="2:65" s="1" customFormat="1" ht="31.5" customHeight="1">
      <c r="B313" s="123"/>
      <c r="C313" s="152" t="s">
        <v>1314</v>
      </c>
      <c r="D313" s="152" t="s">
        <v>881</v>
      </c>
      <c r="E313" s="153" t="s">
        <v>1315</v>
      </c>
      <c r="F313" s="238" t="s">
        <v>1316</v>
      </c>
      <c r="G313" s="238"/>
      <c r="H313" s="238"/>
      <c r="I313" s="238"/>
      <c r="J313" s="154" t="s">
        <v>944</v>
      </c>
      <c r="K313" s="155">
        <v>1</v>
      </c>
      <c r="L313" s="239">
        <v>0</v>
      </c>
      <c r="M313" s="239"/>
      <c r="N313" s="240">
        <f t="shared" si="5"/>
        <v>0</v>
      </c>
      <c r="O313" s="240"/>
      <c r="P313" s="240"/>
      <c r="Q313" s="240"/>
      <c r="R313" s="126"/>
      <c r="T313" s="156" t="s">
        <v>737</v>
      </c>
      <c r="U313" s="43" t="s">
        <v>780</v>
      </c>
      <c r="V313" s="35"/>
      <c r="W313" s="157">
        <f t="shared" si="6"/>
        <v>0</v>
      </c>
      <c r="X313" s="157">
        <v>0</v>
      </c>
      <c r="Y313" s="157">
        <f t="shared" si="7"/>
        <v>0</v>
      </c>
      <c r="Z313" s="157">
        <v>0</v>
      </c>
      <c r="AA313" s="158">
        <f t="shared" si="8"/>
        <v>0</v>
      </c>
      <c r="AR313" s="18" t="s">
        <v>894</v>
      </c>
      <c r="AT313" s="18" t="s">
        <v>881</v>
      </c>
      <c r="AU313" s="18" t="s">
        <v>860</v>
      </c>
      <c r="AY313" s="18" t="s">
        <v>880</v>
      </c>
      <c r="BE313" s="100">
        <f t="shared" si="9"/>
        <v>0</v>
      </c>
      <c r="BF313" s="100">
        <f t="shared" si="10"/>
        <v>0</v>
      </c>
      <c r="BG313" s="100">
        <f t="shared" si="11"/>
        <v>0</v>
      </c>
      <c r="BH313" s="100">
        <f t="shared" si="12"/>
        <v>0</v>
      </c>
      <c r="BI313" s="100">
        <f t="shared" si="13"/>
        <v>0</v>
      </c>
      <c r="BJ313" s="18" t="s">
        <v>860</v>
      </c>
      <c r="BK313" s="100">
        <f t="shared" si="14"/>
        <v>0</v>
      </c>
      <c r="BL313" s="18" t="s">
        <v>894</v>
      </c>
      <c r="BM313" s="18" t="s">
        <v>1317</v>
      </c>
    </row>
    <row r="314" spans="2:65" s="1" customFormat="1" ht="31.5" customHeight="1">
      <c r="B314" s="123"/>
      <c r="C314" s="152" t="s">
        <v>1318</v>
      </c>
      <c r="D314" s="152" t="s">
        <v>881</v>
      </c>
      <c r="E314" s="153" t="s">
        <v>1319</v>
      </c>
      <c r="F314" s="238" t="s">
        <v>1320</v>
      </c>
      <c r="G314" s="238"/>
      <c r="H314" s="238"/>
      <c r="I314" s="238"/>
      <c r="J314" s="154" t="s">
        <v>944</v>
      </c>
      <c r="K314" s="155">
        <v>1</v>
      </c>
      <c r="L314" s="239">
        <v>0</v>
      </c>
      <c r="M314" s="239"/>
      <c r="N314" s="240">
        <f t="shared" si="5"/>
        <v>0</v>
      </c>
      <c r="O314" s="240"/>
      <c r="P314" s="240"/>
      <c r="Q314" s="240"/>
      <c r="R314" s="126"/>
      <c r="T314" s="156" t="s">
        <v>737</v>
      </c>
      <c r="U314" s="43" t="s">
        <v>780</v>
      </c>
      <c r="V314" s="35"/>
      <c r="W314" s="157">
        <f t="shared" si="6"/>
        <v>0</v>
      </c>
      <c r="X314" s="157">
        <v>0</v>
      </c>
      <c r="Y314" s="157">
        <f t="shared" si="7"/>
        <v>0</v>
      </c>
      <c r="Z314" s="157">
        <v>0</v>
      </c>
      <c r="AA314" s="158">
        <f t="shared" si="8"/>
        <v>0</v>
      </c>
      <c r="AR314" s="18" t="s">
        <v>885</v>
      </c>
      <c r="AT314" s="18" t="s">
        <v>881</v>
      </c>
      <c r="AU314" s="18" t="s">
        <v>860</v>
      </c>
      <c r="AY314" s="18" t="s">
        <v>880</v>
      </c>
      <c r="BE314" s="100">
        <f t="shared" si="9"/>
        <v>0</v>
      </c>
      <c r="BF314" s="100">
        <f t="shared" si="10"/>
        <v>0</v>
      </c>
      <c r="BG314" s="100">
        <f t="shared" si="11"/>
        <v>0</v>
      </c>
      <c r="BH314" s="100">
        <f t="shared" si="12"/>
        <v>0</v>
      </c>
      <c r="BI314" s="100">
        <f t="shared" si="13"/>
        <v>0</v>
      </c>
      <c r="BJ314" s="18" t="s">
        <v>860</v>
      </c>
      <c r="BK314" s="100">
        <f t="shared" si="14"/>
        <v>0</v>
      </c>
      <c r="BL314" s="18" t="s">
        <v>885</v>
      </c>
      <c r="BM314" s="18" t="s">
        <v>1321</v>
      </c>
    </row>
    <row r="315" spans="2:65" s="1" customFormat="1" ht="22.5" customHeight="1">
      <c r="B315" s="123"/>
      <c r="C315" s="152" t="s">
        <v>1322</v>
      </c>
      <c r="D315" s="152" t="s">
        <v>881</v>
      </c>
      <c r="E315" s="153" t="s">
        <v>1323</v>
      </c>
      <c r="F315" s="238" t="s">
        <v>1324</v>
      </c>
      <c r="G315" s="238"/>
      <c r="H315" s="238"/>
      <c r="I315" s="238"/>
      <c r="J315" s="154" t="s">
        <v>944</v>
      </c>
      <c r="K315" s="155">
        <v>3</v>
      </c>
      <c r="L315" s="239">
        <v>0</v>
      </c>
      <c r="M315" s="239"/>
      <c r="N315" s="240">
        <f t="shared" si="5"/>
        <v>0</v>
      </c>
      <c r="O315" s="240"/>
      <c r="P315" s="240"/>
      <c r="Q315" s="240"/>
      <c r="R315" s="126"/>
      <c r="T315" s="156" t="s">
        <v>737</v>
      </c>
      <c r="U315" s="43" t="s">
        <v>780</v>
      </c>
      <c r="V315" s="35"/>
      <c r="W315" s="157">
        <f t="shared" si="6"/>
        <v>0</v>
      </c>
      <c r="X315" s="157">
        <v>0</v>
      </c>
      <c r="Y315" s="157">
        <f t="shared" si="7"/>
        <v>0</v>
      </c>
      <c r="Z315" s="157">
        <v>0</v>
      </c>
      <c r="AA315" s="158">
        <f t="shared" si="8"/>
        <v>0</v>
      </c>
      <c r="AR315" s="18" t="s">
        <v>885</v>
      </c>
      <c r="AT315" s="18" t="s">
        <v>881</v>
      </c>
      <c r="AU315" s="18" t="s">
        <v>860</v>
      </c>
      <c r="AY315" s="18" t="s">
        <v>880</v>
      </c>
      <c r="BE315" s="100">
        <f t="shared" si="9"/>
        <v>0</v>
      </c>
      <c r="BF315" s="100">
        <f t="shared" si="10"/>
        <v>0</v>
      </c>
      <c r="BG315" s="100">
        <f t="shared" si="11"/>
        <v>0</v>
      </c>
      <c r="BH315" s="100">
        <f t="shared" si="12"/>
        <v>0</v>
      </c>
      <c r="BI315" s="100">
        <f t="shared" si="13"/>
        <v>0</v>
      </c>
      <c r="BJ315" s="18" t="s">
        <v>860</v>
      </c>
      <c r="BK315" s="100">
        <f t="shared" si="14"/>
        <v>0</v>
      </c>
      <c r="BL315" s="18" t="s">
        <v>885</v>
      </c>
      <c r="BM315" s="18" t="s">
        <v>1325</v>
      </c>
    </row>
    <row r="316" spans="2:65" s="1" customFormat="1" ht="57" customHeight="1">
      <c r="B316" s="123"/>
      <c r="C316" s="159" t="s">
        <v>1326</v>
      </c>
      <c r="D316" s="159" t="s">
        <v>910</v>
      </c>
      <c r="E316" s="160"/>
      <c r="F316" s="241" t="s">
        <v>1327</v>
      </c>
      <c r="G316" s="241"/>
      <c r="H316" s="241"/>
      <c r="I316" s="241"/>
      <c r="J316" s="161" t="s">
        <v>944</v>
      </c>
      <c r="K316" s="162">
        <v>1</v>
      </c>
      <c r="L316" s="242">
        <v>0</v>
      </c>
      <c r="M316" s="242"/>
      <c r="N316" s="243">
        <f t="shared" si="5"/>
        <v>0</v>
      </c>
      <c r="O316" s="240"/>
      <c r="P316" s="240"/>
      <c r="Q316" s="240"/>
      <c r="R316" s="126"/>
      <c r="T316" s="156" t="s">
        <v>737</v>
      </c>
      <c r="U316" s="43" t="s">
        <v>780</v>
      </c>
      <c r="V316" s="35"/>
      <c r="W316" s="157">
        <f t="shared" si="6"/>
        <v>0</v>
      </c>
      <c r="X316" s="157">
        <v>0.033</v>
      </c>
      <c r="Y316" s="157">
        <f t="shared" si="7"/>
        <v>0.033</v>
      </c>
      <c r="Z316" s="157">
        <v>0</v>
      </c>
      <c r="AA316" s="158">
        <f t="shared" si="8"/>
        <v>0</v>
      </c>
      <c r="AR316" s="18" t="s">
        <v>921</v>
      </c>
      <c r="AT316" s="18" t="s">
        <v>910</v>
      </c>
      <c r="AU316" s="18" t="s">
        <v>860</v>
      </c>
      <c r="AY316" s="18" t="s">
        <v>880</v>
      </c>
      <c r="BE316" s="100">
        <f t="shared" si="9"/>
        <v>0</v>
      </c>
      <c r="BF316" s="100">
        <f t="shared" si="10"/>
        <v>0</v>
      </c>
      <c r="BG316" s="100">
        <f t="shared" si="11"/>
        <v>0</v>
      </c>
      <c r="BH316" s="100">
        <f t="shared" si="12"/>
        <v>0</v>
      </c>
      <c r="BI316" s="100">
        <f t="shared" si="13"/>
        <v>0</v>
      </c>
      <c r="BJ316" s="18" t="s">
        <v>860</v>
      </c>
      <c r="BK316" s="100">
        <f t="shared" si="14"/>
        <v>0</v>
      </c>
      <c r="BL316" s="18" t="s">
        <v>885</v>
      </c>
      <c r="BM316" s="18" t="s">
        <v>1328</v>
      </c>
    </row>
    <row r="317" spans="2:51" s="10" customFormat="1" ht="22.5" customHeight="1">
      <c r="B317" s="163"/>
      <c r="C317" s="164"/>
      <c r="D317" s="164"/>
      <c r="E317" s="165" t="s">
        <v>737</v>
      </c>
      <c r="F317" s="247" t="s">
        <v>1329</v>
      </c>
      <c r="G317" s="248"/>
      <c r="H317" s="248"/>
      <c r="I317" s="248"/>
      <c r="J317" s="164"/>
      <c r="K317" s="166">
        <v>1</v>
      </c>
      <c r="L317" s="164"/>
      <c r="M317" s="164"/>
      <c r="N317" s="164"/>
      <c r="O317" s="164"/>
      <c r="P317" s="164"/>
      <c r="Q317" s="164"/>
      <c r="R317" s="167"/>
      <c r="T317" s="168"/>
      <c r="U317" s="164"/>
      <c r="V317" s="164"/>
      <c r="W317" s="164"/>
      <c r="X317" s="164"/>
      <c r="Y317" s="164"/>
      <c r="Z317" s="164"/>
      <c r="AA317" s="169"/>
      <c r="AT317" s="170" t="s">
        <v>915</v>
      </c>
      <c r="AU317" s="170" t="s">
        <v>860</v>
      </c>
      <c r="AV317" s="10" t="s">
        <v>860</v>
      </c>
      <c r="AW317" s="10" t="s">
        <v>770</v>
      </c>
      <c r="AX317" s="10" t="s">
        <v>813</v>
      </c>
      <c r="AY317" s="170" t="s">
        <v>880</v>
      </c>
    </row>
    <row r="318" spans="2:65" s="1" customFormat="1" ht="44.25" customHeight="1">
      <c r="B318" s="123"/>
      <c r="C318" s="159" t="s">
        <v>1330</v>
      </c>
      <c r="D318" s="159" t="s">
        <v>910</v>
      </c>
      <c r="E318" s="160"/>
      <c r="F318" s="241" t="s">
        <v>1331</v>
      </c>
      <c r="G318" s="241"/>
      <c r="H318" s="241"/>
      <c r="I318" s="241"/>
      <c r="J318" s="161" t="s">
        <v>944</v>
      </c>
      <c r="K318" s="162">
        <v>1</v>
      </c>
      <c r="L318" s="242">
        <v>0</v>
      </c>
      <c r="M318" s="242"/>
      <c r="N318" s="243">
        <f>ROUND(L318*K318,2)</f>
        <v>0</v>
      </c>
      <c r="O318" s="240"/>
      <c r="P318" s="240"/>
      <c r="Q318" s="240"/>
      <c r="R318" s="126"/>
      <c r="T318" s="156" t="s">
        <v>737</v>
      </c>
      <c r="U318" s="43" t="s">
        <v>780</v>
      </c>
      <c r="V318" s="35"/>
      <c r="W318" s="157">
        <f>V318*K318</f>
        <v>0</v>
      </c>
      <c r="X318" s="157">
        <v>0.033</v>
      </c>
      <c r="Y318" s="157">
        <f>X318*K318</f>
        <v>0.033</v>
      </c>
      <c r="Z318" s="157">
        <v>0</v>
      </c>
      <c r="AA318" s="158">
        <f>Z318*K318</f>
        <v>0</v>
      </c>
      <c r="AR318" s="18" t="s">
        <v>921</v>
      </c>
      <c r="AT318" s="18" t="s">
        <v>910</v>
      </c>
      <c r="AU318" s="18" t="s">
        <v>860</v>
      </c>
      <c r="AY318" s="18" t="s">
        <v>880</v>
      </c>
      <c r="BE318" s="100">
        <f>IF(U318="základní",N318,0)</f>
        <v>0</v>
      </c>
      <c r="BF318" s="100">
        <f>IF(U318="snížená",N318,0)</f>
        <v>0</v>
      </c>
      <c r="BG318" s="100">
        <f>IF(U318="zákl. přenesená",N318,0)</f>
        <v>0</v>
      </c>
      <c r="BH318" s="100">
        <f>IF(U318="sníž. přenesená",N318,0)</f>
        <v>0</v>
      </c>
      <c r="BI318" s="100">
        <f>IF(U318="nulová",N318,0)</f>
        <v>0</v>
      </c>
      <c r="BJ318" s="18" t="s">
        <v>860</v>
      </c>
      <c r="BK318" s="100">
        <f>ROUND(L318*K318,2)</f>
        <v>0</v>
      </c>
      <c r="BL318" s="18" t="s">
        <v>885</v>
      </c>
      <c r="BM318" s="18" t="s">
        <v>1332</v>
      </c>
    </row>
    <row r="319" spans="2:51" s="10" customFormat="1" ht="22.5" customHeight="1">
      <c r="B319" s="163"/>
      <c r="C319" s="164"/>
      <c r="D319" s="164"/>
      <c r="E319" s="165" t="s">
        <v>737</v>
      </c>
      <c r="F319" s="247" t="s">
        <v>1329</v>
      </c>
      <c r="G319" s="248"/>
      <c r="H319" s="248"/>
      <c r="I319" s="248"/>
      <c r="J319" s="164"/>
      <c r="K319" s="166">
        <v>1</v>
      </c>
      <c r="L319" s="164"/>
      <c r="M319" s="164"/>
      <c r="N319" s="164"/>
      <c r="O319" s="164"/>
      <c r="P319" s="164"/>
      <c r="Q319" s="164"/>
      <c r="R319" s="167"/>
      <c r="T319" s="168"/>
      <c r="U319" s="164"/>
      <c r="V319" s="164"/>
      <c r="W319" s="164"/>
      <c r="X319" s="164"/>
      <c r="Y319" s="164"/>
      <c r="Z319" s="164"/>
      <c r="AA319" s="169"/>
      <c r="AT319" s="170" t="s">
        <v>915</v>
      </c>
      <c r="AU319" s="170" t="s">
        <v>860</v>
      </c>
      <c r="AV319" s="10" t="s">
        <v>860</v>
      </c>
      <c r="AW319" s="10" t="s">
        <v>770</v>
      </c>
      <c r="AX319" s="10" t="s">
        <v>813</v>
      </c>
      <c r="AY319" s="170" t="s">
        <v>880</v>
      </c>
    </row>
    <row r="320" spans="2:65" s="1" customFormat="1" ht="44.25" customHeight="1">
      <c r="B320" s="123"/>
      <c r="C320" s="159" t="s">
        <v>1333</v>
      </c>
      <c r="D320" s="159" t="s">
        <v>910</v>
      </c>
      <c r="E320" s="160"/>
      <c r="F320" s="241" t="s">
        <v>1334</v>
      </c>
      <c r="G320" s="241"/>
      <c r="H320" s="241"/>
      <c r="I320" s="241"/>
      <c r="J320" s="161" t="s">
        <v>944</v>
      </c>
      <c r="K320" s="162">
        <v>1</v>
      </c>
      <c r="L320" s="242">
        <v>0</v>
      </c>
      <c r="M320" s="242"/>
      <c r="N320" s="243">
        <f>ROUND(L320*K320,2)</f>
        <v>0</v>
      </c>
      <c r="O320" s="240"/>
      <c r="P320" s="240"/>
      <c r="Q320" s="240"/>
      <c r="R320" s="126"/>
      <c r="T320" s="156" t="s">
        <v>737</v>
      </c>
      <c r="U320" s="43" t="s">
        <v>780</v>
      </c>
      <c r="V320" s="35"/>
      <c r="W320" s="157">
        <f>V320*K320</f>
        <v>0</v>
      </c>
      <c r="X320" s="157">
        <v>0.033</v>
      </c>
      <c r="Y320" s="157">
        <f>X320*K320</f>
        <v>0.033</v>
      </c>
      <c r="Z320" s="157">
        <v>0</v>
      </c>
      <c r="AA320" s="158">
        <f>Z320*K320</f>
        <v>0</v>
      </c>
      <c r="AR320" s="18" t="s">
        <v>921</v>
      </c>
      <c r="AT320" s="18" t="s">
        <v>910</v>
      </c>
      <c r="AU320" s="18" t="s">
        <v>860</v>
      </c>
      <c r="AY320" s="18" t="s">
        <v>880</v>
      </c>
      <c r="BE320" s="100">
        <f>IF(U320="základní",N320,0)</f>
        <v>0</v>
      </c>
      <c r="BF320" s="100">
        <f>IF(U320="snížená",N320,0)</f>
        <v>0</v>
      </c>
      <c r="BG320" s="100">
        <f>IF(U320="zákl. přenesená",N320,0)</f>
        <v>0</v>
      </c>
      <c r="BH320" s="100">
        <f>IF(U320="sníž. přenesená",N320,0)</f>
        <v>0</v>
      </c>
      <c r="BI320" s="100">
        <f>IF(U320="nulová",N320,0)</f>
        <v>0</v>
      </c>
      <c r="BJ320" s="18" t="s">
        <v>860</v>
      </c>
      <c r="BK320" s="100">
        <f>ROUND(L320*K320,2)</f>
        <v>0</v>
      </c>
      <c r="BL320" s="18" t="s">
        <v>885</v>
      </c>
      <c r="BM320" s="18" t="s">
        <v>1335</v>
      </c>
    </row>
    <row r="321" spans="2:51" s="10" customFormat="1" ht="22.5" customHeight="1">
      <c r="B321" s="163"/>
      <c r="C321" s="164"/>
      <c r="D321" s="164"/>
      <c r="E321" s="165" t="s">
        <v>737</v>
      </c>
      <c r="F321" s="247" t="s">
        <v>1032</v>
      </c>
      <c r="G321" s="248"/>
      <c r="H321" s="248"/>
      <c r="I321" s="248"/>
      <c r="J321" s="164"/>
      <c r="K321" s="166">
        <v>1</v>
      </c>
      <c r="L321" s="164"/>
      <c r="M321" s="164"/>
      <c r="N321" s="164"/>
      <c r="O321" s="164"/>
      <c r="P321" s="164"/>
      <c r="Q321" s="164"/>
      <c r="R321" s="167"/>
      <c r="T321" s="168"/>
      <c r="U321" s="164"/>
      <c r="V321" s="164"/>
      <c r="W321" s="164"/>
      <c r="X321" s="164"/>
      <c r="Y321" s="164"/>
      <c r="Z321" s="164"/>
      <c r="AA321" s="169"/>
      <c r="AT321" s="170" t="s">
        <v>915</v>
      </c>
      <c r="AU321" s="170" t="s">
        <v>860</v>
      </c>
      <c r="AV321" s="10" t="s">
        <v>860</v>
      </c>
      <c r="AW321" s="10" t="s">
        <v>770</v>
      </c>
      <c r="AX321" s="10" t="s">
        <v>813</v>
      </c>
      <c r="AY321" s="170" t="s">
        <v>880</v>
      </c>
    </row>
    <row r="322" spans="2:65" s="1" customFormat="1" ht="22.5" customHeight="1">
      <c r="B322" s="123"/>
      <c r="C322" s="152" t="s">
        <v>1336</v>
      </c>
      <c r="D322" s="152" t="s">
        <v>881</v>
      </c>
      <c r="E322" s="153" t="s">
        <v>1337</v>
      </c>
      <c r="F322" s="238" t="s">
        <v>1338</v>
      </c>
      <c r="G322" s="238"/>
      <c r="H322" s="238"/>
      <c r="I322" s="238"/>
      <c r="J322" s="154" t="s">
        <v>944</v>
      </c>
      <c r="K322" s="155">
        <v>15</v>
      </c>
      <c r="L322" s="239">
        <v>0</v>
      </c>
      <c r="M322" s="239"/>
      <c r="N322" s="240">
        <f>ROUND(L322*K322,2)</f>
        <v>0</v>
      </c>
      <c r="O322" s="240"/>
      <c r="P322" s="240"/>
      <c r="Q322" s="240"/>
      <c r="R322" s="126"/>
      <c r="T322" s="156" t="s">
        <v>737</v>
      </c>
      <c r="U322" s="43" t="s">
        <v>780</v>
      </c>
      <c r="V322" s="35"/>
      <c r="W322" s="157">
        <f>V322*K322</f>
        <v>0</v>
      </c>
      <c r="X322" s="157">
        <v>0</v>
      </c>
      <c r="Y322" s="157">
        <f>X322*K322</f>
        <v>0</v>
      </c>
      <c r="Z322" s="157">
        <v>0</v>
      </c>
      <c r="AA322" s="158">
        <f>Z322*K322</f>
        <v>0</v>
      </c>
      <c r="AR322" s="18" t="s">
        <v>885</v>
      </c>
      <c r="AT322" s="18" t="s">
        <v>881</v>
      </c>
      <c r="AU322" s="18" t="s">
        <v>860</v>
      </c>
      <c r="AY322" s="18" t="s">
        <v>880</v>
      </c>
      <c r="BE322" s="100">
        <f>IF(U322="základní",N322,0)</f>
        <v>0</v>
      </c>
      <c r="BF322" s="100">
        <f>IF(U322="snížená",N322,0)</f>
        <v>0</v>
      </c>
      <c r="BG322" s="100">
        <f>IF(U322="zákl. přenesená",N322,0)</f>
        <v>0</v>
      </c>
      <c r="BH322" s="100">
        <f>IF(U322="sníž. přenesená",N322,0)</f>
        <v>0</v>
      </c>
      <c r="BI322" s="100">
        <f>IF(U322="nulová",N322,0)</f>
        <v>0</v>
      </c>
      <c r="BJ322" s="18" t="s">
        <v>860</v>
      </c>
      <c r="BK322" s="100">
        <f>ROUND(L322*K322,2)</f>
        <v>0</v>
      </c>
      <c r="BL322" s="18" t="s">
        <v>885</v>
      </c>
      <c r="BM322" s="18" t="s">
        <v>1339</v>
      </c>
    </row>
    <row r="323" spans="2:65" s="1" customFormat="1" ht="22.5" customHeight="1">
      <c r="B323" s="123"/>
      <c r="C323" s="159" t="s">
        <v>1340</v>
      </c>
      <c r="D323" s="159" t="s">
        <v>910</v>
      </c>
      <c r="E323" s="160"/>
      <c r="F323" s="241" t="s">
        <v>1341</v>
      </c>
      <c r="G323" s="241"/>
      <c r="H323" s="241"/>
      <c r="I323" s="241"/>
      <c r="J323" s="161" t="s">
        <v>944</v>
      </c>
      <c r="K323" s="162">
        <v>15</v>
      </c>
      <c r="L323" s="242">
        <v>0</v>
      </c>
      <c r="M323" s="242"/>
      <c r="N323" s="243">
        <f>ROUND(L323*K323,2)</f>
        <v>0</v>
      </c>
      <c r="O323" s="240"/>
      <c r="P323" s="240"/>
      <c r="Q323" s="240"/>
      <c r="R323" s="126"/>
      <c r="T323" s="156" t="s">
        <v>737</v>
      </c>
      <c r="U323" s="43" t="s">
        <v>780</v>
      </c>
      <c r="V323" s="35"/>
      <c r="W323" s="157">
        <f>V323*K323</f>
        <v>0</v>
      </c>
      <c r="X323" s="157">
        <v>0</v>
      </c>
      <c r="Y323" s="157">
        <f>X323*K323</f>
        <v>0</v>
      </c>
      <c r="Z323" s="157">
        <v>0</v>
      </c>
      <c r="AA323" s="158">
        <f>Z323*K323</f>
        <v>0</v>
      </c>
      <c r="AR323" s="18" t="s">
        <v>912</v>
      </c>
      <c r="AT323" s="18" t="s">
        <v>910</v>
      </c>
      <c r="AU323" s="18" t="s">
        <v>860</v>
      </c>
      <c r="AY323" s="18" t="s">
        <v>880</v>
      </c>
      <c r="BE323" s="100">
        <f>IF(U323="základní",N323,0)</f>
        <v>0</v>
      </c>
      <c r="BF323" s="100">
        <f>IF(U323="snížená",N323,0)</f>
        <v>0</v>
      </c>
      <c r="BG323" s="100">
        <f>IF(U323="zákl. přenesená",N323,0)</f>
        <v>0</v>
      </c>
      <c r="BH323" s="100">
        <f>IF(U323="sníž. přenesená",N323,0)</f>
        <v>0</v>
      </c>
      <c r="BI323" s="100">
        <f>IF(U323="nulová",N323,0)</f>
        <v>0</v>
      </c>
      <c r="BJ323" s="18" t="s">
        <v>860</v>
      </c>
      <c r="BK323" s="100">
        <f>ROUND(L323*K323,2)</f>
        <v>0</v>
      </c>
      <c r="BL323" s="18" t="s">
        <v>912</v>
      </c>
      <c r="BM323" s="18" t="s">
        <v>1342</v>
      </c>
    </row>
    <row r="324" spans="2:51" s="10" customFormat="1" ht="22.5" customHeight="1">
      <c r="B324" s="163"/>
      <c r="C324" s="164"/>
      <c r="D324" s="164"/>
      <c r="E324" s="165" t="s">
        <v>737</v>
      </c>
      <c r="F324" s="247" t="s">
        <v>1343</v>
      </c>
      <c r="G324" s="248"/>
      <c r="H324" s="248"/>
      <c r="I324" s="248"/>
      <c r="J324" s="164"/>
      <c r="K324" s="166">
        <v>15</v>
      </c>
      <c r="L324" s="164"/>
      <c r="M324" s="164"/>
      <c r="N324" s="164"/>
      <c r="O324" s="164"/>
      <c r="P324" s="164"/>
      <c r="Q324" s="164"/>
      <c r="R324" s="167"/>
      <c r="T324" s="168"/>
      <c r="U324" s="164"/>
      <c r="V324" s="164"/>
      <c r="W324" s="164"/>
      <c r="X324" s="164"/>
      <c r="Y324" s="164"/>
      <c r="Z324" s="164"/>
      <c r="AA324" s="169"/>
      <c r="AT324" s="170" t="s">
        <v>915</v>
      </c>
      <c r="AU324" s="170" t="s">
        <v>860</v>
      </c>
      <c r="AV324" s="10" t="s">
        <v>860</v>
      </c>
      <c r="AW324" s="10" t="s">
        <v>770</v>
      </c>
      <c r="AX324" s="10" t="s">
        <v>813</v>
      </c>
      <c r="AY324" s="170" t="s">
        <v>880</v>
      </c>
    </row>
    <row r="325" spans="2:65" s="1" customFormat="1" ht="31.5" customHeight="1">
      <c r="B325" s="123"/>
      <c r="C325" s="152" t="s">
        <v>1344</v>
      </c>
      <c r="D325" s="152" t="s">
        <v>881</v>
      </c>
      <c r="E325" s="153" t="s">
        <v>1345</v>
      </c>
      <c r="F325" s="238" t="s">
        <v>1346</v>
      </c>
      <c r="G325" s="238"/>
      <c r="H325" s="238"/>
      <c r="I325" s="238"/>
      <c r="J325" s="154" t="s">
        <v>944</v>
      </c>
      <c r="K325" s="155">
        <v>73</v>
      </c>
      <c r="L325" s="239">
        <v>0</v>
      </c>
      <c r="M325" s="239"/>
      <c r="N325" s="240">
        <f>ROUND(L325*K325,2)</f>
        <v>0</v>
      </c>
      <c r="O325" s="240"/>
      <c r="P325" s="240"/>
      <c r="Q325" s="240"/>
      <c r="R325" s="126"/>
      <c r="T325" s="156" t="s">
        <v>737</v>
      </c>
      <c r="U325" s="43" t="s">
        <v>780</v>
      </c>
      <c r="V325" s="35"/>
      <c r="W325" s="157">
        <f>V325*K325</f>
        <v>0</v>
      </c>
      <c r="X325" s="157">
        <v>0</v>
      </c>
      <c r="Y325" s="157">
        <f>X325*K325</f>
        <v>0</v>
      </c>
      <c r="Z325" s="157">
        <v>0</v>
      </c>
      <c r="AA325" s="158">
        <f>Z325*K325</f>
        <v>0</v>
      </c>
      <c r="AR325" s="18" t="s">
        <v>885</v>
      </c>
      <c r="AT325" s="18" t="s">
        <v>881</v>
      </c>
      <c r="AU325" s="18" t="s">
        <v>860</v>
      </c>
      <c r="AY325" s="18" t="s">
        <v>880</v>
      </c>
      <c r="BE325" s="100">
        <f>IF(U325="základní",N325,0)</f>
        <v>0</v>
      </c>
      <c r="BF325" s="100">
        <f>IF(U325="snížená",N325,0)</f>
        <v>0</v>
      </c>
      <c r="BG325" s="100">
        <f>IF(U325="zákl. přenesená",N325,0)</f>
        <v>0</v>
      </c>
      <c r="BH325" s="100">
        <f>IF(U325="sníž. přenesená",N325,0)</f>
        <v>0</v>
      </c>
      <c r="BI325" s="100">
        <f>IF(U325="nulová",N325,0)</f>
        <v>0</v>
      </c>
      <c r="BJ325" s="18" t="s">
        <v>860</v>
      </c>
      <c r="BK325" s="100">
        <f>ROUND(L325*K325,2)</f>
        <v>0</v>
      </c>
      <c r="BL325" s="18" t="s">
        <v>885</v>
      </c>
      <c r="BM325" s="18" t="s">
        <v>1347</v>
      </c>
    </row>
    <row r="326" spans="2:65" s="1" customFormat="1" ht="44.25" customHeight="1">
      <c r="B326" s="123"/>
      <c r="C326" s="159" t="s">
        <v>1348</v>
      </c>
      <c r="D326" s="159" t="s">
        <v>910</v>
      </c>
      <c r="E326" s="160"/>
      <c r="F326" s="241" t="s">
        <v>1349</v>
      </c>
      <c r="G326" s="241"/>
      <c r="H326" s="241"/>
      <c r="I326" s="241"/>
      <c r="J326" s="161" t="s">
        <v>944</v>
      </c>
      <c r="K326" s="162">
        <v>73</v>
      </c>
      <c r="L326" s="242">
        <v>0</v>
      </c>
      <c r="M326" s="242"/>
      <c r="N326" s="243">
        <f>ROUND(L326*K326,2)</f>
        <v>0</v>
      </c>
      <c r="O326" s="240"/>
      <c r="P326" s="240"/>
      <c r="Q326" s="240"/>
      <c r="R326" s="126"/>
      <c r="T326" s="156" t="s">
        <v>737</v>
      </c>
      <c r="U326" s="43" t="s">
        <v>780</v>
      </c>
      <c r="V326" s="35"/>
      <c r="W326" s="157">
        <f>V326*K326</f>
        <v>0</v>
      </c>
      <c r="X326" s="157">
        <v>0.007</v>
      </c>
      <c r="Y326" s="157">
        <f>X326*K326</f>
        <v>0.511</v>
      </c>
      <c r="Z326" s="157">
        <v>0</v>
      </c>
      <c r="AA326" s="158">
        <f>Z326*K326</f>
        <v>0</v>
      </c>
      <c r="AR326" s="18" t="s">
        <v>912</v>
      </c>
      <c r="AT326" s="18" t="s">
        <v>910</v>
      </c>
      <c r="AU326" s="18" t="s">
        <v>860</v>
      </c>
      <c r="AY326" s="18" t="s">
        <v>880</v>
      </c>
      <c r="BE326" s="100">
        <f>IF(U326="základní",N326,0)</f>
        <v>0</v>
      </c>
      <c r="BF326" s="100">
        <f>IF(U326="snížená",N326,0)</f>
        <v>0</v>
      </c>
      <c r="BG326" s="100">
        <f>IF(U326="zákl. přenesená",N326,0)</f>
        <v>0</v>
      </c>
      <c r="BH326" s="100">
        <f>IF(U326="sníž. přenesená",N326,0)</f>
        <v>0</v>
      </c>
      <c r="BI326" s="100">
        <f>IF(U326="nulová",N326,0)</f>
        <v>0</v>
      </c>
      <c r="BJ326" s="18" t="s">
        <v>860</v>
      </c>
      <c r="BK326" s="100">
        <f>ROUND(L326*K326,2)</f>
        <v>0</v>
      </c>
      <c r="BL326" s="18" t="s">
        <v>912</v>
      </c>
      <c r="BM326" s="18" t="s">
        <v>1350</v>
      </c>
    </row>
    <row r="327" spans="2:51" s="10" customFormat="1" ht="22.5" customHeight="1">
      <c r="B327" s="163"/>
      <c r="C327" s="164"/>
      <c r="D327" s="164"/>
      <c r="E327" s="165" t="s">
        <v>737</v>
      </c>
      <c r="F327" s="247" t="s">
        <v>1351</v>
      </c>
      <c r="G327" s="248"/>
      <c r="H327" s="248"/>
      <c r="I327" s="248"/>
      <c r="J327" s="164"/>
      <c r="K327" s="166">
        <v>73</v>
      </c>
      <c r="L327" s="164"/>
      <c r="M327" s="164"/>
      <c r="N327" s="164"/>
      <c r="O327" s="164"/>
      <c r="P327" s="164"/>
      <c r="Q327" s="164"/>
      <c r="R327" s="167"/>
      <c r="T327" s="168"/>
      <c r="U327" s="164"/>
      <c r="V327" s="164"/>
      <c r="W327" s="164"/>
      <c r="X327" s="164"/>
      <c r="Y327" s="164"/>
      <c r="Z327" s="164"/>
      <c r="AA327" s="169"/>
      <c r="AT327" s="170" t="s">
        <v>915</v>
      </c>
      <c r="AU327" s="170" t="s">
        <v>860</v>
      </c>
      <c r="AV327" s="10" t="s">
        <v>860</v>
      </c>
      <c r="AW327" s="10" t="s">
        <v>770</v>
      </c>
      <c r="AX327" s="10" t="s">
        <v>813</v>
      </c>
      <c r="AY327" s="170" t="s">
        <v>880</v>
      </c>
    </row>
    <row r="328" spans="2:65" s="1" customFormat="1" ht="31.5" customHeight="1">
      <c r="B328" s="123"/>
      <c r="C328" s="159" t="s">
        <v>1352</v>
      </c>
      <c r="D328" s="159" t="s">
        <v>910</v>
      </c>
      <c r="E328" s="160"/>
      <c r="F328" s="241" t="s">
        <v>1353</v>
      </c>
      <c r="G328" s="241"/>
      <c r="H328" s="241"/>
      <c r="I328" s="241"/>
      <c r="J328" s="161" t="s">
        <v>1178</v>
      </c>
      <c r="K328" s="162">
        <v>73</v>
      </c>
      <c r="L328" s="242">
        <v>0</v>
      </c>
      <c r="M328" s="242"/>
      <c r="N328" s="243">
        <f>ROUND(L328*K328,2)</f>
        <v>0</v>
      </c>
      <c r="O328" s="240"/>
      <c r="P328" s="240"/>
      <c r="Q328" s="240"/>
      <c r="R328" s="126"/>
      <c r="T328" s="156" t="s">
        <v>737</v>
      </c>
      <c r="U328" s="43" t="s">
        <v>780</v>
      </c>
      <c r="V328" s="35"/>
      <c r="W328" s="157">
        <f>V328*K328</f>
        <v>0</v>
      </c>
      <c r="X328" s="157">
        <v>0</v>
      </c>
      <c r="Y328" s="157">
        <f>X328*K328</f>
        <v>0</v>
      </c>
      <c r="Z328" s="157">
        <v>0</v>
      </c>
      <c r="AA328" s="158">
        <f>Z328*K328</f>
        <v>0</v>
      </c>
      <c r="AR328" s="18" t="s">
        <v>912</v>
      </c>
      <c r="AT328" s="18" t="s">
        <v>910</v>
      </c>
      <c r="AU328" s="18" t="s">
        <v>860</v>
      </c>
      <c r="AY328" s="18" t="s">
        <v>880</v>
      </c>
      <c r="BE328" s="100">
        <f>IF(U328="základní",N328,0)</f>
        <v>0</v>
      </c>
      <c r="BF328" s="100">
        <f>IF(U328="snížená",N328,0)</f>
        <v>0</v>
      </c>
      <c r="BG328" s="100">
        <f>IF(U328="zákl. přenesená",N328,0)</f>
        <v>0</v>
      </c>
      <c r="BH328" s="100">
        <f>IF(U328="sníž. přenesená",N328,0)</f>
        <v>0</v>
      </c>
      <c r="BI328" s="100">
        <f>IF(U328="nulová",N328,0)</f>
        <v>0</v>
      </c>
      <c r="BJ328" s="18" t="s">
        <v>860</v>
      </c>
      <c r="BK328" s="100">
        <f>ROUND(L328*K328,2)</f>
        <v>0</v>
      </c>
      <c r="BL328" s="18" t="s">
        <v>912</v>
      </c>
      <c r="BM328" s="18" t="s">
        <v>1354</v>
      </c>
    </row>
    <row r="329" spans="2:51" s="10" customFormat="1" ht="22.5" customHeight="1">
      <c r="B329" s="163"/>
      <c r="C329" s="164"/>
      <c r="D329" s="164"/>
      <c r="E329" s="165" t="s">
        <v>737</v>
      </c>
      <c r="F329" s="247" t="s">
        <v>1351</v>
      </c>
      <c r="G329" s="248"/>
      <c r="H329" s="248"/>
      <c r="I329" s="248"/>
      <c r="J329" s="164"/>
      <c r="K329" s="166">
        <v>73</v>
      </c>
      <c r="L329" s="164"/>
      <c r="M329" s="164"/>
      <c r="N329" s="164"/>
      <c r="O329" s="164"/>
      <c r="P329" s="164"/>
      <c r="Q329" s="164"/>
      <c r="R329" s="167"/>
      <c r="T329" s="168"/>
      <c r="U329" s="164"/>
      <c r="V329" s="164"/>
      <c r="W329" s="164"/>
      <c r="X329" s="164"/>
      <c r="Y329" s="164"/>
      <c r="Z329" s="164"/>
      <c r="AA329" s="169"/>
      <c r="AT329" s="170" t="s">
        <v>915</v>
      </c>
      <c r="AU329" s="170" t="s">
        <v>860</v>
      </c>
      <c r="AV329" s="10" t="s">
        <v>860</v>
      </c>
      <c r="AW329" s="10" t="s">
        <v>770</v>
      </c>
      <c r="AX329" s="10" t="s">
        <v>813</v>
      </c>
      <c r="AY329" s="170" t="s">
        <v>880</v>
      </c>
    </row>
    <row r="330" spans="2:65" s="1" customFormat="1" ht="31.5" customHeight="1">
      <c r="B330" s="123"/>
      <c r="C330" s="152" t="s">
        <v>1355</v>
      </c>
      <c r="D330" s="152" t="s">
        <v>881</v>
      </c>
      <c r="E330" s="153" t="s">
        <v>1356</v>
      </c>
      <c r="F330" s="238" t="s">
        <v>1357</v>
      </c>
      <c r="G330" s="238"/>
      <c r="H330" s="238"/>
      <c r="I330" s="238"/>
      <c r="J330" s="154" t="s">
        <v>944</v>
      </c>
      <c r="K330" s="155">
        <v>20</v>
      </c>
      <c r="L330" s="239">
        <v>0</v>
      </c>
      <c r="M330" s="239"/>
      <c r="N330" s="240">
        <f>ROUND(L330*K330,2)</f>
        <v>0</v>
      </c>
      <c r="O330" s="240"/>
      <c r="P330" s="240"/>
      <c r="Q330" s="240"/>
      <c r="R330" s="126"/>
      <c r="T330" s="156" t="s">
        <v>737</v>
      </c>
      <c r="U330" s="43" t="s">
        <v>780</v>
      </c>
      <c r="V330" s="35"/>
      <c r="W330" s="157">
        <f>V330*K330</f>
        <v>0</v>
      </c>
      <c r="X330" s="157">
        <v>0</v>
      </c>
      <c r="Y330" s="157">
        <f>X330*K330</f>
        <v>0</v>
      </c>
      <c r="Z330" s="157">
        <v>0</v>
      </c>
      <c r="AA330" s="158">
        <f>Z330*K330</f>
        <v>0</v>
      </c>
      <c r="AR330" s="18" t="s">
        <v>885</v>
      </c>
      <c r="AT330" s="18" t="s">
        <v>881</v>
      </c>
      <c r="AU330" s="18" t="s">
        <v>860</v>
      </c>
      <c r="AY330" s="18" t="s">
        <v>880</v>
      </c>
      <c r="BE330" s="100">
        <f>IF(U330="základní",N330,0)</f>
        <v>0</v>
      </c>
      <c r="BF330" s="100">
        <f>IF(U330="snížená",N330,0)</f>
        <v>0</v>
      </c>
      <c r="BG330" s="100">
        <f>IF(U330="zákl. přenesená",N330,0)</f>
        <v>0</v>
      </c>
      <c r="BH330" s="100">
        <f>IF(U330="sníž. přenesená",N330,0)</f>
        <v>0</v>
      </c>
      <c r="BI330" s="100">
        <f>IF(U330="nulová",N330,0)</f>
        <v>0</v>
      </c>
      <c r="BJ330" s="18" t="s">
        <v>860</v>
      </c>
      <c r="BK330" s="100">
        <f>ROUND(L330*K330,2)</f>
        <v>0</v>
      </c>
      <c r="BL330" s="18" t="s">
        <v>885</v>
      </c>
      <c r="BM330" s="18" t="s">
        <v>1358</v>
      </c>
    </row>
    <row r="331" spans="2:65" s="1" customFormat="1" ht="44.25" customHeight="1">
      <c r="B331" s="123"/>
      <c r="C331" s="159" t="s">
        <v>1359</v>
      </c>
      <c r="D331" s="159" t="s">
        <v>910</v>
      </c>
      <c r="E331" s="160"/>
      <c r="F331" s="241" t="s">
        <v>0</v>
      </c>
      <c r="G331" s="241"/>
      <c r="H331" s="241"/>
      <c r="I331" s="241"/>
      <c r="J331" s="161" t="s">
        <v>1178</v>
      </c>
      <c r="K331" s="162">
        <v>18</v>
      </c>
      <c r="L331" s="242">
        <v>0</v>
      </c>
      <c r="M331" s="242"/>
      <c r="N331" s="243">
        <f>ROUND(L331*K331,2)</f>
        <v>0</v>
      </c>
      <c r="O331" s="240"/>
      <c r="P331" s="240"/>
      <c r="Q331" s="240"/>
      <c r="R331" s="126"/>
      <c r="T331" s="156" t="s">
        <v>737</v>
      </c>
      <c r="U331" s="43" t="s">
        <v>780</v>
      </c>
      <c r="V331" s="35"/>
      <c r="W331" s="157">
        <f>V331*K331</f>
        <v>0</v>
      </c>
      <c r="X331" s="157">
        <v>0</v>
      </c>
      <c r="Y331" s="157">
        <f>X331*K331</f>
        <v>0</v>
      </c>
      <c r="Z331" s="157">
        <v>0</v>
      </c>
      <c r="AA331" s="158">
        <f>Z331*K331</f>
        <v>0</v>
      </c>
      <c r="AR331" s="18" t="s">
        <v>912</v>
      </c>
      <c r="AT331" s="18" t="s">
        <v>910</v>
      </c>
      <c r="AU331" s="18" t="s">
        <v>860</v>
      </c>
      <c r="AY331" s="18" t="s">
        <v>880</v>
      </c>
      <c r="BE331" s="100">
        <f>IF(U331="základní",N331,0)</f>
        <v>0</v>
      </c>
      <c r="BF331" s="100">
        <f>IF(U331="snížená",N331,0)</f>
        <v>0</v>
      </c>
      <c r="BG331" s="100">
        <f>IF(U331="zákl. přenesená",N331,0)</f>
        <v>0</v>
      </c>
      <c r="BH331" s="100">
        <f>IF(U331="sníž. přenesená",N331,0)</f>
        <v>0</v>
      </c>
      <c r="BI331" s="100">
        <f>IF(U331="nulová",N331,0)</f>
        <v>0</v>
      </c>
      <c r="BJ331" s="18" t="s">
        <v>860</v>
      </c>
      <c r="BK331" s="100">
        <f>ROUND(L331*K331,2)</f>
        <v>0</v>
      </c>
      <c r="BL331" s="18" t="s">
        <v>912</v>
      </c>
      <c r="BM331" s="18" t="s">
        <v>1</v>
      </c>
    </row>
    <row r="332" spans="2:51" s="10" customFormat="1" ht="22.5" customHeight="1">
      <c r="B332" s="163"/>
      <c r="C332" s="164"/>
      <c r="D332" s="164"/>
      <c r="E332" s="165" t="s">
        <v>737</v>
      </c>
      <c r="F332" s="247" t="s">
        <v>2</v>
      </c>
      <c r="G332" s="248"/>
      <c r="H332" s="248"/>
      <c r="I332" s="248"/>
      <c r="J332" s="164"/>
      <c r="K332" s="166">
        <v>18</v>
      </c>
      <c r="L332" s="164"/>
      <c r="M332" s="164"/>
      <c r="N332" s="164"/>
      <c r="O332" s="164"/>
      <c r="P332" s="164"/>
      <c r="Q332" s="164"/>
      <c r="R332" s="167"/>
      <c r="T332" s="168"/>
      <c r="U332" s="164"/>
      <c r="V332" s="164"/>
      <c r="W332" s="164"/>
      <c r="X332" s="164"/>
      <c r="Y332" s="164"/>
      <c r="Z332" s="164"/>
      <c r="AA332" s="169"/>
      <c r="AT332" s="170" t="s">
        <v>915</v>
      </c>
      <c r="AU332" s="170" t="s">
        <v>860</v>
      </c>
      <c r="AV332" s="10" t="s">
        <v>860</v>
      </c>
      <c r="AW332" s="10" t="s">
        <v>770</v>
      </c>
      <c r="AX332" s="10" t="s">
        <v>813</v>
      </c>
      <c r="AY332" s="170" t="s">
        <v>880</v>
      </c>
    </row>
    <row r="333" spans="2:65" s="1" customFormat="1" ht="44.25" customHeight="1">
      <c r="B333" s="123"/>
      <c r="C333" s="159" t="s">
        <v>3</v>
      </c>
      <c r="D333" s="159" t="s">
        <v>910</v>
      </c>
      <c r="E333" s="160"/>
      <c r="F333" s="241" t="s">
        <v>4</v>
      </c>
      <c r="G333" s="241"/>
      <c r="H333" s="241"/>
      <c r="I333" s="241"/>
      <c r="J333" s="161" t="s">
        <v>1178</v>
      </c>
      <c r="K333" s="162">
        <v>2</v>
      </c>
      <c r="L333" s="242">
        <v>0</v>
      </c>
      <c r="M333" s="242"/>
      <c r="N333" s="243">
        <f>ROUND(L333*K333,2)</f>
        <v>0</v>
      </c>
      <c r="O333" s="240"/>
      <c r="P333" s="240"/>
      <c r="Q333" s="240"/>
      <c r="R333" s="126"/>
      <c r="T333" s="156" t="s">
        <v>737</v>
      </c>
      <c r="U333" s="43" t="s">
        <v>780</v>
      </c>
      <c r="V333" s="35"/>
      <c r="W333" s="157">
        <f>V333*K333</f>
        <v>0</v>
      </c>
      <c r="X333" s="157">
        <v>0</v>
      </c>
      <c r="Y333" s="157">
        <f>X333*K333</f>
        <v>0</v>
      </c>
      <c r="Z333" s="157">
        <v>0</v>
      </c>
      <c r="AA333" s="158">
        <f>Z333*K333</f>
        <v>0</v>
      </c>
      <c r="AR333" s="18" t="s">
        <v>912</v>
      </c>
      <c r="AT333" s="18" t="s">
        <v>910</v>
      </c>
      <c r="AU333" s="18" t="s">
        <v>860</v>
      </c>
      <c r="AY333" s="18" t="s">
        <v>880</v>
      </c>
      <c r="BE333" s="100">
        <f>IF(U333="základní",N333,0)</f>
        <v>0</v>
      </c>
      <c r="BF333" s="100">
        <f>IF(U333="snížená",N333,0)</f>
        <v>0</v>
      </c>
      <c r="BG333" s="100">
        <f>IF(U333="zákl. přenesená",N333,0)</f>
        <v>0</v>
      </c>
      <c r="BH333" s="100">
        <f>IF(U333="sníž. přenesená",N333,0)</f>
        <v>0</v>
      </c>
      <c r="BI333" s="100">
        <f>IF(U333="nulová",N333,0)</f>
        <v>0</v>
      </c>
      <c r="BJ333" s="18" t="s">
        <v>860</v>
      </c>
      <c r="BK333" s="100">
        <f>ROUND(L333*K333,2)</f>
        <v>0</v>
      </c>
      <c r="BL333" s="18" t="s">
        <v>912</v>
      </c>
      <c r="BM333" s="18" t="s">
        <v>5</v>
      </c>
    </row>
    <row r="334" spans="2:51" s="10" customFormat="1" ht="22.5" customHeight="1">
      <c r="B334" s="163"/>
      <c r="C334" s="164"/>
      <c r="D334" s="164"/>
      <c r="E334" s="165" t="s">
        <v>737</v>
      </c>
      <c r="F334" s="247" t="s">
        <v>1089</v>
      </c>
      <c r="G334" s="248"/>
      <c r="H334" s="248"/>
      <c r="I334" s="248"/>
      <c r="J334" s="164"/>
      <c r="K334" s="166">
        <v>2</v>
      </c>
      <c r="L334" s="164"/>
      <c r="M334" s="164"/>
      <c r="N334" s="164"/>
      <c r="O334" s="164"/>
      <c r="P334" s="164"/>
      <c r="Q334" s="164"/>
      <c r="R334" s="167"/>
      <c r="T334" s="168"/>
      <c r="U334" s="164"/>
      <c r="V334" s="164"/>
      <c r="W334" s="164"/>
      <c r="X334" s="164"/>
      <c r="Y334" s="164"/>
      <c r="Z334" s="164"/>
      <c r="AA334" s="169"/>
      <c r="AT334" s="170" t="s">
        <v>915</v>
      </c>
      <c r="AU334" s="170" t="s">
        <v>860</v>
      </c>
      <c r="AV334" s="10" t="s">
        <v>860</v>
      </c>
      <c r="AW334" s="10" t="s">
        <v>770</v>
      </c>
      <c r="AX334" s="10" t="s">
        <v>813</v>
      </c>
      <c r="AY334" s="170" t="s">
        <v>880</v>
      </c>
    </row>
    <row r="335" spans="2:65" s="1" customFormat="1" ht="31.5" customHeight="1">
      <c r="B335" s="123"/>
      <c r="C335" s="159" t="s">
        <v>6</v>
      </c>
      <c r="D335" s="159" t="s">
        <v>910</v>
      </c>
      <c r="E335" s="160"/>
      <c r="F335" s="241" t="s">
        <v>7</v>
      </c>
      <c r="G335" s="241"/>
      <c r="H335" s="241"/>
      <c r="I335" s="241"/>
      <c r="J335" s="161" t="s">
        <v>1178</v>
      </c>
      <c r="K335" s="162">
        <v>36</v>
      </c>
      <c r="L335" s="242">
        <v>0</v>
      </c>
      <c r="M335" s="242"/>
      <c r="N335" s="243">
        <f>ROUND(L335*K335,2)</f>
        <v>0</v>
      </c>
      <c r="O335" s="240"/>
      <c r="P335" s="240"/>
      <c r="Q335" s="240"/>
      <c r="R335" s="126"/>
      <c r="T335" s="156" t="s">
        <v>737</v>
      </c>
      <c r="U335" s="43" t="s">
        <v>780</v>
      </c>
      <c r="V335" s="35"/>
      <c r="W335" s="157">
        <f>V335*K335</f>
        <v>0</v>
      </c>
      <c r="X335" s="157">
        <v>0</v>
      </c>
      <c r="Y335" s="157">
        <f>X335*K335</f>
        <v>0</v>
      </c>
      <c r="Z335" s="157">
        <v>0</v>
      </c>
      <c r="AA335" s="158">
        <f>Z335*K335</f>
        <v>0</v>
      </c>
      <c r="AR335" s="18" t="s">
        <v>912</v>
      </c>
      <c r="AT335" s="18" t="s">
        <v>910</v>
      </c>
      <c r="AU335" s="18" t="s">
        <v>860</v>
      </c>
      <c r="AY335" s="18" t="s">
        <v>880</v>
      </c>
      <c r="BE335" s="100">
        <f>IF(U335="základní",N335,0)</f>
        <v>0</v>
      </c>
      <c r="BF335" s="100">
        <f>IF(U335="snížená",N335,0)</f>
        <v>0</v>
      </c>
      <c r="BG335" s="100">
        <f>IF(U335="zákl. přenesená",N335,0)</f>
        <v>0</v>
      </c>
      <c r="BH335" s="100">
        <f>IF(U335="sníž. přenesená",N335,0)</f>
        <v>0</v>
      </c>
      <c r="BI335" s="100">
        <f>IF(U335="nulová",N335,0)</f>
        <v>0</v>
      </c>
      <c r="BJ335" s="18" t="s">
        <v>860</v>
      </c>
      <c r="BK335" s="100">
        <f>ROUND(L335*K335,2)</f>
        <v>0</v>
      </c>
      <c r="BL335" s="18" t="s">
        <v>912</v>
      </c>
      <c r="BM335" s="18" t="s">
        <v>8</v>
      </c>
    </row>
    <row r="336" spans="2:51" s="10" customFormat="1" ht="22.5" customHeight="1">
      <c r="B336" s="163"/>
      <c r="C336" s="164"/>
      <c r="D336" s="164"/>
      <c r="E336" s="165" t="s">
        <v>737</v>
      </c>
      <c r="F336" s="247" t="s">
        <v>9</v>
      </c>
      <c r="G336" s="248"/>
      <c r="H336" s="248"/>
      <c r="I336" s="248"/>
      <c r="J336" s="164"/>
      <c r="K336" s="166">
        <v>36</v>
      </c>
      <c r="L336" s="164"/>
      <c r="M336" s="164"/>
      <c r="N336" s="164"/>
      <c r="O336" s="164"/>
      <c r="P336" s="164"/>
      <c r="Q336" s="164"/>
      <c r="R336" s="167"/>
      <c r="T336" s="168"/>
      <c r="U336" s="164"/>
      <c r="V336" s="164"/>
      <c r="W336" s="164"/>
      <c r="X336" s="164"/>
      <c r="Y336" s="164"/>
      <c r="Z336" s="164"/>
      <c r="AA336" s="169"/>
      <c r="AT336" s="170" t="s">
        <v>915</v>
      </c>
      <c r="AU336" s="170" t="s">
        <v>860</v>
      </c>
      <c r="AV336" s="10" t="s">
        <v>860</v>
      </c>
      <c r="AW336" s="10" t="s">
        <v>770</v>
      </c>
      <c r="AX336" s="10" t="s">
        <v>813</v>
      </c>
      <c r="AY336" s="170" t="s">
        <v>880</v>
      </c>
    </row>
    <row r="337" spans="2:65" s="1" customFormat="1" ht="31.5" customHeight="1">
      <c r="B337" s="123"/>
      <c r="C337" s="159" t="s">
        <v>10</v>
      </c>
      <c r="D337" s="159" t="s">
        <v>910</v>
      </c>
      <c r="E337" s="160"/>
      <c r="F337" s="241" t="s">
        <v>11</v>
      </c>
      <c r="G337" s="241"/>
      <c r="H337" s="241"/>
      <c r="I337" s="241"/>
      <c r="J337" s="161" t="s">
        <v>1178</v>
      </c>
      <c r="K337" s="162">
        <v>4</v>
      </c>
      <c r="L337" s="242">
        <v>0</v>
      </c>
      <c r="M337" s="242"/>
      <c r="N337" s="243">
        <f>ROUND(L337*K337,2)</f>
        <v>0</v>
      </c>
      <c r="O337" s="240"/>
      <c r="P337" s="240"/>
      <c r="Q337" s="240"/>
      <c r="R337" s="126"/>
      <c r="T337" s="156" t="s">
        <v>737</v>
      </c>
      <c r="U337" s="43" t="s">
        <v>780</v>
      </c>
      <c r="V337" s="35"/>
      <c r="W337" s="157">
        <f>V337*K337</f>
        <v>0</v>
      </c>
      <c r="X337" s="157">
        <v>0</v>
      </c>
      <c r="Y337" s="157">
        <f>X337*K337</f>
        <v>0</v>
      </c>
      <c r="Z337" s="157">
        <v>0</v>
      </c>
      <c r="AA337" s="158">
        <f>Z337*K337</f>
        <v>0</v>
      </c>
      <c r="AR337" s="18" t="s">
        <v>912</v>
      </c>
      <c r="AT337" s="18" t="s">
        <v>910</v>
      </c>
      <c r="AU337" s="18" t="s">
        <v>860</v>
      </c>
      <c r="AY337" s="18" t="s">
        <v>880</v>
      </c>
      <c r="BE337" s="100">
        <f>IF(U337="základní",N337,0)</f>
        <v>0</v>
      </c>
      <c r="BF337" s="100">
        <f>IF(U337="snížená",N337,0)</f>
        <v>0</v>
      </c>
      <c r="BG337" s="100">
        <f>IF(U337="zákl. přenesená",N337,0)</f>
        <v>0</v>
      </c>
      <c r="BH337" s="100">
        <f>IF(U337="sníž. přenesená",N337,0)</f>
        <v>0</v>
      </c>
      <c r="BI337" s="100">
        <f>IF(U337="nulová",N337,0)</f>
        <v>0</v>
      </c>
      <c r="BJ337" s="18" t="s">
        <v>860</v>
      </c>
      <c r="BK337" s="100">
        <f>ROUND(L337*K337,2)</f>
        <v>0</v>
      </c>
      <c r="BL337" s="18" t="s">
        <v>912</v>
      </c>
      <c r="BM337" s="18" t="s">
        <v>12</v>
      </c>
    </row>
    <row r="338" spans="2:51" s="10" customFormat="1" ht="22.5" customHeight="1">
      <c r="B338" s="163"/>
      <c r="C338" s="164"/>
      <c r="D338" s="164"/>
      <c r="E338" s="165" t="s">
        <v>737</v>
      </c>
      <c r="F338" s="247" t="s">
        <v>1209</v>
      </c>
      <c r="G338" s="248"/>
      <c r="H338" s="248"/>
      <c r="I338" s="248"/>
      <c r="J338" s="164"/>
      <c r="K338" s="166">
        <v>4</v>
      </c>
      <c r="L338" s="164"/>
      <c r="M338" s="164"/>
      <c r="N338" s="164"/>
      <c r="O338" s="164"/>
      <c r="P338" s="164"/>
      <c r="Q338" s="164"/>
      <c r="R338" s="167"/>
      <c r="T338" s="168"/>
      <c r="U338" s="164"/>
      <c r="V338" s="164"/>
      <c r="W338" s="164"/>
      <c r="X338" s="164"/>
      <c r="Y338" s="164"/>
      <c r="Z338" s="164"/>
      <c r="AA338" s="169"/>
      <c r="AT338" s="170" t="s">
        <v>915</v>
      </c>
      <c r="AU338" s="170" t="s">
        <v>860</v>
      </c>
      <c r="AV338" s="10" t="s">
        <v>860</v>
      </c>
      <c r="AW338" s="10" t="s">
        <v>770</v>
      </c>
      <c r="AX338" s="10" t="s">
        <v>813</v>
      </c>
      <c r="AY338" s="170" t="s">
        <v>880</v>
      </c>
    </row>
    <row r="339" spans="2:65" s="1" customFormat="1" ht="22.5" customHeight="1">
      <c r="B339" s="123"/>
      <c r="C339" s="152" t="s">
        <v>13</v>
      </c>
      <c r="D339" s="152" t="s">
        <v>881</v>
      </c>
      <c r="E339" s="153" t="s">
        <v>14</v>
      </c>
      <c r="F339" s="238" t="s">
        <v>15</v>
      </c>
      <c r="G339" s="238"/>
      <c r="H339" s="238"/>
      <c r="I339" s="238"/>
      <c r="J339" s="154" t="s">
        <v>944</v>
      </c>
      <c r="K339" s="155">
        <v>66</v>
      </c>
      <c r="L339" s="239">
        <v>0</v>
      </c>
      <c r="M339" s="239"/>
      <c r="N339" s="240">
        <f>ROUND(L339*K339,2)</f>
        <v>0</v>
      </c>
      <c r="O339" s="240"/>
      <c r="P339" s="240"/>
      <c r="Q339" s="240"/>
      <c r="R339" s="126"/>
      <c r="T339" s="156" t="s">
        <v>737</v>
      </c>
      <c r="U339" s="43" t="s">
        <v>780</v>
      </c>
      <c r="V339" s="35"/>
      <c r="W339" s="157">
        <f>V339*K339</f>
        <v>0</v>
      </c>
      <c r="X339" s="157">
        <v>0</v>
      </c>
      <c r="Y339" s="157">
        <f>X339*K339</f>
        <v>0</v>
      </c>
      <c r="Z339" s="157">
        <v>0</v>
      </c>
      <c r="AA339" s="158">
        <f>Z339*K339</f>
        <v>0</v>
      </c>
      <c r="AR339" s="18" t="s">
        <v>885</v>
      </c>
      <c r="AT339" s="18" t="s">
        <v>881</v>
      </c>
      <c r="AU339" s="18" t="s">
        <v>860</v>
      </c>
      <c r="AY339" s="18" t="s">
        <v>880</v>
      </c>
      <c r="BE339" s="100">
        <f>IF(U339="základní",N339,0)</f>
        <v>0</v>
      </c>
      <c r="BF339" s="100">
        <f>IF(U339="snížená",N339,0)</f>
        <v>0</v>
      </c>
      <c r="BG339" s="100">
        <f>IF(U339="zákl. přenesená",N339,0)</f>
        <v>0</v>
      </c>
      <c r="BH339" s="100">
        <f>IF(U339="sníž. přenesená",N339,0)</f>
        <v>0</v>
      </c>
      <c r="BI339" s="100">
        <f>IF(U339="nulová",N339,0)</f>
        <v>0</v>
      </c>
      <c r="BJ339" s="18" t="s">
        <v>860</v>
      </c>
      <c r="BK339" s="100">
        <f>ROUND(L339*K339,2)</f>
        <v>0</v>
      </c>
      <c r="BL339" s="18" t="s">
        <v>885</v>
      </c>
      <c r="BM339" s="18" t="s">
        <v>16</v>
      </c>
    </row>
    <row r="340" spans="2:65" s="1" customFormat="1" ht="31.5" customHeight="1">
      <c r="B340" s="123"/>
      <c r="C340" s="159" t="s">
        <v>17</v>
      </c>
      <c r="D340" s="159" t="s">
        <v>910</v>
      </c>
      <c r="E340" s="160"/>
      <c r="F340" s="241" t="s">
        <v>18</v>
      </c>
      <c r="G340" s="241"/>
      <c r="H340" s="241"/>
      <c r="I340" s="241"/>
      <c r="J340" s="161" t="s">
        <v>1178</v>
      </c>
      <c r="K340" s="162">
        <v>65</v>
      </c>
      <c r="L340" s="242">
        <v>0</v>
      </c>
      <c r="M340" s="242"/>
      <c r="N340" s="243">
        <f>ROUND(L340*K340,2)</f>
        <v>0</v>
      </c>
      <c r="O340" s="240"/>
      <c r="P340" s="240"/>
      <c r="Q340" s="240"/>
      <c r="R340" s="126"/>
      <c r="T340" s="156" t="s">
        <v>737</v>
      </c>
      <c r="U340" s="43" t="s">
        <v>780</v>
      </c>
      <c r="V340" s="35"/>
      <c r="W340" s="157">
        <f>V340*K340</f>
        <v>0</v>
      </c>
      <c r="X340" s="157">
        <v>0</v>
      </c>
      <c r="Y340" s="157">
        <f>X340*K340</f>
        <v>0</v>
      </c>
      <c r="Z340" s="157">
        <v>0</v>
      </c>
      <c r="AA340" s="158">
        <f>Z340*K340</f>
        <v>0</v>
      </c>
      <c r="AR340" s="18" t="s">
        <v>912</v>
      </c>
      <c r="AT340" s="18" t="s">
        <v>910</v>
      </c>
      <c r="AU340" s="18" t="s">
        <v>860</v>
      </c>
      <c r="AY340" s="18" t="s">
        <v>880</v>
      </c>
      <c r="BE340" s="100">
        <f>IF(U340="základní",N340,0)</f>
        <v>0</v>
      </c>
      <c r="BF340" s="100">
        <f>IF(U340="snížená",N340,0)</f>
        <v>0</v>
      </c>
      <c r="BG340" s="100">
        <f>IF(U340="zákl. přenesená",N340,0)</f>
        <v>0</v>
      </c>
      <c r="BH340" s="100">
        <f>IF(U340="sníž. přenesená",N340,0)</f>
        <v>0</v>
      </c>
      <c r="BI340" s="100">
        <f>IF(U340="nulová",N340,0)</f>
        <v>0</v>
      </c>
      <c r="BJ340" s="18" t="s">
        <v>860</v>
      </c>
      <c r="BK340" s="100">
        <f>ROUND(L340*K340,2)</f>
        <v>0</v>
      </c>
      <c r="BL340" s="18" t="s">
        <v>912</v>
      </c>
      <c r="BM340" s="18" t="s">
        <v>19</v>
      </c>
    </row>
    <row r="341" spans="2:51" s="10" customFormat="1" ht="22.5" customHeight="1">
      <c r="B341" s="163"/>
      <c r="C341" s="164"/>
      <c r="D341" s="164"/>
      <c r="E341" s="165" t="s">
        <v>737</v>
      </c>
      <c r="F341" s="247" t="s">
        <v>20</v>
      </c>
      <c r="G341" s="248"/>
      <c r="H341" s="248"/>
      <c r="I341" s="248"/>
      <c r="J341" s="164"/>
      <c r="K341" s="166">
        <v>65</v>
      </c>
      <c r="L341" s="164"/>
      <c r="M341" s="164"/>
      <c r="N341" s="164"/>
      <c r="O341" s="164"/>
      <c r="P341" s="164"/>
      <c r="Q341" s="164"/>
      <c r="R341" s="167"/>
      <c r="T341" s="168"/>
      <c r="U341" s="164"/>
      <c r="V341" s="164"/>
      <c r="W341" s="164"/>
      <c r="X341" s="164"/>
      <c r="Y341" s="164"/>
      <c r="Z341" s="164"/>
      <c r="AA341" s="169"/>
      <c r="AT341" s="170" t="s">
        <v>915</v>
      </c>
      <c r="AU341" s="170" t="s">
        <v>860</v>
      </c>
      <c r="AV341" s="10" t="s">
        <v>860</v>
      </c>
      <c r="AW341" s="10" t="s">
        <v>770</v>
      </c>
      <c r="AX341" s="10" t="s">
        <v>813</v>
      </c>
      <c r="AY341" s="170" t="s">
        <v>880</v>
      </c>
    </row>
    <row r="342" spans="2:65" s="1" customFormat="1" ht="31.5" customHeight="1">
      <c r="B342" s="123"/>
      <c r="C342" s="159" t="s">
        <v>21</v>
      </c>
      <c r="D342" s="159" t="s">
        <v>910</v>
      </c>
      <c r="E342" s="160"/>
      <c r="F342" s="241" t="s">
        <v>22</v>
      </c>
      <c r="G342" s="241"/>
      <c r="H342" s="241"/>
      <c r="I342" s="241"/>
      <c r="J342" s="161" t="s">
        <v>1178</v>
      </c>
      <c r="K342" s="162">
        <v>1</v>
      </c>
      <c r="L342" s="242">
        <v>0</v>
      </c>
      <c r="M342" s="242"/>
      <c r="N342" s="243">
        <f>ROUND(L342*K342,2)</f>
        <v>0</v>
      </c>
      <c r="O342" s="240"/>
      <c r="P342" s="240"/>
      <c r="Q342" s="240"/>
      <c r="R342" s="126"/>
      <c r="T342" s="156" t="s">
        <v>737</v>
      </c>
      <c r="U342" s="43" t="s">
        <v>780</v>
      </c>
      <c r="V342" s="35"/>
      <c r="W342" s="157">
        <f>V342*K342</f>
        <v>0</v>
      </c>
      <c r="X342" s="157">
        <v>0</v>
      </c>
      <c r="Y342" s="157">
        <f>X342*K342</f>
        <v>0</v>
      </c>
      <c r="Z342" s="157">
        <v>0</v>
      </c>
      <c r="AA342" s="158">
        <f>Z342*K342</f>
        <v>0</v>
      </c>
      <c r="AR342" s="18" t="s">
        <v>912</v>
      </c>
      <c r="AT342" s="18" t="s">
        <v>910</v>
      </c>
      <c r="AU342" s="18" t="s">
        <v>860</v>
      </c>
      <c r="AY342" s="18" t="s">
        <v>880</v>
      </c>
      <c r="BE342" s="100">
        <f>IF(U342="základní",N342,0)</f>
        <v>0</v>
      </c>
      <c r="BF342" s="100">
        <f>IF(U342="snížená",N342,0)</f>
        <v>0</v>
      </c>
      <c r="BG342" s="100">
        <f>IF(U342="zákl. přenesená",N342,0)</f>
        <v>0</v>
      </c>
      <c r="BH342" s="100">
        <f>IF(U342="sníž. přenesená",N342,0)</f>
        <v>0</v>
      </c>
      <c r="BI342" s="100">
        <f>IF(U342="nulová",N342,0)</f>
        <v>0</v>
      </c>
      <c r="BJ342" s="18" t="s">
        <v>860</v>
      </c>
      <c r="BK342" s="100">
        <f>ROUND(L342*K342,2)</f>
        <v>0</v>
      </c>
      <c r="BL342" s="18" t="s">
        <v>912</v>
      </c>
      <c r="BM342" s="18" t="s">
        <v>23</v>
      </c>
    </row>
    <row r="343" spans="2:51" s="10" customFormat="1" ht="22.5" customHeight="1">
      <c r="B343" s="163"/>
      <c r="C343" s="164"/>
      <c r="D343" s="164"/>
      <c r="E343" s="165" t="s">
        <v>737</v>
      </c>
      <c r="F343" s="247" t="s">
        <v>24</v>
      </c>
      <c r="G343" s="248"/>
      <c r="H343" s="248"/>
      <c r="I343" s="248"/>
      <c r="J343" s="164"/>
      <c r="K343" s="166">
        <v>1</v>
      </c>
      <c r="L343" s="164"/>
      <c r="M343" s="164"/>
      <c r="N343" s="164"/>
      <c r="O343" s="164"/>
      <c r="P343" s="164"/>
      <c r="Q343" s="164"/>
      <c r="R343" s="167"/>
      <c r="T343" s="168"/>
      <c r="U343" s="164"/>
      <c r="V343" s="164"/>
      <c r="W343" s="164"/>
      <c r="X343" s="164"/>
      <c r="Y343" s="164"/>
      <c r="Z343" s="164"/>
      <c r="AA343" s="169"/>
      <c r="AT343" s="170" t="s">
        <v>915</v>
      </c>
      <c r="AU343" s="170" t="s">
        <v>860</v>
      </c>
      <c r="AV343" s="10" t="s">
        <v>860</v>
      </c>
      <c r="AW343" s="10" t="s">
        <v>770</v>
      </c>
      <c r="AX343" s="10" t="s">
        <v>813</v>
      </c>
      <c r="AY343" s="170" t="s">
        <v>880</v>
      </c>
    </row>
    <row r="344" spans="2:65" s="1" customFormat="1" ht="31.5" customHeight="1">
      <c r="B344" s="123"/>
      <c r="C344" s="152" t="s">
        <v>912</v>
      </c>
      <c r="D344" s="152" t="s">
        <v>881</v>
      </c>
      <c r="E344" s="153" t="s">
        <v>25</v>
      </c>
      <c r="F344" s="238" t="s">
        <v>26</v>
      </c>
      <c r="G344" s="238"/>
      <c r="H344" s="238"/>
      <c r="I344" s="238"/>
      <c r="J344" s="154" t="s">
        <v>944</v>
      </c>
      <c r="K344" s="155">
        <v>7</v>
      </c>
      <c r="L344" s="239">
        <v>0</v>
      </c>
      <c r="M344" s="239"/>
      <c r="N344" s="240">
        <f>ROUND(L344*K344,2)</f>
        <v>0</v>
      </c>
      <c r="O344" s="240"/>
      <c r="P344" s="240"/>
      <c r="Q344" s="240"/>
      <c r="R344" s="126"/>
      <c r="T344" s="156" t="s">
        <v>737</v>
      </c>
      <c r="U344" s="43" t="s">
        <v>780</v>
      </c>
      <c r="V344" s="35"/>
      <c r="W344" s="157">
        <f>V344*K344</f>
        <v>0</v>
      </c>
      <c r="X344" s="157">
        <v>0</v>
      </c>
      <c r="Y344" s="157">
        <f>X344*K344</f>
        <v>0</v>
      </c>
      <c r="Z344" s="157">
        <v>0</v>
      </c>
      <c r="AA344" s="158">
        <f>Z344*K344</f>
        <v>0</v>
      </c>
      <c r="AR344" s="18" t="s">
        <v>885</v>
      </c>
      <c r="AT344" s="18" t="s">
        <v>881</v>
      </c>
      <c r="AU344" s="18" t="s">
        <v>860</v>
      </c>
      <c r="AY344" s="18" t="s">
        <v>880</v>
      </c>
      <c r="BE344" s="100">
        <f>IF(U344="základní",N344,0)</f>
        <v>0</v>
      </c>
      <c r="BF344" s="100">
        <f>IF(U344="snížená",N344,0)</f>
        <v>0</v>
      </c>
      <c r="BG344" s="100">
        <f>IF(U344="zákl. přenesená",N344,0)</f>
        <v>0</v>
      </c>
      <c r="BH344" s="100">
        <f>IF(U344="sníž. přenesená",N344,0)</f>
        <v>0</v>
      </c>
      <c r="BI344" s="100">
        <f>IF(U344="nulová",N344,0)</f>
        <v>0</v>
      </c>
      <c r="BJ344" s="18" t="s">
        <v>860</v>
      </c>
      <c r="BK344" s="100">
        <f>ROUND(L344*K344,2)</f>
        <v>0</v>
      </c>
      <c r="BL344" s="18" t="s">
        <v>885</v>
      </c>
      <c r="BM344" s="18" t="s">
        <v>27</v>
      </c>
    </row>
    <row r="345" spans="2:65" s="1" customFormat="1" ht="44.25" customHeight="1">
      <c r="B345" s="123"/>
      <c r="C345" s="159" t="s">
        <v>28</v>
      </c>
      <c r="D345" s="159" t="s">
        <v>910</v>
      </c>
      <c r="E345" s="160"/>
      <c r="F345" s="241" t="s">
        <v>29</v>
      </c>
      <c r="G345" s="241"/>
      <c r="H345" s="241"/>
      <c r="I345" s="241"/>
      <c r="J345" s="161" t="s">
        <v>944</v>
      </c>
      <c r="K345" s="162">
        <v>7</v>
      </c>
      <c r="L345" s="242">
        <v>0</v>
      </c>
      <c r="M345" s="242"/>
      <c r="N345" s="243">
        <f>ROUND(L345*K345,2)</f>
        <v>0</v>
      </c>
      <c r="O345" s="240"/>
      <c r="P345" s="240"/>
      <c r="Q345" s="240"/>
      <c r="R345" s="126"/>
      <c r="T345" s="156" t="s">
        <v>737</v>
      </c>
      <c r="U345" s="43" t="s">
        <v>780</v>
      </c>
      <c r="V345" s="35"/>
      <c r="W345" s="157">
        <f>V345*K345</f>
        <v>0</v>
      </c>
      <c r="X345" s="157">
        <v>0.0044</v>
      </c>
      <c r="Y345" s="157">
        <f>X345*K345</f>
        <v>0.0308</v>
      </c>
      <c r="Z345" s="157">
        <v>0</v>
      </c>
      <c r="AA345" s="158">
        <f>Z345*K345</f>
        <v>0</v>
      </c>
      <c r="AR345" s="18" t="s">
        <v>912</v>
      </c>
      <c r="AT345" s="18" t="s">
        <v>910</v>
      </c>
      <c r="AU345" s="18" t="s">
        <v>860</v>
      </c>
      <c r="AY345" s="18" t="s">
        <v>880</v>
      </c>
      <c r="BE345" s="100">
        <f>IF(U345="základní",N345,0)</f>
        <v>0</v>
      </c>
      <c r="BF345" s="100">
        <f>IF(U345="snížená",N345,0)</f>
        <v>0</v>
      </c>
      <c r="BG345" s="100">
        <f>IF(U345="zákl. přenesená",N345,0)</f>
        <v>0</v>
      </c>
      <c r="BH345" s="100">
        <f>IF(U345="sníž. přenesená",N345,0)</f>
        <v>0</v>
      </c>
      <c r="BI345" s="100">
        <f>IF(U345="nulová",N345,0)</f>
        <v>0</v>
      </c>
      <c r="BJ345" s="18" t="s">
        <v>860</v>
      </c>
      <c r="BK345" s="100">
        <f>ROUND(L345*K345,2)</f>
        <v>0</v>
      </c>
      <c r="BL345" s="18" t="s">
        <v>912</v>
      </c>
      <c r="BM345" s="18" t="s">
        <v>30</v>
      </c>
    </row>
    <row r="346" spans="2:51" s="10" customFormat="1" ht="22.5" customHeight="1">
      <c r="B346" s="163"/>
      <c r="C346" s="164"/>
      <c r="D346" s="164"/>
      <c r="E346" s="165" t="s">
        <v>737</v>
      </c>
      <c r="F346" s="247" t="s">
        <v>31</v>
      </c>
      <c r="G346" s="248"/>
      <c r="H346" s="248"/>
      <c r="I346" s="248"/>
      <c r="J346" s="164"/>
      <c r="K346" s="166">
        <v>7</v>
      </c>
      <c r="L346" s="164"/>
      <c r="M346" s="164"/>
      <c r="N346" s="164"/>
      <c r="O346" s="164"/>
      <c r="P346" s="164"/>
      <c r="Q346" s="164"/>
      <c r="R346" s="167"/>
      <c r="T346" s="168"/>
      <c r="U346" s="164"/>
      <c r="V346" s="164"/>
      <c r="W346" s="164"/>
      <c r="X346" s="164"/>
      <c r="Y346" s="164"/>
      <c r="Z346" s="164"/>
      <c r="AA346" s="169"/>
      <c r="AT346" s="170" t="s">
        <v>915</v>
      </c>
      <c r="AU346" s="170" t="s">
        <v>860</v>
      </c>
      <c r="AV346" s="10" t="s">
        <v>860</v>
      </c>
      <c r="AW346" s="10" t="s">
        <v>770</v>
      </c>
      <c r="AX346" s="10" t="s">
        <v>813</v>
      </c>
      <c r="AY346" s="170" t="s">
        <v>880</v>
      </c>
    </row>
    <row r="347" spans="2:65" s="1" customFormat="1" ht="31.5" customHeight="1">
      <c r="B347" s="123"/>
      <c r="C347" s="159" t="s">
        <v>32</v>
      </c>
      <c r="D347" s="159" t="s">
        <v>910</v>
      </c>
      <c r="E347" s="160"/>
      <c r="F347" s="241" t="s">
        <v>7</v>
      </c>
      <c r="G347" s="241"/>
      <c r="H347" s="241"/>
      <c r="I347" s="241"/>
      <c r="J347" s="161" t="s">
        <v>1178</v>
      </c>
      <c r="K347" s="162">
        <v>14</v>
      </c>
      <c r="L347" s="242">
        <v>0</v>
      </c>
      <c r="M347" s="242"/>
      <c r="N347" s="243">
        <f>ROUND(L347*K347,2)</f>
        <v>0</v>
      </c>
      <c r="O347" s="240"/>
      <c r="P347" s="240"/>
      <c r="Q347" s="240"/>
      <c r="R347" s="126"/>
      <c r="T347" s="156" t="s">
        <v>737</v>
      </c>
      <c r="U347" s="43" t="s">
        <v>780</v>
      </c>
      <c r="V347" s="35"/>
      <c r="W347" s="157">
        <f>V347*K347</f>
        <v>0</v>
      </c>
      <c r="X347" s="157">
        <v>0</v>
      </c>
      <c r="Y347" s="157">
        <f>X347*K347</f>
        <v>0</v>
      </c>
      <c r="Z347" s="157">
        <v>0</v>
      </c>
      <c r="AA347" s="158">
        <f>Z347*K347</f>
        <v>0</v>
      </c>
      <c r="AR347" s="18" t="s">
        <v>912</v>
      </c>
      <c r="AT347" s="18" t="s">
        <v>910</v>
      </c>
      <c r="AU347" s="18" t="s">
        <v>860</v>
      </c>
      <c r="AY347" s="18" t="s">
        <v>880</v>
      </c>
      <c r="BE347" s="100">
        <f>IF(U347="základní",N347,0)</f>
        <v>0</v>
      </c>
      <c r="BF347" s="100">
        <f>IF(U347="snížená",N347,0)</f>
        <v>0</v>
      </c>
      <c r="BG347" s="100">
        <f>IF(U347="zákl. přenesená",N347,0)</f>
        <v>0</v>
      </c>
      <c r="BH347" s="100">
        <f>IF(U347="sníž. přenesená",N347,0)</f>
        <v>0</v>
      </c>
      <c r="BI347" s="100">
        <f>IF(U347="nulová",N347,0)</f>
        <v>0</v>
      </c>
      <c r="BJ347" s="18" t="s">
        <v>860</v>
      </c>
      <c r="BK347" s="100">
        <f>ROUND(L347*K347,2)</f>
        <v>0</v>
      </c>
      <c r="BL347" s="18" t="s">
        <v>912</v>
      </c>
      <c r="BM347" s="18" t="s">
        <v>33</v>
      </c>
    </row>
    <row r="348" spans="2:51" s="10" customFormat="1" ht="22.5" customHeight="1">
      <c r="B348" s="163"/>
      <c r="C348" s="164"/>
      <c r="D348" s="164"/>
      <c r="E348" s="165" t="s">
        <v>737</v>
      </c>
      <c r="F348" s="247" t="s">
        <v>940</v>
      </c>
      <c r="G348" s="248"/>
      <c r="H348" s="248"/>
      <c r="I348" s="248"/>
      <c r="J348" s="164"/>
      <c r="K348" s="166">
        <v>14</v>
      </c>
      <c r="L348" s="164"/>
      <c r="M348" s="164"/>
      <c r="N348" s="164"/>
      <c r="O348" s="164"/>
      <c r="P348" s="164"/>
      <c r="Q348" s="164"/>
      <c r="R348" s="167"/>
      <c r="T348" s="168"/>
      <c r="U348" s="164"/>
      <c r="V348" s="164"/>
      <c r="W348" s="164"/>
      <c r="X348" s="164"/>
      <c r="Y348" s="164"/>
      <c r="Z348" s="164"/>
      <c r="AA348" s="169"/>
      <c r="AT348" s="170" t="s">
        <v>915</v>
      </c>
      <c r="AU348" s="170" t="s">
        <v>860</v>
      </c>
      <c r="AV348" s="10" t="s">
        <v>860</v>
      </c>
      <c r="AW348" s="10" t="s">
        <v>770</v>
      </c>
      <c r="AX348" s="10" t="s">
        <v>813</v>
      </c>
      <c r="AY348" s="170" t="s">
        <v>880</v>
      </c>
    </row>
    <row r="349" spans="2:65" s="1" customFormat="1" ht="31.5" customHeight="1">
      <c r="B349" s="123"/>
      <c r="C349" s="152" t="s">
        <v>34</v>
      </c>
      <c r="D349" s="152" t="s">
        <v>881</v>
      </c>
      <c r="E349" s="153" t="s">
        <v>35</v>
      </c>
      <c r="F349" s="238" t="s">
        <v>36</v>
      </c>
      <c r="G349" s="238"/>
      <c r="H349" s="238"/>
      <c r="I349" s="238"/>
      <c r="J349" s="154" t="s">
        <v>944</v>
      </c>
      <c r="K349" s="155">
        <v>106</v>
      </c>
      <c r="L349" s="239">
        <v>0</v>
      </c>
      <c r="M349" s="239"/>
      <c r="N349" s="240">
        <f>ROUND(L349*K349,2)</f>
        <v>0</v>
      </c>
      <c r="O349" s="240"/>
      <c r="P349" s="240"/>
      <c r="Q349" s="240"/>
      <c r="R349" s="126"/>
      <c r="T349" s="156" t="s">
        <v>737</v>
      </c>
      <c r="U349" s="43" t="s">
        <v>780</v>
      </c>
      <c r="V349" s="35"/>
      <c r="W349" s="157">
        <f>V349*K349</f>
        <v>0</v>
      </c>
      <c r="X349" s="157">
        <v>0</v>
      </c>
      <c r="Y349" s="157">
        <f>X349*K349</f>
        <v>0</v>
      </c>
      <c r="Z349" s="157">
        <v>0</v>
      </c>
      <c r="AA349" s="158">
        <f>Z349*K349</f>
        <v>0</v>
      </c>
      <c r="AR349" s="18" t="s">
        <v>885</v>
      </c>
      <c r="AT349" s="18" t="s">
        <v>881</v>
      </c>
      <c r="AU349" s="18" t="s">
        <v>860</v>
      </c>
      <c r="AY349" s="18" t="s">
        <v>880</v>
      </c>
      <c r="BE349" s="100">
        <f>IF(U349="základní",N349,0)</f>
        <v>0</v>
      </c>
      <c r="BF349" s="100">
        <f>IF(U349="snížená",N349,0)</f>
        <v>0</v>
      </c>
      <c r="BG349" s="100">
        <f>IF(U349="zákl. přenesená",N349,0)</f>
        <v>0</v>
      </c>
      <c r="BH349" s="100">
        <f>IF(U349="sníž. přenesená",N349,0)</f>
        <v>0</v>
      </c>
      <c r="BI349" s="100">
        <f>IF(U349="nulová",N349,0)</f>
        <v>0</v>
      </c>
      <c r="BJ349" s="18" t="s">
        <v>860</v>
      </c>
      <c r="BK349" s="100">
        <f>ROUND(L349*K349,2)</f>
        <v>0</v>
      </c>
      <c r="BL349" s="18" t="s">
        <v>885</v>
      </c>
      <c r="BM349" s="18" t="s">
        <v>37</v>
      </c>
    </row>
    <row r="350" spans="2:65" s="1" customFormat="1" ht="31.5" customHeight="1">
      <c r="B350" s="123"/>
      <c r="C350" s="159" t="s">
        <v>38</v>
      </c>
      <c r="D350" s="159" t="s">
        <v>910</v>
      </c>
      <c r="E350" s="160"/>
      <c r="F350" s="241" t="s">
        <v>39</v>
      </c>
      <c r="G350" s="241"/>
      <c r="H350" s="241"/>
      <c r="I350" s="241"/>
      <c r="J350" s="161" t="s">
        <v>1178</v>
      </c>
      <c r="K350" s="162">
        <v>27</v>
      </c>
      <c r="L350" s="242">
        <v>0</v>
      </c>
      <c r="M350" s="242"/>
      <c r="N350" s="243">
        <f>ROUND(L350*K350,2)</f>
        <v>0</v>
      </c>
      <c r="O350" s="240"/>
      <c r="P350" s="240"/>
      <c r="Q350" s="240"/>
      <c r="R350" s="126"/>
      <c r="T350" s="156" t="s">
        <v>737</v>
      </c>
      <c r="U350" s="43" t="s">
        <v>780</v>
      </c>
      <c r="V350" s="35"/>
      <c r="W350" s="157">
        <f>V350*K350</f>
        <v>0</v>
      </c>
      <c r="X350" s="157">
        <v>0</v>
      </c>
      <c r="Y350" s="157">
        <f>X350*K350</f>
        <v>0</v>
      </c>
      <c r="Z350" s="157">
        <v>0</v>
      </c>
      <c r="AA350" s="158">
        <f>Z350*K350</f>
        <v>0</v>
      </c>
      <c r="AR350" s="18" t="s">
        <v>912</v>
      </c>
      <c r="AT350" s="18" t="s">
        <v>910</v>
      </c>
      <c r="AU350" s="18" t="s">
        <v>860</v>
      </c>
      <c r="AY350" s="18" t="s">
        <v>880</v>
      </c>
      <c r="BE350" s="100">
        <f>IF(U350="základní",N350,0)</f>
        <v>0</v>
      </c>
      <c r="BF350" s="100">
        <f>IF(U350="snížená",N350,0)</f>
        <v>0</v>
      </c>
      <c r="BG350" s="100">
        <f>IF(U350="zákl. přenesená",N350,0)</f>
        <v>0</v>
      </c>
      <c r="BH350" s="100">
        <f>IF(U350="sníž. přenesená",N350,0)</f>
        <v>0</v>
      </c>
      <c r="BI350" s="100">
        <f>IF(U350="nulová",N350,0)</f>
        <v>0</v>
      </c>
      <c r="BJ350" s="18" t="s">
        <v>860</v>
      </c>
      <c r="BK350" s="100">
        <f>ROUND(L350*K350,2)</f>
        <v>0</v>
      </c>
      <c r="BL350" s="18" t="s">
        <v>912</v>
      </c>
      <c r="BM350" s="18" t="s">
        <v>40</v>
      </c>
    </row>
    <row r="351" spans="2:51" s="10" customFormat="1" ht="22.5" customHeight="1">
      <c r="B351" s="163"/>
      <c r="C351" s="164"/>
      <c r="D351" s="164"/>
      <c r="E351" s="165" t="s">
        <v>737</v>
      </c>
      <c r="F351" s="247" t="s">
        <v>41</v>
      </c>
      <c r="G351" s="248"/>
      <c r="H351" s="248"/>
      <c r="I351" s="248"/>
      <c r="J351" s="164"/>
      <c r="K351" s="166">
        <v>27</v>
      </c>
      <c r="L351" s="164"/>
      <c r="M351" s="164"/>
      <c r="N351" s="164"/>
      <c r="O351" s="164"/>
      <c r="P351" s="164"/>
      <c r="Q351" s="164"/>
      <c r="R351" s="167"/>
      <c r="T351" s="168"/>
      <c r="U351" s="164"/>
      <c r="V351" s="164"/>
      <c r="W351" s="164"/>
      <c r="X351" s="164"/>
      <c r="Y351" s="164"/>
      <c r="Z351" s="164"/>
      <c r="AA351" s="169"/>
      <c r="AT351" s="170" t="s">
        <v>915</v>
      </c>
      <c r="AU351" s="170" t="s">
        <v>860</v>
      </c>
      <c r="AV351" s="10" t="s">
        <v>860</v>
      </c>
      <c r="AW351" s="10" t="s">
        <v>770</v>
      </c>
      <c r="AX351" s="10" t="s">
        <v>756</v>
      </c>
      <c r="AY351" s="170" t="s">
        <v>880</v>
      </c>
    </row>
    <row r="352" spans="2:65" s="1" customFormat="1" ht="44.25" customHeight="1">
      <c r="B352" s="123"/>
      <c r="C352" s="159" t="s">
        <v>42</v>
      </c>
      <c r="D352" s="159" t="s">
        <v>910</v>
      </c>
      <c r="E352" s="160"/>
      <c r="F352" s="241" t="s">
        <v>43</v>
      </c>
      <c r="G352" s="241"/>
      <c r="H352" s="241"/>
      <c r="I352" s="241"/>
      <c r="J352" s="161" t="s">
        <v>1178</v>
      </c>
      <c r="K352" s="162">
        <v>9</v>
      </c>
      <c r="L352" s="242">
        <v>0</v>
      </c>
      <c r="M352" s="242"/>
      <c r="N352" s="243">
        <f>ROUND(L352*K352,2)</f>
        <v>0</v>
      </c>
      <c r="O352" s="240"/>
      <c r="P352" s="240"/>
      <c r="Q352" s="240"/>
      <c r="R352" s="126"/>
      <c r="T352" s="156" t="s">
        <v>737</v>
      </c>
      <c r="U352" s="43" t="s">
        <v>780</v>
      </c>
      <c r="V352" s="35"/>
      <c r="W352" s="157">
        <f>V352*K352</f>
        <v>0</v>
      </c>
      <c r="X352" s="157">
        <v>0</v>
      </c>
      <c r="Y352" s="157">
        <f>X352*K352</f>
        <v>0</v>
      </c>
      <c r="Z352" s="157">
        <v>0</v>
      </c>
      <c r="AA352" s="158">
        <f>Z352*K352</f>
        <v>0</v>
      </c>
      <c r="AR352" s="18" t="s">
        <v>912</v>
      </c>
      <c r="AT352" s="18" t="s">
        <v>910</v>
      </c>
      <c r="AU352" s="18" t="s">
        <v>860</v>
      </c>
      <c r="AY352" s="18" t="s">
        <v>880</v>
      </c>
      <c r="BE352" s="100">
        <f>IF(U352="základní",N352,0)</f>
        <v>0</v>
      </c>
      <c r="BF352" s="100">
        <f>IF(U352="snížená",N352,0)</f>
        <v>0</v>
      </c>
      <c r="BG352" s="100">
        <f>IF(U352="zákl. přenesená",N352,0)</f>
        <v>0</v>
      </c>
      <c r="BH352" s="100">
        <f>IF(U352="sníž. přenesená",N352,0)</f>
        <v>0</v>
      </c>
      <c r="BI352" s="100">
        <f>IF(U352="nulová",N352,0)</f>
        <v>0</v>
      </c>
      <c r="BJ352" s="18" t="s">
        <v>860</v>
      </c>
      <c r="BK352" s="100">
        <f>ROUND(L352*K352,2)</f>
        <v>0</v>
      </c>
      <c r="BL352" s="18" t="s">
        <v>912</v>
      </c>
      <c r="BM352" s="18" t="s">
        <v>44</v>
      </c>
    </row>
    <row r="353" spans="2:51" s="10" customFormat="1" ht="22.5" customHeight="1">
      <c r="B353" s="163"/>
      <c r="C353" s="164"/>
      <c r="D353" s="164"/>
      <c r="E353" s="165" t="s">
        <v>737</v>
      </c>
      <c r="F353" s="247" t="s">
        <v>45</v>
      </c>
      <c r="G353" s="248"/>
      <c r="H353" s="248"/>
      <c r="I353" s="248"/>
      <c r="J353" s="164"/>
      <c r="K353" s="166">
        <v>9</v>
      </c>
      <c r="L353" s="164"/>
      <c r="M353" s="164"/>
      <c r="N353" s="164"/>
      <c r="O353" s="164"/>
      <c r="P353" s="164"/>
      <c r="Q353" s="164"/>
      <c r="R353" s="167"/>
      <c r="T353" s="168"/>
      <c r="U353" s="164"/>
      <c r="V353" s="164"/>
      <c r="W353" s="164"/>
      <c r="X353" s="164"/>
      <c r="Y353" s="164"/>
      <c r="Z353" s="164"/>
      <c r="AA353" s="169"/>
      <c r="AT353" s="170" t="s">
        <v>915</v>
      </c>
      <c r="AU353" s="170" t="s">
        <v>860</v>
      </c>
      <c r="AV353" s="10" t="s">
        <v>860</v>
      </c>
      <c r="AW353" s="10" t="s">
        <v>770</v>
      </c>
      <c r="AX353" s="10" t="s">
        <v>756</v>
      </c>
      <c r="AY353" s="170" t="s">
        <v>880</v>
      </c>
    </row>
    <row r="354" spans="2:65" s="1" customFormat="1" ht="31.5" customHeight="1">
      <c r="B354" s="123"/>
      <c r="C354" s="159" t="s">
        <v>46</v>
      </c>
      <c r="D354" s="159" t="s">
        <v>910</v>
      </c>
      <c r="E354" s="160"/>
      <c r="F354" s="241" t="s">
        <v>47</v>
      </c>
      <c r="G354" s="241"/>
      <c r="H354" s="241"/>
      <c r="I354" s="241"/>
      <c r="J354" s="161" t="s">
        <v>1178</v>
      </c>
      <c r="K354" s="162">
        <v>28</v>
      </c>
      <c r="L354" s="242">
        <v>0</v>
      </c>
      <c r="M354" s="242"/>
      <c r="N354" s="243">
        <f>ROUND(L354*K354,2)</f>
        <v>0</v>
      </c>
      <c r="O354" s="240"/>
      <c r="P354" s="240"/>
      <c r="Q354" s="240"/>
      <c r="R354" s="126"/>
      <c r="T354" s="156" t="s">
        <v>737</v>
      </c>
      <c r="U354" s="43" t="s">
        <v>780</v>
      </c>
      <c r="V354" s="35"/>
      <c r="W354" s="157">
        <f>V354*K354</f>
        <v>0</v>
      </c>
      <c r="X354" s="157">
        <v>0</v>
      </c>
      <c r="Y354" s="157">
        <f>X354*K354</f>
        <v>0</v>
      </c>
      <c r="Z354" s="157">
        <v>0</v>
      </c>
      <c r="AA354" s="158">
        <f>Z354*K354</f>
        <v>0</v>
      </c>
      <c r="AR354" s="18" t="s">
        <v>912</v>
      </c>
      <c r="AT354" s="18" t="s">
        <v>910</v>
      </c>
      <c r="AU354" s="18" t="s">
        <v>860</v>
      </c>
      <c r="AY354" s="18" t="s">
        <v>880</v>
      </c>
      <c r="BE354" s="100">
        <f>IF(U354="základní",N354,0)</f>
        <v>0</v>
      </c>
      <c r="BF354" s="100">
        <f>IF(U354="snížená",N354,0)</f>
        <v>0</v>
      </c>
      <c r="BG354" s="100">
        <f>IF(U354="zákl. přenesená",N354,0)</f>
        <v>0</v>
      </c>
      <c r="BH354" s="100">
        <f>IF(U354="sníž. přenesená",N354,0)</f>
        <v>0</v>
      </c>
      <c r="BI354" s="100">
        <f>IF(U354="nulová",N354,0)</f>
        <v>0</v>
      </c>
      <c r="BJ354" s="18" t="s">
        <v>860</v>
      </c>
      <c r="BK354" s="100">
        <f>ROUND(L354*K354,2)</f>
        <v>0</v>
      </c>
      <c r="BL354" s="18" t="s">
        <v>912</v>
      </c>
      <c r="BM354" s="18" t="s">
        <v>48</v>
      </c>
    </row>
    <row r="355" spans="2:51" s="10" customFormat="1" ht="22.5" customHeight="1">
      <c r="B355" s="163"/>
      <c r="C355" s="164"/>
      <c r="D355" s="164"/>
      <c r="E355" s="165" t="s">
        <v>737</v>
      </c>
      <c r="F355" s="247" t="s">
        <v>49</v>
      </c>
      <c r="G355" s="248"/>
      <c r="H355" s="248"/>
      <c r="I355" s="248"/>
      <c r="J355" s="164"/>
      <c r="K355" s="166">
        <v>28</v>
      </c>
      <c r="L355" s="164"/>
      <c r="M355" s="164"/>
      <c r="N355" s="164"/>
      <c r="O355" s="164"/>
      <c r="P355" s="164"/>
      <c r="Q355" s="164"/>
      <c r="R355" s="167"/>
      <c r="T355" s="168"/>
      <c r="U355" s="164"/>
      <c r="V355" s="164"/>
      <c r="W355" s="164"/>
      <c r="X355" s="164"/>
      <c r="Y355" s="164"/>
      <c r="Z355" s="164"/>
      <c r="AA355" s="169"/>
      <c r="AT355" s="170" t="s">
        <v>915</v>
      </c>
      <c r="AU355" s="170" t="s">
        <v>860</v>
      </c>
      <c r="AV355" s="10" t="s">
        <v>860</v>
      </c>
      <c r="AW355" s="10" t="s">
        <v>770</v>
      </c>
      <c r="AX355" s="10" t="s">
        <v>756</v>
      </c>
      <c r="AY355" s="170" t="s">
        <v>880</v>
      </c>
    </row>
    <row r="356" spans="2:65" s="1" customFormat="1" ht="44.25" customHeight="1">
      <c r="B356" s="123"/>
      <c r="C356" s="159" t="s">
        <v>50</v>
      </c>
      <c r="D356" s="159" t="s">
        <v>910</v>
      </c>
      <c r="E356" s="160"/>
      <c r="F356" s="241" t="s">
        <v>51</v>
      </c>
      <c r="G356" s="241"/>
      <c r="H356" s="241"/>
      <c r="I356" s="241"/>
      <c r="J356" s="161" t="s">
        <v>1178</v>
      </c>
      <c r="K356" s="162">
        <v>2</v>
      </c>
      <c r="L356" s="242">
        <v>0</v>
      </c>
      <c r="M356" s="242"/>
      <c r="N356" s="243">
        <f>ROUND(L356*K356,2)</f>
        <v>0</v>
      </c>
      <c r="O356" s="240"/>
      <c r="P356" s="240"/>
      <c r="Q356" s="240"/>
      <c r="R356" s="126"/>
      <c r="T356" s="156" t="s">
        <v>737</v>
      </c>
      <c r="U356" s="43" t="s">
        <v>780</v>
      </c>
      <c r="V356" s="35"/>
      <c r="W356" s="157">
        <f>V356*K356</f>
        <v>0</v>
      </c>
      <c r="X356" s="157">
        <v>0</v>
      </c>
      <c r="Y356" s="157">
        <f>X356*K356</f>
        <v>0</v>
      </c>
      <c r="Z356" s="157">
        <v>0</v>
      </c>
      <c r="AA356" s="158">
        <f>Z356*K356</f>
        <v>0</v>
      </c>
      <c r="AR356" s="18" t="s">
        <v>912</v>
      </c>
      <c r="AT356" s="18" t="s">
        <v>910</v>
      </c>
      <c r="AU356" s="18" t="s">
        <v>860</v>
      </c>
      <c r="AY356" s="18" t="s">
        <v>880</v>
      </c>
      <c r="BE356" s="100">
        <f>IF(U356="základní",N356,0)</f>
        <v>0</v>
      </c>
      <c r="BF356" s="100">
        <f>IF(U356="snížená",N356,0)</f>
        <v>0</v>
      </c>
      <c r="BG356" s="100">
        <f>IF(U356="zákl. přenesená",N356,0)</f>
        <v>0</v>
      </c>
      <c r="BH356" s="100">
        <f>IF(U356="sníž. přenesená",N356,0)</f>
        <v>0</v>
      </c>
      <c r="BI356" s="100">
        <f>IF(U356="nulová",N356,0)</f>
        <v>0</v>
      </c>
      <c r="BJ356" s="18" t="s">
        <v>860</v>
      </c>
      <c r="BK356" s="100">
        <f>ROUND(L356*K356,2)</f>
        <v>0</v>
      </c>
      <c r="BL356" s="18" t="s">
        <v>912</v>
      </c>
      <c r="BM356" s="18" t="s">
        <v>52</v>
      </c>
    </row>
    <row r="357" spans="2:51" s="10" customFormat="1" ht="22.5" customHeight="1">
      <c r="B357" s="163"/>
      <c r="C357" s="164"/>
      <c r="D357" s="164"/>
      <c r="E357" s="165"/>
      <c r="F357" s="247" t="s">
        <v>53</v>
      </c>
      <c r="G357" s="248"/>
      <c r="H357" s="248"/>
      <c r="I357" s="248"/>
      <c r="J357" s="164"/>
      <c r="K357" s="166">
        <v>2</v>
      </c>
      <c r="L357" s="164"/>
      <c r="M357" s="164"/>
      <c r="N357" s="164"/>
      <c r="O357" s="164"/>
      <c r="P357" s="164"/>
      <c r="Q357" s="164"/>
      <c r="R357" s="167"/>
      <c r="T357" s="168"/>
      <c r="U357" s="164"/>
      <c r="V357" s="164"/>
      <c r="W357" s="164"/>
      <c r="X357" s="164"/>
      <c r="Y357" s="164"/>
      <c r="Z357" s="164"/>
      <c r="AA357" s="169"/>
      <c r="AT357" s="170" t="s">
        <v>915</v>
      </c>
      <c r="AU357" s="170" t="s">
        <v>860</v>
      </c>
      <c r="AV357" s="10" t="s">
        <v>860</v>
      </c>
      <c r="AW357" s="10" t="s">
        <v>770</v>
      </c>
      <c r="AX357" s="10" t="s">
        <v>813</v>
      </c>
      <c r="AY357" s="170" t="s">
        <v>880</v>
      </c>
    </row>
    <row r="358" spans="2:65" s="1" customFormat="1" ht="31.5" customHeight="1">
      <c r="B358" s="123"/>
      <c r="C358" s="159" t="s">
        <v>54</v>
      </c>
      <c r="D358" s="159" t="s">
        <v>910</v>
      </c>
      <c r="E358" s="160"/>
      <c r="F358" s="241" t="s">
        <v>55</v>
      </c>
      <c r="G358" s="241"/>
      <c r="H358" s="241"/>
      <c r="I358" s="241"/>
      <c r="J358" s="161" t="s">
        <v>1178</v>
      </c>
      <c r="K358" s="162">
        <v>16</v>
      </c>
      <c r="L358" s="242">
        <v>0</v>
      </c>
      <c r="M358" s="242"/>
      <c r="N358" s="243">
        <f>ROUND(L358*K358,2)</f>
        <v>0</v>
      </c>
      <c r="O358" s="240"/>
      <c r="P358" s="240"/>
      <c r="Q358" s="240"/>
      <c r="R358" s="126"/>
      <c r="T358" s="156" t="s">
        <v>737</v>
      </c>
      <c r="U358" s="43" t="s">
        <v>780</v>
      </c>
      <c r="V358" s="35"/>
      <c r="W358" s="157">
        <f>V358*K358</f>
        <v>0</v>
      </c>
      <c r="X358" s="157">
        <v>0</v>
      </c>
      <c r="Y358" s="157">
        <f>X358*K358</f>
        <v>0</v>
      </c>
      <c r="Z358" s="157">
        <v>0</v>
      </c>
      <c r="AA358" s="158">
        <f>Z358*K358</f>
        <v>0</v>
      </c>
      <c r="AR358" s="18" t="s">
        <v>912</v>
      </c>
      <c r="AT358" s="18" t="s">
        <v>910</v>
      </c>
      <c r="AU358" s="18" t="s">
        <v>860</v>
      </c>
      <c r="AY358" s="18" t="s">
        <v>880</v>
      </c>
      <c r="BE358" s="100">
        <f>IF(U358="základní",N358,0)</f>
        <v>0</v>
      </c>
      <c r="BF358" s="100">
        <f>IF(U358="snížená",N358,0)</f>
        <v>0</v>
      </c>
      <c r="BG358" s="100">
        <f>IF(U358="zákl. přenesená",N358,0)</f>
        <v>0</v>
      </c>
      <c r="BH358" s="100">
        <f>IF(U358="sníž. přenesená",N358,0)</f>
        <v>0</v>
      </c>
      <c r="BI358" s="100">
        <f>IF(U358="nulová",N358,0)</f>
        <v>0</v>
      </c>
      <c r="BJ358" s="18" t="s">
        <v>860</v>
      </c>
      <c r="BK358" s="100">
        <f>ROUND(L358*K358,2)</f>
        <v>0</v>
      </c>
      <c r="BL358" s="18" t="s">
        <v>912</v>
      </c>
      <c r="BM358" s="18" t="s">
        <v>56</v>
      </c>
    </row>
    <row r="359" spans="2:51" s="10" customFormat="1" ht="22.5" customHeight="1">
      <c r="B359" s="163"/>
      <c r="C359" s="164"/>
      <c r="D359" s="164"/>
      <c r="E359" s="165"/>
      <c r="F359" s="247" t="s">
        <v>57</v>
      </c>
      <c r="G359" s="248"/>
      <c r="H359" s="248"/>
      <c r="I359" s="248"/>
      <c r="J359" s="164"/>
      <c r="K359" s="166">
        <v>16</v>
      </c>
      <c r="L359" s="164"/>
      <c r="M359" s="164"/>
      <c r="N359" s="164"/>
      <c r="O359" s="164"/>
      <c r="P359" s="164"/>
      <c r="Q359" s="164"/>
      <c r="R359" s="167"/>
      <c r="T359" s="168"/>
      <c r="U359" s="164"/>
      <c r="V359" s="164"/>
      <c r="W359" s="164"/>
      <c r="X359" s="164"/>
      <c r="Y359" s="164"/>
      <c r="Z359" s="164"/>
      <c r="AA359" s="169"/>
      <c r="AT359" s="170" t="s">
        <v>915</v>
      </c>
      <c r="AU359" s="170" t="s">
        <v>860</v>
      </c>
      <c r="AV359" s="10" t="s">
        <v>860</v>
      </c>
      <c r="AW359" s="10" t="s">
        <v>770</v>
      </c>
      <c r="AX359" s="10" t="s">
        <v>813</v>
      </c>
      <c r="AY359" s="170" t="s">
        <v>880</v>
      </c>
    </row>
    <row r="360" spans="2:65" s="1" customFormat="1" ht="44.25" customHeight="1">
      <c r="B360" s="123"/>
      <c r="C360" s="159" t="s">
        <v>58</v>
      </c>
      <c r="D360" s="159" t="s">
        <v>910</v>
      </c>
      <c r="E360" s="160"/>
      <c r="F360" s="241" t="s">
        <v>59</v>
      </c>
      <c r="G360" s="241"/>
      <c r="H360" s="241"/>
      <c r="I360" s="241"/>
      <c r="J360" s="161" t="s">
        <v>1178</v>
      </c>
      <c r="K360" s="162">
        <v>22</v>
      </c>
      <c r="L360" s="242">
        <v>0</v>
      </c>
      <c r="M360" s="242"/>
      <c r="N360" s="243">
        <f>ROUND(L360*K360,2)</f>
        <v>0</v>
      </c>
      <c r="O360" s="240"/>
      <c r="P360" s="240"/>
      <c r="Q360" s="240"/>
      <c r="R360" s="126"/>
      <c r="T360" s="156" t="s">
        <v>737</v>
      </c>
      <c r="U360" s="43" t="s">
        <v>780</v>
      </c>
      <c r="V360" s="35"/>
      <c r="W360" s="157">
        <f>V360*K360</f>
        <v>0</v>
      </c>
      <c r="X360" s="157">
        <v>0</v>
      </c>
      <c r="Y360" s="157">
        <f>X360*K360</f>
        <v>0</v>
      </c>
      <c r="Z360" s="157">
        <v>0</v>
      </c>
      <c r="AA360" s="158">
        <f>Z360*K360</f>
        <v>0</v>
      </c>
      <c r="AR360" s="18" t="s">
        <v>912</v>
      </c>
      <c r="AT360" s="18" t="s">
        <v>910</v>
      </c>
      <c r="AU360" s="18" t="s">
        <v>860</v>
      </c>
      <c r="AY360" s="18" t="s">
        <v>880</v>
      </c>
      <c r="BE360" s="100">
        <f>IF(U360="základní",N360,0)</f>
        <v>0</v>
      </c>
      <c r="BF360" s="100">
        <f>IF(U360="snížená",N360,0)</f>
        <v>0</v>
      </c>
      <c r="BG360" s="100">
        <f>IF(U360="zákl. přenesená",N360,0)</f>
        <v>0</v>
      </c>
      <c r="BH360" s="100">
        <f>IF(U360="sníž. přenesená",N360,0)</f>
        <v>0</v>
      </c>
      <c r="BI360" s="100">
        <f>IF(U360="nulová",N360,0)</f>
        <v>0</v>
      </c>
      <c r="BJ360" s="18" t="s">
        <v>860</v>
      </c>
      <c r="BK360" s="100">
        <f>ROUND(L360*K360,2)</f>
        <v>0</v>
      </c>
      <c r="BL360" s="18" t="s">
        <v>912</v>
      </c>
      <c r="BM360" s="18" t="s">
        <v>60</v>
      </c>
    </row>
    <row r="361" spans="2:51" s="10" customFormat="1" ht="22.5" customHeight="1">
      <c r="B361" s="163"/>
      <c r="C361" s="164"/>
      <c r="D361" s="164"/>
      <c r="E361" s="165"/>
      <c r="F361" s="247" t="s">
        <v>61</v>
      </c>
      <c r="G361" s="248"/>
      <c r="H361" s="248"/>
      <c r="I361" s="248"/>
      <c r="J361" s="164"/>
      <c r="K361" s="166">
        <v>22</v>
      </c>
      <c r="L361" s="164"/>
      <c r="M361" s="164"/>
      <c r="N361" s="164"/>
      <c r="O361" s="164"/>
      <c r="P361" s="164"/>
      <c r="Q361" s="164"/>
      <c r="R361" s="167"/>
      <c r="T361" s="168"/>
      <c r="U361" s="164"/>
      <c r="V361" s="164"/>
      <c r="W361" s="164"/>
      <c r="X361" s="164"/>
      <c r="Y361" s="164"/>
      <c r="Z361" s="164"/>
      <c r="AA361" s="169"/>
      <c r="AT361" s="170" t="s">
        <v>915</v>
      </c>
      <c r="AU361" s="170" t="s">
        <v>860</v>
      </c>
      <c r="AV361" s="10" t="s">
        <v>860</v>
      </c>
      <c r="AW361" s="10" t="s">
        <v>770</v>
      </c>
      <c r="AX361" s="10" t="s">
        <v>813</v>
      </c>
      <c r="AY361" s="170" t="s">
        <v>880</v>
      </c>
    </row>
    <row r="362" spans="2:65" s="1" customFormat="1" ht="31.5" customHeight="1">
      <c r="B362" s="123"/>
      <c r="C362" s="159" t="s">
        <v>62</v>
      </c>
      <c r="D362" s="159" t="s">
        <v>910</v>
      </c>
      <c r="E362" s="160"/>
      <c r="F362" s="241" t="s">
        <v>63</v>
      </c>
      <c r="G362" s="241"/>
      <c r="H362" s="241"/>
      <c r="I362" s="241"/>
      <c r="J362" s="161" t="s">
        <v>1178</v>
      </c>
      <c r="K362" s="162">
        <v>2</v>
      </c>
      <c r="L362" s="242">
        <v>0</v>
      </c>
      <c r="M362" s="242"/>
      <c r="N362" s="243">
        <f>ROUND(L362*K362,2)</f>
        <v>0</v>
      </c>
      <c r="O362" s="240"/>
      <c r="P362" s="240"/>
      <c r="Q362" s="240"/>
      <c r="R362" s="126"/>
      <c r="T362" s="156" t="s">
        <v>737</v>
      </c>
      <c r="U362" s="43" t="s">
        <v>780</v>
      </c>
      <c r="V362" s="35"/>
      <c r="W362" s="157">
        <f>V362*K362</f>
        <v>0</v>
      </c>
      <c r="X362" s="157">
        <v>0</v>
      </c>
      <c r="Y362" s="157">
        <f>X362*K362</f>
        <v>0</v>
      </c>
      <c r="Z362" s="157">
        <v>0</v>
      </c>
      <c r="AA362" s="158">
        <f>Z362*K362</f>
        <v>0</v>
      </c>
      <c r="AR362" s="18" t="s">
        <v>912</v>
      </c>
      <c r="AT362" s="18" t="s">
        <v>910</v>
      </c>
      <c r="AU362" s="18" t="s">
        <v>860</v>
      </c>
      <c r="AY362" s="18" t="s">
        <v>880</v>
      </c>
      <c r="BE362" s="100">
        <f>IF(U362="základní",N362,0)</f>
        <v>0</v>
      </c>
      <c r="BF362" s="100">
        <f>IF(U362="snížená",N362,0)</f>
        <v>0</v>
      </c>
      <c r="BG362" s="100">
        <f>IF(U362="zákl. přenesená",N362,0)</f>
        <v>0</v>
      </c>
      <c r="BH362" s="100">
        <f>IF(U362="sníž. přenesená",N362,0)</f>
        <v>0</v>
      </c>
      <c r="BI362" s="100">
        <f>IF(U362="nulová",N362,0)</f>
        <v>0</v>
      </c>
      <c r="BJ362" s="18" t="s">
        <v>860</v>
      </c>
      <c r="BK362" s="100">
        <f>ROUND(L362*K362,2)</f>
        <v>0</v>
      </c>
      <c r="BL362" s="18" t="s">
        <v>912</v>
      </c>
      <c r="BM362" s="18" t="s">
        <v>64</v>
      </c>
    </row>
    <row r="363" spans="2:51" s="10" customFormat="1" ht="22.5" customHeight="1">
      <c r="B363" s="163"/>
      <c r="C363" s="164"/>
      <c r="D363" s="164"/>
      <c r="E363" s="165" t="s">
        <v>737</v>
      </c>
      <c r="F363" s="247" t="s">
        <v>1089</v>
      </c>
      <c r="G363" s="248"/>
      <c r="H363" s="248"/>
      <c r="I363" s="248"/>
      <c r="J363" s="164"/>
      <c r="K363" s="166">
        <v>2</v>
      </c>
      <c r="L363" s="164"/>
      <c r="M363" s="164"/>
      <c r="N363" s="164"/>
      <c r="O363" s="164"/>
      <c r="P363" s="164"/>
      <c r="Q363" s="164"/>
      <c r="R363" s="167"/>
      <c r="T363" s="168"/>
      <c r="U363" s="164"/>
      <c r="V363" s="164"/>
      <c r="W363" s="164"/>
      <c r="X363" s="164"/>
      <c r="Y363" s="164"/>
      <c r="Z363" s="164"/>
      <c r="AA363" s="169"/>
      <c r="AT363" s="170" t="s">
        <v>915</v>
      </c>
      <c r="AU363" s="170" t="s">
        <v>860</v>
      </c>
      <c r="AV363" s="10" t="s">
        <v>860</v>
      </c>
      <c r="AW363" s="10" t="s">
        <v>770</v>
      </c>
      <c r="AX363" s="10" t="s">
        <v>813</v>
      </c>
      <c r="AY363" s="170" t="s">
        <v>880</v>
      </c>
    </row>
    <row r="364" spans="2:65" s="1" customFormat="1" ht="22.5" customHeight="1">
      <c r="B364" s="123"/>
      <c r="C364" s="159" t="s">
        <v>65</v>
      </c>
      <c r="D364" s="159" t="s">
        <v>910</v>
      </c>
      <c r="E364" s="160"/>
      <c r="F364" s="241" t="s">
        <v>66</v>
      </c>
      <c r="G364" s="241"/>
      <c r="H364" s="241"/>
      <c r="I364" s="241"/>
      <c r="J364" s="161" t="s">
        <v>1178</v>
      </c>
      <c r="K364" s="162">
        <v>269</v>
      </c>
      <c r="L364" s="242">
        <v>0</v>
      </c>
      <c r="M364" s="242"/>
      <c r="N364" s="243">
        <f>ROUND(L364*K364,2)</f>
        <v>0</v>
      </c>
      <c r="O364" s="240"/>
      <c r="P364" s="240"/>
      <c r="Q364" s="240"/>
      <c r="R364" s="126"/>
      <c r="T364" s="156" t="s">
        <v>737</v>
      </c>
      <c r="U364" s="43" t="s">
        <v>780</v>
      </c>
      <c r="V364" s="35"/>
      <c r="W364" s="157">
        <f>V364*K364</f>
        <v>0</v>
      </c>
      <c r="X364" s="157">
        <v>0</v>
      </c>
      <c r="Y364" s="157">
        <f>X364*K364</f>
        <v>0</v>
      </c>
      <c r="Z364" s="157">
        <v>0</v>
      </c>
      <c r="AA364" s="158">
        <f>Z364*K364</f>
        <v>0</v>
      </c>
      <c r="AR364" s="18" t="s">
        <v>912</v>
      </c>
      <c r="AT364" s="18" t="s">
        <v>910</v>
      </c>
      <c r="AU364" s="18" t="s">
        <v>860</v>
      </c>
      <c r="AY364" s="18" t="s">
        <v>880</v>
      </c>
      <c r="BE364" s="100">
        <f>IF(U364="základní",N364,0)</f>
        <v>0</v>
      </c>
      <c r="BF364" s="100">
        <f>IF(U364="snížená",N364,0)</f>
        <v>0</v>
      </c>
      <c r="BG364" s="100">
        <f>IF(U364="zákl. přenesená",N364,0)</f>
        <v>0</v>
      </c>
      <c r="BH364" s="100">
        <f>IF(U364="sníž. přenesená",N364,0)</f>
        <v>0</v>
      </c>
      <c r="BI364" s="100">
        <f>IF(U364="nulová",N364,0)</f>
        <v>0</v>
      </c>
      <c r="BJ364" s="18" t="s">
        <v>860</v>
      </c>
      <c r="BK364" s="100">
        <f>ROUND(L364*K364,2)</f>
        <v>0</v>
      </c>
      <c r="BL364" s="18" t="s">
        <v>912</v>
      </c>
      <c r="BM364" s="18" t="s">
        <v>67</v>
      </c>
    </row>
    <row r="365" spans="2:51" s="10" customFormat="1" ht="22.5" customHeight="1">
      <c r="B365" s="163"/>
      <c r="C365" s="164"/>
      <c r="D365" s="164"/>
      <c r="E365" s="165" t="s">
        <v>737</v>
      </c>
      <c r="F365" s="247" t="s">
        <v>68</v>
      </c>
      <c r="G365" s="248"/>
      <c r="H365" s="248"/>
      <c r="I365" s="248"/>
      <c r="J365" s="164"/>
      <c r="K365" s="166">
        <v>269</v>
      </c>
      <c r="L365" s="164"/>
      <c r="M365" s="164"/>
      <c r="N365" s="164"/>
      <c r="O365" s="164"/>
      <c r="P365" s="164"/>
      <c r="Q365" s="164"/>
      <c r="R365" s="167"/>
      <c r="T365" s="168"/>
      <c r="U365" s="164"/>
      <c r="V365" s="164"/>
      <c r="W365" s="164"/>
      <c r="X365" s="164"/>
      <c r="Y365" s="164"/>
      <c r="Z365" s="164"/>
      <c r="AA365" s="169"/>
      <c r="AT365" s="170" t="s">
        <v>915</v>
      </c>
      <c r="AU365" s="170" t="s">
        <v>860</v>
      </c>
      <c r="AV365" s="10" t="s">
        <v>860</v>
      </c>
      <c r="AW365" s="10" t="s">
        <v>770</v>
      </c>
      <c r="AX365" s="10" t="s">
        <v>813</v>
      </c>
      <c r="AY365" s="170" t="s">
        <v>880</v>
      </c>
    </row>
    <row r="366" spans="2:65" s="1" customFormat="1" ht="22.5" customHeight="1">
      <c r="B366" s="123"/>
      <c r="C366" s="159" t="s">
        <v>69</v>
      </c>
      <c r="D366" s="159" t="s">
        <v>910</v>
      </c>
      <c r="E366" s="160"/>
      <c r="F366" s="241" t="s">
        <v>70</v>
      </c>
      <c r="G366" s="241"/>
      <c r="H366" s="241"/>
      <c r="I366" s="241"/>
      <c r="J366" s="161" t="s">
        <v>1178</v>
      </c>
      <c r="K366" s="162">
        <v>127</v>
      </c>
      <c r="L366" s="242">
        <v>0</v>
      </c>
      <c r="M366" s="242"/>
      <c r="N366" s="243">
        <f>ROUND(L366*K366,2)</f>
        <v>0</v>
      </c>
      <c r="O366" s="240"/>
      <c r="P366" s="240"/>
      <c r="Q366" s="240"/>
      <c r="R366" s="126"/>
      <c r="T366" s="156" t="s">
        <v>737</v>
      </c>
      <c r="U366" s="43" t="s">
        <v>780</v>
      </c>
      <c r="V366" s="35"/>
      <c r="W366" s="157">
        <f>V366*K366</f>
        <v>0</v>
      </c>
      <c r="X366" s="157">
        <v>0</v>
      </c>
      <c r="Y366" s="157">
        <f>X366*K366</f>
        <v>0</v>
      </c>
      <c r="Z366" s="157">
        <v>0</v>
      </c>
      <c r="AA366" s="158">
        <f>Z366*K366</f>
        <v>0</v>
      </c>
      <c r="AR366" s="18" t="s">
        <v>912</v>
      </c>
      <c r="AT366" s="18" t="s">
        <v>910</v>
      </c>
      <c r="AU366" s="18" t="s">
        <v>860</v>
      </c>
      <c r="AY366" s="18" t="s">
        <v>880</v>
      </c>
      <c r="BE366" s="100">
        <f>IF(U366="základní",N366,0)</f>
        <v>0</v>
      </c>
      <c r="BF366" s="100">
        <f>IF(U366="snížená",N366,0)</f>
        <v>0</v>
      </c>
      <c r="BG366" s="100">
        <f>IF(U366="zákl. přenesená",N366,0)</f>
        <v>0</v>
      </c>
      <c r="BH366" s="100">
        <f>IF(U366="sníž. přenesená",N366,0)</f>
        <v>0</v>
      </c>
      <c r="BI366" s="100">
        <f>IF(U366="nulová",N366,0)</f>
        <v>0</v>
      </c>
      <c r="BJ366" s="18" t="s">
        <v>860</v>
      </c>
      <c r="BK366" s="100">
        <f>ROUND(L366*K366,2)</f>
        <v>0</v>
      </c>
      <c r="BL366" s="18" t="s">
        <v>912</v>
      </c>
      <c r="BM366" s="18" t="s">
        <v>71</v>
      </c>
    </row>
    <row r="367" spans="2:51" s="10" customFormat="1" ht="22.5" customHeight="1">
      <c r="B367" s="163"/>
      <c r="C367" s="164"/>
      <c r="D367" s="164"/>
      <c r="E367" s="165" t="s">
        <v>737</v>
      </c>
      <c r="F367" s="247" t="s">
        <v>72</v>
      </c>
      <c r="G367" s="248"/>
      <c r="H367" s="248"/>
      <c r="I367" s="248"/>
      <c r="J367" s="164"/>
      <c r="K367" s="166">
        <v>127</v>
      </c>
      <c r="L367" s="164"/>
      <c r="M367" s="164"/>
      <c r="N367" s="164"/>
      <c r="O367" s="164"/>
      <c r="P367" s="164"/>
      <c r="Q367" s="164"/>
      <c r="R367" s="167"/>
      <c r="T367" s="168"/>
      <c r="U367" s="164"/>
      <c r="V367" s="164"/>
      <c r="W367" s="164"/>
      <c r="X367" s="164"/>
      <c r="Y367" s="164"/>
      <c r="Z367" s="164"/>
      <c r="AA367" s="169"/>
      <c r="AT367" s="170" t="s">
        <v>915</v>
      </c>
      <c r="AU367" s="170" t="s">
        <v>860</v>
      </c>
      <c r="AV367" s="10" t="s">
        <v>860</v>
      </c>
      <c r="AW367" s="10" t="s">
        <v>770</v>
      </c>
      <c r="AX367" s="10" t="s">
        <v>813</v>
      </c>
      <c r="AY367" s="170" t="s">
        <v>880</v>
      </c>
    </row>
    <row r="368" spans="2:65" s="1" customFormat="1" ht="31.5" customHeight="1">
      <c r="B368" s="123"/>
      <c r="C368" s="152" t="s">
        <v>73</v>
      </c>
      <c r="D368" s="152" t="s">
        <v>881</v>
      </c>
      <c r="E368" s="153" t="s">
        <v>74</v>
      </c>
      <c r="F368" s="238" t="s">
        <v>75</v>
      </c>
      <c r="G368" s="238"/>
      <c r="H368" s="238"/>
      <c r="I368" s="238"/>
      <c r="J368" s="154" t="s">
        <v>944</v>
      </c>
      <c r="K368" s="155">
        <v>61</v>
      </c>
      <c r="L368" s="239">
        <v>0</v>
      </c>
      <c r="M368" s="239"/>
      <c r="N368" s="240">
        <f>ROUND(L368*K368,2)</f>
        <v>0</v>
      </c>
      <c r="O368" s="240"/>
      <c r="P368" s="240"/>
      <c r="Q368" s="240"/>
      <c r="R368" s="126"/>
      <c r="T368" s="156" t="s">
        <v>737</v>
      </c>
      <c r="U368" s="43" t="s">
        <v>780</v>
      </c>
      <c r="V368" s="35"/>
      <c r="W368" s="157">
        <f>V368*K368</f>
        <v>0</v>
      </c>
      <c r="X368" s="157">
        <v>0</v>
      </c>
      <c r="Y368" s="157">
        <f>X368*K368</f>
        <v>0</v>
      </c>
      <c r="Z368" s="157">
        <v>0</v>
      </c>
      <c r="AA368" s="158">
        <f>Z368*K368</f>
        <v>0</v>
      </c>
      <c r="AR368" s="18" t="s">
        <v>885</v>
      </c>
      <c r="AT368" s="18" t="s">
        <v>881</v>
      </c>
      <c r="AU368" s="18" t="s">
        <v>860</v>
      </c>
      <c r="AY368" s="18" t="s">
        <v>880</v>
      </c>
      <c r="BE368" s="100">
        <f>IF(U368="základní",N368,0)</f>
        <v>0</v>
      </c>
      <c r="BF368" s="100">
        <f>IF(U368="snížená",N368,0)</f>
        <v>0</v>
      </c>
      <c r="BG368" s="100">
        <f>IF(U368="zákl. přenesená",N368,0)</f>
        <v>0</v>
      </c>
      <c r="BH368" s="100">
        <f>IF(U368="sníž. přenesená",N368,0)</f>
        <v>0</v>
      </c>
      <c r="BI368" s="100">
        <f>IF(U368="nulová",N368,0)</f>
        <v>0</v>
      </c>
      <c r="BJ368" s="18" t="s">
        <v>860</v>
      </c>
      <c r="BK368" s="100">
        <f>ROUND(L368*K368,2)</f>
        <v>0</v>
      </c>
      <c r="BL368" s="18" t="s">
        <v>885</v>
      </c>
      <c r="BM368" s="18" t="s">
        <v>76</v>
      </c>
    </row>
    <row r="369" spans="2:65" s="1" customFormat="1" ht="22.5" customHeight="1">
      <c r="B369" s="123"/>
      <c r="C369" s="159" t="s">
        <v>77</v>
      </c>
      <c r="D369" s="159" t="s">
        <v>910</v>
      </c>
      <c r="E369" s="160"/>
      <c r="F369" s="241" t="s">
        <v>78</v>
      </c>
      <c r="G369" s="241"/>
      <c r="H369" s="241"/>
      <c r="I369" s="241"/>
      <c r="J369" s="161" t="s">
        <v>944</v>
      </c>
      <c r="K369" s="162">
        <v>22</v>
      </c>
      <c r="L369" s="242">
        <v>0</v>
      </c>
      <c r="M369" s="242"/>
      <c r="N369" s="243">
        <f>ROUND(L369*K369,2)</f>
        <v>0</v>
      </c>
      <c r="O369" s="240"/>
      <c r="P369" s="240"/>
      <c r="Q369" s="240"/>
      <c r="R369" s="126"/>
      <c r="T369" s="156" t="s">
        <v>737</v>
      </c>
      <c r="U369" s="43" t="s">
        <v>780</v>
      </c>
      <c r="V369" s="35"/>
      <c r="W369" s="157">
        <f>V369*K369</f>
        <v>0</v>
      </c>
      <c r="X369" s="157">
        <v>0</v>
      </c>
      <c r="Y369" s="157">
        <f>X369*K369</f>
        <v>0</v>
      </c>
      <c r="Z369" s="157">
        <v>0</v>
      </c>
      <c r="AA369" s="158">
        <f>Z369*K369</f>
        <v>0</v>
      </c>
      <c r="AR369" s="18" t="s">
        <v>912</v>
      </c>
      <c r="AT369" s="18" t="s">
        <v>910</v>
      </c>
      <c r="AU369" s="18" t="s">
        <v>860</v>
      </c>
      <c r="AY369" s="18" t="s">
        <v>880</v>
      </c>
      <c r="BE369" s="100">
        <f>IF(U369="základní",N369,0)</f>
        <v>0</v>
      </c>
      <c r="BF369" s="100">
        <f>IF(U369="snížená",N369,0)</f>
        <v>0</v>
      </c>
      <c r="BG369" s="100">
        <f>IF(U369="zákl. přenesená",N369,0)</f>
        <v>0</v>
      </c>
      <c r="BH369" s="100">
        <f>IF(U369="sníž. přenesená",N369,0)</f>
        <v>0</v>
      </c>
      <c r="BI369" s="100">
        <f>IF(U369="nulová",N369,0)</f>
        <v>0</v>
      </c>
      <c r="BJ369" s="18" t="s">
        <v>860</v>
      </c>
      <c r="BK369" s="100">
        <f>ROUND(L369*K369,2)</f>
        <v>0</v>
      </c>
      <c r="BL369" s="18" t="s">
        <v>912</v>
      </c>
      <c r="BM369" s="18" t="s">
        <v>79</v>
      </c>
    </row>
    <row r="370" spans="2:51" s="10" customFormat="1" ht="22.5" customHeight="1">
      <c r="B370" s="163"/>
      <c r="C370" s="164"/>
      <c r="D370" s="164"/>
      <c r="E370" s="165" t="s">
        <v>737</v>
      </c>
      <c r="F370" s="247" t="s">
        <v>80</v>
      </c>
      <c r="G370" s="248"/>
      <c r="H370" s="248"/>
      <c r="I370" s="248"/>
      <c r="J370" s="164"/>
      <c r="K370" s="166">
        <v>22</v>
      </c>
      <c r="L370" s="164"/>
      <c r="M370" s="164"/>
      <c r="N370" s="164"/>
      <c r="O370" s="164"/>
      <c r="P370" s="164"/>
      <c r="Q370" s="164"/>
      <c r="R370" s="167"/>
      <c r="T370" s="168"/>
      <c r="U370" s="164"/>
      <c r="V370" s="164"/>
      <c r="W370" s="164"/>
      <c r="X370" s="164"/>
      <c r="Y370" s="164"/>
      <c r="Z370" s="164"/>
      <c r="AA370" s="169"/>
      <c r="AT370" s="170" t="s">
        <v>915</v>
      </c>
      <c r="AU370" s="170" t="s">
        <v>860</v>
      </c>
      <c r="AV370" s="10" t="s">
        <v>860</v>
      </c>
      <c r="AW370" s="10" t="s">
        <v>770</v>
      </c>
      <c r="AX370" s="10" t="s">
        <v>813</v>
      </c>
      <c r="AY370" s="170" t="s">
        <v>880</v>
      </c>
    </row>
    <row r="371" spans="2:65" s="1" customFormat="1" ht="22.5" customHeight="1">
      <c r="B371" s="123"/>
      <c r="C371" s="159" t="s">
        <v>81</v>
      </c>
      <c r="D371" s="159" t="s">
        <v>910</v>
      </c>
      <c r="E371" s="160"/>
      <c r="F371" s="241" t="s">
        <v>82</v>
      </c>
      <c r="G371" s="241"/>
      <c r="H371" s="241"/>
      <c r="I371" s="241"/>
      <c r="J371" s="161" t="s">
        <v>944</v>
      </c>
      <c r="K371" s="162">
        <v>39</v>
      </c>
      <c r="L371" s="242">
        <v>0</v>
      </c>
      <c r="M371" s="242"/>
      <c r="N371" s="243">
        <f>ROUND(L371*K371,2)</f>
        <v>0</v>
      </c>
      <c r="O371" s="240"/>
      <c r="P371" s="240"/>
      <c r="Q371" s="240"/>
      <c r="R371" s="126"/>
      <c r="T371" s="156" t="s">
        <v>737</v>
      </c>
      <c r="U371" s="43" t="s">
        <v>780</v>
      </c>
      <c r="V371" s="35"/>
      <c r="W371" s="157">
        <f>V371*K371</f>
        <v>0</v>
      </c>
      <c r="X371" s="157">
        <v>0</v>
      </c>
      <c r="Y371" s="157">
        <f>X371*K371</f>
        <v>0</v>
      </c>
      <c r="Z371" s="157">
        <v>0</v>
      </c>
      <c r="AA371" s="158">
        <f>Z371*K371</f>
        <v>0</v>
      </c>
      <c r="AR371" s="18" t="s">
        <v>912</v>
      </c>
      <c r="AT371" s="18" t="s">
        <v>910</v>
      </c>
      <c r="AU371" s="18" t="s">
        <v>860</v>
      </c>
      <c r="AY371" s="18" t="s">
        <v>880</v>
      </c>
      <c r="BE371" s="100">
        <f>IF(U371="základní",N371,0)</f>
        <v>0</v>
      </c>
      <c r="BF371" s="100">
        <f>IF(U371="snížená",N371,0)</f>
        <v>0</v>
      </c>
      <c r="BG371" s="100">
        <f>IF(U371="zákl. přenesená",N371,0)</f>
        <v>0</v>
      </c>
      <c r="BH371" s="100">
        <f>IF(U371="sníž. přenesená",N371,0)</f>
        <v>0</v>
      </c>
      <c r="BI371" s="100">
        <f>IF(U371="nulová",N371,0)</f>
        <v>0</v>
      </c>
      <c r="BJ371" s="18" t="s">
        <v>860</v>
      </c>
      <c r="BK371" s="100">
        <f>ROUND(L371*K371,2)</f>
        <v>0</v>
      </c>
      <c r="BL371" s="18" t="s">
        <v>912</v>
      </c>
      <c r="BM371" s="18" t="s">
        <v>83</v>
      </c>
    </row>
    <row r="372" spans="2:51" s="10" customFormat="1" ht="22.5" customHeight="1">
      <c r="B372" s="163"/>
      <c r="C372" s="164"/>
      <c r="D372" s="164"/>
      <c r="E372" s="165" t="s">
        <v>737</v>
      </c>
      <c r="F372" s="247" t="s">
        <v>84</v>
      </c>
      <c r="G372" s="248"/>
      <c r="H372" s="248"/>
      <c r="I372" s="248"/>
      <c r="J372" s="164"/>
      <c r="K372" s="166">
        <v>39</v>
      </c>
      <c r="L372" s="164"/>
      <c r="M372" s="164"/>
      <c r="N372" s="164"/>
      <c r="O372" s="164"/>
      <c r="P372" s="164"/>
      <c r="Q372" s="164"/>
      <c r="R372" s="167"/>
      <c r="T372" s="168"/>
      <c r="U372" s="164"/>
      <c r="V372" s="164"/>
      <c r="W372" s="164"/>
      <c r="X372" s="164"/>
      <c r="Y372" s="164"/>
      <c r="Z372" s="164"/>
      <c r="AA372" s="169"/>
      <c r="AT372" s="170" t="s">
        <v>915</v>
      </c>
      <c r="AU372" s="170" t="s">
        <v>860</v>
      </c>
      <c r="AV372" s="10" t="s">
        <v>860</v>
      </c>
      <c r="AW372" s="10" t="s">
        <v>770</v>
      </c>
      <c r="AX372" s="10" t="s">
        <v>756</v>
      </c>
      <c r="AY372" s="170" t="s">
        <v>880</v>
      </c>
    </row>
    <row r="373" spans="2:65" s="1" customFormat="1" ht="31.5" customHeight="1">
      <c r="B373" s="123"/>
      <c r="C373" s="152" t="s">
        <v>85</v>
      </c>
      <c r="D373" s="152" t="s">
        <v>881</v>
      </c>
      <c r="E373" s="153" t="s">
        <v>86</v>
      </c>
      <c r="F373" s="238" t="s">
        <v>87</v>
      </c>
      <c r="G373" s="238"/>
      <c r="H373" s="238"/>
      <c r="I373" s="238"/>
      <c r="J373" s="154" t="s">
        <v>944</v>
      </c>
      <c r="K373" s="155">
        <v>46</v>
      </c>
      <c r="L373" s="239">
        <v>0</v>
      </c>
      <c r="M373" s="239"/>
      <c r="N373" s="240">
        <f>ROUND(L373*K373,2)</f>
        <v>0</v>
      </c>
      <c r="O373" s="240"/>
      <c r="P373" s="240"/>
      <c r="Q373" s="240"/>
      <c r="R373" s="126"/>
      <c r="T373" s="156" t="s">
        <v>737</v>
      </c>
      <c r="U373" s="43" t="s">
        <v>780</v>
      </c>
      <c r="V373" s="35"/>
      <c r="W373" s="157">
        <f>V373*K373</f>
        <v>0</v>
      </c>
      <c r="X373" s="157">
        <v>0</v>
      </c>
      <c r="Y373" s="157">
        <f>X373*K373</f>
        <v>0</v>
      </c>
      <c r="Z373" s="157">
        <v>0</v>
      </c>
      <c r="AA373" s="158">
        <f>Z373*K373</f>
        <v>0</v>
      </c>
      <c r="AR373" s="18" t="s">
        <v>885</v>
      </c>
      <c r="AT373" s="18" t="s">
        <v>881</v>
      </c>
      <c r="AU373" s="18" t="s">
        <v>860</v>
      </c>
      <c r="AY373" s="18" t="s">
        <v>880</v>
      </c>
      <c r="BE373" s="100">
        <f>IF(U373="základní",N373,0)</f>
        <v>0</v>
      </c>
      <c r="BF373" s="100">
        <f>IF(U373="snížená",N373,0)</f>
        <v>0</v>
      </c>
      <c r="BG373" s="100">
        <f>IF(U373="zákl. přenesená",N373,0)</f>
        <v>0</v>
      </c>
      <c r="BH373" s="100">
        <f>IF(U373="sníž. přenesená",N373,0)</f>
        <v>0</v>
      </c>
      <c r="BI373" s="100">
        <f>IF(U373="nulová",N373,0)</f>
        <v>0</v>
      </c>
      <c r="BJ373" s="18" t="s">
        <v>860</v>
      </c>
      <c r="BK373" s="100">
        <f>ROUND(L373*K373,2)</f>
        <v>0</v>
      </c>
      <c r="BL373" s="18" t="s">
        <v>885</v>
      </c>
      <c r="BM373" s="18" t="s">
        <v>88</v>
      </c>
    </row>
    <row r="374" spans="2:65" s="1" customFormat="1" ht="22.5" customHeight="1">
      <c r="B374" s="123"/>
      <c r="C374" s="159" t="s">
        <v>89</v>
      </c>
      <c r="D374" s="159" t="s">
        <v>910</v>
      </c>
      <c r="E374" s="160"/>
      <c r="F374" s="241" t="s">
        <v>90</v>
      </c>
      <c r="G374" s="241"/>
      <c r="H374" s="241"/>
      <c r="I374" s="241"/>
      <c r="J374" s="161" t="s">
        <v>944</v>
      </c>
      <c r="K374" s="162">
        <v>46</v>
      </c>
      <c r="L374" s="242">
        <v>0</v>
      </c>
      <c r="M374" s="242"/>
      <c r="N374" s="243">
        <f>ROUND(L374*K374,2)</f>
        <v>0</v>
      </c>
      <c r="O374" s="240"/>
      <c r="P374" s="240"/>
      <c r="Q374" s="240"/>
      <c r="R374" s="126"/>
      <c r="T374" s="156" t="s">
        <v>737</v>
      </c>
      <c r="U374" s="43" t="s">
        <v>780</v>
      </c>
      <c r="V374" s="35"/>
      <c r="W374" s="157">
        <f>V374*K374</f>
        <v>0</v>
      </c>
      <c r="X374" s="157">
        <v>0</v>
      </c>
      <c r="Y374" s="157">
        <f>X374*K374</f>
        <v>0</v>
      </c>
      <c r="Z374" s="157">
        <v>0</v>
      </c>
      <c r="AA374" s="158">
        <f>Z374*K374</f>
        <v>0</v>
      </c>
      <c r="AR374" s="18" t="s">
        <v>912</v>
      </c>
      <c r="AT374" s="18" t="s">
        <v>910</v>
      </c>
      <c r="AU374" s="18" t="s">
        <v>860</v>
      </c>
      <c r="AY374" s="18" t="s">
        <v>880</v>
      </c>
      <c r="BE374" s="100">
        <f>IF(U374="základní",N374,0)</f>
        <v>0</v>
      </c>
      <c r="BF374" s="100">
        <f>IF(U374="snížená",N374,0)</f>
        <v>0</v>
      </c>
      <c r="BG374" s="100">
        <f>IF(U374="zákl. přenesená",N374,0)</f>
        <v>0</v>
      </c>
      <c r="BH374" s="100">
        <f>IF(U374="sníž. přenesená",N374,0)</f>
        <v>0</v>
      </c>
      <c r="BI374" s="100">
        <f>IF(U374="nulová",N374,0)</f>
        <v>0</v>
      </c>
      <c r="BJ374" s="18" t="s">
        <v>860</v>
      </c>
      <c r="BK374" s="100">
        <f>ROUND(L374*K374,2)</f>
        <v>0</v>
      </c>
      <c r="BL374" s="18" t="s">
        <v>912</v>
      </c>
      <c r="BM374" s="18" t="s">
        <v>91</v>
      </c>
    </row>
    <row r="375" spans="2:51" s="10" customFormat="1" ht="22.5" customHeight="1">
      <c r="B375" s="163"/>
      <c r="C375" s="164"/>
      <c r="D375" s="164"/>
      <c r="E375" s="165" t="s">
        <v>737</v>
      </c>
      <c r="F375" s="247" t="s">
        <v>92</v>
      </c>
      <c r="G375" s="248"/>
      <c r="H375" s="248"/>
      <c r="I375" s="248"/>
      <c r="J375" s="164"/>
      <c r="K375" s="166">
        <v>46</v>
      </c>
      <c r="L375" s="164"/>
      <c r="M375" s="164"/>
      <c r="N375" s="164"/>
      <c r="O375" s="164"/>
      <c r="P375" s="164"/>
      <c r="Q375" s="164"/>
      <c r="R375" s="167"/>
      <c r="T375" s="168"/>
      <c r="U375" s="164"/>
      <c r="V375" s="164"/>
      <c r="W375" s="164"/>
      <c r="X375" s="164"/>
      <c r="Y375" s="164"/>
      <c r="Z375" s="164"/>
      <c r="AA375" s="169"/>
      <c r="AT375" s="170" t="s">
        <v>915</v>
      </c>
      <c r="AU375" s="170" t="s">
        <v>860</v>
      </c>
      <c r="AV375" s="10" t="s">
        <v>860</v>
      </c>
      <c r="AW375" s="10" t="s">
        <v>770</v>
      </c>
      <c r="AX375" s="10" t="s">
        <v>813</v>
      </c>
      <c r="AY375" s="170" t="s">
        <v>880</v>
      </c>
    </row>
    <row r="376" spans="2:65" s="1" customFormat="1" ht="22.5" customHeight="1">
      <c r="B376" s="123"/>
      <c r="C376" s="159" t="s">
        <v>93</v>
      </c>
      <c r="D376" s="159" t="s">
        <v>910</v>
      </c>
      <c r="E376" s="160"/>
      <c r="F376" s="241" t="s">
        <v>94</v>
      </c>
      <c r="G376" s="241"/>
      <c r="H376" s="241"/>
      <c r="I376" s="241"/>
      <c r="J376" s="161" t="s">
        <v>907</v>
      </c>
      <c r="K376" s="162">
        <v>13</v>
      </c>
      <c r="L376" s="242">
        <v>0</v>
      </c>
      <c r="M376" s="242"/>
      <c r="N376" s="243">
        <f>ROUND(L376*K376,2)</f>
        <v>0</v>
      </c>
      <c r="O376" s="240"/>
      <c r="P376" s="240"/>
      <c r="Q376" s="240"/>
      <c r="R376" s="126"/>
      <c r="T376" s="156" t="s">
        <v>737</v>
      </c>
      <c r="U376" s="43" t="s">
        <v>780</v>
      </c>
      <c r="V376" s="35"/>
      <c r="W376" s="157">
        <f>V376*K376</f>
        <v>0</v>
      </c>
      <c r="X376" s="157">
        <v>0</v>
      </c>
      <c r="Y376" s="157">
        <f>X376*K376</f>
        <v>0</v>
      </c>
      <c r="Z376" s="157">
        <v>0</v>
      </c>
      <c r="AA376" s="158">
        <f>Z376*K376</f>
        <v>0</v>
      </c>
      <c r="AR376" s="18" t="s">
        <v>912</v>
      </c>
      <c r="AT376" s="18" t="s">
        <v>910</v>
      </c>
      <c r="AU376" s="18" t="s">
        <v>860</v>
      </c>
      <c r="AY376" s="18" t="s">
        <v>880</v>
      </c>
      <c r="BE376" s="100">
        <f>IF(U376="základní",N376,0)</f>
        <v>0</v>
      </c>
      <c r="BF376" s="100">
        <f>IF(U376="snížená",N376,0)</f>
        <v>0</v>
      </c>
      <c r="BG376" s="100">
        <f>IF(U376="zákl. přenesená",N376,0)</f>
        <v>0</v>
      </c>
      <c r="BH376" s="100">
        <f>IF(U376="sníž. přenesená",N376,0)</f>
        <v>0</v>
      </c>
      <c r="BI376" s="100">
        <f>IF(U376="nulová",N376,0)</f>
        <v>0</v>
      </c>
      <c r="BJ376" s="18" t="s">
        <v>860</v>
      </c>
      <c r="BK376" s="100">
        <f>ROUND(L376*K376,2)</f>
        <v>0</v>
      </c>
      <c r="BL376" s="18" t="s">
        <v>912</v>
      </c>
      <c r="BM376" s="18" t="s">
        <v>95</v>
      </c>
    </row>
    <row r="377" spans="2:51" s="10" customFormat="1" ht="22.5" customHeight="1">
      <c r="B377" s="163"/>
      <c r="C377" s="164"/>
      <c r="D377" s="164"/>
      <c r="E377" s="165" t="s">
        <v>737</v>
      </c>
      <c r="F377" s="247" t="s">
        <v>96</v>
      </c>
      <c r="G377" s="248"/>
      <c r="H377" s="248"/>
      <c r="I377" s="248"/>
      <c r="J377" s="164"/>
      <c r="K377" s="166">
        <v>13</v>
      </c>
      <c r="L377" s="164"/>
      <c r="M377" s="164"/>
      <c r="N377" s="164"/>
      <c r="O377" s="164"/>
      <c r="P377" s="164"/>
      <c r="Q377" s="164"/>
      <c r="R377" s="167"/>
      <c r="T377" s="168"/>
      <c r="U377" s="164"/>
      <c r="V377" s="164"/>
      <c r="W377" s="164"/>
      <c r="X377" s="164"/>
      <c r="Y377" s="164"/>
      <c r="Z377" s="164"/>
      <c r="AA377" s="169"/>
      <c r="AT377" s="170" t="s">
        <v>915</v>
      </c>
      <c r="AU377" s="170" t="s">
        <v>860</v>
      </c>
      <c r="AV377" s="10" t="s">
        <v>860</v>
      </c>
      <c r="AW377" s="10" t="s">
        <v>770</v>
      </c>
      <c r="AX377" s="10" t="s">
        <v>813</v>
      </c>
      <c r="AY377" s="170" t="s">
        <v>880</v>
      </c>
    </row>
    <row r="378" spans="2:65" s="1" customFormat="1" ht="31.5" customHeight="1">
      <c r="B378" s="123"/>
      <c r="C378" s="152" t="s">
        <v>97</v>
      </c>
      <c r="D378" s="152" t="s">
        <v>881</v>
      </c>
      <c r="E378" s="153" t="s">
        <v>98</v>
      </c>
      <c r="F378" s="238" t="s">
        <v>99</v>
      </c>
      <c r="G378" s="238"/>
      <c r="H378" s="238"/>
      <c r="I378" s="238"/>
      <c r="J378" s="154" t="s">
        <v>907</v>
      </c>
      <c r="K378" s="155">
        <v>1971</v>
      </c>
      <c r="L378" s="239">
        <v>0</v>
      </c>
      <c r="M378" s="239"/>
      <c r="N378" s="240">
        <f>ROUND(L378*K378,2)</f>
        <v>0</v>
      </c>
      <c r="O378" s="240"/>
      <c r="P378" s="240"/>
      <c r="Q378" s="240"/>
      <c r="R378" s="126"/>
      <c r="T378" s="156" t="s">
        <v>737</v>
      </c>
      <c r="U378" s="43" t="s">
        <v>780</v>
      </c>
      <c r="V378" s="35"/>
      <c r="W378" s="157">
        <f>V378*K378</f>
        <v>0</v>
      </c>
      <c r="X378" s="157">
        <v>0</v>
      </c>
      <c r="Y378" s="157">
        <f>X378*K378</f>
        <v>0</v>
      </c>
      <c r="Z378" s="157">
        <v>0</v>
      </c>
      <c r="AA378" s="158">
        <f>Z378*K378</f>
        <v>0</v>
      </c>
      <c r="AR378" s="18" t="s">
        <v>885</v>
      </c>
      <c r="AT378" s="18" t="s">
        <v>881</v>
      </c>
      <c r="AU378" s="18" t="s">
        <v>860</v>
      </c>
      <c r="AY378" s="18" t="s">
        <v>880</v>
      </c>
      <c r="BE378" s="100">
        <f>IF(U378="základní",N378,0)</f>
        <v>0</v>
      </c>
      <c r="BF378" s="100">
        <f>IF(U378="snížená",N378,0)</f>
        <v>0</v>
      </c>
      <c r="BG378" s="100">
        <f>IF(U378="zákl. přenesená",N378,0)</f>
        <v>0</v>
      </c>
      <c r="BH378" s="100">
        <f>IF(U378="sníž. přenesená",N378,0)</f>
        <v>0</v>
      </c>
      <c r="BI378" s="100">
        <f>IF(U378="nulová",N378,0)</f>
        <v>0</v>
      </c>
      <c r="BJ378" s="18" t="s">
        <v>860</v>
      </c>
      <c r="BK378" s="100">
        <f>ROUND(L378*K378,2)</f>
        <v>0</v>
      </c>
      <c r="BL378" s="18" t="s">
        <v>885</v>
      </c>
      <c r="BM378" s="18" t="s">
        <v>100</v>
      </c>
    </row>
    <row r="379" spans="2:65" s="1" customFormat="1" ht="31.5" customHeight="1">
      <c r="B379" s="123"/>
      <c r="C379" s="159" t="s">
        <v>101</v>
      </c>
      <c r="D379" s="159" t="s">
        <v>910</v>
      </c>
      <c r="E379" s="160"/>
      <c r="F379" s="241" t="s">
        <v>102</v>
      </c>
      <c r="G379" s="241"/>
      <c r="H379" s="241"/>
      <c r="I379" s="241"/>
      <c r="J379" s="161" t="s">
        <v>907</v>
      </c>
      <c r="K379" s="162">
        <v>661</v>
      </c>
      <c r="L379" s="242">
        <v>0</v>
      </c>
      <c r="M379" s="242"/>
      <c r="N379" s="243">
        <f>ROUND(L379*K379,2)</f>
        <v>0</v>
      </c>
      <c r="O379" s="240"/>
      <c r="P379" s="240"/>
      <c r="Q379" s="240"/>
      <c r="R379" s="126"/>
      <c r="T379" s="156" t="s">
        <v>737</v>
      </c>
      <c r="U379" s="43" t="s">
        <v>780</v>
      </c>
      <c r="V379" s="35"/>
      <c r="W379" s="157">
        <f>V379*K379</f>
        <v>0</v>
      </c>
      <c r="X379" s="157">
        <v>5E-05</v>
      </c>
      <c r="Y379" s="157">
        <f>X379*K379</f>
        <v>0.03305</v>
      </c>
      <c r="Z379" s="157">
        <v>0</v>
      </c>
      <c r="AA379" s="158">
        <f>Z379*K379</f>
        <v>0</v>
      </c>
      <c r="AR379" s="18" t="s">
        <v>912</v>
      </c>
      <c r="AT379" s="18" t="s">
        <v>910</v>
      </c>
      <c r="AU379" s="18" t="s">
        <v>860</v>
      </c>
      <c r="AY379" s="18" t="s">
        <v>880</v>
      </c>
      <c r="BE379" s="100">
        <f>IF(U379="základní",N379,0)</f>
        <v>0</v>
      </c>
      <c r="BF379" s="100">
        <f>IF(U379="snížená",N379,0)</f>
        <v>0</v>
      </c>
      <c r="BG379" s="100">
        <f>IF(U379="zákl. přenesená",N379,0)</f>
        <v>0</v>
      </c>
      <c r="BH379" s="100">
        <f>IF(U379="sníž. přenesená",N379,0)</f>
        <v>0</v>
      </c>
      <c r="BI379" s="100">
        <f>IF(U379="nulová",N379,0)</f>
        <v>0</v>
      </c>
      <c r="BJ379" s="18" t="s">
        <v>860</v>
      </c>
      <c r="BK379" s="100">
        <f>ROUND(L379*K379,2)</f>
        <v>0</v>
      </c>
      <c r="BL379" s="18" t="s">
        <v>912</v>
      </c>
      <c r="BM379" s="18" t="s">
        <v>103</v>
      </c>
    </row>
    <row r="380" spans="2:51" s="10" customFormat="1" ht="22.5" customHeight="1">
      <c r="B380" s="163"/>
      <c r="C380" s="164"/>
      <c r="D380" s="164"/>
      <c r="E380" s="165" t="s">
        <v>737</v>
      </c>
      <c r="F380" s="247" t="s">
        <v>104</v>
      </c>
      <c r="G380" s="248"/>
      <c r="H380" s="248"/>
      <c r="I380" s="248"/>
      <c r="J380" s="164"/>
      <c r="K380" s="166">
        <v>661</v>
      </c>
      <c r="L380" s="164"/>
      <c r="M380" s="164"/>
      <c r="N380" s="164"/>
      <c r="O380" s="164"/>
      <c r="P380" s="164"/>
      <c r="Q380" s="164"/>
      <c r="R380" s="167"/>
      <c r="T380" s="168"/>
      <c r="U380" s="164"/>
      <c r="V380" s="164"/>
      <c r="W380" s="164"/>
      <c r="X380" s="164"/>
      <c r="Y380" s="164"/>
      <c r="Z380" s="164"/>
      <c r="AA380" s="169"/>
      <c r="AT380" s="170" t="s">
        <v>915</v>
      </c>
      <c r="AU380" s="170" t="s">
        <v>860</v>
      </c>
      <c r="AV380" s="10" t="s">
        <v>860</v>
      </c>
      <c r="AW380" s="10" t="s">
        <v>770</v>
      </c>
      <c r="AX380" s="10" t="s">
        <v>813</v>
      </c>
      <c r="AY380" s="170" t="s">
        <v>880</v>
      </c>
    </row>
    <row r="381" spans="2:65" s="1" customFormat="1" ht="31.5" customHeight="1">
      <c r="B381" s="123"/>
      <c r="C381" s="159" t="s">
        <v>105</v>
      </c>
      <c r="D381" s="159" t="s">
        <v>910</v>
      </c>
      <c r="E381" s="160"/>
      <c r="F381" s="241" t="s">
        <v>106</v>
      </c>
      <c r="G381" s="241"/>
      <c r="H381" s="241"/>
      <c r="I381" s="241"/>
      <c r="J381" s="161" t="s">
        <v>907</v>
      </c>
      <c r="K381" s="162">
        <v>670</v>
      </c>
      <c r="L381" s="242">
        <v>0</v>
      </c>
      <c r="M381" s="242"/>
      <c r="N381" s="243">
        <f>ROUND(L381*K381,2)</f>
        <v>0</v>
      </c>
      <c r="O381" s="240"/>
      <c r="P381" s="240"/>
      <c r="Q381" s="240"/>
      <c r="R381" s="126"/>
      <c r="T381" s="156" t="s">
        <v>737</v>
      </c>
      <c r="U381" s="43" t="s">
        <v>780</v>
      </c>
      <c r="V381" s="35"/>
      <c r="W381" s="157">
        <f>V381*K381</f>
        <v>0</v>
      </c>
      <c r="X381" s="157">
        <v>6E-05</v>
      </c>
      <c r="Y381" s="157">
        <f>X381*K381</f>
        <v>0.0402</v>
      </c>
      <c r="Z381" s="157">
        <v>0</v>
      </c>
      <c r="AA381" s="158">
        <f>Z381*K381</f>
        <v>0</v>
      </c>
      <c r="AR381" s="18" t="s">
        <v>912</v>
      </c>
      <c r="AT381" s="18" t="s">
        <v>910</v>
      </c>
      <c r="AU381" s="18" t="s">
        <v>860</v>
      </c>
      <c r="AY381" s="18" t="s">
        <v>880</v>
      </c>
      <c r="BE381" s="100">
        <f>IF(U381="základní",N381,0)</f>
        <v>0</v>
      </c>
      <c r="BF381" s="100">
        <f>IF(U381="snížená",N381,0)</f>
        <v>0</v>
      </c>
      <c r="BG381" s="100">
        <f>IF(U381="zákl. přenesená",N381,0)</f>
        <v>0</v>
      </c>
      <c r="BH381" s="100">
        <f>IF(U381="sníž. přenesená",N381,0)</f>
        <v>0</v>
      </c>
      <c r="BI381" s="100">
        <f>IF(U381="nulová",N381,0)</f>
        <v>0</v>
      </c>
      <c r="BJ381" s="18" t="s">
        <v>860</v>
      </c>
      <c r="BK381" s="100">
        <f>ROUND(L381*K381,2)</f>
        <v>0</v>
      </c>
      <c r="BL381" s="18" t="s">
        <v>912</v>
      </c>
      <c r="BM381" s="18" t="s">
        <v>107</v>
      </c>
    </row>
    <row r="382" spans="2:51" s="10" customFormat="1" ht="22.5" customHeight="1">
      <c r="B382" s="163"/>
      <c r="C382" s="164"/>
      <c r="D382" s="164"/>
      <c r="E382" s="165" t="s">
        <v>737</v>
      </c>
      <c r="F382" s="247" t="s">
        <v>108</v>
      </c>
      <c r="G382" s="248"/>
      <c r="H382" s="248"/>
      <c r="I382" s="248"/>
      <c r="J382" s="164"/>
      <c r="K382" s="166">
        <v>670</v>
      </c>
      <c r="L382" s="164"/>
      <c r="M382" s="164"/>
      <c r="N382" s="164"/>
      <c r="O382" s="164"/>
      <c r="P382" s="164"/>
      <c r="Q382" s="164"/>
      <c r="R382" s="167"/>
      <c r="T382" s="168"/>
      <c r="U382" s="164"/>
      <c r="V382" s="164"/>
      <c r="W382" s="164"/>
      <c r="X382" s="164"/>
      <c r="Y382" s="164"/>
      <c r="Z382" s="164"/>
      <c r="AA382" s="169"/>
      <c r="AT382" s="170" t="s">
        <v>915</v>
      </c>
      <c r="AU382" s="170" t="s">
        <v>860</v>
      </c>
      <c r="AV382" s="10" t="s">
        <v>860</v>
      </c>
      <c r="AW382" s="10" t="s">
        <v>770</v>
      </c>
      <c r="AX382" s="10" t="s">
        <v>756</v>
      </c>
      <c r="AY382" s="170" t="s">
        <v>880</v>
      </c>
    </row>
    <row r="383" spans="2:65" s="1" customFormat="1" ht="31.5" customHeight="1">
      <c r="B383" s="123"/>
      <c r="C383" s="159" t="s">
        <v>109</v>
      </c>
      <c r="D383" s="159" t="s">
        <v>910</v>
      </c>
      <c r="E383" s="160"/>
      <c r="F383" s="241" t="s">
        <v>110</v>
      </c>
      <c r="G383" s="241"/>
      <c r="H383" s="241"/>
      <c r="I383" s="241"/>
      <c r="J383" s="161" t="s">
        <v>907</v>
      </c>
      <c r="K383" s="162">
        <v>515</v>
      </c>
      <c r="L383" s="242">
        <v>0</v>
      </c>
      <c r="M383" s="242"/>
      <c r="N383" s="243">
        <f>ROUND(L383*K383,2)</f>
        <v>0</v>
      </c>
      <c r="O383" s="240"/>
      <c r="P383" s="240"/>
      <c r="Q383" s="240"/>
      <c r="R383" s="126"/>
      <c r="T383" s="156" t="s">
        <v>737</v>
      </c>
      <c r="U383" s="43" t="s">
        <v>780</v>
      </c>
      <c r="V383" s="35"/>
      <c r="W383" s="157">
        <f>V383*K383</f>
        <v>0</v>
      </c>
      <c r="X383" s="157">
        <v>0.00018</v>
      </c>
      <c r="Y383" s="157">
        <f>X383*K383</f>
        <v>0.0927</v>
      </c>
      <c r="Z383" s="157">
        <v>0</v>
      </c>
      <c r="AA383" s="158">
        <f>Z383*K383</f>
        <v>0</v>
      </c>
      <c r="AR383" s="18" t="s">
        <v>912</v>
      </c>
      <c r="AT383" s="18" t="s">
        <v>910</v>
      </c>
      <c r="AU383" s="18" t="s">
        <v>860</v>
      </c>
      <c r="AY383" s="18" t="s">
        <v>880</v>
      </c>
      <c r="BE383" s="100">
        <f>IF(U383="základní",N383,0)</f>
        <v>0</v>
      </c>
      <c r="BF383" s="100">
        <f>IF(U383="snížená",N383,0)</f>
        <v>0</v>
      </c>
      <c r="BG383" s="100">
        <f>IF(U383="zákl. přenesená",N383,0)</f>
        <v>0</v>
      </c>
      <c r="BH383" s="100">
        <f>IF(U383="sníž. přenesená",N383,0)</f>
        <v>0</v>
      </c>
      <c r="BI383" s="100">
        <f>IF(U383="nulová",N383,0)</f>
        <v>0</v>
      </c>
      <c r="BJ383" s="18" t="s">
        <v>860</v>
      </c>
      <c r="BK383" s="100">
        <f>ROUND(L383*K383,2)</f>
        <v>0</v>
      </c>
      <c r="BL383" s="18" t="s">
        <v>912</v>
      </c>
      <c r="BM383" s="18" t="s">
        <v>111</v>
      </c>
    </row>
    <row r="384" spans="2:51" s="10" customFormat="1" ht="22.5" customHeight="1">
      <c r="B384" s="163"/>
      <c r="C384" s="164"/>
      <c r="D384" s="164"/>
      <c r="E384" s="165" t="s">
        <v>737</v>
      </c>
      <c r="F384" s="247" t="s">
        <v>112</v>
      </c>
      <c r="G384" s="248"/>
      <c r="H384" s="248"/>
      <c r="I384" s="248"/>
      <c r="J384" s="164"/>
      <c r="K384" s="166">
        <v>515</v>
      </c>
      <c r="L384" s="164"/>
      <c r="M384" s="164"/>
      <c r="N384" s="164"/>
      <c r="O384" s="164"/>
      <c r="P384" s="164"/>
      <c r="Q384" s="164"/>
      <c r="R384" s="167"/>
      <c r="T384" s="168"/>
      <c r="U384" s="164"/>
      <c r="V384" s="164"/>
      <c r="W384" s="164"/>
      <c r="X384" s="164"/>
      <c r="Y384" s="164"/>
      <c r="Z384" s="164"/>
      <c r="AA384" s="169"/>
      <c r="AT384" s="170" t="s">
        <v>915</v>
      </c>
      <c r="AU384" s="170" t="s">
        <v>860</v>
      </c>
      <c r="AV384" s="10" t="s">
        <v>860</v>
      </c>
      <c r="AW384" s="10" t="s">
        <v>770</v>
      </c>
      <c r="AX384" s="10" t="s">
        <v>813</v>
      </c>
      <c r="AY384" s="170" t="s">
        <v>880</v>
      </c>
    </row>
    <row r="385" spans="2:65" s="1" customFormat="1" ht="31.5" customHeight="1">
      <c r="B385" s="123"/>
      <c r="C385" s="159" t="s">
        <v>113</v>
      </c>
      <c r="D385" s="159" t="s">
        <v>910</v>
      </c>
      <c r="E385" s="160"/>
      <c r="F385" s="241" t="s">
        <v>114</v>
      </c>
      <c r="G385" s="241"/>
      <c r="H385" s="241"/>
      <c r="I385" s="241"/>
      <c r="J385" s="161" t="s">
        <v>907</v>
      </c>
      <c r="K385" s="162">
        <v>125</v>
      </c>
      <c r="L385" s="242">
        <v>0</v>
      </c>
      <c r="M385" s="242"/>
      <c r="N385" s="243">
        <f>ROUND(L385*K385,2)</f>
        <v>0</v>
      </c>
      <c r="O385" s="240"/>
      <c r="P385" s="240"/>
      <c r="Q385" s="240"/>
      <c r="R385" s="126"/>
      <c r="T385" s="156" t="s">
        <v>737</v>
      </c>
      <c r="U385" s="43" t="s">
        <v>780</v>
      </c>
      <c r="V385" s="35"/>
      <c r="W385" s="157">
        <f>V385*K385</f>
        <v>0</v>
      </c>
      <c r="X385" s="157">
        <v>0.00027</v>
      </c>
      <c r="Y385" s="157">
        <f>X385*K385</f>
        <v>0.03375</v>
      </c>
      <c r="Z385" s="157">
        <v>0</v>
      </c>
      <c r="AA385" s="158">
        <f>Z385*K385</f>
        <v>0</v>
      </c>
      <c r="AR385" s="18" t="s">
        <v>912</v>
      </c>
      <c r="AT385" s="18" t="s">
        <v>910</v>
      </c>
      <c r="AU385" s="18" t="s">
        <v>860</v>
      </c>
      <c r="AY385" s="18" t="s">
        <v>880</v>
      </c>
      <c r="BE385" s="100">
        <f>IF(U385="základní",N385,0)</f>
        <v>0</v>
      </c>
      <c r="BF385" s="100">
        <f>IF(U385="snížená",N385,0)</f>
        <v>0</v>
      </c>
      <c r="BG385" s="100">
        <f>IF(U385="zákl. přenesená",N385,0)</f>
        <v>0</v>
      </c>
      <c r="BH385" s="100">
        <f>IF(U385="sníž. přenesená",N385,0)</f>
        <v>0</v>
      </c>
      <c r="BI385" s="100">
        <f>IF(U385="nulová",N385,0)</f>
        <v>0</v>
      </c>
      <c r="BJ385" s="18" t="s">
        <v>860</v>
      </c>
      <c r="BK385" s="100">
        <f>ROUND(L385*K385,2)</f>
        <v>0</v>
      </c>
      <c r="BL385" s="18" t="s">
        <v>912</v>
      </c>
      <c r="BM385" s="18" t="s">
        <v>115</v>
      </c>
    </row>
    <row r="386" spans="2:51" s="10" customFormat="1" ht="22.5" customHeight="1">
      <c r="B386" s="163"/>
      <c r="C386" s="164"/>
      <c r="D386" s="164"/>
      <c r="E386" s="165" t="s">
        <v>737</v>
      </c>
      <c r="F386" s="247" t="s">
        <v>116</v>
      </c>
      <c r="G386" s="248"/>
      <c r="H386" s="248"/>
      <c r="I386" s="248"/>
      <c r="J386" s="164"/>
      <c r="K386" s="166">
        <v>125</v>
      </c>
      <c r="L386" s="164"/>
      <c r="M386" s="164"/>
      <c r="N386" s="164"/>
      <c r="O386" s="164"/>
      <c r="P386" s="164"/>
      <c r="Q386" s="164"/>
      <c r="R386" s="167"/>
      <c r="T386" s="168"/>
      <c r="U386" s="164"/>
      <c r="V386" s="164"/>
      <c r="W386" s="164"/>
      <c r="X386" s="164"/>
      <c r="Y386" s="164"/>
      <c r="Z386" s="164"/>
      <c r="AA386" s="169"/>
      <c r="AT386" s="170" t="s">
        <v>915</v>
      </c>
      <c r="AU386" s="170" t="s">
        <v>860</v>
      </c>
      <c r="AV386" s="10" t="s">
        <v>860</v>
      </c>
      <c r="AW386" s="10" t="s">
        <v>770</v>
      </c>
      <c r="AX386" s="10" t="s">
        <v>813</v>
      </c>
      <c r="AY386" s="170" t="s">
        <v>880</v>
      </c>
    </row>
    <row r="387" spans="2:65" s="1" customFormat="1" ht="31.5" customHeight="1">
      <c r="B387" s="123"/>
      <c r="C387" s="152" t="s">
        <v>117</v>
      </c>
      <c r="D387" s="152" t="s">
        <v>881</v>
      </c>
      <c r="E387" s="153" t="s">
        <v>118</v>
      </c>
      <c r="F387" s="238" t="s">
        <v>119</v>
      </c>
      <c r="G387" s="238"/>
      <c r="H387" s="238"/>
      <c r="I387" s="238"/>
      <c r="J387" s="154" t="s">
        <v>907</v>
      </c>
      <c r="K387" s="155">
        <v>4</v>
      </c>
      <c r="L387" s="239">
        <v>0</v>
      </c>
      <c r="M387" s="239"/>
      <c r="N387" s="240">
        <f>ROUND(L387*K387,2)</f>
        <v>0</v>
      </c>
      <c r="O387" s="240"/>
      <c r="P387" s="240"/>
      <c r="Q387" s="240"/>
      <c r="R387" s="126"/>
      <c r="T387" s="156" t="s">
        <v>737</v>
      </c>
      <c r="U387" s="43" t="s">
        <v>780</v>
      </c>
      <c r="V387" s="35"/>
      <c r="W387" s="157">
        <f>V387*K387</f>
        <v>0</v>
      </c>
      <c r="X387" s="157">
        <v>0</v>
      </c>
      <c r="Y387" s="157">
        <f>X387*K387</f>
        <v>0</v>
      </c>
      <c r="Z387" s="157">
        <v>0</v>
      </c>
      <c r="AA387" s="158">
        <f>Z387*K387</f>
        <v>0</v>
      </c>
      <c r="AR387" s="18" t="s">
        <v>885</v>
      </c>
      <c r="AT387" s="18" t="s">
        <v>881</v>
      </c>
      <c r="AU387" s="18" t="s">
        <v>860</v>
      </c>
      <c r="AY387" s="18" t="s">
        <v>880</v>
      </c>
      <c r="BE387" s="100">
        <f>IF(U387="základní",N387,0)</f>
        <v>0</v>
      </c>
      <c r="BF387" s="100">
        <f>IF(U387="snížená",N387,0)</f>
        <v>0</v>
      </c>
      <c r="BG387" s="100">
        <f>IF(U387="zákl. přenesená",N387,0)</f>
        <v>0</v>
      </c>
      <c r="BH387" s="100">
        <f>IF(U387="sníž. přenesená",N387,0)</f>
        <v>0</v>
      </c>
      <c r="BI387" s="100">
        <f>IF(U387="nulová",N387,0)</f>
        <v>0</v>
      </c>
      <c r="BJ387" s="18" t="s">
        <v>860</v>
      </c>
      <c r="BK387" s="100">
        <f>ROUND(L387*K387,2)</f>
        <v>0</v>
      </c>
      <c r="BL387" s="18" t="s">
        <v>885</v>
      </c>
      <c r="BM387" s="18" t="s">
        <v>120</v>
      </c>
    </row>
    <row r="388" spans="2:65" s="1" customFormat="1" ht="22.5" customHeight="1">
      <c r="B388" s="123"/>
      <c r="C388" s="159" t="s">
        <v>121</v>
      </c>
      <c r="D388" s="159" t="s">
        <v>910</v>
      </c>
      <c r="E388" s="160"/>
      <c r="F388" s="241" t="s">
        <v>122</v>
      </c>
      <c r="G388" s="241"/>
      <c r="H388" s="241"/>
      <c r="I388" s="241"/>
      <c r="J388" s="161" t="s">
        <v>907</v>
      </c>
      <c r="K388" s="162">
        <v>4</v>
      </c>
      <c r="L388" s="242">
        <v>0</v>
      </c>
      <c r="M388" s="242"/>
      <c r="N388" s="243">
        <f>ROUND(L388*K388,2)</f>
        <v>0</v>
      </c>
      <c r="O388" s="240"/>
      <c r="P388" s="240"/>
      <c r="Q388" s="240"/>
      <c r="R388" s="126"/>
      <c r="T388" s="156" t="s">
        <v>737</v>
      </c>
      <c r="U388" s="43" t="s">
        <v>780</v>
      </c>
      <c r="V388" s="35"/>
      <c r="W388" s="157">
        <f>V388*K388</f>
        <v>0</v>
      </c>
      <c r="X388" s="157">
        <v>0</v>
      </c>
      <c r="Y388" s="157">
        <f>X388*K388</f>
        <v>0</v>
      </c>
      <c r="Z388" s="157">
        <v>0</v>
      </c>
      <c r="AA388" s="158">
        <f>Z388*K388</f>
        <v>0</v>
      </c>
      <c r="AR388" s="18" t="s">
        <v>912</v>
      </c>
      <c r="AT388" s="18" t="s">
        <v>910</v>
      </c>
      <c r="AU388" s="18" t="s">
        <v>860</v>
      </c>
      <c r="AY388" s="18" t="s">
        <v>880</v>
      </c>
      <c r="BE388" s="100">
        <f>IF(U388="základní",N388,0)</f>
        <v>0</v>
      </c>
      <c r="BF388" s="100">
        <f>IF(U388="snížená",N388,0)</f>
        <v>0</v>
      </c>
      <c r="BG388" s="100">
        <f>IF(U388="zákl. přenesená",N388,0)</f>
        <v>0</v>
      </c>
      <c r="BH388" s="100">
        <f>IF(U388="sníž. přenesená",N388,0)</f>
        <v>0</v>
      </c>
      <c r="BI388" s="100">
        <f>IF(U388="nulová",N388,0)</f>
        <v>0</v>
      </c>
      <c r="BJ388" s="18" t="s">
        <v>860</v>
      </c>
      <c r="BK388" s="100">
        <f>ROUND(L388*K388,2)</f>
        <v>0</v>
      </c>
      <c r="BL388" s="18" t="s">
        <v>912</v>
      </c>
      <c r="BM388" s="18" t="s">
        <v>123</v>
      </c>
    </row>
    <row r="389" spans="2:51" s="10" customFormat="1" ht="22.5" customHeight="1">
      <c r="B389" s="163"/>
      <c r="C389" s="164"/>
      <c r="D389" s="164"/>
      <c r="E389" s="165" t="s">
        <v>737</v>
      </c>
      <c r="F389" s="247" t="s">
        <v>1209</v>
      </c>
      <c r="G389" s="248"/>
      <c r="H389" s="248"/>
      <c r="I389" s="248"/>
      <c r="J389" s="164"/>
      <c r="K389" s="166">
        <v>4</v>
      </c>
      <c r="L389" s="164"/>
      <c r="M389" s="164"/>
      <c r="N389" s="164"/>
      <c r="O389" s="164"/>
      <c r="P389" s="164"/>
      <c r="Q389" s="164"/>
      <c r="R389" s="167"/>
      <c r="T389" s="168"/>
      <c r="U389" s="164"/>
      <c r="V389" s="164"/>
      <c r="W389" s="164"/>
      <c r="X389" s="164"/>
      <c r="Y389" s="164"/>
      <c r="Z389" s="164"/>
      <c r="AA389" s="169"/>
      <c r="AT389" s="170" t="s">
        <v>915</v>
      </c>
      <c r="AU389" s="170" t="s">
        <v>860</v>
      </c>
      <c r="AV389" s="10" t="s">
        <v>860</v>
      </c>
      <c r="AW389" s="10" t="s">
        <v>770</v>
      </c>
      <c r="AX389" s="10" t="s">
        <v>813</v>
      </c>
      <c r="AY389" s="170" t="s">
        <v>880</v>
      </c>
    </row>
    <row r="390" spans="2:65" s="1" customFormat="1" ht="31.5" customHeight="1">
      <c r="B390" s="123"/>
      <c r="C390" s="152" t="s">
        <v>124</v>
      </c>
      <c r="D390" s="152" t="s">
        <v>881</v>
      </c>
      <c r="E390" s="153" t="s">
        <v>125</v>
      </c>
      <c r="F390" s="238" t="s">
        <v>126</v>
      </c>
      <c r="G390" s="238"/>
      <c r="H390" s="238"/>
      <c r="I390" s="238"/>
      <c r="J390" s="154" t="s">
        <v>907</v>
      </c>
      <c r="K390" s="155">
        <v>8</v>
      </c>
      <c r="L390" s="239">
        <v>0</v>
      </c>
      <c r="M390" s="239"/>
      <c r="N390" s="240">
        <f>ROUND(L390*K390,2)</f>
        <v>0</v>
      </c>
      <c r="O390" s="240"/>
      <c r="P390" s="240"/>
      <c r="Q390" s="240"/>
      <c r="R390" s="126"/>
      <c r="T390" s="156" t="s">
        <v>737</v>
      </c>
      <c r="U390" s="43" t="s">
        <v>780</v>
      </c>
      <c r="V390" s="35"/>
      <c r="W390" s="157">
        <f>V390*K390</f>
        <v>0</v>
      </c>
      <c r="X390" s="157">
        <v>0</v>
      </c>
      <c r="Y390" s="157">
        <f>X390*K390</f>
        <v>0</v>
      </c>
      <c r="Z390" s="157">
        <v>0</v>
      </c>
      <c r="AA390" s="158">
        <f>Z390*K390</f>
        <v>0</v>
      </c>
      <c r="AR390" s="18" t="s">
        <v>885</v>
      </c>
      <c r="AT390" s="18" t="s">
        <v>881</v>
      </c>
      <c r="AU390" s="18" t="s">
        <v>860</v>
      </c>
      <c r="AY390" s="18" t="s">
        <v>880</v>
      </c>
      <c r="BE390" s="100">
        <f>IF(U390="základní",N390,0)</f>
        <v>0</v>
      </c>
      <c r="BF390" s="100">
        <f>IF(U390="snížená",N390,0)</f>
        <v>0</v>
      </c>
      <c r="BG390" s="100">
        <f>IF(U390="zákl. přenesená",N390,0)</f>
        <v>0</v>
      </c>
      <c r="BH390" s="100">
        <f>IF(U390="sníž. přenesená",N390,0)</f>
        <v>0</v>
      </c>
      <c r="BI390" s="100">
        <f>IF(U390="nulová",N390,0)</f>
        <v>0</v>
      </c>
      <c r="BJ390" s="18" t="s">
        <v>860</v>
      </c>
      <c r="BK390" s="100">
        <f>ROUND(L390*K390,2)</f>
        <v>0</v>
      </c>
      <c r="BL390" s="18" t="s">
        <v>885</v>
      </c>
      <c r="BM390" s="18" t="s">
        <v>127</v>
      </c>
    </row>
    <row r="391" spans="2:65" s="1" customFormat="1" ht="22.5" customHeight="1">
      <c r="B391" s="123"/>
      <c r="C391" s="159" t="s">
        <v>128</v>
      </c>
      <c r="D391" s="159" t="s">
        <v>910</v>
      </c>
      <c r="E391" s="160"/>
      <c r="F391" s="241" t="s">
        <v>129</v>
      </c>
      <c r="G391" s="241"/>
      <c r="H391" s="241"/>
      <c r="I391" s="241"/>
      <c r="J391" s="161" t="s">
        <v>907</v>
      </c>
      <c r="K391" s="162">
        <v>8</v>
      </c>
      <c r="L391" s="242">
        <v>0</v>
      </c>
      <c r="M391" s="242"/>
      <c r="N391" s="243">
        <f>ROUND(L391*K391,2)</f>
        <v>0</v>
      </c>
      <c r="O391" s="240"/>
      <c r="P391" s="240"/>
      <c r="Q391" s="240"/>
      <c r="R391" s="126"/>
      <c r="T391" s="156" t="s">
        <v>737</v>
      </c>
      <c r="U391" s="43" t="s">
        <v>780</v>
      </c>
      <c r="V391" s="35"/>
      <c r="W391" s="157">
        <f>V391*K391</f>
        <v>0</v>
      </c>
      <c r="X391" s="157">
        <v>0</v>
      </c>
      <c r="Y391" s="157">
        <f>X391*K391</f>
        <v>0</v>
      </c>
      <c r="Z391" s="157">
        <v>0</v>
      </c>
      <c r="AA391" s="158">
        <f>Z391*K391</f>
        <v>0</v>
      </c>
      <c r="AR391" s="18" t="s">
        <v>912</v>
      </c>
      <c r="AT391" s="18" t="s">
        <v>910</v>
      </c>
      <c r="AU391" s="18" t="s">
        <v>860</v>
      </c>
      <c r="AY391" s="18" t="s">
        <v>880</v>
      </c>
      <c r="BE391" s="100">
        <f>IF(U391="základní",N391,0)</f>
        <v>0</v>
      </c>
      <c r="BF391" s="100">
        <f>IF(U391="snížená",N391,0)</f>
        <v>0</v>
      </c>
      <c r="BG391" s="100">
        <f>IF(U391="zákl. přenesená",N391,0)</f>
        <v>0</v>
      </c>
      <c r="BH391" s="100">
        <f>IF(U391="sníž. přenesená",N391,0)</f>
        <v>0</v>
      </c>
      <c r="BI391" s="100">
        <f>IF(U391="nulová",N391,0)</f>
        <v>0</v>
      </c>
      <c r="BJ391" s="18" t="s">
        <v>860</v>
      </c>
      <c r="BK391" s="100">
        <f>ROUND(L391*K391,2)</f>
        <v>0</v>
      </c>
      <c r="BL391" s="18" t="s">
        <v>912</v>
      </c>
      <c r="BM391" s="18" t="s">
        <v>130</v>
      </c>
    </row>
    <row r="392" spans="2:51" s="10" customFormat="1" ht="22.5" customHeight="1">
      <c r="B392" s="163"/>
      <c r="C392" s="164"/>
      <c r="D392" s="164"/>
      <c r="E392" s="165" t="s">
        <v>737</v>
      </c>
      <c r="F392" s="247" t="s">
        <v>131</v>
      </c>
      <c r="G392" s="248"/>
      <c r="H392" s="248"/>
      <c r="I392" s="248"/>
      <c r="J392" s="164"/>
      <c r="K392" s="166">
        <v>8</v>
      </c>
      <c r="L392" s="164"/>
      <c r="M392" s="164"/>
      <c r="N392" s="164"/>
      <c r="O392" s="164"/>
      <c r="P392" s="164"/>
      <c r="Q392" s="164"/>
      <c r="R392" s="167"/>
      <c r="T392" s="168"/>
      <c r="U392" s="164"/>
      <c r="V392" s="164"/>
      <c r="W392" s="164"/>
      <c r="X392" s="164"/>
      <c r="Y392" s="164"/>
      <c r="Z392" s="164"/>
      <c r="AA392" s="169"/>
      <c r="AT392" s="170" t="s">
        <v>915</v>
      </c>
      <c r="AU392" s="170" t="s">
        <v>860</v>
      </c>
      <c r="AV392" s="10" t="s">
        <v>860</v>
      </c>
      <c r="AW392" s="10" t="s">
        <v>770</v>
      </c>
      <c r="AX392" s="10" t="s">
        <v>813</v>
      </c>
      <c r="AY392" s="170" t="s">
        <v>880</v>
      </c>
    </row>
    <row r="393" spans="2:65" s="1" customFormat="1" ht="44.25" customHeight="1">
      <c r="B393" s="123"/>
      <c r="C393" s="152" t="s">
        <v>132</v>
      </c>
      <c r="D393" s="152" t="s">
        <v>881</v>
      </c>
      <c r="E393" s="153" t="s">
        <v>133</v>
      </c>
      <c r="F393" s="238" t="s">
        <v>134</v>
      </c>
      <c r="G393" s="238"/>
      <c r="H393" s="238"/>
      <c r="I393" s="238"/>
      <c r="J393" s="154" t="s">
        <v>907</v>
      </c>
      <c r="K393" s="155">
        <v>2470</v>
      </c>
      <c r="L393" s="239">
        <v>0</v>
      </c>
      <c r="M393" s="239"/>
      <c r="N393" s="240">
        <f>ROUND(L393*K393,2)</f>
        <v>0</v>
      </c>
      <c r="O393" s="240"/>
      <c r="P393" s="240"/>
      <c r="Q393" s="240"/>
      <c r="R393" s="126"/>
      <c r="T393" s="156" t="s">
        <v>737</v>
      </c>
      <c r="U393" s="43" t="s">
        <v>780</v>
      </c>
      <c r="V393" s="35"/>
      <c r="W393" s="157">
        <f>V393*K393</f>
        <v>0</v>
      </c>
      <c r="X393" s="157">
        <v>0</v>
      </c>
      <c r="Y393" s="157">
        <f>X393*K393</f>
        <v>0</v>
      </c>
      <c r="Z393" s="157">
        <v>0</v>
      </c>
      <c r="AA393" s="158">
        <f>Z393*K393</f>
        <v>0</v>
      </c>
      <c r="AR393" s="18" t="s">
        <v>885</v>
      </c>
      <c r="AT393" s="18" t="s">
        <v>881</v>
      </c>
      <c r="AU393" s="18" t="s">
        <v>860</v>
      </c>
      <c r="AY393" s="18" t="s">
        <v>880</v>
      </c>
      <c r="BE393" s="100">
        <f>IF(U393="základní",N393,0)</f>
        <v>0</v>
      </c>
      <c r="BF393" s="100">
        <f>IF(U393="snížená",N393,0)</f>
        <v>0</v>
      </c>
      <c r="BG393" s="100">
        <f>IF(U393="zákl. přenesená",N393,0)</f>
        <v>0</v>
      </c>
      <c r="BH393" s="100">
        <f>IF(U393="sníž. přenesená",N393,0)</f>
        <v>0</v>
      </c>
      <c r="BI393" s="100">
        <f>IF(U393="nulová",N393,0)</f>
        <v>0</v>
      </c>
      <c r="BJ393" s="18" t="s">
        <v>860</v>
      </c>
      <c r="BK393" s="100">
        <f>ROUND(L393*K393,2)</f>
        <v>0</v>
      </c>
      <c r="BL393" s="18" t="s">
        <v>885</v>
      </c>
      <c r="BM393" s="18" t="s">
        <v>135</v>
      </c>
    </row>
    <row r="394" spans="2:65" s="1" customFormat="1" ht="44.25" customHeight="1">
      <c r="B394" s="123"/>
      <c r="C394" s="152" t="s">
        <v>136</v>
      </c>
      <c r="D394" s="152" t="s">
        <v>881</v>
      </c>
      <c r="E394" s="153" t="s">
        <v>137</v>
      </c>
      <c r="F394" s="238" t="s">
        <v>138</v>
      </c>
      <c r="G394" s="238"/>
      <c r="H394" s="238"/>
      <c r="I394" s="238"/>
      <c r="J394" s="154" t="s">
        <v>907</v>
      </c>
      <c r="K394" s="155">
        <v>1234</v>
      </c>
      <c r="L394" s="239">
        <v>0</v>
      </c>
      <c r="M394" s="239"/>
      <c r="N394" s="240">
        <f>ROUND(L394*K394,2)</f>
        <v>0</v>
      </c>
      <c r="O394" s="240"/>
      <c r="P394" s="240"/>
      <c r="Q394" s="240"/>
      <c r="R394" s="126"/>
      <c r="T394" s="156" t="s">
        <v>737</v>
      </c>
      <c r="U394" s="43" t="s">
        <v>780</v>
      </c>
      <c r="V394" s="35"/>
      <c r="W394" s="157">
        <f>V394*K394</f>
        <v>0</v>
      </c>
      <c r="X394" s="157">
        <v>0</v>
      </c>
      <c r="Y394" s="157">
        <f>X394*K394</f>
        <v>0</v>
      </c>
      <c r="Z394" s="157">
        <v>0</v>
      </c>
      <c r="AA394" s="158">
        <f>Z394*K394</f>
        <v>0</v>
      </c>
      <c r="AR394" s="18" t="s">
        <v>885</v>
      </c>
      <c r="AT394" s="18" t="s">
        <v>881</v>
      </c>
      <c r="AU394" s="18" t="s">
        <v>860</v>
      </c>
      <c r="AY394" s="18" t="s">
        <v>880</v>
      </c>
      <c r="BE394" s="100">
        <f>IF(U394="základní",N394,0)</f>
        <v>0</v>
      </c>
      <c r="BF394" s="100">
        <f>IF(U394="snížená",N394,0)</f>
        <v>0</v>
      </c>
      <c r="BG394" s="100">
        <f>IF(U394="zákl. přenesená",N394,0)</f>
        <v>0</v>
      </c>
      <c r="BH394" s="100">
        <f>IF(U394="sníž. přenesená",N394,0)</f>
        <v>0</v>
      </c>
      <c r="BI394" s="100">
        <f>IF(U394="nulová",N394,0)</f>
        <v>0</v>
      </c>
      <c r="BJ394" s="18" t="s">
        <v>860</v>
      </c>
      <c r="BK394" s="100">
        <f>ROUND(L394*K394,2)</f>
        <v>0</v>
      </c>
      <c r="BL394" s="18" t="s">
        <v>885</v>
      </c>
      <c r="BM394" s="18" t="s">
        <v>139</v>
      </c>
    </row>
    <row r="395" spans="2:65" s="1" customFormat="1" ht="22.5" customHeight="1">
      <c r="B395" s="123"/>
      <c r="C395" s="159" t="s">
        <v>140</v>
      </c>
      <c r="D395" s="159" t="s">
        <v>910</v>
      </c>
      <c r="E395" s="160"/>
      <c r="F395" s="241" t="s">
        <v>141</v>
      </c>
      <c r="G395" s="241"/>
      <c r="H395" s="241"/>
      <c r="I395" s="241"/>
      <c r="J395" s="161" t="s">
        <v>907</v>
      </c>
      <c r="K395" s="162">
        <v>3026</v>
      </c>
      <c r="L395" s="242">
        <v>0</v>
      </c>
      <c r="M395" s="242"/>
      <c r="N395" s="243">
        <f>ROUND(L395*K395,2)</f>
        <v>0</v>
      </c>
      <c r="O395" s="240"/>
      <c r="P395" s="240"/>
      <c r="Q395" s="240"/>
      <c r="R395" s="126"/>
      <c r="T395" s="156" t="s">
        <v>737</v>
      </c>
      <c r="U395" s="43" t="s">
        <v>780</v>
      </c>
      <c r="V395" s="35"/>
      <c r="W395" s="157">
        <f>V395*K395</f>
        <v>0</v>
      </c>
      <c r="X395" s="157">
        <v>0.00012</v>
      </c>
      <c r="Y395" s="157">
        <f>X395*K395</f>
        <v>0.36312</v>
      </c>
      <c r="Z395" s="157">
        <v>0</v>
      </c>
      <c r="AA395" s="158">
        <f>Z395*K395</f>
        <v>0</v>
      </c>
      <c r="AR395" s="18" t="s">
        <v>912</v>
      </c>
      <c r="AT395" s="18" t="s">
        <v>910</v>
      </c>
      <c r="AU395" s="18" t="s">
        <v>860</v>
      </c>
      <c r="AY395" s="18" t="s">
        <v>880</v>
      </c>
      <c r="BE395" s="100">
        <f>IF(U395="základní",N395,0)</f>
        <v>0</v>
      </c>
      <c r="BF395" s="100">
        <f>IF(U395="snížená",N395,0)</f>
        <v>0</v>
      </c>
      <c r="BG395" s="100">
        <f>IF(U395="zákl. přenesená",N395,0)</f>
        <v>0</v>
      </c>
      <c r="BH395" s="100">
        <f>IF(U395="sníž. přenesená",N395,0)</f>
        <v>0</v>
      </c>
      <c r="BI395" s="100">
        <f>IF(U395="nulová",N395,0)</f>
        <v>0</v>
      </c>
      <c r="BJ395" s="18" t="s">
        <v>860</v>
      </c>
      <c r="BK395" s="100">
        <f>ROUND(L395*K395,2)</f>
        <v>0</v>
      </c>
      <c r="BL395" s="18" t="s">
        <v>912</v>
      </c>
      <c r="BM395" s="18" t="s">
        <v>142</v>
      </c>
    </row>
    <row r="396" spans="2:51" s="10" customFormat="1" ht="22.5" customHeight="1">
      <c r="B396" s="163"/>
      <c r="C396" s="164"/>
      <c r="D396" s="164"/>
      <c r="E396" s="165"/>
      <c r="F396" s="247" t="s">
        <v>143</v>
      </c>
      <c r="G396" s="248"/>
      <c r="H396" s="248"/>
      <c r="I396" s="248"/>
      <c r="J396" s="164"/>
      <c r="K396" s="166">
        <v>3026</v>
      </c>
      <c r="L396" s="164"/>
      <c r="M396" s="164"/>
      <c r="N396" s="164"/>
      <c r="O396" s="164"/>
      <c r="P396" s="164"/>
      <c r="Q396" s="164"/>
      <c r="R396" s="167"/>
      <c r="T396" s="168"/>
      <c r="U396" s="164"/>
      <c r="V396" s="164"/>
      <c r="W396" s="164"/>
      <c r="X396" s="164"/>
      <c r="Y396" s="164"/>
      <c r="Z396" s="164"/>
      <c r="AA396" s="169"/>
      <c r="AT396" s="170" t="s">
        <v>915</v>
      </c>
      <c r="AU396" s="170" t="s">
        <v>860</v>
      </c>
      <c r="AV396" s="10" t="s">
        <v>860</v>
      </c>
      <c r="AW396" s="10" t="s">
        <v>770</v>
      </c>
      <c r="AX396" s="10" t="s">
        <v>813</v>
      </c>
      <c r="AY396" s="170" t="s">
        <v>880</v>
      </c>
    </row>
    <row r="397" spans="2:65" s="1" customFormat="1" ht="22.5" customHeight="1">
      <c r="B397" s="123"/>
      <c r="C397" s="159" t="s">
        <v>144</v>
      </c>
      <c r="D397" s="159" t="s">
        <v>910</v>
      </c>
      <c r="E397" s="160"/>
      <c r="F397" s="241" t="s">
        <v>145</v>
      </c>
      <c r="G397" s="241"/>
      <c r="H397" s="241"/>
      <c r="I397" s="241"/>
      <c r="J397" s="161" t="s">
        <v>907</v>
      </c>
      <c r="K397" s="162">
        <v>624</v>
      </c>
      <c r="L397" s="242">
        <v>0</v>
      </c>
      <c r="M397" s="242"/>
      <c r="N397" s="243">
        <f>ROUND(L397*K397,2)</f>
        <v>0</v>
      </c>
      <c r="O397" s="240"/>
      <c r="P397" s="240"/>
      <c r="Q397" s="240"/>
      <c r="R397" s="126"/>
      <c r="T397" s="156" t="s">
        <v>737</v>
      </c>
      <c r="U397" s="43" t="s">
        <v>780</v>
      </c>
      <c r="V397" s="35"/>
      <c r="W397" s="157">
        <f>V397*K397</f>
        <v>0</v>
      </c>
      <c r="X397" s="157">
        <v>0.00012</v>
      </c>
      <c r="Y397" s="157">
        <f>X397*K397</f>
        <v>0.07488</v>
      </c>
      <c r="Z397" s="157">
        <v>0</v>
      </c>
      <c r="AA397" s="158">
        <f>Z397*K397</f>
        <v>0</v>
      </c>
      <c r="AR397" s="18" t="s">
        <v>912</v>
      </c>
      <c r="AT397" s="18" t="s">
        <v>910</v>
      </c>
      <c r="AU397" s="18" t="s">
        <v>860</v>
      </c>
      <c r="AY397" s="18" t="s">
        <v>880</v>
      </c>
      <c r="BE397" s="100">
        <f>IF(U397="základní",N397,0)</f>
        <v>0</v>
      </c>
      <c r="BF397" s="100">
        <f>IF(U397="snížená",N397,0)</f>
        <v>0</v>
      </c>
      <c r="BG397" s="100">
        <f>IF(U397="zákl. přenesená",N397,0)</f>
        <v>0</v>
      </c>
      <c r="BH397" s="100">
        <f>IF(U397="sníž. přenesená",N397,0)</f>
        <v>0</v>
      </c>
      <c r="BI397" s="100">
        <f>IF(U397="nulová",N397,0)</f>
        <v>0</v>
      </c>
      <c r="BJ397" s="18" t="s">
        <v>860</v>
      </c>
      <c r="BK397" s="100">
        <f>ROUND(L397*K397,2)</f>
        <v>0</v>
      </c>
      <c r="BL397" s="18" t="s">
        <v>912</v>
      </c>
      <c r="BM397" s="18" t="s">
        <v>146</v>
      </c>
    </row>
    <row r="398" spans="2:51" s="10" customFormat="1" ht="22.5" customHeight="1">
      <c r="B398" s="163"/>
      <c r="C398" s="164"/>
      <c r="D398" s="164"/>
      <c r="E398" s="165"/>
      <c r="F398" s="247" t="s">
        <v>147</v>
      </c>
      <c r="G398" s="248"/>
      <c r="H398" s="248"/>
      <c r="I398" s="248"/>
      <c r="J398" s="164"/>
      <c r="K398" s="166">
        <v>624</v>
      </c>
      <c r="L398" s="164"/>
      <c r="M398" s="164"/>
      <c r="N398" s="164"/>
      <c r="O398" s="164"/>
      <c r="P398" s="164"/>
      <c r="Q398" s="164"/>
      <c r="R398" s="167"/>
      <c r="T398" s="168"/>
      <c r="U398" s="164"/>
      <c r="V398" s="164"/>
      <c r="W398" s="164"/>
      <c r="X398" s="164"/>
      <c r="Y398" s="164"/>
      <c r="Z398" s="164"/>
      <c r="AA398" s="169"/>
      <c r="AT398" s="170" t="s">
        <v>915</v>
      </c>
      <c r="AU398" s="170" t="s">
        <v>860</v>
      </c>
      <c r="AV398" s="10" t="s">
        <v>860</v>
      </c>
      <c r="AW398" s="10" t="s">
        <v>770</v>
      </c>
      <c r="AX398" s="10" t="s">
        <v>813</v>
      </c>
      <c r="AY398" s="170" t="s">
        <v>880</v>
      </c>
    </row>
    <row r="399" spans="2:65" s="1" customFormat="1" ht="22.5" customHeight="1">
      <c r="B399" s="123"/>
      <c r="C399" s="159" t="s">
        <v>148</v>
      </c>
      <c r="D399" s="159" t="s">
        <v>910</v>
      </c>
      <c r="E399" s="160"/>
      <c r="F399" s="241" t="s">
        <v>149</v>
      </c>
      <c r="G399" s="241"/>
      <c r="H399" s="241"/>
      <c r="I399" s="241"/>
      <c r="J399" s="161" t="s">
        <v>907</v>
      </c>
      <c r="K399" s="162">
        <v>45</v>
      </c>
      <c r="L399" s="242">
        <v>0</v>
      </c>
      <c r="M399" s="242"/>
      <c r="N399" s="243">
        <f>ROUND(L399*K399,2)</f>
        <v>0</v>
      </c>
      <c r="O399" s="240"/>
      <c r="P399" s="240"/>
      <c r="Q399" s="240"/>
      <c r="R399" s="126"/>
      <c r="T399" s="156" t="s">
        <v>737</v>
      </c>
      <c r="U399" s="43" t="s">
        <v>780</v>
      </c>
      <c r="V399" s="35"/>
      <c r="W399" s="157">
        <f>V399*K399</f>
        <v>0</v>
      </c>
      <c r="X399" s="157">
        <v>0.00012</v>
      </c>
      <c r="Y399" s="157">
        <f>X399*K399</f>
        <v>0.0054</v>
      </c>
      <c r="Z399" s="157">
        <v>0</v>
      </c>
      <c r="AA399" s="158">
        <f>Z399*K399</f>
        <v>0</v>
      </c>
      <c r="AR399" s="18" t="s">
        <v>912</v>
      </c>
      <c r="AT399" s="18" t="s">
        <v>910</v>
      </c>
      <c r="AU399" s="18" t="s">
        <v>860</v>
      </c>
      <c r="AY399" s="18" t="s">
        <v>880</v>
      </c>
      <c r="BE399" s="100">
        <f>IF(U399="základní",N399,0)</f>
        <v>0</v>
      </c>
      <c r="BF399" s="100">
        <f>IF(U399="snížená",N399,0)</f>
        <v>0</v>
      </c>
      <c r="BG399" s="100">
        <f>IF(U399="zákl. přenesená",N399,0)</f>
        <v>0</v>
      </c>
      <c r="BH399" s="100">
        <f>IF(U399="sníž. přenesená",N399,0)</f>
        <v>0</v>
      </c>
      <c r="BI399" s="100">
        <f>IF(U399="nulová",N399,0)</f>
        <v>0</v>
      </c>
      <c r="BJ399" s="18" t="s">
        <v>860</v>
      </c>
      <c r="BK399" s="100">
        <f>ROUND(L399*K399,2)</f>
        <v>0</v>
      </c>
      <c r="BL399" s="18" t="s">
        <v>912</v>
      </c>
      <c r="BM399" s="18" t="s">
        <v>150</v>
      </c>
    </row>
    <row r="400" spans="2:51" s="10" customFormat="1" ht="22.5" customHeight="1">
      <c r="B400" s="163"/>
      <c r="C400" s="164"/>
      <c r="D400" s="164"/>
      <c r="E400" s="165"/>
      <c r="F400" s="247" t="s">
        <v>151</v>
      </c>
      <c r="G400" s="248"/>
      <c r="H400" s="248"/>
      <c r="I400" s="248"/>
      <c r="J400" s="164"/>
      <c r="K400" s="166">
        <v>45</v>
      </c>
      <c r="L400" s="164"/>
      <c r="M400" s="164"/>
      <c r="N400" s="164"/>
      <c r="O400" s="164"/>
      <c r="P400" s="164"/>
      <c r="Q400" s="164"/>
      <c r="R400" s="167"/>
      <c r="T400" s="168"/>
      <c r="U400" s="164"/>
      <c r="V400" s="164"/>
      <c r="W400" s="164"/>
      <c r="X400" s="164"/>
      <c r="Y400" s="164"/>
      <c r="Z400" s="164"/>
      <c r="AA400" s="169"/>
      <c r="AT400" s="170" t="s">
        <v>915</v>
      </c>
      <c r="AU400" s="170" t="s">
        <v>860</v>
      </c>
      <c r="AV400" s="10" t="s">
        <v>860</v>
      </c>
      <c r="AW400" s="10" t="s">
        <v>770</v>
      </c>
      <c r="AX400" s="10" t="s">
        <v>813</v>
      </c>
      <c r="AY400" s="170" t="s">
        <v>880</v>
      </c>
    </row>
    <row r="401" spans="2:65" s="1" customFormat="1" ht="31.5" customHeight="1">
      <c r="B401" s="123"/>
      <c r="C401" s="159" t="s">
        <v>152</v>
      </c>
      <c r="D401" s="159" t="s">
        <v>910</v>
      </c>
      <c r="E401" s="160"/>
      <c r="F401" s="241" t="s">
        <v>153</v>
      </c>
      <c r="G401" s="241"/>
      <c r="H401" s="241"/>
      <c r="I401" s="241"/>
      <c r="J401" s="161" t="s">
        <v>907</v>
      </c>
      <c r="K401" s="162">
        <v>9</v>
      </c>
      <c r="L401" s="242">
        <v>0</v>
      </c>
      <c r="M401" s="242"/>
      <c r="N401" s="243">
        <f>ROUND(L401*K401,2)</f>
        <v>0</v>
      </c>
      <c r="O401" s="240"/>
      <c r="P401" s="240"/>
      <c r="Q401" s="240"/>
      <c r="R401" s="126"/>
      <c r="T401" s="156" t="s">
        <v>737</v>
      </c>
      <c r="U401" s="43" t="s">
        <v>780</v>
      </c>
      <c r="V401" s="35"/>
      <c r="W401" s="157">
        <f>V401*K401</f>
        <v>0</v>
      </c>
      <c r="X401" s="157">
        <v>0.00012</v>
      </c>
      <c r="Y401" s="157">
        <f>X401*K401</f>
        <v>0.00108</v>
      </c>
      <c r="Z401" s="157">
        <v>0</v>
      </c>
      <c r="AA401" s="158">
        <f>Z401*K401</f>
        <v>0</v>
      </c>
      <c r="AR401" s="18" t="s">
        <v>912</v>
      </c>
      <c r="AT401" s="18" t="s">
        <v>910</v>
      </c>
      <c r="AU401" s="18" t="s">
        <v>860</v>
      </c>
      <c r="AY401" s="18" t="s">
        <v>880</v>
      </c>
      <c r="BE401" s="100">
        <f>IF(U401="základní",N401,0)</f>
        <v>0</v>
      </c>
      <c r="BF401" s="100">
        <f>IF(U401="snížená",N401,0)</f>
        <v>0</v>
      </c>
      <c r="BG401" s="100">
        <f>IF(U401="zákl. přenesená",N401,0)</f>
        <v>0</v>
      </c>
      <c r="BH401" s="100">
        <f>IF(U401="sníž. přenesená",N401,0)</f>
        <v>0</v>
      </c>
      <c r="BI401" s="100">
        <f>IF(U401="nulová",N401,0)</f>
        <v>0</v>
      </c>
      <c r="BJ401" s="18" t="s">
        <v>860</v>
      </c>
      <c r="BK401" s="100">
        <f>ROUND(L401*K401,2)</f>
        <v>0</v>
      </c>
      <c r="BL401" s="18" t="s">
        <v>912</v>
      </c>
      <c r="BM401" s="18" t="s">
        <v>154</v>
      </c>
    </row>
    <row r="402" spans="2:51" s="10" customFormat="1" ht="22.5" customHeight="1">
      <c r="B402" s="163"/>
      <c r="C402" s="164"/>
      <c r="D402" s="164"/>
      <c r="E402" s="165" t="s">
        <v>737</v>
      </c>
      <c r="F402" s="247" t="s">
        <v>155</v>
      </c>
      <c r="G402" s="248"/>
      <c r="H402" s="248"/>
      <c r="I402" s="248"/>
      <c r="J402" s="164"/>
      <c r="K402" s="166">
        <v>9</v>
      </c>
      <c r="L402" s="164"/>
      <c r="M402" s="164"/>
      <c r="N402" s="164"/>
      <c r="O402" s="164"/>
      <c r="P402" s="164"/>
      <c r="Q402" s="164"/>
      <c r="R402" s="167"/>
      <c r="T402" s="168"/>
      <c r="U402" s="164"/>
      <c r="V402" s="164"/>
      <c r="W402" s="164"/>
      <c r="X402" s="164"/>
      <c r="Y402" s="164"/>
      <c r="Z402" s="164"/>
      <c r="AA402" s="169"/>
      <c r="AT402" s="170" t="s">
        <v>915</v>
      </c>
      <c r="AU402" s="170" t="s">
        <v>860</v>
      </c>
      <c r="AV402" s="10" t="s">
        <v>860</v>
      </c>
      <c r="AW402" s="10" t="s">
        <v>770</v>
      </c>
      <c r="AX402" s="10" t="s">
        <v>813</v>
      </c>
      <c r="AY402" s="170" t="s">
        <v>880</v>
      </c>
    </row>
    <row r="403" spans="2:65" s="1" customFormat="1" ht="44.25" customHeight="1">
      <c r="B403" s="123"/>
      <c r="C403" s="152" t="s">
        <v>156</v>
      </c>
      <c r="D403" s="152" t="s">
        <v>881</v>
      </c>
      <c r="E403" s="153" t="s">
        <v>157</v>
      </c>
      <c r="F403" s="238" t="s">
        <v>158</v>
      </c>
      <c r="G403" s="238"/>
      <c r="H403" s="238"/>
      <c r="I403" s="238"/>
      <c r="J403" s="154" t="s">
        <v>907</v>
      </c>
      <c r="K403" s="155">
        <v>1242</v>
      </c>
      <c r="L403" s="239">
        <v>0</v>
      </c>
      <c r="M403" s="239"/>
      <c r="N403" s="240">
        <f>ROUND(L403*K403,2)</f>
        <v>0</v>
      </c>
      <c r="O403" s="240"/>
      <c r="P403" s="240"/>
      <c r="Q403" s="240"/>
      <c r="R403" s="126"/>
      <c r="T403" s="156" t="s">
        <v>737</v>
      </c>
      <c r="U403" s="43" t="s">
        <v>780</v>
      </c>
      <c r="V403" s="35"/>
      <c r="W403" s="157">
        <f>V403*K403</f>
        <v>0</v>
      </c>
      <c r="X403" s="157">
        <v>0</v>
      </c>
      <c r="Y403" s="157">
        <f>X403*K403</f>
        <v>0</v>
      </c>
      <c r="Z403" s="157">
        <v>0</v>
      </c>
      <c r="AA403" s="158">
        <f>Z403*K403</f>
        <v>0</v>
      </c>
      <c r="AR403" s="18" t="s">
        <v>885</v>
      </c>
      <c r="AT403" s="18" t="s">
        <v>881</v>
      </c>
      <c r="AU403" s="18" t="s">
        <v>860</v>
      </c>
      <c r="AY403" s="18" t="s">
        <v>880</v>
      </c>
      <c r="BE403" s="100">
        <f>IF(U403="základní",N403,0)</f>
        <v>0</v>
      </c>
      <c r="BF403" s="100">
        <f>IF(U403="snížená",N403,0)</f>
        <v>0</v>
      </c>
      <c r="BG403" s="100">
        <f>IF(U403="zákl. přenesená",N403,0)</f>
        <v>0</v>
      </c>
      <c r="BH403" s="100">
        <f>IF(U403="sníž. přenesená",N403,0)</f>
        <v>0</v>
      </c>
      <c r="BI403" s="100">
        <f>IF(U403="nulová",N403,0)</f>
        <v>0</v>
      </c>
      <c r="BJ403" s="18" t="s">
        <v>860</v>
      </c>
      <c r="BK403" s="100">
        <f>ROUND(L403*K403,2)</f>
        <v>0</v>
      </c>
      <c r="BL403" s="18" t="s">
        <v>885</v>
      </c>
      <c r="BM403" s="18" t="s">
        <v>159</v>
      </c>
    </row>
    <row r="404" spans="2:65" s="1" customFormat="1" ht="44.25" customHeight="1">
      <c r="B404" s="123"/>
      <c r="C404" s="152" t="s">
        <v>160</v>
      </c>
      <c r="D404" s="152" t="s">
        <v>881</v>
      </c>
      <c r="E404" s="153" t="s">
        <v>161</v>
      </c>
      <c r="F404" s="238" t="s">
        <v>162</v>
      </c>
      <c r="G404" s="238"/>
      <c r="H404" s="238"/>
      <c r="I404" s="238"/>
      <c r="J404" s="154" t="s">
        <v>907</v>
      </c>
      <c r="K404" s="155">
        <v>1214</v>
      </c>
      <c r="L404" s="239">
        <v>0</v>
      </c>
      <c r="M404" s="239"/>
      <c r="N404" s="240">
        <f>ROUND(L404*K404,2)</f>
        <v>0</v>
      </c>
      <c r="O404" s="240"/>
      <c r="P404" s="240"/>
      <c r="Q404" s="240"/>
      <c r="R404" s="126"/>
      <c r="T404" s="156" t="s">
        <v>737</v>
      </c>
      <c r="U404" s="43" t="s">
        <v>780</v>
      </c>
      <c r="V404" s="35"/>
      <c r="W404" s="157">
        <f>V404*K404</f>
        <v>0</v>
      </c>
      <c r="X404" s="157">
        <v>0</v>
      </c>
      <c r="Y404" s="157">
        <f>X404*K404</f>
        <v>0</v>
      </c>
      <c r="Z404" s="157">
        <v>0</v>
      </c>
      <c r="AA404" s="158">
        <f>Z404*K404</f>
        <v>0</v>
      </c>
      <c r="AR404" s="18" t="s">
        <v>885</v>
      </c>
      <c r="AT404" s="18" t="s">
        <v>881</v>
      </c>
      <c r="AU404" s="18" t="s">
        <v>860</v>
      </c>
      <c r="AY404" s="18" t="s">
        <v>880</v>
      </c>
      <c r="BE404" s="100">
        <f>IF(U404="základní",N404,0)</f>
        <v>0</v>
      </c>
      <c r="BF404" s="100">
        <f>IF(U404="snížená",N404,0)</f>
        <v>0</v>
      </c>
      <c r="BG404" s="100">
        <f>IF(U404="zákl. přenesená",N404,0)</f>
        <v>0</v>
      </c>
      <c r="BH404" s="100">
        <f>IF(U404="sníž. přenesená",N404,0)</f>
        <v>0</v>
      </c>
      <c r="BI404" s="100">
        <f>IF(U404="nulová",N404,0)</f>
        <v>0</v>
      </c>
      <c r="BJ404" s="18" t="s">
        <v>860</v>
      </c>
      <c r="BK404" s="100">
        <f>ROUND(L404*K404,2)</f>
        <v>0</v>
      </c>
      <c r="BL404" s="18" t="s">
        <v>885</v>
      </c>
      <c r="BM404" s="18" t="s">
        <v>163</v>
      </c>
    </row>
    <row r="405" spans="2:65" s="1" customFormat="1" ht="22.5" customHeight="1">
      <c r="B405" s="123"/>
      <c r="C405" s="159" t="s">
        <v>164</v>
      </c>
      <c r="D405" s="159" t="s">
        <v>910</v>
      </c>
      <c r="E405" s="160"/>
      <c r="F405" s="241" t="s">
        <v>165</v>
      </c>
      <c r="G405" s="241"/>
      <c r="H405" s="241"/>
      <c r="I405" s="241"/>
      <c r="J405" s="161" t="s">
        <v>907</v>
      </c>
      <c r="K405" s="162">
        <v>2456</v>
      </c>
      <c r="L405" s="242">
        <v>0</v>
      </c>
      <c r="M405" s="242"/>
      <c r="N405" s="243">
        <f>ROUND(L405*K405,2)</f>
        <v>0</v>
      </c>
      <c r="O405" s="240"/>
      <c r="P405" s="240"/>
      <c r="Q405" s="240"/>
      <c r="R405" s="126"/>
      <c r="T405" s="156" t="s">
        <v>737</v>
      </c>
      <c r="U405" s="43" t="s">
        <v>780</v>
      </c>
      <c r="V405" s="35"/>
      <c r="W405" s="157">
        <f>V405*K405</f>
        <v>0</v>
      </c>
      <c r="X405" s="157">
        <v>0.00017</v>
      </c>
      <c r="Y405" s="157">
        <f>X405*K405</f>
        <v>0.41752</v>
      </c>
      <c r="Z405" s="157">
        <v>0</v>
      </c>
      <c r="AA405" s="158">
        <f>Z405*K405</f>
        <v>0</v>
      </c>
      <c r="AR405" s="18" t="s">
        <v>912</v>
      </c>
      <c r="AT405" s="18" t="s">
        <v>910</v>
      </c>
      <c r="AU405" s="18" t="s">
        <v>860</v>
      </c>
      <c r="AY405" s="18" t="s">
        <v>880</v>
      </c>
      <c r="BE405" s="100">
        <f>IF(U405="základní",N405,0)</f>
        <v>0</v>
      </c>
      <c r="BF405" s="100">
        <f>IF(U405="snížená",N405,0)</f>
        <v>0</v>
      </c>
      <c r="BG405" s="100">
        <f>IF(U405="zákl. přenesená",N405,0)</f>
        <v>0</v>
      </c>
      <c r="BH405" s="100">
        <f>IF(U405="sníž. přenesená",N405,0)</f>
        <v>0</v>
      </c>
      <c r="BI405" s="100">
        <f>IF(U405="nulová",N405,0)</f>
        <v>0</v>
      </c>
      <c r="BJ405" s="18" t="s">
        <v>860</v>
      </c>
      <c r="BK405" s="100">
        <f>ROUND(L405*K405,2)</f>
        <v>0</v>
      </c>
      <c r="BL405" s="18" t="s">
        <v>912</v>
      </c>
      <c r="BM405" s="18" t="s">
        <v>166</v>
      </c>
    </row>
    <row r="406" spans="2:51" s="10" customFormat="1" ht="22.5" customHeight="1">
      <c r="B406" s="163"/>
      <c r="C406" s="164"/>
      <c r="D406" s="164"/>
      <c r="E406" s="165" t="s">
        <v>737</v>
      </c>
      <c r="F406" s="247" t="s">
        <v>167</v>
      </c>
      <c r="G406" s="248"/>
      <c r="H406" s="248"/>
      <c r="I406" s="248"/>
      <c r="J406" s="164"/>
      <c r="K406" s="166">
        <v>2456</v>
      </c>
      <c r="L406" s="164"/>
      <c r="M406" s="164"/>
      <c r="N406" s="164"/>
      <c r="O406" s="164"/>
      <c r="P406" s="164"/>
      <c r="Q406" s="164"/>
      <c r="R406" s="167"/>
      <c r="T406" s="168"/>
      <c r="U406" s="164"/>
      <c r="V406" s="164"/>
      <c r="W406" s="164"/>
      <c r="X406" s="164"/>
      <c r="Y406" s="164"/>
      <c r="Z406" s="164"/>
      <c r="AA406" s="169"/>
      <c r="AT406" s="170" t="s">
        <v>915</v>
      </c>
      <c r="AU406" s="170" t="s">
        <v>860</v>
      </c>
      <c r="AV406" s="10" t="s">
        <v>860</v>
      </c>
      <c r="AW406" s="10" t="s">
        <v>770</v>
      </c>
      <c r="AX406" s="10" t="s">
        <v>813</v>
      </c>
      <c r="AY406" s="170" t="s">
        <v>880</v>
      </c>
    </row>
    <row r="407" spans="2:65" s="1" customFormat="1" ht="44.25" customHeight="1">
      <c r="B407" s="123"/>
      <c r="C407" s="152" t="s">
        <v>168</v>
      </c>
      <c r="D407" s="152" t="s">
        <v>881</v>
      </c>
      <c r="E407" s="153" t="s">
        <v>169</v>
      </c>
      <c r="F407" s="238" t="s">
        <v>170</v>
      </c>
      <c r="G407" s="238"/>
      <c r="H407" s="238"/>
      <c r="I407" s="238"/>
      <c r="J407" s="154" t="s">
        <v>907</v>
      </c>
      <c r="K407" s="155">
        <v>38</v>
      </c>
      <c r="L407" s="239">
        <v>0</v>
      </c>
      <c r="M407" s="239"/>
      <c r="N407" s="240">
        <f>ROUND(L407*K407,2)</f>
        <v>0</v>
      </c>
      <c r="O407" s="240"/>
      <c r="P407" s="240"/>
      <c r="Q407" s="240"/>
      <c r="R407" s="126"/>
      <c r="T407" s="156" t="s">
        <v>737</v>
      </c>
      <c r="U407" s="43" t="s">
        <v>780</v>
      </c>
      <c r="V407" s="35"/>
      <c r="W407" s="157">
        <f>V407*K407</f>
        <v>0</v>
      </c>
      <c r="X407" s="157">
        <v>0</v>
      </c>
      <c r="Y407" s="157">
        <f>X407*K407</f>
        <v>0</v>
      </c>
      <c r="Z407" s="157">
        <v>0</v>
      </c>
      <c r="AA407" s="158">
        <f>Z407*K407</f>
        <v>0</v>
      </c>
      <c r="AR407" s="18" t="s">
        <v>885</v>
      </c>
      <c r="AT407" s="18" t="s">
        <v>881</v>
      </c>
      <c r="AU407" s="18" t="s">
        <v>860</v>
      </c>
      <c r="AY407" s="18" t="s">
        <v>880</v>
      </c>
      <c r="BE407" s="100">
        <f>IF(U407="základní",N407,0)</f>
        <v>0</v>
      </c>
      <c r="BF407" s="100">
        <f>IF(U407="snížená",N407,0)</f>
        <v>0</v>
      </c>
      <c r="BG407" s="100">
        <f>IF(U407="zákl. přenesená",N407,0)</f>
        <v>0</v>
      </c>
      <c r="BH407" s="100">
        <f>IF(U407="sníž. přenesená",N407,0)</f>
        <v>0</v>
      </c>
      <c r="BI407" s="100">
        <f>IF(U407="nulová",N407,0)</f>
        <v>0</v>
      </c>
      <c r="BJ407" s="18" t="s">
        <v>860</v>
      </c>
      <c r="BK407" s="100">
        <f>ROUND(L407*K407,2)</f>
        <v>0</v>
      </c>
      <c r="BL407" s="18" t="s">
        <v>885</v>
      </c>
      <c r="BM407" s="18" t="s">
        <v>171</v>
      </c>
    </row>
    <row r="408" spans="2:65" s="1" customFormat="1" ht="22.5" customHeight="1">
      <c r="B408" s="123"/>
      <c r="C408" s="159" t="s">
        <v>172</v>
      </c>
      <c r="D408" s="159" t="s">
        <v>910</v>
      </c>
      <c r="E408" s="160"/>
      <c r="F408" s="241" t="s">
        <v>173</v>
      </c>
      <c r="G408" s="241"/>
      <c r="H408" s="241"/>
      <c r="I408" s="241"/>
      <c r="J408" s="161" t="s">
        <v>907</v>
      </c>
      <c r="K408" s="162">
        <v>26</v>
      </c>
      <c r="L408" s="242">
        <v>0</v>
      </c>
      <c r="M408" s="242"/>
      <c r="N408" s="243">
        <f>ROUND(L408*K408,2)</f>
        <v>0</v>
      </c>
      <c r="O408" s="240"/>
      <c r="P408" s="240"/>
      <c r="Q408" s="240"/>
      <c r="R408" s="126"/>
      <c r="T408" s="156" t="s">
        <v>737</v>
      </c>
      <c r="U408" s="43" t="s">
        <v>780</v>
      </c>
      <c r="V408" s="35"/>
      <c r="W408" s="157">
        <f>V408*K408</f>
        <v>0</v>
      </c>
      <c r="X408" s="157">
        <v>0.00023</v>
      </c>
      <c r="Y408" s="157">
        <f>X408*K408</f>
        <v>0.00598</v>
      </c>
      <c r="Z408" s="157">
        <v>0</v>
      </c>
      <c r="AA408" s="158">
        <f>Z408*K408</f>
        <v>0</v>
      </c>
      <c r="AR408" s="18" t="s">
        <v>912</v>
      </c>
      <c r="AT408" s="18" t="s">
        <v>910</v>
      </c>
      <c r="AU408" s="18" t="s">
        <v>860</v>
      </c>
      <c r="AY408" s="18" t="s">
        <v>880</v>
      </c>
      <c r="BE408" s="100">
        <f>IF(U408="základní",N408,0)</f>
        <v>0</v>
      </c>
      <c r="BF408" s="100">
        <f>IF(U408="snížená",N408,0)</f>
        <v>0</v>
      </c>
      <c r="BG408" s="100">
        <f>IF(U408="zákl. přenesená",N408,0)</f>
        <v>0</v>
      </c>
      <c r="BH408" s="100">
        <f>IF(U408="sníž. přenesená",N408,0)</f>
        <v>0</v>
      </c>
      <c r="BI408" s="100">
        <f>IF(U408="nulová",N408,0)</f>
        <v>0</v>
      </c>
      <c r="BJ408" s="18" t="s">
        <v>860</v>
      </c>
      <c r="BK408" s="100">
        <f>ROUND(L408*K408,2)</f>
        <v>0</v>
      </c>
      <c r="BL408" s="18" t="s">
        <v>912</v>
      </c>
      <c r="BM408" s="18" t="s">
        <v>174</v>
      </c>
    </row>
    <row r="409" spans="2:51" s="10" customFormat="1" ht="22.5" customHeight="1">
      <c r="B409" s="163"/>
      <c r="C409" s="164"/>
      <c r="D409" s="164"/>
      <c r="E409" s="165"/>
      <c r="F409" s="247" t="s">
        <v>175</v>
      </c>
      <c r="G409" s="248"/>
      <c r="H409" s="248"/>
      <c r="I409" s="248"/>
      <c r="J409" s="164"/>
      <c r="K409" s="166">
        <v>26</v>
      </c>
      <c r="L409" s="164"/>
      <c r="M409" s="164"/>
      <c r="N409" s="164"/>
      <c r="O409" s="164"/>
      <c r="P409" s="164"/>
      <c r="Q409" s="164"/>
      <c r="R409" s="167"/>
      <c r="T409" s="168"/>
      <c r="U409" s="164"/>
      <c r="V409" s="164"/>
      <c r="W409" s="164"/>
      <c r="X409" s="164"/>
      <c r="Y409" s="164"/>
      <c r="Z409" s="164"/>
      <c r="AA409" s="169"/>
      <c r="AT409" s="170" t="s">
        <v>915</v>
      </c>
      <c r="AU409" s="170" t="s">
        <v>860</v>
      </c>
      <c r="AV409" s="10" t="s">
        <v>860</v>
      </c>
      <c r="AW409" s="10" t="s">
        <v>770</v>
      </c>
      <c r="AX409" s="10" t="s">
        <v>756</v>
      </c>
      <c r="AY409" s="170" t="s">
        <v>880</v>
      </c>
    </row>
    <row r="410" spans="2:65" s="1" customFormat="1" ht="31.5" customHeight="1">
      <c r="B410" s="123"/>
      <c r="C410" s="159" t="s">
        <v>176</v>
      </c>
      <c r="D410" s="159" t="s">
        <v>910</v>
      </c>
      <c r="E410" s="160"/>
      <c r="F410" s="241" t="s">
        <v>177</v>
      </c>
      <c r="G410" s="241"/>
      <c r="H410" s="241"/>
      <c r="I410" s="241"/>
      <c r="J410" s="161" t="s">
        <v>907</v>
      </c>
      <c r="K410" s="162">
        <v>12</v>
      </c>
      <c r="L410" s="242">
        <v>0</v>
      </c>
      <c r="M410" s="242"/>
      <c r="N410" s="243">
        <f>ROUND(L410*K410,2)</f>
        <v>0</v>
      </c>
      <c r="O410" s="240"/>
      <c r="P410" s="240"/>
      <c r="Q410" s="240"/>
      <c r="R410" s="126"/>
      <c r="T410" s="156" t="s">
        <v>737</v>
      </c>
      <c r="U410" s="43" t="s">
        <v>780</v>
      </c>
      <c r="V410" s="35"/>
      <c r="W410" s="157">
        <f>V410*K410</f>
        <v>0</v>
      </c>
      <c r="X410" s="157">
        <v>0.00023</v>
      </c>
      <c r="Y410" s="157">
        <f>X410*K410</f>
        <v>0.0027600000000000003</v>
      </c>
      <c r="Z410" s="157">
        <v>0</v>
      </c>
      <c r="AA410" s="158">
        <f>Z410*K410</f>
        <v>0</v>
      </c>
      <c r="AR410" s="18" t="s">
        <v>912</v>
      </c>
      <c r="AT410" s="18" t="s">
        <v>910</v>
      </c>
      <c r="AU410" s="18" t="s">
        <v>860</v>
      </c>
      <c r="AY410" s="18" t="s">
        <v>880</v>
      </c>
      <c r="BE410" s="100">
        <f>IF(U410="základní",N410,0)</f>
        <v>0</v>
      </c>
      <c r="BF410" s="100">
        <f>IF(U410="snížená",N410,0)</f>
        <v>0</v>
      </c>
      <c r="BG410" s="100">
        <f>IF(U410="zákl. přenesená",N410,0)</f>
        <v>0</v>
      </c>
      <c r="BH410" s="100">
        <f>IF(U410="sníž. přenesená",N410,0)</f>
        <v>0</v>
      </c>
      <c r="BI410" s="100">
        <f>IF(U410="nulová",N410,0)</f>
        <v>0</v>
      </c>
      <c r="BJ410" s="18" t="s">
        <v>860</v>
      </c>
      <c r="BK410" s="100">
        <f>ROUND(L410*K410,2)</f>
        <v>0</v>
      </c>
      <c r="BL410" s="18" t="s">
        <v>912</v>
      </c>
      <c r="BM410" s="18" t="s">
        <v>178</v>
      </c>
    </row>
    <row r="411" spans="2:51" s="10" customFormat="1" ht="22.5" customHeight="1">
      <c r="B411" s="163"/>
      <c r="C411" s="164"/>
      <c r="D411" s="164"/>
      <c r="E411" s="165" t="s">
        <v>737</v>
      </c>
      <c r="F411" s="247" t="s">
        <v>914</v>
      </c>
      <c r="G411" s="248"/>
      <c r="H411" s="248"/>
      <c r="I411" s="248"/>
      <c r="J411" s="164"/>
      <c r="K411" s="166">
        <v>12</v>
      </c>
      <c r="L411" s="164"/>
      <c r="M411" s="164"/>
      <c r="N411" s="164"/>
      <c r="O411" s="164"/>
      <c r="P411" s="164"/>
      <c r="Q411" s="164"/>
      <c r="R411" s="167"/>
      <c r="T411" s="168"/>
      <c r="U411" s="164"/>
      <c r="V411" s="164"/>
      <c r="W411" s="164"/>
      <c r="X411" s="164"/>
      <c r="Y411" s="164"/>
      <c r="Z411" s="164"/>
      <c r="AA411" s="169"/>
      <c r="AT411" s="170" t="s">
        <v>915</v>
      </c>
      <c r="AU411" s="170" t="s">
        <v>860</v>
      </c>
      <c r="AV411" s="10" t="s">
        <v>860</v>
      </c>
      <c r="AW411" s="10" t="s">
        <v>770</v>
      </c>
      <c r="AX411" s="10" t="s">
        <v>756</v>
      </c>
      <c r="AY411" s="170" t="s">
        <v>880</v>
      </c>
    </row>
    <row r="412" spans="2:65" s="1" customFormat="1" ht="44.25" customHeight="1">
      <c r="B412" s="123"/>
      <c r="C412" s="152" t="s">
        <v>179</v>
      </c>
      <c r="D412" s="152" t="s">
        <v>881</v>
      </c>
      <c r="E412" s="153" t="s">
        <v>180</v>
      </c>
      <c r="F412" s="238" t="s">
        <v>181</v>
      </c>
      <c r="G412" s="238"/>
      <c r="H412" s="238"/>
      <c r="I412" s="238"/>
      <c r="J412" s="154" t="s">
        <v>907</v>
      </c>
      <c r="K412" s="155">
        <v>125</v>
      </c>
      <c r="L412" s="239">
        <v>0</v>
      </c>
      <c r="M412" s="239"/>
      <c r="N412" s="240">
        <f>ROUND(L412*K412,2)</f>
        <v>0</v>
      </c>
      <c r="O412" s="240"/>
      <c r="P412" s="240"/>
      <c r="Q412" s="240"/>
      <c r="R412" s="126"/>
      <c r="T412" s="156" t="s">
        <v>737</v>
      </c>
      <c r="U412" s="43" t="s">
        <v>780</v>
      </c>
      <c r="V412" s="35"/>
      <c r="W412" s="157">
        <f>V412*K412</f>
        <v>0</v>
      </c>
      <c r="X412" s="157">
        <v>0</v>
      </c>
      <c r="Y412" s="157">
        <f>X412*K412</f>
        <v>0</v>
      </c>
      <c r="Z412" s="157">
        <v>0</v>
      </c>
      <c r="AA412" s="158">
        <f>Z412*K412</f>
        <v>0</v>
      </c>
      <c r="AR412" s="18" t="s">
        <v>885</v>
      </c>
      <c r="AT412" s="18" t="s">
        <v>881</v>
      </c>
      <c r="AU412" s="18" t="s">
        <v>860</v>
      </c>
      <c r="AY412" s="18" t="s">
        <v>880</v>
      </c>
      <c r="BE412" s="100">
        <f>IF(U412="základní",N412,0)</f>
        <v>0</v>
      </c>
      <c r="BF412" s="100">
        <f>IF(U412="snížená",N412,0)</f>
        <v>0</v>
      </c>
      <c r="BG412" s="100">
        <f>IF(U412="zákl. přenesená",N412,0)</f>
        <v>0</v>
      </c>
      <c r="BH412" s="100">
        <f>IF(U412="sníž. přenesená",N412,0)</f>
        <v>0</v>
      </c>
      <c r="BI412" s="100">
        <f>IF(U412="nulová",N412,0)</f>
        <v>0</v>
      </c>
      <c r="BJ412" s="18" t="s">
        <v>860</v>
      </c>
      <c r="BK412" s="100">
        <f>ROUND(L412*K412,2)</f>
        <v>0</v>
      </c>
      <c r="BL412" s="18" t="s">
        <v>885</v>
      </c>
      <c r="BM412" s="18" t="s">
        <v>182</v>
      </c>
    </row>
    <row r="413" spans="2:65" s="1" customFormat="1" ht="22.5" customHeight="1">
      <c r="B413" s="123"/>
      <c r="C413" s="159" t="s">
        <v>183</v>
      </c>
      <c r="D413" s="159" t="s">
        <v>910</v>
      </c>
      <c r="E413" s="160"/>
      <c r="F413" s="241" t="s">
        <v>184</v>
      </c>
      <c r="G413" s="241"/>
      <c r="H413" s="241"/>
      <c r="I413" s="241"/>
      <c r="J413" s="161" t="s">
        <v>907</v>
      </c>
      <c r="K413" s="162">
        <v>125</v>
      </c>
      <c r="L413" s="242">
        <v>0</v>
      </c>
      <c r="M413" s="242"/>
      <c r="N413" s="243">
        <f>ROUND(L413*K413,2)</f>
        <v>0</v>
      </c>
      <c r="O413" s="240"/>
      <c r="P413" s="240"/>
      <c r="Q413" s="240"/>
      <c r="R413" s="126"/>
      <c r="T413" s="156" t="s">
        <v>737</v>
      </c>
      <c r="U413" s="43" t="s">
        <v>780</v>
      </c>
      <c r="V413" s="35"/>
      <c r="W413" s="157">
        <f>V413*K413</f>
        <v>0</v>
      </c>
      <c r="X413" s="157">
        <v>0.00016</v>
      </c>
      <c r="Y413" s="157">
        <f>X413*K413</f>
        <v>0.02</v>
      </c>
      <c r="Z413" s="157">
        <v>0</v>
      </c>
      <c r="AA413" s="158">
        <f>Z413*K413</f>
        <v>0</v>
      </c>
      <c r="AR413" s="18" t="s">
        <v>912</v>
      </c>
      <c r="AT413" s="18" t="s">
        <v>910</v>
      </c>
      <c r="AU413" s="18" t="s">
        <v>860</v>
      </c>
      <c r="AY413" s="18" t="s">
        <v>880</v>
      </c>
      <c r="BE413" s="100">
        <f>IF(U413="základní",N413,0)</f>
        <v>0</v>
      </c>
      <c r="BF413" s="100">
        <f>IF(U413="snížená",N413,0)</f>
        <v>0</v>
      </c>
      <c r="BG413" s="100">
        <f>IF(U413="zákl. přenesená",N413,0)</f>
        <v>0</v>
      </c>
      <c r="BH413" s="100">
        <f>IF(U413="sníž. přenesená",N413,0)</f>
        <v>0</v>
      </c>
      <c r="BI413" s="100">
        <f>IF(U413="nulová",N413,0)</f>
        <v>0</v>
      </c>
      <c r="BJ413" s="18" t="s">
        <v>860</v>
      </c>
      <c r="BK413" s="100">
        <f>ROUND(L413*K413,2)</f>
        <v>0</v>
      </c>
      <c r="BL413" s="18" t="s">
        <v>912</v>
      </c>
      <c r="BM413" s="18" t="s">
        <v>185</v>
      </c>
    </row>
    <row r="414" spans="2:51" s="10" customFormat="1" ht="22.5" customHeight="1">
      <c r="B414" s="163"/>
      <c r="C414" s="164"/>
      <c r="D414" s="164"/>
      <c r="E414" s="165" t="s">
        <v>737</v>
      </c>
      <c r="F414" s="247" t="s">
        <v>186</v>
      </c>
      <c r="G414" s="248"/>
      <c r="H414" s="248"/>
      <c r="I414" s="248"/>
      <c r="J414" s="164"/>
      <c r="K414" s="166">
        <v>125</v>
      </c>
      <c r="L414" s="164"/>
      <c r="M414" s="164"/>
      <c r="N414" s="164"/>
      <c r="O414" s="164"/>
      <c r="P414" s="164"/>
      <c r="Q414" s="164"/>
      <c r="R414" s="167"/>
      <c r="T414" s="168"/>
      <c r="U414" s="164"/>
      <c r="V414" s="164"/>
      <c r="W414" s="164"/>
      <c r="X414" s="164"/>
      <c r="Y414" s="164"/>
      <c r="Z414" s="164"/>
      <c r="AA414" s="169"/>
      <c r="AT414" s="170" t="s">
        <v>915</v>
      </c>
      <c r="AU414" s="170" t="s">
        <v>860</v>
      </c>
      <c r="AV414" s="10" t="s">
        <v>860</v>
      </c>
      <c r="AW414" s="10" t="s">
        <v>770</v>
      </c>
      <c r="AX414" s="10" t="s">
        <v>813</v>
      </c>
      <c r="AY414" s="170" t="s">
        <v>880</v>
      </c>
    </row>
    <row r="415" spans="2:65" s="1" customFormat="1" ht="44.25" customHeight="1">
      <c r="B415" s="123"/>
      <c r="C415" s="152" t="s">
        <v>187</v>
      </c>
      <c r="D415" s="152" t="s">
        <v>881</v>
      </c>
      <c r="E415" s="153" t="s">
        <v>188</v>
      </c>
      <c r="F415" s="238" t="s">
        <v>189</v>
      </c>
      <c r="G415" s="238"/>
      <c r="H415" s="238"/>
      <c r="I415" s="238"/>
      <c r="J415" s="154" t="s">
        <v>907</v>
      </c>
      <c r="K415" s="155">
        <v>40</v>
      </c>
      <c r="L415" s="239">
        <v>0</v>
      </c>
      <c r="M415" s="239"/>
      <c r="N415" s="240">
        <f>ROUND(L415*K415,2)</f>
        <v>0</v>
      </c>
      <c r="O415" s="240"/>
      <c r="P415" s="240"/>
      <c r="Q415" s="240"/>
      <c r="R415" s="126"/>
      <c r="T415" s="156" t="s">
        <v>737</v>
      </c>
      <c r="U415" s="43" t="s">
        <v>780</v>
      </c>
      <c r="V415" s="35"/>
      <c r="W415" s="157">
        <f>V415*K415</f>
        <v>0</v>
      </c>
      <c r="X415" s="157">
        <v>0</v>
      </c>
      <c r="Y415" s="157">
        <f>X415*K415</f>
        <v>0</v>
      </c>
      <c r="Z415" s="157">
        <v>0</v>
      </c>
      <c r="AA415" s="158">
        <f>Z415*K415</f>
        <v>0</v>
      </c>
      <c r="AR415" s="18" t="s">
        <v>885</v>
      </c>
      <c r="AT415" s="18" t="s">
        <v>881</v>
      </c>
      <c r="AU415" s="18" t="s">
        <v>860</v>
      </c>
      <c r="AY415" s="18" t="s">
        <v>880</v>
      </c>
      <c r="BE415" s="100">
        <f>IF(U415="základní",N415,0)</f>
        <v>0</v>
      </c>
      <c r="BF415" s="100">
        <f>IF(U415="snížená",N415,0)</f>
        <v>0</v>
      </c>
      <c r="BG415" s="100">
        <f>IF(U415="zákl. přenesená",N415,0)</f>
        <v>0</v>
      </c>
      <c r="BH415" s="100">
        <f>IF(U415="sníž. přenesená",N415,0)</f>
        <v>0</v>
      </c>
      <c r="BI415" s="100">
        <f>IF(U415="nulová",N415,0)</f>
        <v>0</v>
      </c>
      <c r="BJ415" s="18" t="s">
        <v>860</v>
      </c>
      <c r="BK415" s="100">
        <f>ROUND(L415*K415,2)</f>
        <v>0</v>
      </c>
      <c r="BL415" s="18" t="s">
        <v>885</v>
      </c>
      <c r="BM415" s="18" t="s">
        <v>190</v>
      </c>
    </row>
    <row r="416" spans="2:65" s="1" customFormat="1" ht="22.5" customHeight="1">
      <c r="B416" s="123"/>
      <c r="C416" s="159" t="s">
        <v>191</v>
      </c>
      <c r="D416" s="159" t="s">
        <v>910</v>
      </c>
      <c r="E416" s="160"/>
      <c r="F416" s="241" t="s">
        <v>192</v>
      </c>
      <c r="G416" s="241"/>
      <c r="H416" s="241"/>
      <c r="I416" s="241"/>
      <c r="J416" s="161" t="s">
        <v>907</v>
      </c>
      <c r="K416" s="162">
        <v>40</v>
      </c>
      <c r="L416" s="242">
        <v>0</v>
      </c>
      <c r="M416" s="242"/>
      <c r="N416" s="243">
        <f>ROUND(L416*K416,2)</f>
        <v>0</v>
      </c>
      <c r="O416" s="240"/>
      <c r="P416" s="240"/>
      <c r="Q416" s="240"/>
      <c r="R416" s="126"/>
      <c r="T416" s="156" t="s">
        <v>737</v>
      </c>
      <c r="U416" s="43" t="s">
        <v>780</v>
      </c>
      <c r="V416" s="35"/>
      <c r="W416" s="157">
        <f>V416*K416</f>
        <v>0</v>
      </c>
      <c r="X416" s="157">
        <v>0.00025</v>
      </c>
      <c r="Y416" s="157">
        <f>X416*K416</f>
        <v>0.01</v>
      </c>
      <c r="Z416" s="157">
        <v>0</v>
      </c>
      <c r="AA416" s="158">
        <f>Z416*K416</f>
        <v>0</v>
      </c>
      <c r="AR416" s="18" t="s">
        <v>912</v>
      </c>
      <c r="AT416" s="18" t="s">
        <v>910</v>
      </c>
      <c r="AU416" s="18" t="s">
        <v>860</v>
      </c>
      <c r="AY416" s="18" t="s">
        <v>880</v>
      </c>
      <c r="BE416" s="100">
        <f>IF(U416="základní",N416,0)</f>
        <v>0</v>
      </c>
      <c r="BF416" s="100">
        <f>IF(U416="snížená",N416,0)</f>
        <v>0</v>
      </c>
      <c r="BG416" s="100">
        <f>IF(U416="zákl. přenesená",N416,0)</f>
        <v>0</v>
      </c>
      <c r="BH416" s="100">
        <f>IF(U416="sníž. přenesená",N416,0)</f>
        <v>0</v>
      </c>
      <c r="BI416" s="100">
        <f>IF(U416="nulová",N416,0)</f>
        <v>0</v>
      </c>
      <c r="BJ416" s="18" t="s">
        <v>860</v>
      </c>
      <c r="BK416" s="100">
        <f>ROUND(L416*K416,2)</f>
        <v>0</v>
      </c>
      <c r="BL416" s="18" t="s">
        <v>912</v>
      </c>
      <c r="BM416" s="18" t="s">
        <v>193</v>
      </c>
    </row>
    <row r="417" spans="2:51" s="10" customFormat="1" ht="22.5" customHeight="1">
      <c r="B417" s="163"/>
      <c r="C417" s="164"/>
      <c r="D417" s="164"/>
      <c r="E417" s="165" t="s">
        <v>737</v>
      </c>
      <c r="F417" s="247" t="s">
        <v>194</v>
      </c>
      <c r="G417" s="248"/>
      <c r="H417" s="248"/>
      <c r="I417" s="248"/>
      <c r="J417" s="164"/>
      <c r="K417" s="166">
        <v>40</v>
      </c>
      <c r="L417" s="164"/>
      <c r="M417" s="164"/>
      <c r="N417" s="164"/>
      <c r="O417" s="164"/>
      <c r="P417" s="164"/>
      <c r="Q417" s="164"/>
      <c r="R417" s="167"/>
      <c r="T417" s="168"/>
      <c r="U417" s="164"/>
      <c r="V417" s="164"/>
      <c r="W417" s="164"/>
      <c r="X417" s="164"/>
      <c r="Y417" s="164"/>
      <c r="Z417" s="164"/>
      <c r="AA417" s="169"/>
      <c r="AT417" s="170" t="s">
        <v>915</v>
      </c>
      <c r="AU417" s="170" t="s">
        <v>860</v>
      </c>
      <c r="AV417" s="10" t="s">
        <v>860</v>
      </c>
      <c r="AW417" s="10" t="s">
        <v>770</v>
      </c>
      <c r="AX417" s="10" t="s">
        <v>813</v>
      </c>
      <c r="AY417" s="170" t="s">
        <v>880</v>
      </c>
    </row>
    <row r="418" spans="2:65" s="1" customFormat="1" ht="44.25" customHeight="1">
      <c r="B418" s="123"/>
      <c r="C418" s="152" t="s">
        <v>195</v>
      </c>
      <c r="D418" s="152" t="s">
        <v>881</v>
      </c>
      <c r="E418" s="153" t="s">
        <v>196</v>
      </c>
      <c r="F418" s="238" t="s">
        <v>197</v>
      </c>
      <c r="G418" s="238"/>
      <c r="H418" s="238"/>
      <c r="I418" s="238"/>
      <c r="J418" s="154" t="s">
        <v>907</v>
      </c>
      <c r="K418" s="155">
        <v>64</v>
      </c>
      <c r="L418" s="239">
        <v>0</v>
      </c>
      <c r="M418" s="239"/>
      <c r="N418" s="240">
        <f>ROUND(L418*K418,2)</f>
        <v>0</v>
      </c>
      <c r="O418" s="240"/>
      <c r="P418" s="240"/>
      <c r="Q418" s="240"/>
      <c r="R418" s="126"/>
      <c r="T418" s="156" t="s">
        <v>737</v>
      </c>
      <c r="U418" s="43" t="s">
        <v>780</v>
      </c>
      <c r="V418" s="35"/>
      <c r="W418" s="157">
        <f>V418*K418</f>
        <v>0</v>
      </c>
      <c r="X418" s="157">
        <v>0</v>
      </c>
      <c r="Y418" s="157">
        <f>X418*K418</f>
        <v>0</v>
      </c>
      <c r="Z418" s="157">
        <v>0</v>
      </c>
      <c r="AA418" s="158">
        <f>Z418*K418</f>
        <v>0</v>
      </c>
      <c r="AR418" s="18" t="s">
        <v>885</v>
      </c>
      <c r="AT418" s="18" t="s">
        <v>881</v>
      </c>
      <c r="AU418" s="18" t="s">
        <v>860</v>
      </c>
      <c r="AY418" s="18" t="s">
        <v>880</v>
      </c>
      <c r="BE418" s="100">
        <f>IF(U418="základní",N418,0)</f>
        <v>0</v>
      </c>
      <c r="BF418" s="100">
        <f>IF(U418="snížená",N418,0)</f>
        <v>0</v>
      </c>
      <c r="BG418" s="100">
        <f>IF(U418="zákl. přenesená",N418,0)</f>
        <v>0</v>
      </c>
      <c r="BH418" s="100">
        <f>IF(U418="sníž. přenesená",N418,0)</f>
        <v>0</v>
      </c>
      <c r="BI418" s="100">
        <f>IF(U418="nulová",N418,0)</f>
        <v>0</v>
      </c>
      <c r="BJ418" s="18" t="s">
        <v>860</v>
      </c>
      <c r="BK418" s="100">
        <f>ROUND(L418*K418,2)</f>
        <v>0</v>
      </c>
      <c r="BL418" s="18" t="s">
        <v>885</v>
      </c>
      <c r="BM418" s="18" t="s">
        <v>198</v>
      </c>
    </row>
    <row r="419" spans="2:65" s="1" customFormat="1" ht="22.5" customHeight="1">
      <c r="B419" s="123"/>
      <c r="C419" s="159" t="s">
        <v>199</v>
      </c>
      <c r="D419" s="159" t="s">
        <v>910</v>
      </c>
      <c r="E419" s="160"/>
      <c r="F419" s="241" t="s">
        <v>200</v>
      </c>
      <c r="G419" s="241"/>
      <c r="H419" s="241"/>
      <c r="I419" s="241"/>
      <c r="J419" s="161" t="s">
        <v>907</v>
      </c>
      <c r="K419" s="162">
        <v>64</v>
      </c>
      <c r="L419" s="242">
        <v>0</v>
      </c>
      <c r="M419" s="242"/>
      <c r="N419" s="243">
        <f>ROUND(L419*K419,2)</f>
        <v>0</v>
      </c>
      <c r="O419" s="240"/>
      <c r="P419" s="240"/>
      <c r="Q419" s="240"/>
      <c r="R419" s="126"/>
      <c r="T419" s="156" t="s">
        <v>737</v>
      </c>
      <c r="U419" s="43" t="s">
        <v>780</v>
      </c>
      <c r="V419" s="35"/>
      <c r="W419" s="157">
        <f>V419*K419</f>
        <v>0</v>
      </c>
      <c r="X419" s="157">
        <v>0.00035</v>
      </c>
      <c r="Y419" s="157">
        <f>X419*K419</f>
        <v>0.0224</v>
      </c>
      <c r="Z419" s="157">
        <v>0</v>
      </c>
      <c r="AA419" s="158">
        <f>Z419*K419</f>
        <v>0</v>
      </c>
      <c r="AR419" s="18" t="s">
        <v>912</v>
      </c>
      <c r="AT419" s="18" t="s">
        <v>910</v>
      </c>
      <c r="AU419" s="18" t="s">
        <v>860</v>
      </c>
      <c r="AY419" s="18" t="s">
        <v>880</v>
      </c>
      <c r="BE419" s="100">
        <f>IF(U419="základní",N419,0)</f>
        <v>0</v>
      </c>
      <c r="BF419" s="100">
        <f>IF(U419="snížená",N419,0)</f>
        <v>0</v>
      </c>
      <c r="BG419" s="100">
        <f>IF(U419="zákl. přenesená",N419,0)</f>
        <v>0</v>
      </c>
      <c r="BH419" s="100">
        <f>IF(U419="sníž. přenesená",N419,0)</f>
        <v>0</v>
      </c>
      <c r="BI419" s="100">
        <f>IF(U419="nulová",N419,0)</f>
        <v>0</v>
      </c>
      <c r="BJ419" s="18" t="s">
        <v>860</v>
      </c>
      <c r="BK419" s="100">
        <f>ROUND(L419*K419,2)</f>
        <v>0</v>
      </c>
      <c r="BL419" s="18" t="s">
        <v>912</v>
      </c>
      <c r="BM419" s="18" t="s">
        <v>201</v>
      </c>
    </row>
    <row r="420" spans="2:51" s="10" customFormat="1" ht="22.5" customHeight="1">
      <c r="B420" s="163"/>
      <c r="C420" s="164"/>
      <c r="D420" s="164"/>
      <c r="E420" s="165" t="s">
        <v>737</v>
      </c>
      <c r="F420" s="247" t="s">
        <v>202</v>
      </c>
      <c r="G420" s="248"/>
      <c r="H420" s="248"/>
      <c r="I420" s="248"/>
      <c r="J420" s="164"/>
      <c r="K420" s="166">
        <v>64</v>
      </c>
      <c r="L420" s="164"/>
      <c r="M420" s="164"/>
      <c r="N420" s="164"/>
      <c r="O420" s="164"/>
      <c r="P420" s="164"/>
      <c r="Q420" s="164"/>
      <c r="R420" s="167"/>
      <c r="T420" s="168"/>
      <c r="U420" s="164"/>
      <c r="V420" s="164"/>
      <c r="W420" s="164"/>
      <c r="X420" s="164"/>
      <c r="Y420" s="164"/>
      <c r="Z420" s="164"/>
      <c r="AA420" s="169"/>
      <c r="AT420" s="170" t="s">
        <v>915</v>
      </c>
      <c r="AU420" s="170" t="s">
        <v>860</v>
      </c>
      <c r="AV420" s="10" t="s">
        <v>860</v>
      </c>
      <c r="AW420" s="10" t="s">
        <v>770</v>
      </c>
      <c r="AX420" s="10" t="s">
        <v>813</v>
      </c>
      <c r="AY420" s="170" t="s">
        <v>880</v>
      </c>
    </row>
    <row r="421" spans="2:65" s="1" customFormat="1" ht="44.25" customHeight="1">
      <c r="B421" s="123"/>
      <c r="C421" s="152" t="s">
        <v>203</v>
      </c>
      <c r="D421" s="152" t="s">
        <v>881</v>
      </c>
      <c r="E421" s="153" t="s">
        <v>204</v>
      </c>
      <c r="F421" s="238" t="s">
        <v>205</v>
      </c>
      <c r="G421" s="238"/>
      <c r="H421" s="238"/>
      <c r="I421" s="238"/>
      <c r="J421" s="154" t="s">
        <v>907</v>
      </c>
      <c r="K421" s="155">
        <v>108</v>
      </c>
      <c r="L421" s="239">
        <v>0</v>
      </c>
      <c r="M421" s="239"/>
      <c r="N421" s="240">
        <f>ROUND(L421*K421,2)</f>
        <v>0</v>
      </c>
      <c r="O421" s="240"/>
      <c r="P421" s="240"/>
      <c r="Q421" s="240"/>
      <c r="R421" s="126"/>
      <c r="T421" s="156" t="s">
        <v>737</v>
      </c>
      <c r="U421" s="43" t="s">
        <v>780</v>
      </c>
      <c r="V421" s="35"/>
      <c r="W421" s="157">
        <f>V421*K421</f>
        <v>0</v>
      </c>
      <c r="X421" s="157">
        <v>0</v>
      </c>
      <c r="Y421" s="157">
        <f>X421*K421</f>
        <v>0</v>
      </c>
      <c r="Z421" s="157">
        <v>0</v>
      </c>
      <c r="AA421" s="158">
        <f>Z421*K421</f>
        <v>0</v>
      </c>
      <c r="AR421" s="18" t="s">
        <v>885</v>
      </c>
      <c r="AT421" s="18" t="s">
        <v>881</v>
      </c>
      <c r="AU421" s="18" t="s">
        <v>860</v>
      </c>
      <c r="AY421" s="18" t="s">
        <v>880</v>
      </c>
      <c r="BE421" s="100">
        <f>IF(U421="základní",N421,0)</f>
        <v>0</v>
      </c>
      <c r="BF421" s="100">
        <f>IF(U421="snížená",N421,0)</f>
        <v>0</v>
      </c>
      <c r="BG421" s="100">
        <f>IF(U421="zákl. přenesená",N421,0)</f>
        <v>0</v>
      </c>
      <c r="BH421" s="100">
        <f>IF(U421="sníž. přenesená",N421,0)</f>
        <v>0</v>
      </c>
      <c r="BI421" s="100">
        <f>IF(U421="nulová",N421,0)</f>
        <v>0</v>
      </c>
      <c r="BJ421" s="18" t="s">
        <v>860</v>
      </c>
      <c r="BK421" s="100">
        <f>ROUND(L421*K421,2)</f>
        <v>0</v>
      </c>
      <c r="BL421" s="18" t="s">
        <v>885</v>
      </c>
      <c r="BM421" s="18" t="s">
        <v>206</v>
      </c>
    </row>
    <row r="422" spans="2:65" s="1" customFormat="1" ht="22.5" customHeight="1">
      <c r="B422" s="123"/>
      <c r="C422" s="159" t="s">
        <v>207</v>
      </c>
      <c r="D422" s="159" t="s">
        <v>910</v>
      </c>
      <c r="E422" s="160"/>
      <c r="F422" s="241" t="s">
        <v>208</v>
      </c>
      <c r="G422" s="241"/>
      <c r="H422" s="241"/>
      <c r="I422" s="241"/>
      <c r="J422" s="161" t="s">
        <v>907</v>
      </c>
      <c r="K422" s="162">
        <v>108</v>
      </c>
      <c r="L422" s="242">
        <v>0</v>
      </c>
      <c r="M422" s="242"/>
      <c r="N422" s="243">
        <f>ROUND(L422*K422,2)</f>
        <v>0</v>
      </c>
      <c r="O422" s="240"/>
      <c r="P422" s="240"/>
      <c r="Q422" s="240"/>
      <c r="R422" s="126"/>
      <c r="T422" s="156" t="s">
        <v>737</v>
      </c>
      <c r="U422" s="43" t="s">
        <v>780</v>
      </c>
      <c r="V422" s="35"/>
      <c r="W422" s="157">
        <f>V422*K422</f>
        <v>0</v>
      </c>
      <c r="X422" s="157">
        <v>0.00053</v>
      </c>
      <c r="Y422" s="157">
        <f>X422*K422</f>
        <v>0.05724</v>
      </c>
      <c r="Z422" s="157">
        <v>0</v>
      </c>
      <c r="AA422" s="158">
        <f>Z422*K422</f>
        <v>0</v>
      </c>
      <c r="AR422" s="18" t="s">
        <v>912</v>
      </c>
      <c r="AT422" s="18" t="s">
        <v>910</v>
      </c>
      <c r="AU422" s="18" t="s">
        <v>860</v>
      </c>
      <c r="AY422" s="18" t="s">
        <v>880</v>
      </c>
      <c r="BE422" s="100">
        <f>IF(U422="základní",N422,0)</f>
        <v>0</v>
      </c>
      <c r="BF422" s="100">
        <f>IF(U422="snížená",N422,0)</f>
        <v>0</v>
      </c>
      <c r="BG422" s="100">
        <f>IF(U422="zákl. přenesená",N422,0)</f>
        <v>0</v>
      </c>
      <c r="BH422" s="100">
        <f>IF(U422="sníž. přenesená",N422,0)</f>
        <v>0</v>
      </c>
      <c r="BI422" s="100">
        <f>IF(U422="nulová",N422,0)</f>
        <v>0</v>
      </c>
      <c r="BJ422" s="18" t="s">
        <v>860</v>
      </c>
      <c r="BK422" s="100">
        <f>ROUND(L422*K422,2)</f>
        <v>0</v>
      </c>
      <c r="BL422" s="18" t="s">
        <v>912</v>
      </c>
      <c r="BM422" s="18" t="s">
        <v>209</v>
      </c>
    </row>
    <row r="423" spans="2:51" s="10" customFormat="1" ht="22.5" customHeight="1">
      <c r="B423" s="163"/>
      <c r="C423" s="164"/>
      <c r="D423" s="164"/>
      <c r="E423" s="165" t="s">
        <v>737</v>
      </c>
      <c r="F423" s="247" t="s">
        <v>210</v>
      </c>
      <c r="G423" s="248"/>
      <c r="H423" s="248"/>
      <c r="I423" s="248"/>
      <c r="J423" s="164"/>
      <c r="K423" s="166">
        <v>108</v>
      </c>
      <c r="L423" s="164"/>
      <c r="M423" s="164"/>
      <c r="N423" s="164"/>
      <c r="O423" s="164"/>
      <c r="P423" s="164"/>
      <c r="Q423" s="164"/>
      <c r="R423" s="167"/>
      <c r="T423" s="168"/>
      <c r="U423" s="164"/>
      <c r="V423" s="164"/>
      <c r="W423" s="164"/>
      <c r="X423" s="164"/>
      <c r="Y423" s="164"/>
      <c r="Z423" s="164"/>
      <c r="AA423" s="169"/>
      <c r="AT423" s="170" t="s">
        <v>915</v>
      </c>
      <c r="AU423" s="170" t="s">
        <v>860</v>
      </c>
      <c r="AV423" s="10" t="s">
        <v>860</v>
      </c>
      <c r="AW423" s="10" t="s">
        <v>770</v>
      </c>
      <c r="AX423" s="10" t="s">
        <v>813</v>
      </c>
      <c r="AY423" s="170" t="s">
        <v>880</v>
      </c>
    </row>
    <row r="424" spans="2:65" s="1" customFormat="1" ht="31.5" customHeight="1">
      <c r="B424" s="123"/>
      <c r="C424" s="152" t="s">
        <v>211</v>
      </c>
      <c r="D424" s="152" t="s">
        <v>881</v>
      </c>
      <c r="E424" s="153" t="s">
        <v>212</v>
      </c>
      <c r="F424" s="238" t="s">
        <v>213</v>
      </c>
      <c r="G424" s="238"/>
      <c r="H424" s="238"/>
      <c r="I424" s="238"/>
      <c r="J424" s="154" t="s">
        <v>907</v>
      </c>
      <c r="K424" s="155">
        <v>16</v>
      </c>
      <c r="L424" s="239">
        <v>0</v>
      </c>
      <c r="M424" s="239"/>
      <c r="N424" s="240">
        <f>ROUND(L424*K424,2)</f>
        <v>0</v>
      </c>
      <c r="O424" s="240"/>
      <c r="P424" s="240"/>
      <c r="Q424" s="240"/>
      <c r="R424" s="126"/>
      <c r="T424" s="156" t="s">
        <v>737</v>
      </c>
      <c r="U424" s="43" t="s">
        <v>780</v>
      </c>
      <c r="V424" s="35"/>
      <c r="W424" s="157">
        <f>V424*K424</f>
        <v>0</v>
      </c>
      <c r="X424" s="157">
        <v>0</v>
      </c>
      <c r="Y424" s="157">
        <f>X424*K424</f>
        <v>0</v>
      </c>
      <c r="Z424" s="157">
        <v>0</v>
      </c>
      <c r="AA424" s="158">
        <f>Z424*K424</f>
        <v>0</v>
      </c>
      <c r="AR424" s="18" t="s">
        <v>885</v>
      </c>
      <c r="AT424" s="18" t="s">
        <v>881</v>
      </c>
      <c r="AU424" s="18" t="s">
        <v>860</v>
      </c>
      <c r="AY424" s="18" t="s">
        <v>880</v>
      </c>
      <c r="BE424" s="100">
        <f>IF(U424="základní",N424,0)</f>
        <v>0</v>
      </c>
      <c r="BF424" s="100">
        <f>IF(U424="snížená",N424,0)</f>
        <v>0</v>
      </c>
      <c r="BG424" s="100">
        <f>IF(U424="zákl. přenesená",N424,0)</f>
        <v>0</v>
      </c>
      <c r="BH424" s="100">
        <f>IF(U424="sníž. přenesená",N424,0)</f>
        <v>0</v>
      </c>
      <c r="BI424" s="100">
        <f>IF(U424="nulová",N424,0)</f>
        <v>0</v>
      </c>
      <c r="BJ424" s="18" t="s">
        <v>860</v>
      </c>
      <c r="BK424" s="100">
        <f>ROUND(L424*K424,2)</f>
        <v>0</v>
      </c>
      <c r="BL424" s="18" t="s">
        <v>885</v>
      </c>
      <c r="BM424" s="18" t="s">
        <v>214</v>
      </c>
    </row>
    <row r="425" spans="2:65" s="1" customFormat="1" ht="22.5" customHeight="1">
      <c r="B425" s="123"/>
      <c r="C425" s="159" t="s">
        <v>215</v>
      </c>
      <c r="D425" s="159" t="s">
        <v>910</v>
      </c>
      <c r="E425" s="160"/>
      <c r="F425" s="241" t="s">
        <v>216</v>
      </c>
      <c r="G425" s="241"/>
      <c r="H425" s="241"/>
      <c r="I425" s="241"/>
      <c r="J425" s="161" t="s">
        <v>907</v>
      </c>
      <c r="K425" s="162">
        <v>16</v>
      </c>
      <c r="L425" s="242">
        <v>0</v>
      </c>
      <c r="M425" s="242"/>
      <c r="N425" s="243">
        <f>ROUND(L425*K425,2)</f>
        <v>0</v>
      </c>
      <c r="O425" s="240"/>
      <c r="P425" s="240"/>
      <c r="Q425" s="240"/>
      <c r="R425" s="126"/>
      <c r="T425" s="156" t="s">
        <v>737</v>
      </c>
      <c r="U425" s="43" t="s">
        <v>780</v>
      </c>
      <c r="V425" s="35"/>
      <c r="W425" s="157">
        <f>V425*K425</f>
        <v>0</v>
      </c>
      <c r="X425" s="157">
        <v>0.00195</v>
      </c>
      <c r="Y425" s="157">
        <f>X425*K425</f>
        <v>0.0312</v>
      </c>
      <c r="Z425" s="157">
        <v>0</v>
      </c>
      <c r="AA425" s="158">
        <f>Z425*K425</f>
        <v>0</v>
      </c>
      <c r="AR425" s="18" t="s">
        <v>912</v>
      </c>
      <c r="AT425" s="18" t="s">
        <v>910</v>
      </c>
      <c r="AU425" s="18" t="s">
        <v>860</v>
      </c>
      <c r="AY425" s="18" t="s">
        <v>880</v>
      </c>
      <c r="BE425" s="100">
        <f>IF(U425="základní",N425,0)</f>
        <v>0</v>
      </c>
      <c r="BF425" s="100">
        <f>IF(U425="snížená",N425,0)</f>
        <v>0</v>
      </c>
      <c r="BG425" s="100">
        <f>IF(U425="zákl. přenesená",N425,0)</f>
        <v>0</v>
      </c>
      <c r="BH425" s="100">
        <f>IF(U425="sníž. přenesená",N425,0)</f>
        <v>0</v>
      </c>
      <c r="BI425" s="100">
        <f>IF(U425="nulová",N425,0)</f>
        <v>0</v>
      </c>
      <c r="BJ425" s="18" t="s">
        <v>860</v>
      </c>
      <c r="BK425" s="100">
        <f>ROUND(L425*K425,2)</f>
        <v>0</v>
      </c>
      <c r="BL425" s="18" t="s">
        <v>912</v>
      </c>
      <c r="BM425" s="18" t="s">
        <v>217</v>
      </c>
    </row>
    <row r="426" spans="2:51" s="10" customFormat="1" ht="22.5" customHeight="1">
      <c r="B426" s="163"/>
      <c r="C426" s="164"/>
      <c r="D426" s="164"/>
      <c r="E426" s="165" t="s">
        <v>737</v>
      </c>
      <c r="F426" s="247" t="s">
        <v>218</v>
      </c>
      <c r="G426" s="248"/>
      <c r="H426" s="248"/>
      <c r="I426" s="248"/>
      <c r="J426" s="164"/>
      <c r="K426" s="166">
        <v>16</v>
      </c>
      <c r="L426" s="164"/>
      <c r="M426" s="164"/>
      <c r="N426" s="164"/>
      <c r="O426" s="164"/>
      <c r="P426" s="164"/>
      <c r="Q426" s="164"/>
      <c r="R426" s="167"/>
      <c r="T426" s="168"/>
      <c r="U426" s="164"/>
      <c r="V426" s="164"/>
      <c r="W426" s="164"/>
      <c r="X426" s="164"/>
      <c r="Y426" s="164"/>
      <c r="Z426" s="164"/>
      <c r="AA426" s="169"/>
      <c r="AT426" s="170" t="s">
        <v>915</v>
      </c>
      <c r="AU426" s="170" t="s">
        <v>860</v>
      </c>
      <c r="AV426" s="10" t="s">
        <v>860</v>
      </c>
      <c r="AW426" s="10" t="s">
        <v>770</v>
      </c>
      <c r="AX426" s="10" t="s">
        <v>813</v>
      </c>
      <c r="AY426" s="170" t="s">
        <v>880</v>
      </c>
    </row>
    <row r="427" spans="2:65" s="1" customFormat="1" ht="31.5" customHeight="1">
      <c r="B427" s="123"/>
      <c r="C427" s="152" t="s">
        <v>219</v>
      </c>
      <c r="D427" s="152" t="s">
        <v>881</v>
      </c>
      <c r="E427" s="153" t="s">
        <v>220</v>
      </c>
      <c r="F427" s="238" t="s">
        <v>221</v>
      </c>
      <c r="G427" s="238"/>
      <c r="H427" s="238"/>
      <c r="I427" s="238"/>
      <c r="J427" s="154" t="s">
        <v>907</v>
      </c>
      <c r="K427" s="155">
        <v>128</v>
      </c>
      <c r="L427" s="239">
        <v>0</v>
      </c>
      <c r="M427" s="239"/>
      <c r="N427" s="240">
        <f>ROUND(L427*K427,2)</f>
        <v>0</v>
      </c>
      <c r="O427" s="240"/>
      <c r="P427" s="240"/>
      <c r="Q427" s="240"/>
      <c r="R427" s="126"/>
      <c r="T427" s="156" t="s">
        <v>737</v>
      </c>
      <c r="U427" s="43" t="s">
        <v>780</v>
      </c>
      <c r="V427" s="35"/>
      <c r="W427" s="157">
        <f>V427*K427</f>
        <v>0</v>
      </c>
      <c r="X427" s="157">
        <v>0</v>
      </c>
      <c r="Y427" s="157">
        <f>X427*K427</f>
        <v>0</v>
      </c>
      <c r="Z427" s="157">
        <v>0</v>
      </c>
      <c r="AA427" s="158">
        <f>Z427*K427</f>
        <v>0</v>
      </c>
      <c r="AR427" s="18" t="s">
        <v>885</v>
      </c>
      <c r="AT427" s="18" t="s">
        <v>881</v>
      </c>
      <c r="AU427" s="18" t="s">
        <v>860</v>
      </c>
      <c r="AY427" s="18" t="s">
        <v>880</v>
      </c>
      <c r="BE427" s="100">
        <f>IF(U427="základní",N427,0)</f>
        <v>0</v>
      </c>
      <c r="BF427" s="100">
        <f>IF(U427="snížená",N427,0)</f>
        <v>0</v>
      </c>
      <c r="BG427" s="100">
        <f>IF(U427="zákl. přenesená",N427,0)</f>
        <v>0</v>
      </c>
      <c r="BH427" s="100">
        <f>IF(U427="sníž. přenesená",N427,0)</f>
        <v>0</v>
      </c>
      <c r="BI427" s="100">
        <f>IF(U427="nulová",N427,0)</f>
        <v>0</v>
      </c>
      <c r="BJ427" s="18" t="s">
        <v>860</v>
      </c>
      <c r="BK427" s="100">
        <f>ROUND(L427*K427,2)</f>
        <v>0</v>
      </c>
      <c r="BL427" s="18" t="s">
        <v>885</v>
      </c>
      <c r="BM427" s="18" t="s">
        <v>222</v>
      </c>
    </row>
    <row r="428" spans="2:65" s="1" customFormat="1" ht="22.5" customHeight="1">
      <c r="B428" s="123"/>
      <c r="C428" s="159" t="s">
        <v>223</v>
      </c>
      <c r="D428" s="159" t="s">
        <v>910</v>
      </c>
      <c r="E428" s="160"/>
      <c r="F428" s="241" t="s">
        <v>224</v>
      </c>
      <c r="G428" s="241"/>
      <c r="H428" s="241"/>
      <c r="I428" s="241"/>
      <c r="J428" s="161" t="s">
        <v>907</v>
      </c>
      <c r="K428" s="162">
        <v>128</v>
      </c>
      <c r="L428" s="242">
        <v>0</v>
      </c>
      <c r="M428" s="242"/>
      <c r="N428" s="243">
        <f>ROUND(L428*K428,2)</f>
        <v>0</v>
      </c>
      <c r="O428" s="240"/>
      <c r="P428" s="240"/>
      <c r="Q428" s="240"/>
      <c r="R428" s="126"/>
      <c r="T428" s="156" t="s">
        <v>737</v>
      </c>
      <c r="U428" s="43" t="s">
        <v>780</v>
      </c>
      <c r="V428" s="35"/>
      <c r="W428" s="157">
        <f>V428*K428</f>
        <v>0</v>
      </c>
      <c r="X428" s="157">
        <v>3E-05</v>
      </c>
      <c r="Y428" s="157">
        <f>X428*K428</f>
        <v>0.00384</v>
      </c>
      <c r="Z428" s="157">
        <v>0</v>
      </c>
      <c r="AA428" s="158">
        <f>Z428*K428</f>
        <v>0</v>
      </c>
      <c r="AR428" s="18" t="s">
        <v>912</v>
      </c>
      <c r="AT428" s="18" t="s">
        <v>910</v>
      </c>
      <c r="AU428" s="18" t="s">
        <v>860</v>
      </c>
      <c r="AY428" s="18" t="s">
        <v>880</v>
      </c>
      <c r="BE428" s="100">
        <f>IF(U428="základní",N428,0)</f>
        <v>0</v>
      </c>
      <c r="BF428" s="100">
        <f>IF(U428="snížená",N428,0)</f>
        <v>0</v>
      </c>
      <c r="BG428" s="100">
        <f>IF(U428="zákl. přenesená",N428,0)</f>
        <v>0</v>
      </c>
      <c r="BH428" s="100">
        <f>IF(U428="sníž. přenesená",N428,0)</f>
        <v>0</v>
      </c>
      <c r="BI428" s="100">
        <f>IF(U428="nulová",N428,0)</f>
        <v>0</v>
      </c>
      <c r="BJ428" s="18" t="s">
        <v>860</v>
      </c>
      <c r="BK428" s="100">
        <f>ROUND(L428*K428,2)</f>
        <v>0</v>
      </c>
      <c r="BL428" s="18" t="s">
        <v>912</v>
      </c>
      <c r="BM428" s="18" t="s">
        <v>225</v>
      </c>
    </row>
    <row r="429" spans="2:51" s="10" customFormat="1" ht="22.5" customHeight="1">
      <c r="B429" s="163"/>
      <c r="C429" s="164"/>
      <c r="D429" s="164"/>
      <c r="E429" s="165" t="s">
        <v>737</v>
      </c>
      <c r="F429" s="247" t="s">
        <v>226</v>
      </c>
      <c r="G429" s="248"/>
      <c r="H429" s="248"/>
      <c r="I429" s="248"/>
      <c r="J429" s="164"/>
      <c r="K429" s="166">
        <v>128</v>
      </c>
      <c r="L429" s="164"/>
      <c r="M429" s="164"/>
      <c r="N429" s="164"/>
      <c r="O429" s="164"/>
      <c r="P429" s="164"/>
      <c r="Q429" s="164"/>
      <c r="R429" s="167"/>
      <c r="T429" s="168"/>
      <c r="U429" s="164"/>
      <c r="V429" s="164"/>
      <c r="W429" s="164"/>
      <c r="X429" s="164"/>
      <c r="Y429" s="164"/>
      <c r="Z429" s="164"/>
      <c r="AA429" s="169"/>
      <c r="AT429" s="170" t="s">
        <v>915</v>
      </c>
      <c r="AU429" s="170" t="s">
        <v>860</v>
      </c>
      <c r="AV429" s="10" t="s">
        <v>860</v>
      </c>
      <c r="AW429" s="10" t="s">
        <v>770</v>
      </c>
      <c r="AX429" s="10" t="s">
        <v>813</v>
      </c>
      <c r="AY429" s="170" t="s">
        <v>880</v>
      </c>
    </row>
    <row r="430" spans="2:65" s="1" customFormat="1" ht="22.5" customHeight="1">
      <c r="B430" s="123"/>
      <c r="C430" s="152" t="s">
        <v>227</v>
      </c>
      <c r="D430" s="152" t="s">
        <v>881</v>
      </c>
      <c r="E430" s="153" t="s">
        <v>228</v>
      </c>
      <c r="F430" s="238" t="s">
        <v>229</v>
      </c>
      <c r="G430" s="238"/>
      <c r="H430" s="238"/>
      <c r="I430" s="238"/>
      <c r="J430" s="154" t="s">
        <v>944</v>
      </c>
      <c r="K430" s="155">
        <v>174</v>
      </c>
      <c r="L430" s="239">
        <v>0</v>
      </c>
      <c r="M430" s="239"/>
      <c r="N430" s="240">
        <f>ROUND(L430*K430,2)</f>
        <v>0</v>
      </c>
      <c r="O430" s="240"/>
      <c r="P430" s="240"/>
      <c r="Q430" s="240"/>
      <c r="R430" s="126"/>
      <c r="T430" s="156" t="s">
        <v>737</v>
      </c>
      <c r="U430" s="43" t="s">
        <v>780</v>
      </c>
      <c r="V430" s="35"/>
      <c r="W430" s="157">
        <f>V430*K430</f>
        <v>0</v>
      </c>
      <c r="X430" s="157">
        <v>0</v>
      </c>
      <c r="Y430" s="157">
        <f>X430*K430</f>
        <v>0</v>
      </c>
      <c r="Z430" s="157">
        <v>0</v>
      </c>
      <c r="AA430" s="158">
        <f>Z430*K430</f>
        <v>0</v>
      </c>
      <c r="AR430" s="18" t="s">
        <v>885</v>
      </c>
      <c r="AT430" s="18" t="s">
        <v>881</v>
      </c>
      <c r="AU430" s="18" t="s">
        <v>860</v>
      </c>
      <c r="AY430" s="18" t="s">
        <v>880</v>
      </c>
      <c r="BE430" s="100">
        <f>IF(U430="základní",N430,0)</f>
        <v>0</v>
      </c>
      <c r="BF430" s="100">
        <f>IF(U430="snížená",N430,0)</f>
        <v>0</v>
      </c>
      <c r="BG430" s="100">
        <f>IF(U430="zákl. přenesená",N430,0)</f>
        <v>0</v>
      </c>
      <c r="BH430" s="100">
        <f>IF(U430="sníž. přenesená",N430,0)</f>
        <v>0</v>
      </c>
      <c r="BI430" s="100">
        <f>IF(U430="nulová",N430,0)</f>
        <v>0</v>
      </c>
      <c r="BJ430" s="18" t="s">
        <v>860</v>
      </c>
      <c r="BK430" s="100">
        <f>ROUND(L430*K430,2)</f>
        <v>0</v>
      </c>
      <c r="BL430" s="18" t="s">
        <v>885</v>
      </c>
      <c r="BM430" s="18" t="s">
        <v>230</v>
      </c>
    </row>
    <row r="431" spans="2:65" s="1" customFormat="1" ht="22.5" customHeight="1">
      <c r="B431" s="123"/>
      <c r="C431" s="159" t="s">
        <v>231</v>
      </c>
      <c r="D431" s="159" t="s">
        <v>910</v>
      </c>
      <c r="E431" s="160"/>
      <c r="F431" s="241" t="s">
        <v>232</v>
      </c>
      <c r="G431" s="241"/>
      <c r="H431" s="241"/>
      <c r="I431" s="241"/>
      <c r="J431" s="161" t="s">
        <v>944</v>
      </c>
      <c r="K431" s="162">
        <v>174</v>
      </c>
      <c r="L431" s="242">
        <v>0</v>
      </c>
      <c r="M431" s="242"/>
      <c r="N431" s="243">
        <f>ROUND(L431*K431,2)</f>
        <v>0</v>
      </c>
      <c r="O431" s="240"/>
      <c r="P431" s="240"/>
      <c r="Q431" s="240"/>
      <c r="R431" s="126"/>
      <c r="T431" s="156" t="s">
        <v>737</v>
      </c>
      <c r="U431" s="43" t="s">
        <v>780</v>
      </c>
      <c r="V431" s="35"/>
      <c r="W431" s="157">
        <f>V431*K431</f>
        <v>0</v>
      </c>
      <c r="X431" s="157">
        <v>0</v>
      </c>
      <c r="Y431" s="157">
        <f>X431*K431</f>
        <v>0</v>
      </c>
      <c r="Z431" s="157">
        <v>0</v>
      </c>
      <c r="AA431" s="158">
        <f>Z431*K431</f>
        <v>0</v>
      </c>
      <c r="AR431" s="18" t="s">
        <v>912</v>
      </c>
      <c r="AT431" s="18" t="s">
        <v>910</v>
      </c>
      <c r="AU431" s="18" t="s">
        <v>860</v>
      </c>
      <c r="AY431" s="18" t="s">
        <v>880</v>
      </c>
      <c r="BE431" s="100">
        <f>IF(U431="základní",N431,0)</f>
        <v>0</v>
      </c>
      <c r="BF431" s="100">
        <f>IF(U431="snížená",N431,0)</f>
        <v>0</v>
      </c>
      <c r="BG431" s="100">
        <f>IF(U431="zákl. přenesená",N431,0)</f>
        <v>0</v>
      </c>
      <c r="BH431" s="100">
        <f>IF(U431="sníž. přenesená",N431,0)</f>
        <v>0</v>
      </c>
      <c r="BI431" s="100">
        <f>IF(U431="nulová",N431,0)</f>
        <v>0</v>
      </c>
      <c r="BJ431" s="18" t="s">
        <v>860</v>
      </c>
      <c r="BK431" s="100">
        <f>ROUND(L431*K431,2)</f>
        <v>0</v>
      </c>
      <c r="BL431" s="18" t="s">
        <v>912</v>
      </c>
      <c r="BM431" s="18" t="s">
        <v>233</v>
      </c>
    </row>
    <row r="432" spans="2:51" s="10" customFormat="1" ht="31.5" customHeight="1">
      <c r="B432" s="163"/>
      <c r="C432" s="164"/>
      <c r="D432" s="164"/>
      <c r="E432" s="165" t="s">
        <v>737</v>
      </c>
      <c r="F432" s="247" t="s">
        <v>234</v>
      </c>
      <c r="G432" s="248"/>
      <c r="H432" s="248"/>
      <c r="I432" s="248"/>
      <c r="J432" s="164"/>
      <c r="K432" s="166">
        <v>174</v>
      </c>
      <c r="L432" s="164"/>
      <c r="M432" s="164"/>
      <c r="N432" s="164"/>
      <c r="O432" s="164"/>
      <c r="P432" s="164"/>
      <c r="Q432" s="164"/>
      <c r="R432" s="167"/>
      <c r="T432" s="168"/>
      <c r="U432" s="164"/>
      <c r="V432" s="164"/>
      <c r="W432" s="164"/>
      <c r="X432" s="164"/>
      <c r="Y432" s="164"/>
      <c r="Z432" s="164"/>
      <c r="AA432" s="169"/>
      <c r="AT432" s="170" t="s">
        <v>915</v>
      </c>
      <c r="AU432" s="170" t="s">
        <v>860</v>
      </c>
      <c r="AV432" s="10" t="s">
        <v>860</v>
      </c>
      <c r="AW432" s="10" t="s">
        <v>770</v>
      </c>
      <c r="AX432" s="10" t="s">
        <v>813</v>
      </c>
      <c r="AY432" s="170" t="s">
        <v>880</v>
      </c>
    </row>
    <row r="433" spans="2:65" s="1" customFormat="1" ht="31.5" customHeight="1">
      <c r="B433" s="123"/>
      <c r="C433" s="159" t="s">
        <v>235</v>
      </c>
      <c r="D433" s="159" t="s">
        <v>910</v>
      </c>
      <c r="E433" s="160"/>
      <c r="F433" s="241" t="s">
        <v>237</v>
      </c>
      <c r="G433" s="241"/>
      <c r="H433" s="241"/>
      <c r="I433" s="241"/>
      <c r="J433" s="161" t="s">
        <v>1178</v>
      </c>
      <c r="K433" s="162">
        <v>1</v>
      </c>
      <c r="L433" s="242">
        <v>0</v>
      </c>
      <c r="M433" s="242"/>
      <c r="N433" s="243">
        <f>ROUND(L433*K433,2)</f>
        <v>0</v>
      </c>
      <c r="O433" s="240"/>
      <c r="P433" s="240"/>
      <c r="Q433" s="240"/>
      <c r="R433" s="126"/>
      <c r="T433" s="156" t="s">
        <v>737</v>
      </c>
      <c r="U433" s="43" t="s">
        <v>780</v>
      </c>
      <c r="V433" s="35"/>
      <c r="W433" s="157">
        <f>V433*K433</f>
        <v>0</v>
      </c>
      <c r="X433" s="157">
        <v>3E-05</v>
      </c>
      <c r="Y433" s="157">
        <f>X433*K433</f>
        <v>3E-05</v>
      </c>
      <c r="Z433" s="157">
        <v>0</v>
      </c>
      <c r="AA433" s="158">
        <f>Z433*K433</f>
        <v>0</v>
      </c>
      <c r="AR433" s="18" t="s">
        <v>912</v>
      </c>
      <c r="AT433" s="18" t="s">
        <v>910</v>
      </c>
      <c r="AU433" s="18" t="s">
        <v>860</v>
      </c>
      <c r="AY433" s="18" t="s">
        <v>880</v>
      </c>
      <c r="BE433" s="100">
        <f>IF(U433="základní",N433,0)</f>
        <v>0</v>
      </c>
      <c r="BF433" s="100">
        <f>IF(U433="snížená",N433,0)</f>
        <v>0</v>
      </c>
      <c r="BG433" s="100">
        <f>IF(U433="zákl. přenesená",N433,0)</f>
        <v>0</v>
      </c>
      <c r="BH433" s="100">
        <f>IF(U433="sníž. přenesená",N433,0)</f>
        <v>0</v>
      </c>
      <c r="BI433" s="100">
        <f>IF(U433="nulová",N433,0)</f>
        <v>0</v>
      </c>
      <c r="BJ433" s="18" t="s">
        <v>860</v>
      </c>
      <c r="BK433" s="100">
        <f>ROUND(L433*K433,2)</f>
        <v>0</v>
      </c>
      <c r="BL433" s="18" t="s">
        <v>912</v>
      </c>
      <c r="BM433" s="18" t="s">
        <v>238</v>
      </c>
    </row>
    <row r="434" spans="2:51" s="10" customFormat="1" ht="22.5" customHeight="1">
      <c r="B434" s="163"/>
      <c r="C434" s="164"/>
      <c r="D434" s="164"/>
      <c r="E434" s="165" t="s">
        <v>737</v>
      </c>
      <c r="F434" s="247" t="s">
        <v>239</v>
      </c>
      <c r="G434" s="248"/>
      <c r="H434" s="248"/>
      <c r="I434" s="248"/>
      <c r="J434" s="164"/>
      <c r="K434" s="166">
        <v>1</v>
      </c>
      <c r="L434" s="164"/>
      <c r="M434" s="164"/>
      <c r="N434" s="164"/>
      <c r="O434" s="164"/>
      <c r="P434" s="164"/>
      <c r="Q434" s="164"/>
      <c r="R434" s="167"/>
      <c r="T434" s="168"/>
      <c r="U434" s="164"/>
      <c r="V434" s="164"/>
      <c r="W434" s="164"/>
      <c r="X434" s="164"/>
      <c r="Y434" s="164"/>
      <c r="Z434" s="164"/>
      <c r="AA434" s="169"/>
      <c r="AT434" s="170" t="s">
        <v>915</v>
      </c>
      <c r="AU434" s="170" t="s">
        <v>860</v>
      </c>
      <c r="AV434" s="10" t="s">
        <v>860</v>
      </c>
      <c r="AW434" s="10" t="s">
        <v>770</v>
      </c>
      <c r="AX434" s="10" t="s">
        <v>813</v>
      </c>
      <c r="AY434" s="170" t="s">
        <v>880</v>
      </c>
    </row>
    <row r="435" spans="2:65" s="1" customFormat="1" ht="22.5" customHeight="1">
      <c r="B435" s="123"/>
      <c r="C435" s="152" t="s">
        <v>240</v>
      </c>
      <c r="D435" s="152" t="s">
        <v>881</v>
      </c>
      <c r="E435" s="173" t="s">
        <v>236</v>
      </c>
      <c r="F435" s="238" t="s">
        <v>241</v>
      </c>
      <c r="G435" s="238"/>
      <c r="H435" s="238"/>
      <c r="I435" s="238"/>
      <c r="J435" s="154" t="s">
        <v>884</v>
      </c>
      <c r="K435" s="155">
        <v>8</v>
      </c>
      <c r="L435" s="239">
        <v>0</v>
      </c>
      <c r="M435" s="239"/>
      <c r="N435" s="240">
        <f>ROUND(L435*K435,2)</f>
        <v>0</v>
      </c>
      <c r="O435" s="240"/>
      <c r="P435" s="240"/>
      <c r="Q435" s="240"/>
      <c r="R435" s="126"/>
      <c r="T435" s="156" t="s">
        <v>737</v>
      </c>
      <c r="U435" s="43" t="s">
        <v>780</v>
      </c>
      <c r="V435" s="35"/>
      <c r="W435" s="157">
        <f>V435*K435</f>
        <v>0</v>
      </c>
      <c r="X435" s="157">
        <v>0</v>
      </c>
      <c r="Y435" s="157">
        <f>X435*K435</f>
        <v>0</v>
      </c>
      <c r="Z435" s="157">
        <v>0</v>
      </c>
      <c r="AA435" s="158">
        <f>Z435*K435</f>
        <v>0</v>
      </c>
      <c r="AR435" s="18" t="s">
        <v>885</v>
      </c>
      <c r="AT435" s="18" t="s">
        <v>881</v>
      </c>
      <c r="AU435" s="18" t="s">
        <v>860</v>
      </c>
      <c r="AY435" s="18" t="s">
        <v>880</v>
      </c>
      <c r="BE435" s="100">
        <f>IF(U435="základní",N435,0)</f>
        <v>0</v>
      </c>
      <c r="BF435" s="100">
        <f>IF(U435="snížená",N435,0)</f>
        <v>0</v>
      </c>
      <c r="BG435" s="100">
        <f>IF(U435="zákl. přenesená",N435,0)</f>
        <v>0</v>
      </c>
      <c r="BH435" s="100">
        <f>IF(U435="sníž. přenesená",N435,0)</f>
        <v>0</v>
      </c>
      <c r="BI435" s="100">
        <f>IF(U435="nulová",N435,0)</f>
        <v>0</v>
      </c>
      <c r="BJ435" s="18" t="s">
        <v>860</v>
      </c>
      <c r="BK435" s="100">
        <f>ROUND(L435*K435,2)</f>
        <v>0</v>
      </c>
      <c r="BL435" s="18" t="s">
        <v>885</v>
      </c>
      <c r="BM435" s="18" t="s">
        <v>242</v>
      </c>
    </row>
    <row r="436" spans="2:63" s="9" customFormat="1" ht="29.85" customHeight="1">
      <c r="B436" s="141"/>
      <c r="C436" s="142"/>
      <c r="D436" s="151" t="s">
        <v>846</v>
      </c>
      <c r="E436" s="151"/>
      <c r="F436" s="151"/>
      <c r="G436" s="151"/>
      <c r="H436" s="151"/>
      <c r="I436" s="151"/>
      <c r="J436" s="151"/>
      <c r="K436" s="151"/>
      <c r="L436" s="151"/>
      <c r="M436" s="151"/>
      <c r="N436" s="249">
        <f>BK436</f>
        <v>0</v>
      </c>
      <c r="O436" s="250"/>
      <c r="P436" s="250"/>
      <c r="Q436" s="250"/>
      <c r="R436" s="144"/>
      <c r="T436" s="145"/>
      <c r="U436" s="142"/>
      <c r="V436" s="142"/>
      <c r="W436" s="146">
        <f>SUM(W437:W463)</f>
        <v>0</v>
      </c>
      <c r="X436" s="142"/>
      <c r="Y436" s="146">
        <f>SUM(Y437:Y463)</f>
        <v>3.8187</v>
      </c>
      <c r="Z436" s="142"/>
      <c r="AA436" s="147">
        <f>SUM(AA437:AA463)</f>
        <v>0</v>
      </c>
      <c r="AR436" s="148" t="s">
        <v>890</v>
      </c>
      <c r="AT436" s="149" t="s">
        <v>812</v>
      </c>
      <c r="AU436" s="149" t="s">
        <v>756</v>
      </c>
      <c r="AY436" s="148" t="s">
        <v>880</v>
      </c>
      <c r="BK436" s="150">
        <f>SUM(BK437:BK463)</f>
        <v>0</v>
      </c>
    </row>
    <row r="437" spans="2:65" s="1" customFormat="1" ht="44.25" customHeight="1">
      <c r="B437" s="123"/>
      <c r="C437" s="159" t="s">
        <v>243</v>
      </c>
      <c r="D437" s="159" t="s">
        <v>910</v>
      </c>
      <c r="E437" s="160"/>
      <c r="F437" s="241" t="s">
        <v>244</v>
      </c>
      <c r="G437" s="241"/>
      <c r="H437" s="241"/>
      <c r="I437" s="241"/>
      <c r="J437" s="161" t="s">
        <v>944</v>
      </c>
      <c r="K437" s="162">
        <v>1</v>
      </c>
      <c r="L437" s="242">
        <v>0</v>
      </c>
      <c r="M437" s="242"/>
      <c r="N437" s="243">
        <f aca="true" t="shared" si="15" ref="N437:N463">ROUND(L437*K437,2)</f>
        <v>0</v>
      </c>
      <c r="O437" s="240"/>
      <c r="P437" s="240"/>
      <c r="Q437" s="240"/>
      <c r="R437" s="126"/>
      <c r="T437" s="156" t="s">
        <v>737</v>
      </c>
      <c r="U437" s="43" t="s">
        <v>780</v>
      </c>
      <c r="V437" s="35"/>
      <c r="W437" s="157">
        <f aca="true" t="shared" si="16" ref="W437:W463">V437*K437</f>
        <v>0</v>
      </c>
      <c r="X437" s="157">
        <v>0</v>
      </c>
      <c r="Y437" s="157">
        <f aca="true" t="shared" si="17" ref="Y437:Y463">X437*K437</f>
        <v>0</v>
      </c>
      <c r="Z437" s="157">
        <v>0</v>
      </c>
      <c r="AA437" s="158">
        <f aca="true" t="shared" si="18" ref="AA437:AA463">Z437*K437</f>
        <v>0</v>
      </c>
      <c r="AR437" s="18" t="s">
        <v>921</v>
      </c>
      <c r="AT437" s="18" t="s">
        <v>910</v>
      </c>
      <c r="AU437" s="18" t="s">
        <v>860</v>
      </c>
      <c r="AY437" s="18" t="s">
        <v>880</v>
      </c>
      <c r="BE437" s="100">
        <f aca="true" t="shared" si="19" ref="BE437:BE463">IF(U437="základní",N437,0)</f>
        <v>0</v>
      </c>
      <c r="BF437" s="100">
        <f aca="true" t="shared" si="20" ref="BF437:BF463">IF(U437="snížená",N437,0)</f>
        <v>0</v>
      </c>
      <c r="BG437" s="100">
        <f aca="true" t="shared" si="21" ref="BG437:BG463">IF(U437="zákl. přenesená",N437,0)</f>
        <v>0</v>
      </c>
      <c r="BH437" s="100">
        <f aca="true" t="shared" si="22" ref="BH437:BH463">IF(U437="sníž. přenesená",N437,0)</f>
        <v>0</v>
      </c>
      <c r="BI437" s="100">
        <f aca="true" t="shared" si="23" ref="BI437:BI463">IF(U437="nulová",N437,0)</f>
        <v>0</v>
      </c>
      <c r="BJ437" s="18" t="s">
        <v>860</v>
      </c>
      <c r="BK437" s="100">
        <f aca="true" t="shared" si="24" ref="BK437:BK463">ROUND(L437*K437,2)</f>
        <v>0</v>
      </c>
      <c r="BL437" s="18" t="s">
        <v>885</v>
      </c>
      <c r="BM437" s="18" t="s">
        <v>245</v>
      </c>
    </row>
    <row r="438" spans="2:65" s="1" customFormat="1" ht="31.5" customHeight="1">
      <c r="B438" s="123"/>
      <c r="C438" s="159" t="s">
        <v>246</v>
      </c>
      <c r="D438" s="159" t="s">
        <v>910</v>
      </c>
      <c r="E438" s="160"/>
      <c r="F438" s="241" t="s">
        <v>247</v>
      </c>
      <c r="G438" s="241"/>
      <c r="H438" s="241"/>
      <c r="I438" s="241"/>
      <c r="J438" s="161" t="s">
        <v>944</v>
      </c>
      <c r="K438" s="162">
        <v>1</v>
      </c>
      <c r="L438" s="242">
        <v>0</v>
      </c>
      <c r="M438" s="242"/>
      <c r="N438" s="243">
        <f t="shared" si="15"/>
        <v>0</v>
      </c>
      <c r="O438" s="240"/>
      <c r="P438" s="240"/>
      <c r="Q438" s="240"/>
      <c r="R438" s="126"/>
      <c r="T438" s="156" t="s">
        <v>737</v>
      </c>
      <c r="U438" s="43" t="s">
        <v>780</v>
      </c>
      <c r="V438" s="35"/>
      <c r="W438" s="157">
        <f t="shared" si="16"/>
        <v>0</v>
      </c>
      <c r="X438" s="157">
        <v>0</v>
      </c>
      <c r="Y438" s="157">
        <f t="shared" si="17"/>
        <v>0</v>
      </c>
      <c r="Z438" s="157">
        <v>0</v>
      </c>
      <c r="AA438" s="158">
        <f t="shared" si="18"/>
        <v>0</v>
      </c>
      <c r="AR438" s="18" t="s">
        <v>921</v>
      </c>
      <c r="AT438" s="18" t="s">
        <v>910</v>
      </c>
      <c r="AU438" s="18" t="s">
        <v>860</v>
      </c>
      <c r="AY438" s="18" t="s">
        <v>880</v>
      </c>
      <c r="BE438" s="100">
        <f t="shared" si="19"/>
        <v>0</v>
      </c>
      <c r="BF438" s="100">
        <f t="shared" si="20"/>
        <v>0</v>
      </c>
      <c r="BG438" s="100">
        <f t="shared" si="21"/>
        <v>0</v>
      </c>
      <c r="BH438" s="100">
        <f t="shared" si="22"/>
        <v>0</v>
      </c>
      <c r="BI438" s="100">
        <f t="shared" si="23"/>
        <v>0</v>
      </c>
      <c r="BJ438" s="18" t="s">
        <v>860</v>
      </c>
      <c r="BK438" s="100">
        <f t="shared" si="24"/>
        <v>0</v>
      </c>
      <c r="BL438" s="18" t="s">
        <v>885</v>
      </c>
      <c r="BM438" s="18" t="s">
        <v>248</v>
      </c>
    </row>
    <row r="439" spans="2:65" s="1" customFormat="1" ht="31.5" customHeight="1">
      <c r="B439" s="123"/>
      <c r="C439" s="159" t="s">
        <v>249</v>
      </c>
      <c r="D439" s="159" t="s">
        <v>910</v>
      </c>
      <c r="E439" s="160"/>
      <c r="F439" s="241" t="s">
        <v>250</v>
      </c>
      <c r="G439" s="241"/>
      <c r="H439" s="241"/>
      <c r="I439" s="241"/>
      <c r="J439" s="161" t="s">
        <v>944</v>
      </c>
      <c r="K439" s="162">
        <v>1</v>
      </c>
      <c r="L439" s="242">
        <v>0</v>
      </c>
      <c r="M439" s="242"/>
      <c r="N439" s="243">
        <f t="shared" si="15"/>
        <v>0</v>
      </c>
      <c r="O439" s="240"/>
      <c r="P439" s="240"/>
      <c r="Q439" s="240"/>
      <c r="R439" s="126"/>
      <c r="T439" s="156" t="s">
        <v>737</v>
      </c>
      <c r="U439" s="43" t="s">
        <v>780</v>
      </c>
      <c r="V439" s="35"/>
      <c r="W439" s="157">
        <f t="shared" si="16"/>
        <v>0</v>
      </c>
      <c r="X439" s="157">
        <v>0</v>
      </c>
      <c r="Y439" s="157">
        <f t="shared" si="17"/>
        <v>0</v>
      </c>
      <c r="Z439" s="157">
        <v>0</v>
      </c>
      <c r="AA439" s="158">
        <f t="shared" si="18"/>
        <v>0</v>
      </c>
      <c r="AR439" s="18" t="s">
        <v>921</v>
      </c>
      <c r="AT439" s="18" t="s">
        <v>910</v>
      </c>
      <c r="AU439" s="18" t="s">
        <v>860</v>
      </c>
      <c r="AY439" s="18" t="s">
        <v>880</v>
      </c>
      <c r="BE439" s="100">
        <f t="shared" si="19"/>
        <v>0</v>
      </c>
      <c r="BF439" s="100">
        <f t="shared" si="20"/>
        <v>0</v>
      </c>
      <c r="BG439" s="100">
        <f t="shared" si="21"/>
        <v>0</v>
      </c>
      <c r="BH439" s="100">
        <f t="shared" si="22"/>
        <v>0</v>
      </c>
      <c r="BI439" s="100">
        <f t="shared" si="23"/>
        <v>0</v>
      </c>
      <c r="BJ439" s="18" t="s">
        <v>860</v>
      </c>
      <c r="BK439" s="100">
        <f t="shared" si="24"/>
        <v>0</v>
      </c>
      <c r="BL439" s="18" t="s">
        <v>885</v>
      </c>
      <c r="BM439" s="18" t="s">
        <v>251</v>
      </c>
    </row>
    <row r="440" spans="2:65" s="1" customFormat="1" ht="22.5" customHeight="1">
      <c r="B440" s="123"/>
      <c r="C440" s="159" t="s">
        <v>252</v>
      </c>
      <c r="D440" s="159" t="s">
        <v>910</v>
      </c>
      <c r="E440" s="160"/>
      <c r="F440" s="241" t="s">
        <v>253</v>
      </c>
      <c r="G440" s="241"/>
      <c r="H440" s="241"/>
      <c r="I440" s="241"/>
      <c r="J440" s="161" t="s">
        <v>944</v>
      </c>
      <c r="K440" s="162">
        <v>1</v>
      </c>
      <c r="L440" s="242">
        <v>0</v>
      </c>
      <c r="M440" s="242"/>
      <c r="N440" s="243">
        <f t="shared" si="15"/>
        <v>0</v>
      </c>
      <c r="O440" s="240"/>
      <c r="P440" s="240"/>
      <c r="Q440" s="240"/>
      <c r="R440" s="126"/>
      <c r="T440" s="156" t="s">
        <v>737</v>
      </c>
      <c r="U440" s="43" t="s">
        <v>780</v>
      </c>
      <c r="V440" s="35"/>
      <c r="W440" s="157">
        <f t="shared" si="16"/>
        <v>0</v>
      </c>
      <c r="X440" s="157">
        <v>0</v>
      </c>
      <c r="Y440" s="157">
        <f t="shared" si="17"/>
        <v>0</v>
      </c>
      <c r="Z440" s="157">
        <v>0</v>
      </c>
      <c r="AA440" s="158">
        <f t="shared" si="18"/>
        <v>0</v>
      </c>
      <c r="AR440" s="18" t="s">
        <v>921</v>
      </c>
      <c r="AT440" s="18" t="s">
        <v>910</v>
      </c>
      <c r="AU440" s="18" t="s">
        <v>860</v>
      </c>
      <c r="AY440" s="18" t="s">
        <v>880</v>
      </c>
      <c r="BE440" s="100">
        <f t="shared" si="19"/>
        <v>0</v>
      </c>
      <c r="BF440" s="100">
        <f t="shared" si="20"/>
        <v>0</v>
      </c>
      <c r="BG440" s="100">
        <f t="shared" si="21"/>
        <v>0</v>
      </c>
      <c r="BH440" s="100">
        <f t="shared" si="22"/>
        <v>0</v>
      </c>
      <c r="BI440" s="100">
        <f t="shared" si="23"/>
        <v>0</v>
      </c>
      <c r="BJ440" s="18" t="s">
        <v>860</v>
      </c>
      <c r="BK440" s="100">
        <f t="shared" si="24"/>
        <v>0</v>
      </c>
      <c r="BL440" s="18" t="s">
        <v>885</v>
      </c>
      <c r="BM440" s="18" t="s">
        <v>254</v>
      </c>
    </row>
    <row r="441" spans="2:65" s="1" customFormat="1" ht="22.5" customHeight="1">
      <c r="B441" s="123"/>
      <c r="C441" s="159" t="s">
        <v>255</v>
      </c>
      <c r="D441" s="159" t="s">
        <v>910</v>
      </c>
      <c r="E441" s="160"/>
      <c r="F441" s="241" t="s">
        <v>256</v>
      </c>
      <c r="G441" s="241"/>
      <c r="H441" s="241"/>
      <c r="I441" s="241"/>
      <c r="J441" s="161" t="s">
        <v>944</v>
      </c>
      <c r="K441" s="162">
        <v>2</v>
      </c>
      <c r="L441" s="242">
        <v>0</v>
      </c>
      <c r="M441" s="242"/>
      <c r="N441" s="243">
        <f t="shared" si="15"/>
        <v>0</v>
      </c>
      <c r="O441" s="240"/>
      <c r="P441" s="240"/>
      <c r="Q441" s="240"/>
      <c r="R441" s="126"/>
      <c r="T441" s="156" t="s">
        <v>737</v>
      </c>
      <c r="U441" s="43" t="s">
        <v>780</v>
      </c>
      <c r="V441" s="35"/>
      <c r="W441" s="157">
        <f t="shared" si="16"/>
        <v>0</v>
      </c>
      <c r="X441" s="157">
        <v>0</v>
      </c>
      <c r="Y441" s="157">
        <f t="shared" si="17"/>
        <v>0</v>
      </c>
      <c r="Z441" s="157">
        <v>0</v>
      </c>
      <c r="AA441" s="158">
        <f t="shared" si="18"/>
        <v>0</v>
      </c>
      <c r="AR441" s="18" t="s">
        <v>921</v>
      </c>
      <c r="AT441" s="18" t="s">
        <v>910</v>
      </c>
      <c r="AU441" s="18" t="s">
        <v>860</v>
      </c>
      <c r="AY441" s="18" t="s">
        <v>880</v>
      </c>
      <c r="BE441" s="100">
        <f t="shared" si="19"/>
        <v>0</v>
      </c>
      <c r="BF441" s="100">
        <f t="shared" si="20"/>
        <v>0</v>
      </c>
      <c r="BG441" s="100">
        <f t="shared" si="21"/>
        <v>0</v>
      </c>
      <c r="BH441" s="100">
        <f t="shared" si="22"/>
        <v>0</v>
      </c>
      <c r="BI441" s="100">
        <f t="shared" si="23"/>
        <v>0</v>
      </c>
      <c r="BJ441" s="18" t="s">
        <v>860</v>
      </c>
      <c r="BK441" s="100">
        <f t="shared" si="24"/>
        <v>0</v>
      </c>
      <c r="BL441" s="18" t="s">
        <v>885</v>
      </c>
      <c r="BM441" s="18" t="s">
        <v>257</v>
      </c>
    </row>
    <row r="442" spans="2:65" s="1" customFormat="1" ht="22.5" customHeight="1">
      <c r="B442" s="123"/>
      <c r="C442" s="159" t="s">
        <v>258</v>
      </c>
      <c r="D442" s="159" t="s">
        <v>910</v>
      </c>
      <c r="E442" s="160"/>
      <c r="F442" s="241" t="s">
        <v>259</v>
      </c>
      <c r="G442" s="241"/>
      <c r="H442" s="241"/>
      <c r="I442" s="241"/>
      <c r="J442" s="161" t="s">
        <v>944</v>
      </c>
      <c r="K442" s="162">
        <v>2</v>
      </c>
      <c r="L442" s="242">
        <v>0</v>
      </c>
      <c r="M442" s="242"/>
      <c r="N442" s="243">
        <f t="shared" si="15"/>
        <v>0</v>
      </c>
      <c r="O442" s="240"/>
      <c r="P442" s="240"/>
      <c r="Q442" s="240"/>
      <c r="R442" s="126"/>
      <c r="T442" s="156" t="s">
        <v>737</v>
      </c>
      <c r="U442" s="43" t="s">
        <v>780</v>
      </c>
      <c r="V442" s="35"/>
      <c r="W442" s="157">
        <f t="shared" si="16"/>
        <v>0</v>
      </c>
      <c r="X442" s="157">
        <v>0</v>
      </c>
      <c r="Y442" s="157">
        <f t="shared" si="17"/>
        <v>0</v>
      </c>
      <c r="Z442" s="157">
        <v>0</v>
      </c>
      <c r="AA442" s="158">
        <f t="shared" si="18"/>
        <v>0</v>
      </c>
      <c r="AR442" s="18" t="s">
        <v>921</v>
      </c>
      <c r="AT442" s="18" t="s">
        <v>910</v>
      </c>
      <c r="AU442" s="18" t="s">
        <v>860</v>
      </c>
      <c r="AY442" s="18" t="s">
        <v>880</v>
      </c>
      <c r="BE442" s="100">
        <f t="shared" si="19"/>
        <v>0</v>
      </c>
      <c r="BF442" s="100">
        <f t="shared" si="20"/>
        <v>0</v>
      </c>
      <c r="BG442" s="100">
        <f t="shared" si="21"/>
        <v>0</v>
      </c>
      <c r="BH442" s="100">
        <f t="shared" si="22"/>
        <v>0</v>
      </c>
      <c r="BI442" s="100">
        <f t="shared" si="23"/>
        <v>0</v>
      </c>
      <c r="BJ442" s="18" t="s">
        <v>860</v>
      </c>
      <c r="BK442" s="100">
        <f t="shared" si="24"/>
        <v>0</v>
      </c>
      <c r="BL442" s="18" t="s">
        <v>885</v>
      </c>
      <c r="BM442" s="18" t="s">
        <v>260</v>
      </c>
    </row>
    <row r="443" spans="2:65" s="1" customFormat="1" ht="22.5" customHeight="1">
      <c r="B443" s="123"/>
      <c r="C443" s="159" t="s">
        <v>261</v>
      </c>
      <c r="D443" s="159" t="s">
        <v>910</v>
      </c>
      <c r="E443" s="160"/>
      <c r="F443" s="241" t="s">
        <v>262</v>
      </c>
      <c r="G443" s="241"/>
      <c r="H443" s="241"/>
      <c r="I443" s="241"/>
      <c r="J443" s="161" t="s">
        <v>944</v>
      </c>
      <c r="K443" s="162">
        <v>2</v>
      </c>
      <c r="L443" s="242">
        <v>0</v>
      </c>
      <c r="M443" s="242"/>
      <c r="N443" s="243">
        <f t="shared" si="15"/>
        <v>0</v>
      </c>
      <c r="O443" s="240"/>
      <c r="P443" s="240"/>
      <c r="Q443" s="240"/>
      <c r="R443" s="126"/>
      <c r="T443" s="156" t="s">
        <v>737</v>
      </c>
      <c r="U443" s="43" t="s">
        <v>780</v>
      </c>
      <c r="V443" s="35"/>
      <c r="W443" s="157">
        <f t="shared" si="16"/>
        <v>0</v>
      </c>
      <c r="X443" s="157">
        <v>0</v>
      </c>
      <c r="Y443" s="157">
        <f t="shared" si="17"/>
        <v>0</v>
      </c>
      <c r="Z443" s="157">
        <v>0</v>
      </c>
      <c r="AA443" s="158">
        <f t="shared" si="18"/>
        <v>0</v>
      </c>
      <c r="AR443" s="18" t="s">
        <v>921</v>
      </c>
      <c r="AT443" s="18" t="s">
        <v>910</v>
      </c>
      <c r="AU443" s="18" t="s">
        <v>860</v>
      </c>
      <c r="AY443" s="18" t="s">
        <v>880</v>
      </c>
      <c r="BE443" s="100">
        <f t="shared" si="19"/>
        <v>0</v>
      </c>
      <c r="BF443" s="100">
        <f t="shared" si="20"/>
        <v>0</v>
      </c>
      <c r="BG443" s="100">
        <f t="shared" si="21"/>
        <v>0</v>
      </c>
      <c r="BH443" s="100">
        <f t="shared" si="22"/>
        <v>0</v>
      </c>
      <c r="BI443" s="100">
        <f t="shared" si="23"/>
        <v>0</v>
      </c>
      <c r="BJ443" s="18" t="s">
        <v>860</v>
      </c>
      <c r="BK443" s="100">
        <f t="shared" si="24"/>
        <v>0</v>
      </c>
      <c r="BL443" s="18" t="s">
        <v>885</v>
      </c>
      <c r="BM443" s="18" t="s">
        <v>263</v>
      </c>
    </row>
    <row r="444" spans="2:65" s="1" customFormat="1" ht="22.5" customHeight="1">
      <c r="B444" s="123"/>
      <c r="C444" s="159" t="s">
        <v>264</v>
      </c>
      <c r="D444" s="159" t="s">
        <v>910</v>
      </c>
      <c r="E444" s="160"/>
      <c r="F444" s="241" t="s">
        <v>265</v>
      </c>
      <c r="G444" s="241"/>
      <c r="H444" s="241"/>
      <c r="I444" s="241"/>
      <c r="J444" s="161" t="s">
        <v>944</v>
      </c>
      <c r="K444" s="162">
        <v>2</v>
      </c>
      <c r="L444" s="242">
        <v>0</v>
      </c>
      <c r="M444" s="242"/>
      <c r="N444" s="243">
        <f t="shared" si="15"/>
        <v>0</v>
      </c>
      <c r="O444" s="240"/>
      <c r="P444" s="240"/>
      <c r="Q444" s="240"/>
      <c r="R444" s="126"/>
      <c r="T444" s="156" t="s">
        <v>737</v>
      </c>
      <c r="U444" s="43" t="s">
        <v>780</v>
      </c>
      <c r="V444" s="35"/>
      <c r="W444" s="157">
        <f t="shared" si="16"/>
        <v>0</v>
      </c>
      <c r="X444" s="157">
        <v>0</v>
      </c>
      <c r="Y444" s="157">
        <f t="shared" si="17"/>
        <v>0</v>
      </c>
      <c r="Z444" s="157">
        <v>0</v>
      </c>
      <c r="AA444" s="158">
        <f t="shared" si="18"/>
        <v>0</v>
      </c>
      <c r="AR444" s="18" t="s">
        <v>921</v>
      </c>
      <c r="AT444" s="18" t="s">
        <v>910</v>
      </c>
      <c r="AU444" s="18" t="s">
        <v>860</v>
      </c>
      <c r="AY444" s="18" t="s">
        <v>880</v>
      </c>
      <c r="BE444" s="100">
        <f t="shared" si="19"/>
        <v>0</v>
      </c>
      <c r="BF444" s="100">
        <f t="shared" si="20"/>
        <v>0</v>
      </c>
      <c r="BG444" s="100">
        <f t="shared" si="21"/>
        <v>0</v>
      </c>
      <c r="BH444" s="100">
        <f t="shared" si="22"/>
        <v>0</v>
      </c>
      <c r="BI444" s="100">
        <f t="shared" si="23"/>
        <v>0</v>
      </c>
      <c r="BJ444" s="18" t="s">
        <v>860</v>
      </c>
      <c r="BK444" s="100">
        <f t="shared" si="24"/>
        <v>0</v>
      </c>
      <c r="BL444" s="18" t="s">
        <v>885</v>
      </c>
      <c r="BM444" s="18" t="s">
        <v>266</v>
      </c>
    </row>
    <row r="445" spans="2:65" s="1" customFormat="1" ht="22.5" customHeight="1">
      <c r="B445" s="123"/>
      <c r="C445" s="159" t="s">
        <v>267</v>
      </c>
      <c r="D445" s="159" t="s">
        <v>910</v>
      </c>
      <c r="E445" s="160"/>
      <c r="F445" s="241" t="s">
        <v>268</v>
      </c>
      <c r="G445" s="241"/>
      <c r="H445" s="241"/>
      <c r="I445" s="241"/>
      <c r="J445" s="161" t="s">
        <v>944</v>
      </c>
      <c r="K445" s="162">
        <v>1</v>
      </c>
      <c r="L445" s="242">
        <v>0</v>
      </c>
      <c r="M445" s="242"/>
      <c r="N445" s="243">
        <f t="shared" si="15"/>
        <v>0</v>
      </c>
      <c r="O445" s="240"/>
      <c r="P445" s="240"/>
      <c r="Q445" s="240"/>
      <c r="R445" s="126"/>
      <c r="T445" s="156" t="s">
        <v>737</v>
      </c>
      <c r="U445" s="43" t="s">
        <v>780</v>
      </c>
      <c r="V445" s="35"/>
      <c r="W445" s="157">
        <f t="shared" si="16"/>
        <v>0</v>
      </c>
      <c r="X445" s="157">
        <v>0</v>
      </c>
      <c r="Y445" s="157">
        <f t="shared" si="17"/>
        <v>0</v>
      </c>
      <c r="Z445" s="157">
        <v>0</v>
      </c>
      <c r="AA445" s="158">
        <f t="shared" si="18"/>
        <v>0</v>
      </c>
      <c r="AR445" s="18" t="s">
        <v>921</v>
      </c>
      <c r="AT445" s="18" t="s">
        <v>910</v>
      </c>
      <c r="AU445" s="18" t="s">
        <v>860</v>
      </c>
      <c r="AY445" s="18" t="s">
        <v>880</v>
      </c>
      <c r="BE445" s="100">
        <f t="shared" si="19"/>
        <v>0</v>
      </c>
      <c r="BF445" s="100">
        <f t="shared" si="20"/>
        <v>0</v>
      </c>
      <c r="BG445" s="100">
        <f t="shared" si="21"/>
        <v>0</v>
      </c>
      <c r="BH445" s="100">
        <f t="shared" si="22"/>
        <v>0</v>
      </c>
      <c r="BI445" s="100">
        <f t="shared" si="23"/>
        <v>0</v>
      </c>
      <c r="BJ445" s="18" t="s">
        <v>860</v>
      </c>
      <c r="BK445" s="100">
        <f t="shared" si="24"/>
        <v>0</v>
      </c>
      <c r="BL445" s="18" t="s">
        <v>885</v>
      </c>
      <c r="BM445" s="18" t="s">
        <v>269</v>
      </c>
    </row>
    <row r="446" spans="2:65" s="1" customFormat="1" ht="22.5" customHeight="1">
      <c r="B446" s="123"/>
      <c r="C446" s="159" t="s">
        <v>270</v>
      </c>
      <c r="D446" s="159" t="s">
        <v>910</v>
      </c>
      <c r="E446" s="160"/>
      <c r="F446" s="241" t="s">
        <v>271</v>
      </c>
      <c r="G446" s="241"/>
      <c r="H446" s="241"/>
      <c r="I446" s="241"/>
      <c r="J446" s="161" t="s">
        <v>944</v>
      </c>
      <c r="K446" s="162">
        <v>21</v>
      </c>
      <c r="L446" s="242">
        <v>0</v>
      </c>
      <c r="M446" s="242"/>
      <c r="N446" s="243">
        <f t="shared" si="15"/>
        <v>0</v>
      </c>
      <c r="O446" s="240"/>
      <c r="P446" s="240"/>
      <c r="Q446" s="240"/>
      <c r="R446" s="126"/>
      <c r="T446" s="156" t="s">
        <v>737</v>
      </c>
      <c r="U446" s="43" t="s">
        <v>780</v>
      </c>
      <c r="V446" s="35"/>
      <c r="W446" s="157">
        <f t="shared" si="16"/>
        <v>0</v>
      </c>
      <c r="X446" s="157">
        <v>0.0979</v>
      </c>
      <c r="Y446" s="157">
        <f t="shared" si="17"/>
        <v>2.0559</v>
      </c>
      <c r="Z446" s="157">
        <v>0</v>
      </c>
      <c r="AA446" s="158">
        <f t="shared" si="18"/>
        <v>0</v>
      </c>
      <c r="AR446" s="18" t="s">
        <v>921</v>
      </c>
      <c r="AT446" s="18" t="s">
        <v>910</v>
      </c>
      <c r="AU446" s="18" t="s">
        <v>860</v>
      </c>
      <c r="AY446" s="18" t="s">
        <v>880</v>
      </c>
      <c r="BE446" s="100">
        <f t="shared" si="19"/>
        <v>0</v>
      </c>
      <c r="BF446" s="100">
        <f t="shared" si="20"/>
        <v>0</v>
      </c>
      <c r="BG446" s="100">
        <f t="shared" si="21"/>
        <v>0</v>
      </c>
      <c r="BH446" s="100">
        <f t="shared" si="22"/>
        <v>0</v>
      </c>
      <c r="BI446" s="100">
        <f t="shared" si="23"/>
        <v>0</v>
      </c>
      <c r="BJ446" s="18" t="s">
        <v>860</v>
      </c>
      <c r="BK446" s="100">
        <f t="shared" si="24"/>
        <v>0</v>
      </c>
      <c r="BL446" s="18" t="s">
        <v>885</v>
      </c>
      <c r="BM446" s="18" t="s">
        <v>272</v>
      </c>
    </row>
    <row r="447" spans="2:65" s="1" customFormat="1" ht="22.5" customHeight="1">
      <c r="B447" s="123"/>
      <c r="C447" s="159" t="s">
        <v>273</v>
      </c>
      <c r="D447" s="159" t="s">
        <v>910</v>
      </c>
      <c r="E447" s="160"/>
      <c r="F447" s="241" t="s">
        <v>274</v>
      </c>
      <c r="G447" s="241"/>
      <c r="H447" s="241"/>
      <c r="I447" s="241"/>
      <c r="J447" s="161" t="s">
        <v>944</v>
      </c>
      <c r="K447" s="162">
        <v>2</v>
      </c>
      <c r="L447" s="242">
        <v>0</v>
      </c>
      <c r="M447" s="242"/>
      <c r="N447" s="243">
        <f t="shared" si="15"/>
        <v>0</v>
      </c>
      <c r="O447" s="240"/>
      <c r="P447" s="240"/>
      <c r="Q447" s="240"/>
      <c r="R447" s="126"/>
      <c r="T447" s="156" t="s">
        <v>737</v>
      </c>
      <c r="U447" s="43" t="s">
        <v>780</v>
      </c>
      <c r="V447" s="35"/>
      <c r="W447" s="157">
        <f t="shared" si="16"/>
        <v>0</v>
      </c>
      <c r="X447" s="157">
        <v>0.0979</v>
      </c>
      <c r="Y447" s="157">
        <f t="shared" si="17"/>
        <v>0.1958</v>
      </c>
      <c r="Z447" s="157">
        <v>0</v>
      </c>
      <c r="AA447" s="158">
        <f t="shared" si="18"/>
        <v>0</v>
      </c>
      <c r="AR447" s="18" t="s">
        <v>921</v>
      </c>
      <c r="AT447" s="18" t="s">
        <v>910</v>
      </c>
      <c r="AU447" s="18" t="s">
        <v>860</v>
      </c>
      <c r="AY447" s="18" t="s">
        <v>880</v>
      </c>
      <c r="BE447" s="100">
        <f t="shared" si="19"/>
        <v>0</v>
      </c>
      <c r="BF447" s="100">
        <f t="shared" si="20"/>
        <v>0</v>
      </c>
      <c r="BG447" s="100">
        <f t="shared" si="21"/>
        <v>0</v>
      </c>
      <c r="BH447" s="100">
        <f t="shared" si="22"/>
        <v>0</v>
      </c>
      <c r="BI447" s="100">
        <f t="shared" si="23"/>
        <v>0</v>
      </c>
      <c r="BJ447" s="18" t="s">
        <v>860</v>
      </c>
      <c r="BK447" s="100">
        <f t="shared" si="24"/>
        <v>0</v>
      </c>
      <c r="BL447" s="18" t="s">
        <v>885</v>
      </c>
      <c r="BM447" s="18" t="s">
        <v>275</v>
      </c>
    </row>
    <row r="448" spans="2:65" s="1" customFormat="1" ht="22.5" customHeight="1">
      <c r="B448" s="123"/>
      <c r="C448" s="159" t="s">
        <v>276</v>
      </c>
      <c r="D448" s="159" t="s">
        <v>910</v>
      </c>
      <c r="E448" s="160"/>
      <c r="F448" s="241" t="s">
        <v>277</v>
      </c>
      <c r="G448" s="241"/>
      <c r="H448" s="241"/>
      <c r="I448" s="241"/>
      <c r="J448" s="161" t="s">
        <v>944</v>
      </c>
      <c r="K448" s="162">
        <v>4</v>
      </c>
      <c r="L448" s="242">
        <v>0</v>
      </c>
      <c r="M448" s="242"/>
      <c r="N448" s="243">
        <f t="shared" si="15"/>
        <v>0</v>
      </c>
      <c r="O448" s="240"/>
      <c r="P448" s="240"/>
      <c r="Q448" s="240"/>
      <c r="R448" s="126"/>
      <c r="T448" s="156" t="s">
        <v>737</v>
      </c>
      <c r="U448" s="43" t="s">
        <v>780</v>
      </c>
      <c r="V448" s="35"/>
      <c r="W448" s="157">
        <f t="shared" si="16"/>
        <v>0</v>
      </c>
      <c r="X448" s="157">
        <v>0.0979</v>
      </c>
      <c r="Y448" s="157">
        <f t="shared" si="17"/>
        <v>0.3916</v>
      </c>
      <c r="Z448" s="157">
        <v>0</v>
      </c>
      <c r="AA448" s="158">
        <f t="shared" si="18"/>
        <v>0</v>
      </c>
      <c r="AR448" s="18" t="s">
        <v>921</v>
      </c>
      <c r="AT448" s="18" t="s">
        <v>910</v>
      </c>
      <c r="AU448" s="18" t="s">
        <v>860</v>
      </c>
      <c r="AY448" s="18" t="s">
        <v>880</v>
      </c>
      <c r="BE448" s="100">
        <f t="shared" si="19"/>
        <v>0</v>
      </c>
      <c r="BF448" s="100">
        <f t="shared" si="20"/>
        <v>0</v>
      </c>
      <c r="BG448" s="100">
        <f t="shared" si="21"/>
        <v>0</v>
      </c>
      <c r="BH448" s="100">
        <f t="shared" si="22"/>
        <v>0</v>
      </c>
      <c r="BI448" s="100">
        <f t="shared" si="23"/>
        <v>0</v>
      </c>
      <c r="BJ448" s="18" t="s">
        <v>860</v>
      </c>
      <c r="BK448" s="100">
        <f t="shared" si="24"/>
        <v>0</v>
      </c>
      <c r="BL448" s="18" t="s">
        <v>885</v>
      </c>
      <c r="BM448" s="18" t="s">
        <v>278</v>
      </c>
    </row>
    <row r="449" spans="2:65" s="1" customFormat="1" ht="22.5" customHeight="1">
      <c r="B449" s="123"/>
      <c r="C449" s="159" t="s">
        <v>279</v>
      </c>
      <c r="D449" s="159" t="s">
        <v>910</v>
      </c>
      <c r="E449" s="160"/>
      <c r="F449" s="241" t="s">
        <v>280</v>
      </c>
      <c r="G449" s="241"/>
      <c r="H449" s="241"/>
      <c r="I449" s="241"/>
      <c r="J449" s="161" t="s">
        <v>944</v>
      </c>
      <c r="K449" s="162">
        <v>1</v>
      </c>
      <c r="L449" s="242">
        <v>0</v>
      </c>
      <c r="M449" s="242"/>
      <c r="N449" s="243">
        <f t="shared" si="15"/>
        <v>0</v>
      </c>
      <c r="O449" s="240"/>
      <c r="P449" s="240"/>
      <c r="Q449" s="240"/>
      <c r="R449" s="126"/>
      <c r="T449" s="156" t="s">
        <v>737</v>
      </c>
      <c r="U449" s="43" t="s">
        <v>780</v>
      </c>
      <c r="V449" s="35"/>
      <c r="W449" s="157">
        <f t="shared" si="16"/>
        <v>0</v>
      </c>
      <c r="X449" s="157">
        <v>0.0979</v>
      </c>
      <c r="Y449" s="157">
        <f t="shared" si="17"/>
        <v>0.0979</v>
      </c>
      <c r="Z449" s="157">
        <v>0</v>
      </c>
      <c r="AA449" s="158">
        <f t="shared" si="18"/>
        <v>0</v>
      </c>
      <c r="AR449" s="18" t="s">
        <v>921</v>
      </c>
      <c r="AT449" s="18" t="s">
        <v>910</v>
      </c>
      <c r="AU449" s="18" t="s">
        <v>860</v>
      </c>
      <c r="AY449" s="18" t="s">
        <v>880</v>
      </c>
      <c r="BE449" s="100">
        <f t="shared" si="19"/>
        <v>0</v>
      </c>
      <c r="BF449" s="100">
        <f t="shared" si="20"/>
        <v>0</v>
      </c>
      <c r="BG449" s="100">
        <f t="shared" si="21"/>
        <v>0</v>
      </c>
      <c r="BH449" s="100">
        <f t="shared" si="22"/>
        <v>0</v>
      </c>
      <c r="BI449" s="100">
        <f t="shared" si="23"/>
        <v>0</v>
      </c>
      <c r="BJ449" s="18" t="s">
        <v>860</v>
      </c>
      <c r="BK449" s="100">
        <f t="shared" si="24"/>
        <v>0</v>
      </c>
      <c r="BL449" s="18" t="s">
        <v>885</v>
      </c>
      <c r="BM449" s="18" t="s">
        <v>281</v>
      </c>
    </row>
    <row r="450" spans="2:65" s="1" customFormat="1" ht="22.5" customHeight="1">
      <c r="B450" s="123"/>
      <c r="C450" s="159" t="s">
        <v>282</v>
      </c>
      <c r="D450" s="159" t="s">
        <v>910</v>
      </c>
      <c r="E450" s="160"/>
      <c r="F450" s="241" t="s">
        <v>283</v>
      </c>
      <c r="G450" s="241"/>
      <c r="H450" s="241"/>
      <c r="I450" s="241"/>
      <c r="J450" s="161" t="s">
        <v>944</v>
      </c>
      <c r="K450" s="162">
        <v>1</v>
      </c>
      <c r="L450" s="242">
        <v>0</v>
      </c>
      <c r="M450" s="242"/>
      <c r="N450" s="243">
        <f t="shared" si="15"/>
        <v>0</v>
      </c>
      <c r="O450" s="240"/>
      <c r="P450" s="240"/>
      <c r="Q450" s="240"/>
      <c r="R450" s="126"/>
      <c r="T450" s="156" t="s">
        <v>737</v>
      </c>
      <c r="U450" s="43" t="s">
        <v>780</v>
      </c>
      <c r="V450" s="35"/>
      <c r="W450" s="157">
        <f t="shared" si="16"/>
        <v>0</v>
      </c>
      <c r="X450" s="157">
        <v>0.0979</v>
      </c>
      <c r="Y450" s="157">
        <f t="shared" si="17"/>
        <v>0.0979</v>
      </c>
      <c r="Z450" s="157">
        <v>0</v>
      </c>
      <c r="AA450" s="158">
        <f t="shared" si="18"/>
        <v>0</v>
      </c>
      <c r="AR450" s="18" t="s">
        <v>921</v>
      </c>
      <c r="AT450" s="18" t="s">
        <v>910</v>
      </c>
      <c r="AU450" s="18" t="s">
        <v>860</v>
      </c>
      <c r="AY450" s="18" t="s">
        <v>880</v>
      </c>
      <c r="BE450" s="100">
        <f t="shared" si="19"/>
        <v>0</v>
      </c>
      <c r="BF450" s="100">
        <f t="shared" si="20"/>
        <v>0</v>
      </c>
      <c r="BG450" s="100">
        <f t="shared" si="21"/>
        <v>0</v>
      </c>
      <c r="BH450" s="100">
        <f t="shared" si="22"/>
        <v>0</v>
      </c>
      <c r="BI450" s="100">
        <f t="shared" si="23"/>
        <v>0</v>
      </c>
      <c r="BJ450" s="18" t="s">
        <v>860</v>
      </c>
      <c r="BK450" s="100">
        <f t="shared" si="24"/>
        <v>0</v>
      </c>
      <c r="BL450" s="18" t="s">
        <v>885</v>
      </c>
      <c r="BM450" s="18" t="s">
        <v>284</v>
      </c>
    </row>
    <row r="451" spans="2:65" s="1" customFormat="1" ht="22.5" customHeight="1">
      <c r="B451" s="123"/>
      <c r="C451" s="159" t="s">
        <v>285</v>
      </c>
      <c r="D451" s="159" t="s">
        <v>910</v>
      </c>
      <c r="E451" s="160"/>
      <c r="F451" s="241" t="s">
        <v>286</v>
      </c>
      <c r="G451" s="241"/>
      <c r="H451" s="241"/>
      <c r="I451" s="241"/>
      <c r="J451" s="161" t="s">
        <v>944</v>
      </c>
      <c r="K451" s="162">
        <v>9</v>
      </c>
      <c r="L451" s="242">
        <v>0</v>
      </c>
      <c r="M451" s="242"/>
      <c r="N451" s="243">
        <f t="shared" si="15"/>
        <v>0</v>
      </c>
      <c r="O451" s="240"/>
      <c r="P451" s="240"/>
      <c r="Q451" s="240"/>
      <c r="R451" s="126"/>
      <c r="T451" s="156" t="s">
        <v>737</v>
      </c>
      <c r="U451" s="43" t="s">
        <v>780</v>
      </c>
      <c r="V451" s="35"/>
      <c r="W451" s="157">
        <f t="shared" si="16"/>
        <v>0</v>
      </c>
      <c r="X451" s="157">
        <v>0.0979</v>
      </c>
      <c r="Y451" s="157">
        <f t="shared" si="17"/>
        <v>0.8811</v>
      </c>
      <c r="Z451" s="157">
        <v>0</v>
      </c>
      <c r="AA451" s="158">
        <f t="shared" si="18"/>
        <v>0</v>
      </c>
      <c r="AR451" s="18" t="s">
        <v>921</v>
      </c>
      <c r="AT451" s="18" t="s">
        <v>910</v>
      </c>
      <c r="AU451" s="18" t="s">
        <v>860</v>
      </c>
      <c r="AY451" s="18" t="s">
        <v>880</v>
      </c>
      <c r="BE451" s="100">
        <f t="shared" si="19"/>
        <v>0</v>
      </c>
      <c r="BF451" s="100">
        <f t="shared" si="20"/>
        <v>0</v>
      </c>
      <c r="BG451" s="100">
        <f t="shared" si="21"/>
        <v>0</v>
      </c>
      <c r="BH451" s="100">
        <f t="shared" si="22"/>
        <v>0</v>
      </c>
      <c r="BI451" s="100">
        <f t="shared" si="23"/>
        <v>0</v>
      </c>
      <c r="BJ451" s="18" t="s">
        <v>860</v>
      </c>
      <c r="BK451" s="100">
        <f t="shared" si="24"/>
        <v>0</v>
      </c>
      <c r="BL451" s="18" t="s">
        <v>885</v>
      </c>
      <c r="BM451" s="18" t="s">
        <v>287</v>
      </c>
    </row>
    <row r="452" spans="2:65" s="1" customFormat="1" ht="22.5" customHeight="1">
      <c r="B452" s="123"/>
      <c r="C452" s="159" t="s">
        <v>288</v>
      </c>
      <c r="D452" s="159" t="s">
        <v>910</v>
      </c>
      <c r="E452" s="160"/>
      <c r="F452" s="241" t="s">
        <v>289</v>
      </c>
      <c r="G452" s="241"/>
      <c r="H452" s="241"/>
      <c r="I452" s="241"/>
      <c r="J452" s="161" t="s">
        <v>944</v>
      </c>
      <c r="K452" s="162">
        <v>1</v>
      </c>
      <c r="L452" s="242">
        <v>0</v>
      </c>
      <c r="M452" s="242"/>
      <c r="N452" s="243">
        <f t="shared" si="15"/>
        <v>0</v>
      </c>
      <c r="O452" s="240"/>
      <c r="P452" s="240"/>
      <c r="Q452" s="240"/>
      <c r="R452" s="126"/>
      <c r="T452" s="156" t="s">
        <v>737</v>
      </c>
      <c r="U452" s="43" t="s">
        <v>780</v>
      </c>
      <c r="V452" s="35"/>
      <c r="W452" s="157">
        <f t="shared" si="16"/>
        <v>0</v>
      </c>
      <c r="X452" s="157">
        <v>0</v>
      </c>
      <c r="Y452" s="157">
        <f t="shared" si="17"/>
        <v>0</v>
      </c>
      <c r="Z452" s="157">
        <v>0</v>
      </c>
      <c r="AA452" s="158">
        <f t="shared" si="18"/>
        <v>0</v>
      </c>
      <c r="AR452" s="18" t="s">
        <v>921</v>
      </c>
      <c r="AT452" s="18" t="s">
        <v>910</v>
      </c>
      <c r="AU452" s="18" t="s">
        <v>860</v>
      </c>
      <c r="AY452" s="18" t="s">
        <v>880</v>
      </c>
      <c r="BE452" s="100">
        <f t="shared" si="19"/>
        <v>0</v>
      </c>
      <c r="BF452" s="100">
        <f t="shared" si="20"/>
        <v>0</v>
      </c>
      <c r="BG452" s="100">
        <f t="shared" si="21"/>
        <v>0</v>
      </c>
      <c r="BH452" s="100">
        <f t="shared" si="22"/>
        <v>0</v>
      </c>
      <c r="BI452" s="100">
        <f t="shared" si="23"/>
        <v>0</v>
      </c>
      <c r="BJ452" s="18" t="s">
        <v>860</v>
      </c>
      <c r="BK452" s="100">
        <f t="shared" si="24"/>
        <v>0</v>
      </c>
      <c r="BL452" s="18" t="s">
        <v>885</v>
      </c>
      <c r="BM452" s="18" t="s">
        <v>290</v>
      </c>
    </row>
    <row r="453" spans="2:65" s="1" customFormat="1" ht="22.5" customHeight="1">
      <c r="B453" s="123"/>
      <c r="C453" s="159" t="s">
        <v>291</v>
      </c>
      <c r="D453" s="159" t="s">
        <v>910</v>
      </c>
      <c r="E453" s="160"/>
      <c r="F453" s="241" t="s">
        <v>292</v>
      </c>
      <c r="G453" s="241"/>
      <c r="H453" s="241"/>
      <c r="I453" s="241"/>
      <c r="J453" s="161" t="s">
        <v>944</v>
      </c>
      <c r="K453" s="162">
        <v>3</v>
      </c>
      <c r="L453" s="242">
        <v>0</v>
      </c>
      <c r="M453" s="242"/>
      <c r="N453" s="243">
        <f t="shared" si="15"/>
        <v>0</v>
      </c>
      <c r="O453" s="240"/>
      <c r="P453" s="240"/>
      <c r="Q453" s="240"/>
      <c r="R453" s="126"/>
      <c r="T453" s="156" t="s">
        <v>737</v>
      </c>
      <c r="U453" s="43" t="s">
        <v>780</v>
      </c>
      <c r="V453" s="35"/>
      <c r="W453" s="157">
        <f t="shared" si="16"/>
        <v>0</v>
      </c>
      <c r="X453" s="157">
        <v>0</v>
      </c>
      <c r="Y453" s="157">
        <f t="shared" si="17"/>
        <v>0</v>
      </c>
      <c r="Z453" s="157">
        <v>0</v>
      </c>
      <c r="AA453" s="158">
        <f t="shared" si="18"/>
        <v>0</v>
      </c>
      <c r="AR453" s="18" t="s">
        <v>921</v>
      </c>
      <c r="AT453" s="18" t="s">
        <v>910</v>
      </c>
      <c r="AU453" s="18" t="s">
        <v>860</v>
      </c>
      <c r="AY453" s="18" t="s">
        <v>880</v>
      </c>
      <c r="BE453" s="100">
        <f t="shared" si="19"/>
        <v>0</v>
      </c>
      <c r="BF453" s="100">
        <f t="shared" si="20"/>
        <v>0</v>
      </c>
      <c r="BG453" s="100">
        <f t="shared" si="21"/>
        <v>0</v>
      </c>
      <c r="BH453" s="100">
        <f t="shared" si="22"/>
        <v>0</v>
      </c>
      <c r="BI453" s="100">
        <f t="shared" si="23"/>
        <v>0</v>
      </c>
      <c r="BJ453" s="18" t="s">
        <v>860</v>
      </c>
      <c r="BK453" s="100">
        <f t="shared" si="24"/>
        <v>0</v>
      </c>
      <c r="BL453" s="18" t="s">
        <v>885</v>
      </c>
      <c r="BM453" s="18" t="s">
        <v>293</v>
      </c>
    </row>
    <row r="454" spans="2:65" s="1" customFormat="1" ht="22.5" customHeight="1">
      <c r="B454" s="123"/>
      <c r="C454" s="159" t="s">
        <v>294</v>
      </c>
      <c r="D454" s="159" t="s">
        <v>910</v>
      </c>
      <c r="E454" s="160"/>
      <c r="F454" s="241" t="s">
        <v>295</v>
      </c>
      <c r="G454" s="241"/>
      <c r="H454" s="241"/>
      <c r="I454" s="241"/>
      <c r="J454" s="161" t="s">
        <v>944</v>
      </c>
      <c r="K454" s="162">
        <v>1</v>
      </c>
      <c r="L454" s="242">
        <v>0</v>
      </c>
      <c r="M454" s="242"/>
      <c r="N454" s="243">
        <f t="shared" si="15"/>
        <v>0</v>
      </c>
      <c r="O454" s="240"/>
      <c r="P454" s="240"/>
      <c r="Q454" s="240"/>
      <c r="R454" s="126"/>
      <c r="T454" s="156" t="s">
        <v>737</v>
      </c>
      <c r="U454" s="43" t="s">
        <v>780</v>
      </c>
      <c r="V454" s="35"/>
      <c r="W454" s="157">
        <f t="shared" si="16"/>
        <v>0</v>
      </c>
      <c r="X454" s="157">
        <v>0</v>
      </c>
      <c r="Y454" s="157">
        <f t="shared" si="17"/>
        <v>0</v>
      </c>
      <c r="Z454" s="157">
        <v>0</v>
      </c>
      <c r="AA454" s="158">
        <f t="shared" si="18"/>
        <v>0</v>
      </c>
      <c r="AR454" s="18" t="s">
        <v>921</v>
      </c>
      <c r="AT454" s="18" t="s">
        <v>910</v>
      </c>
      <c r="AU454" s="18" t="s">
        <v>860</v>
      </c>
      <c r="AY454" s="18" t="s">
        <v>880</v>
      </c>
      <c r="BE454" s="100">
        <f t="shared" si="19"/>
        <v>0</v>
      </c>
      <c r="BF454" s="100">
        <f t="shared" si="20"/>
        <v>0</v>
      </c>
      <c r="BG454" s="100">
        <f t="shared" si="21"/>
        <v>0</v>
      </c>
      <c r="BH454" s="100">
        <f t="shared" si="22"/>
        <v>0</v>
      </c>
      <c r="BI454" s="100">
        <f t="shared" si="23"/>
        <v>0</v>
      </c>
      <c r="BJ454" s="18" t="s">
        <v>860</v>
      </c>
      <c r="BK454" s="100">
        <f t="shared" si="24"/>
        <v>0</v>
      </c>
      <c r="BL454" s="18" t="s">
        <v>885</v>
      </c>
      <c r="BM454" s="18" t="s">
        <v>296</v>
      </c>
    </row>
    <row r="455" spans="2:65" s="1" customFormat="1" ht="22.5" customHeight="1">
      <c r="B455" s="123"/>
      <c r="C455" s="159" t="s">
        <v>297</v>
      </c>
      <c r="D455" s="159" t="s">
        <v>910</v>
      </c>
      <c r="E455" s="160"/>
      <c r="F455" s="241" t="s">
        <v>298</v>
      </c>
      <c r="G455" s="241"/>
      <c r="H455" s="241"/>
      <c r="I455" s="241"/>
      <c r="J455" s="161" t="s">
        <v>944</v>
      </c>
      <c r="K455" s="162">
        <v>10</v>
      </c>
      <c r="L455" s="242">
        <v>0</v>
      </c>
      <c r="M455" s="242"/>
      <c r="N455" s="243">
        <f t="shared" si="15"/>
        <v>0</v>
      </c>
      <c r="O455" s="240"/>
      <c r="P455" s="240"/>
      <c r="Q455" s="240"/>
      <c r="R455" s="126"/>
      <c r="T455" s="156" t="s">
        <v>737</v>
      </c>
      <c r="U455" s="43" t="s">
        <v>780</v>
      </c>
      <c r="V455" s="35"/>
      <c r="W455" s="157">
        <f t="shared" si="16"/>
        <v>0</v>
      </c>
      <c r="X455" s="157">
        <v>0</v>
      </c>
      <c r="Y455" s="157">
        <f t="shared" si="17"/>
        <v>0</v>
      </c>
      <c r="Z455" s="157">
        <v>0</v>
      </c>
      <c r="AA455" s="158">
        <f t="shared" si="18"/>
        <v>0</v>
      </c>
      <c r="AR455" s="18" t="s">
        <v>921</v>
      </c>
      <c r="AT455" s="18" t="s">
        <v>910</v>
      </c>
      <c r="AU455" s="18" t="s">
        <v>860</v>
      </c>
      <c r="AY455" s="18" t="s">
        <v>880</v>
      </c>
      <c r="BE455" s="100">
        <f t="shared" si="19"/>
        <v>0</v>
      </c>
      <c r="BF455" s="100">
        <f t="shared" si="20"/>
        <v>0</v>
      </c>
      <c r="BG455" s="100">
        <f t="shared" si="21"/>
        <v>0</v>
      </c>
      <c r="BH455" s="100">
        <f t="shared" si="22"/>
        <v>0</v>
      </c>
      <c r="BI455" s="100">
        <f t="shared" si="23"/>
        <v>0</v>
      </c>
      <c r="BJ455" s="18" t="s">
        <v>860</v>
      </c>
      <c r="BK455" s="100">
        <f t="shared" si="24"/>
        <v>0</v>
      </c>
      <c r="BL455" s="18" t="s">
        <v>885</v>
      </c>
      <c r="BM455" s="18" t="s">
        <v>299</v>
      </c>
    </row>
    <row r="456" spans="2:65" s="1" customFormat="1" ht="22.5" customHeight="1">
      <c r="B456" s="123"/>
      <c r="C456" s="159" t="s">
        <v>300</v>
      </c>
      <c r="D456" s="159" t="s">
        <v>910</v>
      </c>
      <c r="E456" s="160"/>
      <c r="F456" s="241" t="s">
        <v>301</v>
      </c>
      <c r="G456" s="241"/>
      <c r="H456" s="241"/>
      <c r="I456" s="241"/>
      <c r="J456" s="161" t="s">
        <v>944</v>
      </c>
      <c r="K456" s="162">
        <v>8</v>
      </c>
      <c r="L456" s="242">
        <v>0</v>
      </c>
      <c r="M456" s="242"/>
      <c r="N456" s="243">
        <f t="shared" si="15"/>
        <v>0</v>
      </c>
      <c r="O456" s="240"/>
      <c r="P456" s="240"/>
      <c r="Q456" s="240"/>
      <c r="R456" s="126"/>
      <c r="T456" s="156" t="s">
        <v>737</v>
      </c>
      <c r="U456" s="43" t="s">
        <v>780</v>
      </c>
      <c r="V456" s="35"/>
      <c r="W456" s="157">
        <f t="shared" si="16"/>
        <v>0</v>
      </c>
      <c r="X456" s="157">
        <v>0</v>
      </c>
      <c r="Y456" s="157">
        <f t="shared" si="17"/>
        <v>0</v>
      </c>
      <c r="Z456" s="157">
        <v>0</v>
      </c>
      <c r="AA456" s="158">
        <f t="shared" si="18"/>
        <v>0</v>
      </c>
      <c r="AR456" s="18" t="s">
        <v>921</v>
      </c>
      <c r="AT456" s="18" t="s">
        <v>910</v>
      </c>
      <c r="AU456" s="18" t="s">
        <v>860</v>
      </c>
      <c r="AY456" s="18" t="s">
        <v>880</v>
      </c>
      <c r="BE456" s="100">
        <f t="shared" si="19"/>
        <v>0</v>
      </c>
      <c r="BF456" s="100">
        <f t="shared" si="20"/>
        <v>0</v>
      </c>
      <c r="BG456" s="100">
        <f t="shared" si="21"/>
        <v>0</v>
      </c>
      <c r="BH456" s="100">
        <f t="shared" si="22"/>
        <v>0</v>
      </c>
      <c r="BI456" s="100">
        <f t="shared" si="23"/>
        <v>0</v>
      </c>
      <c r="BJ456" s="18" t="s">
        <v>860</v>
      </c>
      <c r="BK456" s="100">
        <f t="shared" si="24"/>
        <v>0</v>
      </c>
      <c r="BL456" s="18" t="s">
        <v>885</v>
      </c>
      <c r="BM456" s="18" t="s">
        <v>302</v>
      </c>
    </row>
    <row r="457" spans="2:65" s="1" customFormat="1" ht="22.5" customHeight="1">
      <c r="B457" s="123"/>
      <c r="C457" s="159" t="s">
        <v>303</v>
      </c>
      <c r="D457" s="159" t="s">
        <v>910</v>
      </c>
      <c r="E457" s="160"/>
      <c r="F457" s="241" t="s">
        <v>304</v>
      </c>
      <c r="G457" s="241"/>
      <c r="H457" s="241"/>
      <c r="I457" s="241"/>
      <c r="J457" s="161" t="s">
        <v>944</v>
      </c>
      <c r="K457" s="162">
        <v>3</v>
      </c>
      <c r="L457" s="242">
        <v>0</v>
      </c>
      <c r="M457" s="242"/>
      <c r="N457" s="243">
        <f t="shared" si="15"/>
        <v>0</v>
      </c>
      <c r="O457" s="240"/>
      <c r="P457" s="240"/>
      <c r="Q457" s="240"/>
      <c r="R457" s="126"/>
      <c r="T457" s="156" t="s">
        <v>737</v>
      </c>
      <c r="U457" s="43" t="s">
        <v>780</v>
      </c>
      <c r="V457" s="35"/>
      <c r="W457" s="157">
        <f t="shared" si="16"/>
        <v>0</v>
      </c>
      <c r="X457" s="157">
        <v>4E-05</v>
      </c>
      <c r="Y457" s="157">
        <f t="shared" si="17"/>
        <v>0.00012000000000000002</v>
      </c>
      <c r="Z457" s="157">
        <v>0</v>
      </c>
      <c r="AA457" s="158">
        <f t="shared" si="18"/>
        <v>0</v>
      </c>
      <c r="AR457" s="18" t="s">
        <v>921</v>
      </c>
      <c r="AT457" s="18" t="s">
        <v>910</v>
      </c>
      <c r="AU457" s="18" t="s">
        <v>860</v>
      </c>
      <c r="AY457" s="18" t="s">
        <v>880</v>
      </c>
      <c r="BE457" s="100">
        <f t="shared" si="19"/>
        <v>0</v>
      </c>
      <c r="BF457" s="100">
        <f t="shared" si="20"/>
        <v>0</v>
      </c>
      <c r="BG457" s="100">
        <f t="shared" si="21"/>
        <v>0</v>
      </c>
      <c r="BH457" s="100">
        <f t="shared" si="22"/>
        <v>0</v>
      </c>
      <c r="BI457" s="100">
        <f t="shared" si="23"/>
        <v>0</v>
      </c>
      <c r="BJ457" s="18" t="s">
        <v>860</v>
      </c>
      <c r="BK457" s="100">
        <f t="shared" si="24"/>
        <v>0</v>
      </c>
      <c r="BL457" s="18" t="s">
        <v>885</v>
      </c>
      <c r="BM457" s="18" t="s">
        <v>305</v>
      </c>
    </row>
    <row r="458" spans="2:65" s="1" customFormat="1" ht="22.5" customHeight="1">
      <c r="B458" s="123"/>
      <c r="C458" s="159" t="s">
        <v>306</v>
      </c>
      <c r="D458" s="159" t="s">
        <v>910</v>
      </c>
      <c r="E458" s="160"/>
      <c r="F458" s="241" t="s">
        <v>307</v>
      </c>
      <c r="G458" s="241"/>
      <c r="H458" s="241"/>
      <c r="I458" s="241"/>
      <c r="J458" s="161" t="s">
        <v>944</v>
      </c>
      <c r="K458" s="162">
        <v>12</v>
      </c>
      <c r="L458" s="242">
        <v>0</v>
      </c>
      <c r="M458" s="242"/>
      <c r="N458" s="243">
        <f t="shared" si="15"/>
        <v>0</v>
      </c>
      <c r="O458" s="240"/>
      <c r="P458" s="240"/>
      <c r="Q458" s="240"/>
      <c r="R458" s="126"/>
      <c r="T458" s="156" t="s">
        <v>737</v>
      </c>
      <c r="U458" s="43" t="s">
        <v>780</v>
      </c>
      <c r="V458" s="35"/>
      <c r="W458" s="157">
        <f t="shared" si="16"/>
        <v>0</v>
      </c>
      <c r="X458" s="157">
        <v>4E-05</v>
      </c>
      <c r="Y458" s="157">
        <f t="shared" si="17"/>
        <v>0.00048000000000000007</v>
      </c>
      <c r="Z458" s="157">
        <v>0</v>
      </c>
      <c r="AA458" s="158">
        <f t="shared" si="18"/>
        <v>0</v>
      </c>
      <c r="AR458" s="18" t="s">
        <v>921</v>
      </c>
      <c r="AT458" s="18" t="s">
        <v>910</v>
      </c>
      <c r="AU458" s="18" t="s">
        <v>860</v>
      </c>
      <c r="AY458" s="18" t="s">
        <v>880</v>
      </c>
      <c r="BE458" s="100">
        <f t="shared" si="19"/>
        <v>0</v>
      </c>
      <c r="BF458" s="100">
        <f t="shared" si="20"/>
        <v>0</v>
      </c>
      <c r="BG458" s="100">
        <f t="shared" si="21"/>
        <v>0</v>
      </c>
      <c r="BH458" s="100">
        <f t="shared" si="22"/>
        <v>0</v>
      </c>
      <c r="BI458" s="100">
        <f t="shared" si="23"/>
        <v>0</v>
      </c>
      <c r="BJ458" s="18" t="s">
        <v>860</v>
      </c>
      <c r="BK458" s="100">
        <f t="shared" si="24"/>
        <v>0</v>
      </c>
      <c r="BL458" s="18" t="s">
        <v>885</v>
      </c>
      <c r="BM458" s="18" t="s">
        <v>308</v>
      </c>
    </row>
    <row r="459" spans="2:65" s="1" customFormat="1" ht="22.5" customHeight="1">
      <c r="B459" s="123"/>
      <c r="C459" s="159" t="s">
        <v>309</v>
      </c>
      <c r="D459" s="159" t="s">
        <v>910</v>
      </c>
      <c r="E459" s="160"/>
      <c r="F459" s="241" t="s">
        <v>310</v>
      </c>
      <c r="G459" s="241"/>
      <c r="H459" s="241"/>
      <c r="I459" s="241"/>
      <c r="J459" s="161" t="s">
        <v>944</v>
      </c>
      <c r="K459" s="162">
        <v>7</v>
      </c>
      <c r="L459" s="242">
        <v>0</v>
      </c>
      <c r="M459" s="242"/>
      <c r="N459" s="243">
        <f t="shared" si="15"/>
        <v>0</v>
      </c>
      <c r="O459" s="240"/>
      <c r="P459" s="240"/>
      <c r="Q459" s="240"/>
      <c r="R459" s="126"/>
      <c r="T459" s="156" t="s">
        <v>737</v>
      </c>
      <c r="U459" s="43" t="s">
        <v>780</v>
      </c>
      <c r="V459" s="35"/>
      <c r="W459" s="157">
        <f t="shared" si="16"/>
        <v>0</v>
      </c>
      <c r="X459" s="157">
        <v>0</v>
      </c>
      <c r="Y459" s="157">
        <f t="shared" si="17"/>
        <v>0</v>
      </c>
      <c r="Z459" s="157">
        <v>0</v>
      </c>
      <c r="AA459" s="158">
        <f t="shared" si="18"/>
        <v>0</v>
      </c>
      <c r="AR459" s="18" t="s">
        <v>921</v>
      </c>
      <c r="AT459" s="18" t="s">
        <v>910</v>
      </c>
      <c r="AU459" s="18" t="s">
        <v>860</v>
      </c>
      <c r="AY459" s="18" t="s">
        <v>880</v>
      </c>
      <c r="BE459" s="100">
        <f t="shared" si="19"/>
        <v>0</v>
      </c>
      <c r="BF459" s="100">
        <f t="shared" si="20"/>
        <v>0</v>
      </c>
      <c r="BG459" s="100">
        <f t="shared" si="21"/>
        <v>0</v>
      </c>
      <c r="BH459" s="100">
        <f t="shared" si="22"/>
        <v>0</v>
      </c>
      <c r="BI459" s="100">
        <f t="shared" si="23"/>
        <v>0</v>
      </c>
      <c r="BJ459" s="18" t="s">
        <v>860</v>
      </c>
      <c r="BK459" s="100">
        <f t="shared" si="24"/>
        <v>0</v>
      </c>
      <c r="BL459" s="18" t="s">
        <v>885</v>
      </c>
      <c r="BM459" s="18" t="s">
        <v>311</v>
      </c>
    </row>
    <row r="460" spans="2:65" s="1" customFormat="1" ht="22.5" customHeight="1">
      <c r="B460" s="123"/>
      <c r="C460" s="159" t="s">
        <v>312</v>
      </c>
      <c r="D460" s="159" t="s">
        <v>910</v>
      </c>
      <c r="E460" s="160"/>
      <c r="F460" s="241" t="s">
        <v>313</v>
      </c>
      <c r="G460" s="241"/>
      <c r="H460" s="241"/>
      <c r="I460" s="241"/>
      <c r="J460" s="161" t="s">
        <v>944</v>
      </c>
      <c r="K460" s="162">
        <v>44</v>
      </c>
      <c r="L460" s="242">
        <v>0</v>
      </c>
      <c r="M460" s="242"/>
      <c r="N460" s="243">
        <f t="shared" si="15"/>
        <v>0</v>
      </c>
      <c r="O460" s="240"/>
      <c r="P460" s="240"/>
      <c r="Q460" s="240"/>
      <c r="R460" s="126"/>
      <c r="T460" s="156" t="s">
        <v>737</v>
      </c>
      <c r="U460" s="43" t="s">
        <v>780</v>
      </c>
      <c r="V460" s="35"/>
      <c r="W460" s="157">
        <f t="shared" si="16"/>
        <v>0</v>
      </c>
      <c r="X460" s="157">
        <v>0</v>
      </c>
      <c r="Y460" s="157">
        <f t="shared" si="17"/>
        <v>0</v>
      </c>
      <c r="Z460" s="157">
        <v>0</v>
      </c>
      <c r="AA460" s="158">
        <f t="shared" si="18"/>
        <v>0</v>
      </c>
      <c r="AR460" s="18" t="s">
        <v>921</v>
      </c>
      <c r="AT460" s="18" t="s">
        <v>910</v>
      </c>
      <c r="AU460" s="18" t="s">
        <v>860</v>
      </c>
      <c r="AY460" s="18" t="s">
        <v>880</v>
      </c>
      <c r="BE460" s="100">
        <f t="shared" si="19"/>
        <v>0</v>
      </c>
      <c r="BF460" s="100">
        <f t="shared" si="20"/>
        <v>0</v>
      </c>
      <c r="BG460" s="100">
        <f t="shared" si="21"/>
        <v>0</v>
      </c>
      <c r="BH460" s="100">
        <f t="shared" si="22"/>
        <v>0</v>
      </c>
      <c r="BI460" s="100">
        <f t="shared" si="23"/>
        <v>0</v>
      </c>
      <c r="BJ460" s="18" t="s">
        <v>860</v>
      </c>
      <c r="BK460" s="100">
        <f t="shared" si="24"/>
        <v>0</v>
      </c>
      <c r="BL460" s="18" t="s">
        <v>885</v>
      </c>
      <c r="BM460" s="18" t="s">
        <v>314</v>
      </c>
    </row>
    <row r="461" spans="2:65" s="1" customFormat="1" ht="22.5" customHeight="1">
      <c r="B461" s="123"/>
      <c r="C461" s="159" t="s">
        <v>315</v>
      </c>
      <c r="D461" s="159" t="s">
        <v>910</v>
      </c>
      <c r="E461" s="160"/>
      <c r="F461" s="241" t="s">
        <v>316</v>
      </c>
      <c r="G461" s="241"/>
      <c r="H461" s="241"/>
      <c r="I461" s="241"/>
      <c r="J461" s="161" t="s">
        <v>944</v>
      </c>
      <c r="K461" s="162">
        <v>9</v>
      </c>
      <c r="L461" s="242">
        <v>0</v>
      </c>
      <c r="M461" s="242"/>
      <c r="N461" s="243">
        <f t="shared" si="15"/>
        <v>0</v>
      </c>
      <c r="O461" s="240"/>
      <c r="P461" s="240"/>
      <c r="Q461" s="240"/>
      <c r="R461" s="126"/>
      <c r="T461" s="156" t="s">
        <v>737</v>
      </c>
      <c r="U461" s="43" t="s">
        <v>780</v>
      </c>
      <c r="V461" s="35"/>
      <c r="W461" s="157">
        <f t="shared" si="16"/>
        <v>0</v>
      </c>
      <c r="X461" s="157">
        <v>0</v>
      </c>
      <c r="Y461" s="157">
        <f t="shared" si="17"/>
        <v>0</v>
      </c>
      <c r="Z461" s="157">
        <v>0</v>
      </c>
      <c r="AA461" s="158">
        <f t="shared" si="18"/>
        <v>0</v>
      </c>
      <c r="AR461" s="18" t="s">
        <v>921</v>
      </c>
      <c r="AT461" s="18" t="s">
        <v>910</v>
      </c>
      <c r="AU461" s="18" t="s">
        <v>860</v>
      </c>
      <c r="AY461" s="18" t="s">
        <v>880</v>
      </c>
      <c r="BE461" s="100">
        <f t="shared" si="19"/>
        <v>0</v>
      </c>
      <c r="BF461" s="100">
        <f t="shared" si="20"/>
        <v>0</v>
      </c>
      <c r="BG461" s="100">
        <f t="shared" si="21"/>
        <v>0</v>
      </c>
      <c r="BH461" s="100">
        <f t="shared" si="22"/>
        <v>0</v>
      </c>
      <c r="BI461" s="100">
        <f t="shared" si="23"/>
        <v>0</v>
      </c>
      <c r="BJ461" s="18" t="s">
        <v>860</v>
      </c>
      <c r="BK461" s="100">
        <f t="shared" si="24"/>
        <v>0</v>
      </c>
      <c r="BL461" s="18" t="s">
        <v>885</v>
      </c>
      <c r="BM461" s="18" t="s">
        <v>317</v>
      </c>
    </row>
    <row r="462" spans="2:65" s="1" customFormat="1" ht="22.5" customHeight="1">
      <c r="B462" s="123"/>
      <c r="C462" s="159" t="s">
        <v>318</v>
      </c>
      <c r="D462" s="159" t="s">
        <v>910</v>
      </c>
      <c r="E462" s="160"/>
      <c r="F462" s="241" t="s">
        <v>319</v>
      </c>
      <c r="G462" s="241"/>
      <c r="H462" s="241"/>
      <c r="I462" s="241"/>
      <c r="J462" s="161" t="s">
        <v>944</v>
      </c>
      <c r="K462" s="162">
        <v>2</v>
      </c>
      <c r="L462" s="242">
        <v>0</v>
      </c>
      <c r="M462" s="242"/>
      <c r="N462" s="243">
        <f t="shared" si="15"/>
        <v>0</v>
      </c>
      <c r="O462" s="240"/>
      <c r="P462" s="240"/>
      <c r="Q462" s="240"/>
      <c r="R462" s="126"/>
      <c r="T462" s="156" t="s">
        <v>737</v>
      </c>
      <c r="U462" s="43" t="s">
        <v>780</v>
      </c>
      <c r="V462" s="35"/>
      <c r="W462" s="157">
        <f t="shared" si="16"/>
        <v>0</v>
      </c>
      <c r="X462" s="157">
        <v>0</v>
      </c>
      <c r="Y462" s="157">
        <f t="shared" si="17"/>
        <v>0</v>
      </c>
      <c r="Z462" s="157">
        <v>0</v>
      </c>
      <c r="AA462" s="158">
        <f t="shared" si="18"/>
        <v>0</v>
      </c>
      <c r="AR462" s="18" t="s">
        <v>921</v>
      </c>
      <c r="AT462" s="18" t="s">
        <v>910</v>
      </c>
      <c r="AU462" s="18" t="s">
        <v>860</v>
      </c>
      <c r="AY462" s="18" t="s">
        <v>880</v>
      </c>
      <c r="BE462" s="100">
        <f t="shared" si="19"/>
        <v>0</v>
      </c>
      <c r="BF462" s="100">
        <f t="shared" si="20"/>
        <v>0</v>
      </c>
      <c r="BG462" s="100">
        <f t="shared" si="21"/>
        <v>0</v>
      </c>
      <c r="BH462" s="100">
        <f t="shared" si="22"/>
        <v>0</v>
      </c>
      <c r="BI462" s="100">
        <f t="shared" si="23"/>
        <v>0</v>
      </c>
      <c r="BJ462" s="18" t="s">
        <v>860</v>
      </c>
      <c r="BK462" s="100">
        <f t="shared" si="24"/>
        <v>0</v>
      </c>
      <c r="BL462" s="18" t="s">
        <v>885</v>
      </c>
      <c r="BM462" s="18" t="s">
        <v>320</v>
      </c>
    </row>
    <row r="463" spans="2:65" s="1" customFormat="1" ht="31.5" customHeight="1">
      <c r="B463" s="123"/>
      <c r="C463" s="159" t="s">
        <v>321</v>
      </c>
      <c r="D463" s="159" t="s">
        <v>910</v>
      </c>
      <c r="E463" s="160" t="s">
        <v>322</v>
      </c>
      <c r="F463" s="241" t="s">
        <v>323</v>
      </c>
      <c r="G463" s="241"/>
      <c r="H463" s="241"/>
      <c r="I463" s="241"/>
      <c r="J463" s="161" t="s">
        <v>944</v>
      </c>
      <c r="K463" s="162">
        <v>1</v>
      </c>
      <c r="L463" s="242">
        <v>0</v>
      </c>
      <c r="M463" s="242"/>
      <c r="N463" s="243">
        <f t="shared" si="15"/>
        <v>0</v>
      </c>
      <c r="O463" s="240"/>
      <c r="P463" s="240"/>
      <c r="Q463" s="240"/>
      <c r="R463" s="126"/>
      <c r="T463" s="156" t="s">
        <v>737</v>
      </c>
      <c r="U463" s="43" t="s">
        <v>780</v>
      </c>
      <c r="V463" s="35"/>
      <c r="W463" s="157">
        <f t="shared" si="16"/>
        <v>0</v>
      </c>
      <c r="X463" s="157">
        <v>0.0979</v>
      </c>
      <c r="Y463" s="157">
        <f t="shared" si="17"/>
        <v>0.0979</v>
      </c>
      <c r="Z463" s="157">
        <v>0</v>
      </c>
      <c r="AA463" s="158">
        <f t="shared" si="18"/>
        <v>0</v>
      </c>
      <c r="AR463" s="18" t="s">
        <v>921</v>
      </c>
      <c r="AT463" s="18" t="s">
        <v>910</v>
      </c>
      <c r="AU463" s="18" t="s">
        <v>860</v>
      </c>
      <c r="AY463" s="18" t="s">
        <v>880</v>
      </c>
      <c r="BE463" s="100">
        <f t="shared" si="19"/>
        <v>0</v>
      </c>
      <c r="BF463" s="100">
        <f t="shared" si="20"/>
        <v>0</v>
      </c>
      <c r="BG463" s="100">
        <f t="shared" si="21"/>
        <v>0</v>
      </c>
      <c r="BH463" s="100">
        <f t="shared" si="22"/>
        <v>0</v>
      </c>
      <c r="BI463" s="100">
        <f t="shared" si="23"/>
        <v>0</v>
      </c>
      <c r="BJ463" s="18" t="s">
        <v>860</v>
      </c>
      <c r="BK463" s="100">
        <f t="shared" si="24"/>
        <v>0</v>
      </c>
      <c r="BL463" s="18" t="s">
        <v>885</v>
      </c>
      <c r="BM463" s="18" t="s">
        <v>324</v>
      </c>
    </row>
    <row r="464" spans="2:63" s="9" customFormat="1" ht="29.85" customHeight="1">
      <c r="B464" s="141"/>
      <c r="C464" s="142"/>
      <c r="D464" s="151" t="s">
        <v>847</v>
      </c>
      <c r="E464" s="151"/>
      <c r="F464" s="151"/>
      <c r="G464" s="151"/>
      <c r="H464" s="151"/>
      <c r="I464" s="151"/>
      <c r="J464" s="151"/>
      <c r="K464" s="151"/>
      <c r="L464" s="151"/>
      <c r="M464" s="151"/>
      <c r="N464" s="249">
        <f>BK464</f>
        <v>0</v>
      </c>
      <c r="O464" s="250"/>
      <c r="P464" s="250"/>
      <c r="Q464" s="250"/>
      <c r="R464" s="144"/>
      <c r="T464" s="145"/>
      <c r="U464" s="142"/>
      <c r="V464" s="142"/>
      <c r="W464" s="146">
        <f>SUM(W465:W483)</f>
        <v>0</v>
      </c>
      <c r="X464" s="142"/>
      <c r="Y464" s="146">
        <f>SUM(Y465:Y483)</f>
        <v>1.76232</v>
      </c>
      <c r="Z464" s="142"/>
      <c r="AA464" s="147">
        <f>SUM(AA465:AA483)</f>
        <v>0</v>
      </c>
      <c r="AR464" s="148" t="s">
        <v>890</v>
      </c>
      <c r="AT464" s="149" t="s">
        <v>812</v>
      </c>
      <c r="AU464" s="149" t="s">
        <v>756</v>
      </c>
      <c r="AY464" s="148" t="s">
        <v>880</v>
      </c>
      <c r="BK464" s="150">
        <f>SUM(BK465:BK483)</f>
        <v>0</v>
      </c>
    </row>
    <row r="465" spans="2:65" s="1" customFormat="1" ht="44.25" customHeight="1">
      <c r="B465" s="123"/>
      <c r="C465" s="159" t="s">
        <v>325</v>
      </c>
      <c r="D465" s="159" t="s">
        <v>910</v>
      </c>
      <c r="E465" s="160"/>
      <c r="F465" s="241" t="s">
        <v>326</v>
      </c>
      <c r="G465" s="241"/>
      <c r="H465" s="241"/>
      <c r="I465" s="241"/>
      <c r="J465" s="161" t="s">
        <v>944</v>
      </c>
      <c r="K465" s="162">
        <v>1</v>
      </c>
      <c r="L465" s="242">
        <v>0</v>
      </c>
      <c r="M465" s="242"/>
      <c r="N465" s="243">
        <f aca="true" t="shared" si="25" ref="N465:N483">ROUND(L465*K465,2)</f>
        <v>0</v>
      </c>
      <c r="O465" s="240"/>
      <c r="P465" s="240"/>
      <c r="Q465" s="240"/>
      <c r="R465" s="126"/>
      <c r="T465" s="156" t="s">
        <v>737</v>
      </c>
      <c r="U465" s="43" t="s">
        <v>780</v>
      </c>
      <c r="V465" s="35"/>
      <c r="W465" s="157">
        <f aca="true" t="shared" si="26" ref="W465:W483">V465*K465</f>
        <v>0</v>
      </c>
      <c r="X465" s="157">
        <v>0</v>
      </c>
      <c r="Y465" s="157">
        <f aca="true" t="shared" si="27" ref="Y465:Y483">X465*K465</f>
        <v>0</v>
      </c>
      <c r="Z465" s="157">
        <v>0</v>
      </c>
      <c r="AA465" s="158">
        <f aca="true" t="shared" si="28" ref="AA465:AA483">Z465*K465</f>
        <v>0</v>
      </c>
      <c r="AR465" s="18" t="s">
        <v>921</v>
      </c>
      <c r="AT465" s="18" t="s">
        <v>910</v>
      </c>
      <c r="AU465" s="18" t="s">
        <v>860</v>
      </c>
      <c r="AY465" s="18" t="s">
        <v>880</v>
      </c>
      <c r="BE465" s="100">
        <f aca="true" t="shared" si="29" ref="BE465:BE483">IF(U465="základní",N465,0)</f>
        <v>0</v>
      </c>
      <c r="BF465" s="100">
        <f aca="true" t="shared" si="30" ref="BF465:BF483">IF(U465="snížená",N465,0)</f>
        <v>0</v>
      </c>
      <c r="BG465" s="100">
        <f aca="true" t="shared" si="31" ref="BG465:BG483">IF(U465="zákl. přenesená",N465,0)</f>
        <v>0</v>
      </c>
      <c r="BH465" s="100">
        <f aca="true" t="shared" si="32" ref="BH465:BH483">IF(U465="sníž. přenesená",N465,0)</f>
        <v>0</v>
      </c>
      <c r="BI465" s="100">
        <f aca="true" t="shared" si="33" ref="BI465:BI483">IF(U465="nulová",N465,0)</f>
        <v>0</v>
      </c>
      <c r="BJ465" s="18" t="s">
        <v>860</v>
      </c>
      <c r="BK465" s="100">
        <f aca="true" t="shared" si="34" ref="BK465:BK483">ROUND(L465*K465,2)</f>
        <v>0</v>
      </c>
      <c r="BL465" s="18" t="s">
        <v>885</v>
      </c>
      <c r="BM465" s="18" t="s">
        <v>327</v>
      </c>
    </row>
    <row r="466" spans="2:65" s="1" customFormat="1" ht="31.5" customHeight="1">
      <c r="B466" s="123"/>
      <c r="C466" s="159" t="s">
        <v>328</v>
      </c>
      <c r="D466" s="159" t="s">
        <v>910</v>
      </c>
      <c r="E466" s="160"/>
      <c r="F466" s="241" t="s">
        <v>329</v>
      </c>
      <c r="G466" s="241"/>
      <c r="H466" s="241"/>
      <c r="I466" s="241"/>
      <c r="J466" s="161" t="s">
        <v>944</v>
      </c>
      <c r="K466" s="162">
        <v>1</v>
      </c>
      <c r="L466" s="242">
        <v>0</v>
      </c>
      <c r="M466" s="242"/>
      <c r="N466" s="243">
        <f t="shared" si="25"/>
        <v>0</v>
      </c>
      <c r="O466" s="240"/>
      <c r="P466" s="240"/>
      <c r="Q466" s="240"/>
      <c r="R466" s="126"/>
      <c r="T466" s="156" t="s">
        <v>737</v>
      </c>
      <c r="U466" s="43" t="s">
        <v>780</v>
      </c>
      <c r="V466" s="35"/>
      <c r="W466" s="157">
        <f t="shared" si="26"/>
        <v>0</v>
      </c>
      <c r="X466" s="157">
        <v>0</v>
      </c>
      <c r="Y466" s="157">
        <f t="shared" si="27"/>
        <v>0</v>
      </c>
      <c r="Z466" s="157">
        <v>0</v>
      </c>
      <c r="AA466" s="158">
        <f t="shared" si="28"/>
        <v>0</v>
      </c>
      <c r="AR466" s="18" t="s">
        <v>921</v>
      </c>
      <c r="AT466" s="18" t="s">
        <v>910</v>
      </c>
      <c r="AU466" s="18" t="s">
        <v>860</v>
      </c>
      <c r="AY466" s="18" t="s">
        <v>880</v>
      </c>
      <c r="BE466" s="100">
        <f t="shared" si="29"/>
        <v>0</v>
      </c>
      <c r="BF466" s="100">
        <f t="shared" si="30"/>
        <v>0</v>
      </c>
      <c r="BG466" s="100">
        <f t="shared" si="31"/>
        <v>0</v>
      </c>
      <c r="BH466" s="100">
        <f t="shared" si="32"/>
        <v>0</v>
      </c>
      <c r="BI466" s="100">
        <f t="shared" si="33"/>
        <v>0</v>
      </c>
      <c r="BJ466" s="18" t="s">
        <v>860</v>
      </c>
      <c r="BK466" s="100">
        <f t="shared" si="34"/>
        <v>0</v>
      </c>
      <c r="BL466" s="18" t="s">
        <v>885</v>
      </c>
      <c r="BM466" s="18" t="s">
        <v>330</v>
      </c>
    </row>
    <row r="467" spans="2:65" s="1" customFormat="1" ht="22.5" customHeight="1">
      <c r="B467" s="123"/>
      <c r="C467" s="159" t="s">
        <v>331</v>
      </c>
      <c r="D467" s="159" t="s">
        <v>910</v>
      </c>
      <c r="E467" s="160"/>
      <c r="F467" s="241" t="s">
        <v>332</v>
      </c>
      <c r="G467" s="241"/>
      <c r="H467" s="241"/>
      <c r="I467" s="241"/>
      <c r="J467" s="161" t="s">
        <v>944</v>
      </c>
      <c r="K467" s="162">
        <v>1</v>
      </c>
      <c r="L467" s="242">
        <v>0</v>
      </c>
      <c r="M467" s="242"/>
      <c r="N467" s="243">
        <f t="shared" si="25"/>
        <v>0</v>
      </c>
      <c r="O467" s="240"/>
      <c r="P467" s="240"/>
      <c r="Q467" s="240"/>
      <c r="R467" s="126"/>
      <c r="T467" s="156" t="s">
        <v>737</v>
      </c>
      <c r="U467" s="43" t="s">
        <v>780</v>
      </c>
      <c r="V467" s="35"/>
      <c r="W467" s="157">
        <f t="shared" si="26"/>
        <v>0</v>
      </c>
      <c r="X467" s="157">
        <v>0</v>
      </c>
      <c r="Y467" s="157">
        <f t="shared" si="27"/>
        <v>0</v>
      </c>
      <c r="Z467" s="157">
        <v>0</v>
      </c>
      <c r="AA467" s="158">
        <f t="shared" si="28"/>
        <v>0</v>
      </c>
      <c r="AR467" s="18" t="s">
        <v>921</v>
      </c>
      <c r="AT467" s="18" t="s">
        <v>910</v>
      </c>
      <c r="AU467" s="18" t="s">
        <v>860</v>
      </c>
      <c r="AY467" s="18" t="s">
        <v>880</v>
      </c>
      <c r="BE467" s="100">
        <f t="shared" si="29"/>
        <v>0</v>
      </c>
      <c r="BF467" s="100">
        <f t="shared" si="30"/>
        <v>0</v>
      </c>
      <c r="BG467" s="100">
        <f t="shared" si="31"/>
        <v>0</v>
      </c>
      <c r="BH467" s="100">
        <f t="shared" si="32"/>
        <v>0</v>
      </c>
      <c r="BI467" s="100">
        <f t="shared" si="33"/>
        <v>0</v>
      </c>
      <c r="BJ467" s="18" t="s">
        <v>860</v>
      </c>
      <c r="BK467" s="100">
        <f t="shared" si="34"/>
        <v>0</v>
      </c>
      <c r="BL467" s="18" t="s">
        <v>885</v>
      </c>
      <c r="BM467" s="18" t="s">
        <v>333</v>
      </c>
    </row>
    <row r="468" spans="2:65" s="1" customFormat="1" ht="22.5" customHeight="1">
      <c r="B468" s="123"/>
      <c r="C468" s="159" t="s">
        <v>334</v>
      </c>
      <c r="D468" s="159" t="s">
        <v>910</v>
      </c>
      <c r="E468" s="160"/>
      <c r="F468" s="241" t="s">
        <v>335</v>
      </c>
      <c r="G468" s="241"/>
      <c r="H468" s="241"/>
      <c r="I468" s="241"/>
      <c r="J468" s="161" t="s">
        <v>944</v>
      </c>
      <c r="K468" s="162">
        <v>1</v>
      </c>
      <c r="L468" s="242">
        <v>0</v>
      </c>
      <c r="M468" s="242"/>
      <c r="N468" s="243">
        <f t="shared" si="25"/>
        <v>0</v>
      </c>
      <c r="O468" s="240"/>
      <c r="P468" s="240"/>
      <c r="Q468" s="240"/>
      <c r="R468" s="126"/>
      <c r="T468" s="156" t="s">
        <v>737</v>
      </c>
      <c r="U468" s="43" t="s">
        <v>780</v>
      </c>
      <c r="V468" s="35"/>
      <c r="W468" s="157">
        <f t="shared" si="26"/>
        <v>0</v>
      </c>
      <c r="X468" s="157">
        <v>0</v>
      </c>
      <c r="Y468" s="157">
        <f t="shared" si="27"/>
        <v>0</v>
      </c>
      <c r="Z468" s="157">
        <v>0</v>
      </c>
      <c r="AA468" s="158">
        <f t="shared" si="28"/>
        <v>0</v>
      </c>
      <c r="AR468" s="18" t="s">
        <v>921</v>
      </c>
      <c r="AT468" s="18" t="s">
        <v>910</v>
      </c>
      <c r="AU468" s="18" t="s">
        <v>860</v>
      </c>
      <c r="AY468" s="18" t="s">
        <v>880</v>
      </c>
      <c r="BE468" s="100">
        <f t="shared" si="29"/>
        <v>0</v>
      </c>
      <c r="BF468" s="100">
        <f t="shared" si="30"/>
        <v>0</v>
      </c>
      <c r="BG468" s="100">
        <f t="shared" si="31"/>
        <v>0</v>
      </c>
      <c r="BH468" s="100">
        <f t="shared" si="32"/>
        <v>0</v>
      </c>
      <c r="BI468" s="100">
        <f t="shared" si="33"/>
        <v>0</v>
      </c>
      <c r="BJ468" s="18" t="s">
        <v>860</v>
      </c>
      <c r="BK468" s="100">
        <f t="shared" si="34"/>
        <v>0</v>
      </c>
      <c r="BL468" s="18" t="s">
        <v>885</v>
      </c>
      <c r="BM468" s="18" t="s">
        <v>336</v>
      </c>
    </row>
    <row r="469" spans="2:65" s="1" customFormat="1" ht="22.5" customHeight="1">
      <c r="B469" s="123"/>
      <c r="C469" s="159" t="s">
        <v>337</v>
      </c>
      <c r="D469" s="159" t="s">
        <v>910</v>
      </c>
      <c r="E469" s="160"/>
      <c r="F469" s="241" t="s">
        <v>271</v>
      </c>
      <c r="G469" s="241"/>
      <c r="H469" s="241"/>
      <c r="I469" s="241"/>
      <c r="J469" s="161" t="s">
        <v>944</v>
      </c>
      <c r="K469" s="162">
        <v>7</v>
      </c>
      <c r="L469" s="242">
        <v>0</v>
      </c>
      <c r="M469" s="242"/>
      <c r="N469" s="243">
        <f t="shared" si="25"/>
        <v>0</v>
      </c>
      <c r="O469" s="240"/>
      <c r="P469" s="240"/>
      <c r="Q469" s="240"/>
      <c r="R469" s="126"/>
      <c r="T469" s="156" t="s">
        <v>737</v>
      </c>
      <c r="U469" s="43" t="s">
        <v>780</v>
      </c>
      <c r="V469" s="35"/>
      <c r="W469" s="157">
        <f t="shared" si="26"/>
        <v>0</v>
      </c>
      <c r="X469" s="157">
        <v>0.0979</v>
      </c>
      <c r="Y469" s="157">
        <f t="shared" si="27"/>
        <v>0.6853</v>
      </c>
      <c r="Z469" s="157">
        <v>0</v>
      </c>
      <c r="AA469" s="158">
        <f t="shared" si="28"/>
        <v>0</v>
      </c>
      <c r="AR469" s="18" t="s">
        <v>921</v>
      </c>
      <c r="AT469" s="18" t="s">
        <v>910</v>
      </c>
      <c r="AU469" s="18" t="s">
        <v>860</v>
      </c>
      <c r="AY469" s="18" t="s">
        <v>880</v>
      </c>
      <c r="BE469" s="100">
        <f t="shared" si="29"/>
        <v>0</v>
      </c>
      <c r="BF469" s="100">
        <f t="shared" si="30"/>
        <v>0</v>
      </c>
      <c r="BG469" s="100">
        <f t="shared" si="31"/>
        <v>0</v>
      </c>
      <c r="BH469" s="100">
        <f t="shared" si="32"/>
        <v>0</v>
      </c>
      <c r="BI469" s="100">
        <f t="shared" si="33"/>
        <v>0</v>
      </c>
      <c r="BJ469" s="18" t="s">
        <v>860</v>
      </c>
      <c r="BK469" s="100">
        <f t="shared" si="34"/>
        <v>0</v>
      </c>
      <c r="BL469" s="18" t="s">
        <v>885</v>
      </c>
      <c r="BM469" s="18" t="s">
        <v>338</v>
      </c>
    </row>
    <row r="470" spans="2:65" s="1" customFormat="1" ht="22.5" customHeight="1">
      <c r="B470" s="123"/>
      <c r="C470" s="159" t="s">
        <v>339</v>
      </c>
      <c r="D470" s="159" t="s">
        <v>910</v>
      </c>
      <c r="E470" s="160"/>
      <c r="F470" s="241" t="s">
        <v>274</v>
      </c>
      <c r="G470" s="241"/>
      <c r="H470" s="241"/>
      <c r="I470" s="241"/>
      <c r="J470" s="161" t="s">
        <v>944</v>
      </c>
      <c r="K470" s="162">
        <v>2</v>
      </c>
      <c r="L470" s="242">
        <v>0</v>
      </c>
      <c r="M470" s="242"/>
      <c r="N470" s="243">
        <f t="shared" si="25"/>
        <v>0</v>
      </c>
      <c r="O470" s="240"/>
      <c r="P470" s="240"/>
      <c r="Q470" s="240"/>
      <c r="R470" s="126"/>
      <c r="T470" s="156" t="s">
        <v>737</v>
      </c>
      <c r="U470" s="43" t="s">
        <v>780</v>
      </c>
      <c r="V470" s="35"/>
      <c r="W470" s="157">
        <f t="shared" si="26"/>
        <v>0</v>
      </c>
      <c r="X470" s="157">
        <v>0.0979</v>
      </c>
      <c r="Y470" s="157">
        <f t="shared" si="27"/>
        <v>0.1958</v>
      </c>
      <c r="Z470" s="157">
        <v>0</v>
      </c>
      <c r="AA470" s="158">
        <f t="shared" si="28"/>
        <v>0</v>
      </c>
      <c r="AR470" s="18" t="s">
        <v>921</v>
      </c>
      <c r="AT470" s="18" t="s">
        <v>910</v>
      </c>
      <c r="AU470" s="18" t="s">
        <v>860</v>
      </c>
      <c r="AY470" s="18" t="s">
        <v>880</v>
      </c>
      <c r="BE470" s="100">
        <f t="shared" si="29"/>
        <v>0</v>
      </c>
      <c r="BF470" s="100">
        <f t="shared" si="30"/>
        <v>0</v>
      </c>
      <c r="BG470" s="100">
        <f t="shared" si="31"/>
        <v>0</v>
      </c>
      <c r="BH470" s="100">
        <f t="shared" si="32"/>
        <v>0</v>
      </c>
      <c r="BI470" s="100">
        <f t="shared" si="33"/>
        <v>0</v>
      </c>
      <c r="BJ470" s="18" t="s">
        <v>860</v>
      </c>
      <c r="BK470" s="100">
        <f t="shared" si="34"/>
        <v>0</v>
      </c>
      <c r="BL470" s="18" t="s">
        <v>885</v>
      </c>
      <c r="BM470" s="18" t="s">
        <v>340</v>
      </c>
    </row>
    <row r="471" spans="2:65" s="1" customFormat="1" ht="22.5" customHeight="1">
      <c r="B471" s="123"/>
      <c r="C471" s="159" t="s">
        <v>341</v>
      </c>
      <c r="D471" s="159" t="s">
        <v>910</v>
      </c>
      <c r="E471" s="160"/>
      <c r="F471" s="241" t="s">
        <v>277</v>
      </c>
      <c r="G471" s="241"/>
      <c r="H471" s="241"/>
      <c r="I471" s="241"/>
      <c r="J471" s="161" t="s">
        <v>944</v>
      </c>
      <c r="K471" s="162">
        <v>4</v>
      </c>
      <c r="L471" s="242">
        <v>0</v>
      </c>
      <c r="M471" s="242"/>
      <c r="N471" s="243">
        <f t="shared" si="25"/>
        <v>0</v>
      </c>
      <c r="O471" s="240"/>
      <c r="P471" s="240"/>
      <c r="Q471" s="240"/>
      <c r="R471" s="126"/>
      <c r="T471" s="156" t="s">
        <v>737</v>
      </c>
      <c r="U471" s="43" t="s">
        <v>780</v>
      </c>
      <c r="V471" s="35"/>
      <c r="W471" s="157">
        <f t="shared" si="26"/>
        <v>0</v>
      </c>
      <c r="X471" s="157">
        <v>0.0979</v>
      </c>
      <c r="Y471" s="157">
        <f t="shared" si="27"/>
        <v>0.3916</v>
      </c>
      <c r="Z471" s="157">
        <v>0</v>
      </c>
      <c r="AA471" s="158">
        <f t="shared" si="28"/>
        <v>0</v>
      </c>
      <c r="AR471" s="18" t="s">
        <v>921</v>
      </c>
      <c r="AT471" s="18" t="s">
        <v>910</v>
      </c>
      <c r="AU471" s="18" t="s">
        <v>860</v>
      </c>
      <c r="AY471" s="18" t="s">
        <v>880</v>
      </c>
      <c r="BE471" s="100">
        <f t="shared" si="29"/>
        <v>0</v>
      </c>
      <c r="BF471" s="100">
        <f t="shared" si="30"/>
        <v>0</v>
      </c>
      <c r="BG471" s="100">
        <f t="shared" si="31"/>
        <v>0</v>
      </c>
      <c r="BH471" s="100">
        <f t="shared" si="32"/>
        <v>0</v>
      </c>
      <c r="BI471" s="100">
        <f t="shared" si="33"/>
        <v>0</v>
      </c>
      <c r="BJ471" s="18" t="s">
        <v>860</v>
      </c>
      <c r="BK471" s="100">
        <f t="shared" si="34"/>
        <v>0</v>
      </c>
      <c r="BL471" s="18" t="s">
        <v>885</v>
      </c>
      <c r="BM471" s="18" t="s">
        <v>342</v>
      </c>
    </row>
    <row r="472" spans="2:65" s="1" customFormat="1" ht="22.5" customHeight="1">
      <c r="B472" s="123"/>
      <c r="C472" s="159" t="s">
        <v>343</v>
      </c>
      <c r="D472" s="159" t="s">
        <v>910</v>
      </c>
      <c r="E472" s="160"/>
      <c r="F472" s="241" t="s">
        <v>344</v>
      </c>
      <c r="G472" s="241"/>
      <c r="H472" s="241"/>
      <c r="I472" s="241"/>
      <c r="J472" s="161" t="s">
        <v>944</v>
      </c>
      <c r="K472" s="162">
        <v>1</v>
      </c>
      <c r="L472" s="242">
        <v>0</v>
      </c>
      <c r="M472" s="242"/>
      <c r="N472" s="243">
        <f t="shared" si="25"/>
        <v>0</v>
      </c>
      <c r="O472" s="240"/>
      <c r="P472" s="240"/>
      <c r="Q472" s="240"/>
      <c r="R472" s="126"/>
      <c r="T472" s="156" t="s">
        <v>737</v>
      </c>
      <c r="U472" s="43" t="s">
        <v>780</v>
      </c>
      <c r="V472" s="35"/>
      <c r="W472" s="157">
        <f t="shared" si="26"/>
        <v>0</v>
      </c>
      <c r="X472" s="157">
        <v>0.0979</v>
      </c>
      <c r="Y472" s="157">
        <f t="shared" si="27"/>
        <v>0.0979</v>
      </c>
      <c r="Z472" s="157">
        <v>0</v>
      </c>
      <c r="AA472" s="158">
        <f t="shared" si="28"/>
        <v>0</v>
      </c>
      <c r="AR472" s="18" t="s">
        <v>921</v>
      </c>
      <c r="AT472" s="18" t="s">
        <v>910</v>
      </c>
      <c r="AU472" s="18" t="s">
        <v>860</v>
      </c>
      <c r="AY472" s="18" t="s">
        <v>880</v>
      </c>
      <c r="BE472" s="100">
        <f t="shared" si="29"/>
        <v>0</v>
      </c>
      <c r="BF472" s="100">
        <f t="shared" si="30"/>
        <v>0</v>
      </c>
      <c r="BG472" s="100">
        <f t="shared" si="31"/>
        <v>0</v>
      </c>
      <c r="BH472" s="100">
        <f t="shared" si="32"/>
        <v>0</v>
      </c>
      <c r="BI472" s="100">
        <f t="shared" si="33"/>
        <v>0</v>
      </c>
      <c r="BJ472" s="18" t="s">
        <v>860</v>
      </c>
      <c r="BK472" s="100">
        <f t="shared" si="34"/>
        <v>0</v>
      </c>
      <c r="BL472" s="18" t="s">
        <v>885</v>
      </c>
      <c r="BM472" s="18" t="s">
        <v>345</v>
      </c>
    </row>
    <row r="473" spans="2:65" s="1" customFormat="1" ht="22.5" customHeight="1">
      <c r="B473" s="123"/>
      <c r="C473" s="159" t="s">
        <v>346</v>
      </c>
      <c r="D473" s="159" t="s">
        <v>910</v>
      </c>
      <c r="E473" s="160"/>
      <c r="F473" s="241" t="s">
        <v>286</v>
      </c>
      <c r="G473" s="241"/>
      <c r="H473" s="241"/>
      <c r="I473" s="241"/>
      <c r="J473" s="161" t="s">
        <v>944</v>
      </c>
      <c r="K473" s="162">
        <v>3</v>
      </c>
      <c r="L473" s="242">
        <v>0</v>
      </c>
      <c r="M473" s="242"/>
      <c r="N473" s="243">
        <f t="shared" si="25"/>
        <v>0</v>
      </c>
      <c r="O473" s="240"/>
      <c r="P473" s="240"/>
      <c r="Q473" s="240"/>
      <c r="R473" s="126"/>
      <c r="T473" s="156" t="s">
        <v>737</v>
      </c>
      <c r="U473" s="43" t="s">
        <v>780</v>
      </c>
      <c r="V473" s="35"/>
      <c r="W473" s="157">
        <f t="shared" si="26"/>
        <v>0</v>
      </c>
      <c r="X473" s="157">
        <v>0.0979</v>
      </c>
      <c r="Y473" s="157">
        <f t="shared" si="27"/>
        <v>0.2937</v>
      </c>
      <c r="Z473" s="157">
        <v>0</v>
      </c>
      <c r="AA473" s="158">
        <f t="shared" si="28"/>
        <v>0</v>
      </c>
      <c r="AR473" s="18" t="s">
        <v>921</v>
      </c>
      <c r="AT473" s="18" t="s">
        <v>910</v>
      </c>
      <c r="AU473" s="18" t="s">
        <v>860</v>
      </c>
      <c r="AY473" s="18" t="s">
        <v>880</v>
      </c>
      <c r="BE473" s="100">
        <f t="shared" si="29"/>
        <v>0</v>
      </c>
      <c r="BF473" s="100">
        <f t="shared" si="30"/>
        <v>0</v>
      </c>
      <c r="BG473" s="100">
        <f t="shared" si="31"/>
        <v>0</v>
      </c>
      <c r="BH473" s="100">
        <f t="shared" si="32"/>
        <v>0</v>
      </c>
      <c r="BI473" s="100">
        <f t="shared" si="33"/>
        <v>0</v>
      </c>
      <c r="BJ473" s="18" t="s">
        <v>860</v>
      </c>
      <c r="BK473" s="100">
        <f t="shared" si="34"/>
        <v>0</v>
      </c>
      <c r="BL473" s="18" t="s">
        <v>885</v>
      </c>
      <c r="BM473" s="18" t="s">
        <v>347</v>
      </c>
    </row>
    <row r="474" spans="2:65" s="1" customFormat="1" ht="22.5" customHeight="1">
      <c r="B474" s="123"/>
      <c r="C474" s="159" t="s">
        <v>348</v>
      </c>
      <c r="D474" s="159" t="s">
        <v>910</v>
      </c>
      <c r="E474" s="160"/>
      <c r="F474" s="241" t="s">
        <v>349</v>
      </c>
      <c r="G474" s="241"/>
      <c r="H474" s="241"/>
      <c r="I474" s="241"/>
      <c r="J474" s="161" t="s">
        <v>944</v>
      </c>
      <c r="K474" s="162">
        <v>2</v>
      </c>
      <c r="L474" s="242">
        <v>0</v>
      </c>
      <c r="M474" s="242"/>
      <c r="N474" s="243">
        <f t="shared" si="25"/>
        <v>0</v>
      </c>
      <c r="O474" s="240"/>
      <c r="P474" s="240"/>
      <c r="Q474" s="240"/>
      <c r="R474" s="126"/>
      <c r="T474" s="156" t="s">
        <v>737</v>
      </c>
      <c r="U474" s="43" t="s">
        <v>780</v>
      </c>
      <c r="V474" s="35"/>
      <c r="W474" s="157">
        <f t="shared" si="26"/>
        <v>0</v>
      </c>
      <c r="X474" s="157">
        <v>0</v>
      </c>
      <c r="Y474" s="157">
        <f t="shared" si="27"/>
        <v>0</v>
      </c>
      <c r="Z474" s="157">
        <v>0</v>
      </c>
      <c r="AA474" s="158">
        <f t="shared" si="28"/>
        <v>0</v>
      </c>
      <c r="AR474" s="18" t="s">
        <v>921</v>
      </c>
      <c r="AT474" s="18" t="s">
        <v>910</v>
      </c>
      <c r="AU474" s="18" t="s">
        <v>860</v>
      </c>
      <c r="AY474" s="18" t="s">
        <v>880</v>
      </c>
      <c r="BE474" s="100">
        <f t="shared" si="29"/>
        <v>0</v>
      </c>
      <c r="BF474" s="100">
        <f t="shared" si="30"/>
        <v>0</v>
      </c>
      <c r="BG474" s="100">
        <f t="shared" si="31"/>
        <v>0</v>
      </c>
      <c r="BH474" s="100">
        <f t="shared" si="32"/>
        <v>0</v>
      </c>
      <c r="BI474" s="100">
        <f t="shared" si="33"/>
        <v>0</v>
      </c>
      <c r="BJ474" s="18" t="s">
        <v>860</v>
      </c>
      <c r="BK474" s="100">
        <f t="shared" si="34"/>
        <v>0</v>
      </c>
      <c r="BL474" s="18" t="s">
        <v>885</v>
      </c>
      <c r="BM474" s="18" t="s">
        <v>350</v>
      </c>
    </row>
    <row r="475" spans="2:65" s="1" customFormat="1" ht="22.5" customHeight="1">
      <c r="B475" s="123"/>
      <c r="C475" s="159" t="s">
        <v>351</v>
      </c>
      <c r="D475" s="159" t="s">
        <v>910</v>
      </c>
      <c r="E475" s="160"/>
      <c r="F475" s="241" t="s">
        <v>298</v>
      </c>
      <c r="G475" s="241"/>
      <c r="H475" s="241"/>
      <c r="I475" s="241"/>
      <c r="J475" s="161" t="s">
        <v>944</v>
      </c>
      <c r="K475" s="162">
        <v>4</v>
      </c>
      <c r="L475" s="242">
        <v>0</v>
      </c>
      <c r="M475" s="242"/>
      <c r="N475" s="243">
        <f t="shared" si="25"/>
        <v>0</v>
      </c>
      <c r="O475" s="240"/>
      <c r="P475" s="240"/>
      <c r="Q475" s="240"/>
      <c r="R475" s="126"/>
      <c r="T475" s="156" t="s">
        <v>737</v>
      </c>
      <c r="U475" s="43" t="s">
        <v>780</v>
      </c>
      <c r="V475" s="35"/>
      <c r="W475" s="157">
        <f t="shared" si="26"/>
        <v>0</v>
      </c>
      <c r="X475" s="157">
        <v>0</v>
      </c>
      <c r="Y475" s="157">
        <f t="shared" si="27"/>
        <v>0</v>
      </c>
      <c r="Z475" s="157">
        <v>0</v>
      </c>
      <c r="AA475" s="158">
        <f t="shared" si="28"/>
        <v>0</v>
      </c>
      <c r="AR475" s="18" t="s">
        <v>921</v>
      </c>
      <c r="AT475" s="18" t="s">
        <v>910</v>
      </c>
      <c r="AU475" s="18" t="s">
        <v>860</v>
      </c>
      <c r="AY475" s="18" t="s">
        <v>880</v>
      </c>
      <c r="BE475" s="100">
        <f t="shared" si="29"/>
        <v>0</v>
      </c>
      <c r="BF475" s="100">
        <f t="shared" si="30"/>
        <v>0</v>
      </c>
      <c r="BG475" s="100">
        <f t="shared" si="31"/>
        <v>0</v>
      </c>
      <c r="BH475" s="100">
        <f t="shared" si="32"/>
        <v>0</v>
      </c>
      <c r="BI475" s="100">
        <f t="shared" si="33"/>
        <v>0</v>
      </c>
      <c r="BJ475" s="18" t="s">
        <v>860</v>
      </c>
      <c r="BK475" s="100">
        <f t="shared" si="34"/>
        <v>0</v>
      </c>
      <c r="BL475" s="18" t="s">
        <v>885</v>
      </c>
      <c r="BM475" s="18" t="s">
        <v>352</v>
      </c>
    </row>
    <row r="476" spans="2:65" s="1" customFormat="1" ht="22.5" customHeight="1">
      <c r="B476" s="123"/>
      <c r="C476" s="159" t="s">
        <v>353</v>
      </c>
      <c r="D476" s="159" t="s">
        <v>910</v>
      </c>
      <c r="E476" s="160"/>
      <c r="F476" s="241" t="s">
        <v>301</v>
      </c>
      <c r="G476" s="241"/>
      <c r="H476" s="241"/>
      <c r="I476" s="241"/>
      <c r="J476" s="161" t="s">
        <v>944</v>
      </c>
      <c r="K476" s="162">
        <v>3</v>
      </c>
      <c r="L476" s="242">
        <v>0</v>
      </c>
      <c r="M476" s="242"/>
      <c r="N476" s="243">
        <f t="shared" si="25"/>
        <v>0</v>
      </c>
      <c r="O476" s="240"/>
      <c r="P476" s="240"/>
      <c r="Q476" s="240"/>
      <c r="R476" s="126"/>
      <c r="T476" s="156" t="s">
        <v>737</v>
      </c>
      <c r="U476" s="43" t="s">
        <v>780</v>
      </c>
      <c r="V476" s="35"/>
      <c r="W476" s="157">
        <f t="shared" si="26"/>
        <v>0</v>
      </c>
      <c r="X476" s="157">
        <v>0</v>
      </c>
      <c r="Y476" s="157">
        <f t="shared" si="27"/>
        <v>0</v>
      </c>
      <c r="Z476" s="157">
        <v>0</v>
      </c>
      <c r="AA476" s="158">
        <f t="shared" si="28"/>
        <v>0</v>
      </c>
      <c r="AR476" s="18" t="s">
        <v>921</v>
      </c>
      <c r="AT476" s="18" t="s">
        <v>910</v>
      </c>
      <c r="AU476" s="18" t="s">
        <v>860</v>
      </c>
      <c r="AY476" s="18" t="s">
        <v>880</v>
      </c>
      <c r="BE476" s="100">
        <f t="shared" si="29"/>
        <v>0</v>
      </c>
      <c r="BF476" s="100">
        <f t="shared" si="30"/>
        <v>0</v>
      </c>
      <c r="BG476" s="100">
        <f t="shared" si="31"/>
        <v>0</v>
      </c>
      <c r="BH476" s="100">
        <f t="shared" si="32"/>
        <v>0</v>
      </c>
      <c r="BI476" s="100">
        <f t="shared" si="33"/>
        <v>0</v>
      </c>
      <c r="BJ476" s="18" t="s">
        <v>860</v>
      </c>
      <c r="BK476" s="100">
        <f t="shared" si="34"/>
        <v>0</v>
      </c>
      <c r="BL476" s="18" t="s">
        <v>885</v>
      </c>
      <c r="BM476" s="18" t="s">
        <v>354</v>
      </c>
    </row>
    <row r="477" spans="2:65" s="1" customFormat="1" ht="22.5" customHeight="1">
      <c r="B477" s="123"/>
      <c r="C477" s="159" t="s">
        <v>355</v>
      </c>
      <c r="D477" s="159" t="s">
        <v>910</v>
      </c>
      <c r="E477" s="160"/>
      <c r="F477" s="241" t="s">
        <v>307</v>
      </c>
      <c r="G477" s="241"/>
      <c r="H477" s="241"/>
      <c r="I477" s="241"/>
      <c r="J477" s="161" t="s">
        <v>944</v>
      </c>
      <c r="K477" s="162">
        <v>3</v>
      </c>
      <c r="L477" s="242">
        <v>0</v>
      </c>
      <c r="M477" s="242"/>
      <c r="N477" s="243">
        <f t="shared" si="25"/>
        <v>0</v>
      </c>
      <c r="O477" s="240"/>
      <c r="P477" s="240"/>
      <c r="Q477" s="240"/>
      <c r="R477" s="126"/>
      <c r="T477" s="156" t="s">
        <v>737</v>
      </c>
      <c r="U477" s="43" t="s">
        <v>780</v>
      </c>
      <c r="V477" s="35"/>
      <c r="W477" s="157">
        <f t="shared" si="26"/>
        <v>0</v>
      </c>
      <c r="X477" s="157">
        <v>4E-05</v>
      </c>
      <c r="Y477" s="157">
        <f t="shared" si="27"/>
        <v>0.00012000000000000002</v>
      </c>
      <c r="Z477" s="157">
        <v>0</v>
      </c>
      <c r="AA477" s="158">
        <f t="shared" si="28"/>
        <v>0</v>
      </c>
      <c r="AR477" s="18" t="s">
        <v>921</v>
      </c>
      <c r="AT477" s="18" t="s">
        <v>910</v>
      </c>
      <c r="AU477" s="18" t="s">
        <v>860</v>
      </c>
      <c r="AY477" s="18" t="s">
        <v>880</v>
      </c>
      <c r="BE477" s="100">
        <f t="shared" si="29"/>
        <v>0</v>
      </c>
      <c r="BF477" s="100">
        <f t="shared" si="30"/>
        <v>0</v>
      </c>
      <c r="BG477" s="100">
        <f t="shared" si="31"/>
        <v>0</v>
      </c>
      <c r="BH477" s="100">
        <f t="shared" si="32"/>
        <v>0</v>
      </c>
      <c r="BI477" s="100">
        <f t="shared" si="33"/>
        <v>0</v>
      </c>
      <c r="BJ477" s="18" t="s">
        <v>860</v>
      </c>
      <c r="BK477" s="100">
        <f t="shared" si="34"/>
        <v>0</v>
      </c>
      <c r="BL477" s="18" t="s">
        <v>885</v>
      </c>
      <c r="BM477" s="18" t="s">
        <v>356</v>
      </c>
    </row>
    <row r="478" spans="2:65" s="1" customFormat="1" ht="22.5" customHeight="1">
      <c r="B478" s="123"/>
      <c r="C478" s="159" t="s">
        <v>357</v>
      </c>
      <c r="D478" s="159" t="s">
        <v>910</v>
      </c>
      <c r="E478" s="160"/>
      <c r="F478" s="241" t="s">
        <v>310</v>
      </c>
      <c r="G478" s="241"/>
      <c r="H478" s="241"/>
      <c r="I478" s="241"/>
      <c r="J478" s="161" t="s">
        <v>944</v>
      </c>
      <c r="K478" s="162">
        <v>3</v>
      </c>
      <c r="L478" s="242">
        <v>0</v>
      </c>
      <c r="M478" s="242"/>
      <c r="N478" s="243">
        <f t="shared" si="25"/>
        <v>0</v>
      </c>
      <c r="O478" s="240"/>
      <c r="P478" s="240"/>
      <c r="Q478" s="240"/>
      <c r="R478" s="126"/>
      <c r="T478" s="156" t="s">
        <v>737</v>
      </c>
      <c r="U478" s="43" t="s">
        <v>780</v>
      </c>
      <c r="V478" s="35"/>
      <c r="W478" s="157">
        <f t="shared" si="26"/>
        <v>0</v>
      </c>
      <c r="X478" s="157">
        <v>0</v>
      </c>
      <c r="Y478" s="157">
        <f t="shared" si="27"/>
        <v>0</v>
      </c>
      <c r="Z478" s="157">
        <v>0</v>
      </c>
      <c r="AA478" s="158">
        <f t="shared" si="28"/>
        <v>0</v>
      </c>
      <c r="AR478" s="18" t="s">
        <v>921</v>
      </c>
      <c r="AT478" s="18" t="s">
        <v>910</v>
      </c>
      <c r="AU478" s="18" t="s">
        <v>860</v>
      </c>
      <c r="AY478" s="18" t="s">
        <v>880</v>
      </c>
      <c r="BE478" s="100">
        <f t="shared" si="29"/>
        <v>0</v>
      </c>
      <c r="BF478" s="100">
        <f t="shared" si="30"/>
        <v>0</v>
      </c>
      <c r="BG478" s="100">
        <f t="shared" si="31"/>
        <v>0</v>
      </c>
      <c r="BH478" s="100">
        <f t="shared" si="32"/>
        <v>0</v>
      </c>
      <c r="BI478" s="100">
        <f t="shared" si="33"/>
        <v>0</v>
      </c>
      <c r="BJ478" s="18" t="s">
        <v>860</v>
      </c>
      <c r="BK478" s="100">
        <f t="shared" si="34"/>
        <v>0</v>
      </c>
      <c r="BL478" s="18" t="s">
        <v>885</v>
      </c>
      <c r="BM478" s="18" t="s">
        <v>358</v>
      </c>
    </row>
    <row r="479" spans="2:65" s="1" customFormat="1" ht="22.5" customHeight="1">
      <c r="B479" s="123"/>
      <c r="C479" s="159" t="s">
        <v>359</v>
      </c>
      <c r="D479" s="159" t="s">
        <v>910</v>
      </c>
      <c r="E479" s="160"/>
      <c r="F479" s="241" t="s">
        <v>360</v>
      </c>
      <c r="G479" s="241"/>
      <c r="H479" s="241"/>
      <c r="I479" s="241"/>
      <c r="J479" s="161" t="s">
        <v>944</v>
      </c>
      <c r="K479" s="162">
        <v>1</v>
      </c>
      <c r="L479" s="242">
        <v>0</v>
      </c>
      <c r="M479" s="242"/>
      <c r="N479" s="243">
        <f t="shared" si="25"/>
        <v>0</v>
      </c>
      <c r="O479" s="240"/>
      <c r="P479" s="240"/>
      <c r="Q479" s="240"/>
      <c r="R479" s="126"/>
      <c r="T479" s="156" t="s">
        <v>737</v>
      </c>
      <c r="U479" s="43" t="s">
        <v>780</v>
      </c>
      <c r="V479" s="35"/>
      <c r="W479" s="157">
        <f t="shared" si="26"/>
        <v>0</v>
      </c>
      <c r="X479" s="157">
        <v>0</v>
      </c>
      <c r="Y479" s="157">
        <f t="shared" si="27"/>
        <v>0</v>
      </c>
      <c r="Z479" s="157">
        <v>0</v>
      </c>
      <c r="AA479" s="158">
        <f t="shared" si="28"/>
        <v>0</v>
      </c>
      <c r="AR479" s="18" t="s">
        <v>921</v>
      </c>
      <c r="AT479" s="18" t="s">
        <v>910</v>
      </c>
      <c r="AU479" s="18" t="s">
        <v>860</v>
      </c>
      <c r="AY479" s="18" t="s">
        <v>880</v>
      </c>
      <c r="BE479" s="100">
        <f t="shared" si="29"/>
        <v>0</v>
      </c>
      <c r="BF479" s="100">
        <f t="shared" si="30"/>
        <v>0</v>
      </c>
      <c r="BG479" s="100">
        <f t="shared" si="31"/>
        <v>0</v>
      </c>
      <c r="BH479" s="100">
        <f t="shared" si="32"/>
        <v>0</v>
      </c>
      <c r="BI479" s="100">
        <f t="shared" si="33"/>
        <v>0</v>
      </c>
      <c r="BJ479" s="18" t="s">
        <v>860</v>
      </c>
      <c r="BK479" s="100">
        <f t="shared" si="34"/>
        <v>0</v>
      </c>
      <c r="BL479" s="18" t="s">
        <v>885</v>
      </c>
      <c r="BM479" s="18" t="s">
        <v>361</v>
      </c>
    </row>
    <row r="480" spans="2:65" s="1" customFormat="1" ht="22.5" customHeight="1">
      <c r="B480" s="123"/>
      <c r="C480" s="159" t="s">
        <v>362</v>
      </c>
      <c r="D480" s="159" t="s">
        <v>910</v>
      </c>
      <c r="E480" s="160"/>
      <c r="F480" s="241" t="s">
        <v>313</v>
      </c>
      <c r="G480" s="241"/>
      <c r="H480" s="241"/>
      <c r="I480" s="241"/>
      <c r="J480" s="161" t="s">
        <v>944</v>
      </c>
      <c r="K480" s="162">
        <v>15</v>
      </c>
      <c r="L480" s="242">
        <v>0</v>
      </c>
      <c r="M480" s="242"/>
      <c r="N480" s="243">
        <f t="shared" si="25"/>
        <v>0</v>
      </c>
      <c r="O480" s="240"/>
      <c r="P480" s="240"/>
      <c r="Q480" s="240"/>
      <c r="R480" s="126"/>
      <c r="T480" s="156" t="s">
        <v>737</v>
      </c>
      <c r="U480" s="43" t="s">
        <v>780</v>
      </c>
      <c r="V480" s="35"/>
      <c r="W480" s="157">
        <f t="shared" si="26"/>
        <v>0</v>
      </c>
      <c r="X480" s="157">
        <v>0</v>
      </c>
      <c r="Y480" s="157">
        <f t="shared" si="27"/>
        <v>0</v>
      </c>
      <c r="Z480" s="157">
        <v>0</v>
      </c>
      <c r="AA480" s="158">
        <f t="shared" si="28"/>
        <v>0</v>
      </c>
      <c r="AR480" s="18" t="s">
        <v>921</v>
      </c>
      <c r="AT480" s="18" t="s">
        <v>910</v>
      </c>
      <c r="AU480" s="18" t="s">
        <v>860</v>
      </c>
      <c r="AY480" s="18" t="s">
        <v>880</v>
      </c>
      <c r="BE480" s="100">
        <f t="shared" si="29"/>
        <v>0</v>
      </c>
      <c r="BF480" s="100">
        <f t="shared" si="30"/>
        <v>0</v>
      </c>
      <c r="BG480" s="100">
        <f t="shared" si="31"/>
        <v>0</v>
      </c>
      <c r="BH480" s="100">
        <f t="shared" si="32"/>
        <v>0</v>
      </c>
      <c r="BI480" s="100">
        <f t="shared" si="33"/>
        <v>0</v>
      </c>
      <c r="BJ480" s="18" t="s">
        <v>860</v>
      </c>
      <c r="BK480" s="100">
        <f t="shared" si="34"/>
        <v>0</v>
      </c>
      <c r="BL480" s="18" t="s">
        <v>885</v>
      </c>
      <c r="BM480" s="18" t="s">
        <v>363</v>
      </c>
    </row>
    <row r="481" spans="2:65" s="1" customFormat="1" ht="22.5" customHeight="1">
      <c r="B481" s="123"/>
      <c r="C481" s="159" t="s">
        <v>364</v>
      </c>
      <c r="D481" s="159" t="s">
        <v>910</v>
      </c>
      <c r="E481" s="160"/>
      <c r="F481" s="241" t="s">
        <v>316</v>
      </c>
      <c r="G481" s="241"/>
      <c r="H481" s="241"/>
      <c r="I481" s="241"/>
      <c r="J481" s="161" t="s">
        <v>944</v>
      </c>
      <c r="K481" s="162">
        <v>2</v>
      </c>
      <c r="L481" s="242">
        <v>0</v>
      </c>
      <c r="M481" s="242"/>
      <c r="N481" s="243">
        <f t="shared" si="25"/>
        <v>0</v>
      </c>
      <c r="O481" s="240"/>
      <c r="P481" s="240"/>
      <c r="Q481" s="240"/>
      <c r="R481" s="126"/>
      <c r="T481" s="156" t="s">
        <v>737</v>
      </c>
      <c r="U481" s="43" t="s">
        <v>780</v>
      </c>
      <c r="V481" s="35"/>
      <c r="W481" s="157">
        <f t="shared" si="26"/>
        <v>0</v>
      </c>
      <c r="X481" s="157">
        <v>0</v>
      </c>
      <c r="Y481" s="157">
        <f t="shared" si="27"/>
        <v>0</v>
      </c>
      <c r="Z481" s="157">
        <v>0</v>
      </c>
      <c r="AA481" s="158">
        <f t="shared" si="28"/>
        <v>0</v>
      </c>
      <c r="AR481" s="18" t="s">
        <v>921</v>
      </c>
      <c r="AT481" s="18" t="s">
        <v>910</v>
      </c>
      <c r="AU481" s="18" t="s">
        <v>860</v>
      </c>
      <c r="AY481" s="18" t="s">
        <v>880</v>
      </c>
      <c r="BE481" s="100">
        <f t="shared" si="29"/>
        <v>0</v>
      </c>
      <c r="BF481" s="100">
        <f t="shared" si="30"/>
        <v>0</v>
      </c>
      <c r="BG481" s="100">
        <f t="shared" si="31"/>
        <v>0</v>
      </c>
      <c r="BH481" s="100">
        <f t="shared" si="32"/>
        <v>0</v>
      </c>
      <c r="BI481" s="100">
        <f t="shared" si="33"/>
        <v>0</v>
      </c>
      <c r="BJ481" s="18" t="s">
        <v>860</v>
      </c>
      <c r="BK481" s="100">
        <f t="shared" si="34"/>
        <v>0</v>
      </c>
      <c r="BL481" s="18" t="s">
        <v>885</v>
      </c>
      <c r="BM481" s="18" t="s">
        <v>365</v>
      </c>
    </row>
    <row r="482" spans="2:65" s="1" customFormat="1" ht="22.5" customHeight="1">
      <c r="B482" s="123"/>
      <c r="C482" s="159" t="s">
        <v>366</v>
      </c>
      <c r="D482" s="159" t="s">
        <v>910</v>
      </c>
      <c r="E482" s="160"/>
      <c r="F482" s="241" t="s">
        <v>319</v>
      </c>
      <c r="G482" s="241"/>
      <c r="H482" s="241"/>
      <c r="I482" s="241"/>
      <c r="J482" s="161" t="s">
        <v>944</v>
      </c>
      <c r="K482" s="162">
        <v>1</v>
      </c>
      <c r="L482" s="242">
        <v>0</v>
      </c>
      <c r="M482" s="242"/>
      <c r="N482" s="243">
        <f t="shared" si="25"/>
        <v>0</v>
      </c>
      <c r="O482" s="240"/>
      <c r="P482" s="240"/>
      <c r="Q482" s="240"/>
      <c r="R482" s="126"/>
      <c r="T482" s="156" t="s">
        <v>737</v>
      </c>
      <c r="U482" s="43" t="s">
        <v>780</v>
      </c>
      <c r="V482" s="35"/>
      <c r="W482" s="157">
        <f t="shared" si="26"/>
        <v>0</v>
      </c>
      <c r="X482" s="157">
        <v>0</v>
      </c>
      <c r="Y482" s="157">
        <f t="shared" si="27"/>
        <v>0</v>
      </c>
      <c r="Z482" s="157">
        <v>0</v>
      </c>
      <c r="AA482" s="158">
        <f t="shared" si="28"/>
        <v>0</v>
      </c>
      <c r="AR482" s="18" t="s">
        <v>921</v>
      </c>
      <c r="AT482" s="18" t="s">
        <v>910</v>
      </c>
      <c r="AU482" s="18" t="s">
        <v>860</v>
      </c>
      <c r="AY482" s="18" t="s">
        <v>880</v>
      </c>
      <c r="BE482" s="100">
        <f t="shared" si="29"/>
        <v>0</v>
      </c>
      <c r="BF482" s="100">
        <f t="shared" si="30"/>
        <v>0</v>
      </c>
      <c r="BG482" s="100">
        <f t="shared" si="31"/>
        <v>0</v>
      </c>
      <c r="BH482" s="100">
        <f t="shared" si="32"/>
        <v>0</v>
      </c>
      <c r="BI482" s="100">
        <f t="shared" si="33"/>
        <v>0</v>
      </c>
      <c r="BJ482" s="18" t="s">
        <v>860</v>
      </c>
      <c r="BK482" s="100">
        <f t="shared" si="34"/>
        <v>0</v>
      </c>
      <c r="BL482" s="18" t="s">
        <v>885</v>
      </c>
      <c r="BM482" s="18" t="s">
        <v>367</v>
      </c>
    </row>
    <row r="483" spans="2:65" s="1" customFormat="1" ht="31.5" customHeight="1">
      <c r="B483" s="123"/>
      <c r="C483" s="159" t="s">
        <v>368</v>
      </c>
      <c r="D483" s="159" t="s">
        <v>910</v>
      </c>
      <c r="E483" s="160" t="s">
        <v>369</v>
      </c>
      <c r="F483" s="241" t="s">
        <v>323</v>
      </c>
      <c r="G483" s="241"/>
      <c r="H483" s="241"/>
      <c r="I483" s="241"/>
      <c r="J483" s="161" t="s">
        <v>944</v>
      </c>
      <c r="K483" s="162">
        <v>1</v>
      </c>
      <c r="L483" s="242">
        <v>0</v>
      </c>
      <c r="M483" s="242"/>
      <c r="N483" s="243">
        <f t="shared" si="25"/>
        <v>0</v>
      </c>
      <c r="O483" s="240"/>
      <c r="P483" s="240"/>
      <c r="Q483" s="240"/>
      <c r="R483" s="126"/>
      <c r="T483" s="156" t="s">
        <v>737</v>
      </c>
      <c r="U483" s="43" t="s">
        <v>780</v>
      </c>
      <c r="V483" s="35"/>
      <c r="W483" s="157">
        <f t="shared" si="26"/>
        <v>0</v>
      </c>
      <c r="X483" s="157">
        <v>0.0979</v>
      </c>
      <c r="Y483" s="157">
        <f t="shared" si="27"/>
        <v>0.0979</v>
      </c>
      <c r="Z483" s="157">
        <v>0</v>
      </c>
      <c r="AA483" s="158">
        <f t="shared" si="28"/>
        <v>0</v>
      </c>
      <c r="AR483" s="18" t="s">
        <v>921</v>
      </c>
      <c r="AT483" s="18" t="s">
        <v>910</v>
      </c>
      <c r="AU483" s="18" t="s">
        <v>860</v>
      </c>
      <c r="AY483" s="18" t="s">
        <v>880</v>
      </c>
      <c r="BE483" s="100">
        <f t="shared" si="29"/>
        <v>0</v>
      </c>
      <c r="BF483" s="100">
        <f t="shared" si="30"/>
        <v>0</v>
      </c>
      <c r="BG483" s="100">
        <f t="shared" si="31"/>
        <v>0</v>
      </c>
      <c r="BH483" s="100">
        <f t="shared" si="32"/>
        <v>0</v>
      </c>
      <c r="BI483" s="100">
        <f t="shared" si="33"/>
        <v>0</v>
      </c>
      <c r="BJ483" s="18" t="s">
        <v>860</v>
      </c>
      <c r="BK483" s="100">
        <f t="shared" si="34"/>
        <v>0</v>
      </c>
      <c r="BL483" s="18" t="s">
        <v>885</v>
      </c>
      <c r="BM483" s="18" t="s">
        <v>370</v>
      </c>
    </row>
    <row r="484" spans="2:63" s="9" customFormat="1" ht="29.85" customHeight="1">
      <c r="B484" s="141"/>
      <c r="C484" s="142"/>
      <c r="D484" s="151" t="s">
        <v>848</v>
      </c>
      <c r="E484" s="151"/>
      <c r="F484" s="151"/>
      <c r="G484" s="151"/>
      <c r="H484" s="151"/>
      <c r="I484" s="151"/>
      <c r="J484" s="151"/>
      <c r="K484" s="151"/>
      <c r="L484" s="151"/>
      <c r="M484" s="151"/>
      <c r="N484" s="249">
        <f>BK484</f>
        <v>0</v>
      </c>
      <c r="O484" s="250"/>
      <c r="P484" s="250"/>
      <c r="Q484" s="250"/>
      <c r="R484" s="144"/>
      <c r="T484" s="145"/>
      <c r="U484" s="142"/>
      <c r="V484" s="142"/>
      <c r="W484" s="146">
        <f>SUM(W485:W499)</f>
        <v>0</v>
      </c>
      <c r="X484" s="142"/>
      <c r="Y484" s="146">
        <f>SUM(Y485:Y499)</f>
        <v>1.66442</v>
      </c>
      <c r="Z484" s="142"/>
      <c r="AA484" s="147">
        <f>SUM(AA485:AA499)</f>
        <v>0</v>
      </c>
      <c r="AR484" s="148" t="s">
        <v>890</v>
      </c>
      <c r="AT484" s="149" t="s">
        <v>812</v>
      </c>
      <c r="AU484" s="149" t="s">
        <v>756</v>
      </c>
      <c r="AY484" s="148" t="s">
        <v>880</v>
      </c>
      <c r="BK484" s="150">
        <f>SUM(BK485:BK499)</f>
        <v>0</v>
      </c>
    </row>
    <row r="485" spans="2:65" s="1" customFormat="1" ht="44.25" customHeight="1">
      <c r="B485" s="123"/>
      <c r="C485" s="159" t="s">
        <v>371</v>
      </c>
      <c r="D485" s="159" t="s">
        <v>910</v>
      </c>
      <c r="E485" s="160"/>
      <c r="F485" s="241" t="s">
        <v>326</v>
      </c>
      <c r="G485" s="241"/>
      <c r="H485" s="241"/>
      <c r="I485" s="241"/>
      <c r="J485" s="161" t="s">
        <v>944</v>
      </c>
      <c r="K485" s="162">
        <v>1</v>
      </c>
      <c r="L485" s="242">
        <v>0</v>
      </c>
      <c r="M485" s="242"/>
      <c r="N485" s="243">
        <f aca="true" t="shared" si="35" ref="N485:N499">ROUND(L485*K485,2)</f>
        <v>0</v>
      </c>
      <c r="O485" s="240"/>
      <c r="P485" s="240"/>
      <c r="Q485" s="240"/>
      <c r="R485" s="126"/>
      <c r="T485" s="156" t="s">
        <v>737</v>
      </c>
      <c r="U485" s="43" t="s">
        <v>780</v>
      </c>
      <c r="V485" s="35"/>
      <c r="W485" s="157">
        <f aca="true" t="shared" si="36" ref="W485:W499">V485*K485</f>
        <v>0</v>
      </c>
      <c r="X485" s="157">
        <v>0</v>
      </c>
      <c r="Y485" s="157">
        <f aca="true" t="shared" si="37" ref="Y485:Y499">X485*K485</f>
        <v>0</v>
      </c>
      <c r="Z485" s="157">
        <v>0</v>
      </c>
      <c r="AA485" s="158">
        <f aca="true" t="shared" si="38" ref="AA485:AA499">Z485*K485</f>
        <v>0</v>
      </c>
      <c r="AR485" s="18" t="s">
        <v>921</v>
      </c>
      <c r="AT485" s="18" t="s">
        <v>910</v>
      </c>
      <c r="AU485" s="18" t="s">
        <v>860</v>
      </c>
      <c r="AY485" s="18" t="s">
        <v>880</v>
      </c>
      <c r="BE485" s="100">
        <f aca="true" t="shared" si="39" ref="BE485:BE499">IF(U485="základní",N485,0)</f>
        <v>0</v>
      </c>
      <c r="BF485" s="100">
        <f aca="true" t="shared" si="40" ref="BF485:BF499">IF(U485="snížená",N485,0)</f>
        <v>0</v>
      </c>
      <c r="BG485" s="100">
        <f aca="true" t="shared" si="41" ref="BG485:BG499">IF(U485="zákl. přenesená",N485,0)</f>
        <v>0</v>
      </c>
      <c r="BH485" s="100">
        <f aca="true" t="shared" si="42" ref="BH485:BH499">IF(U485="sníž. přenesená",N485,0)</f>
        <v>0</v>
      </c>
      <c r="BI485" s="100">
        <f aca="true" t="shared" si="43" ref="BI485:BI499">IF(U485="nulová",N485,0)</f>
        <v>0</v>
      </c>
      <c r="BJ485" s="18" t="s">
        <v>860</v>
      </c>
      <c r="BK485" s="100">
        <f aca="true" t="shared" si="44" ref="BK485:BK499">ROUND(L485*K485,2)</f>
        <v>0</v>
      </c>
      <c r="BL485" s="18" t="s">
        <v>885</v>
      </c>
      <c r="BM485" s="18" t="s">
        <v>372</v>
      </c>
    </row>
    <row r="486" spans="2:65" s="1" customFormat="1" ht="31.5" customHeight="1">
      <c r="B486" s="123"/>
      <c r="C486" s="159" t="s">
        <v>373</v>
      </c>
      <c r="D486" s="159" t="s">
        <v>910</v>
      </c>
      <c r="E486" s="160"/>
      <c r="F486" s="241" t="s">
        <v>329</v>
      </c>
      <c r="G486" s="241"/>
      <c r="H486" s="241"/>
      <c r="I486" s="241"/>
      <c r="J486" s="161" t="s">
        <v>944</v>
      </c>
      <c r="K486" s="162">
        <v>1</v>
      </c>
      <c r="L486" s="242">
        <v>0</v>
      </c>
      <c r="M486" s="242"/>
      <c r="N486" s="243">
        <f t="shared" si="35"/>
        <v>0</v>
      </c>
      <c r="O486" s="240"/>
      <c r="P486" s="240"/>
      <c r="Q486" s="240"/>
      <c r="R486" s="126"/>
      <c r="T486" s="156" t="s">
        <v>737</v>
      </c>
      <c r="U486" s="43" t="s">
        <v>780</v>
      </c>
      <c r="V486" s="35"/>
      <c r="W486" s="157">
        <f t="shared" si="36"/>
        <v>0</v>
      </c>
      <c r="X486" s="157">
        <v>0</v>
      </c>
      <c r="Y486" s="157">
        <f t="shared" si="37"/>
        <v>0</v>
      </c>
      <c r="Z486" s="157">
        <v>0</v>
      </c>
      <c r="AA486" s="158">
        <f t="shared" si="38"/>
        <v>0</v>
      </c>
      <c r="AR486" s="18" t="s">
        <v>921</v>
      </c>
      <c r="AT486" s="18" t="s">
        <v>910</v>
      </c>
      <c r="AU486" s="18" t="s">
        <v>860</v>
      </c>
      <c r="AY486" s="18" t="s">
        <v>880</v>
      </c>
      <c r="BE486" s="100">
        <f t="shared" si="39"/>
        <v>0</v>
      </c>
      <c r="BF486" s="100">
        <f t="shared" si="40"/>
        <v>0</v>
      </c>
      <c r="BG486" s="100">
        <f t="shared" si="41"/>
        <v>0</v>
      </c>
      <c r="BH486" s="100">
        <f t="shared" si="42"/>
        <v>0</v>
      </c>
      <c r="BI486" s="100">
        <f t="shared" si="43"/>
        <v>0</v>
      </c>
      <c r="BJ486" s="18" t="s">
        <v>860</v>
      </c>
      <c r="BK486" s="100">
        <f t="shared" si="44"/>
        <v>0</v>
      </c>
      <c r="BL486" s="18" t="s">
        <v>885</v>
      </c>
      <c r="BM486" s="18" t="s">
        <v>374</v>
      </c>
    </row>
    <row r="487" spans="2:65" s="1" customFormat="1" ht="22.5" customHeight="1">
      <c r="B487" s="123"/>
      <c r="C487" s="159" t="s">
        <v>375</v>
      </c>
      <c r="D487" s="159" t="s">
        <v>910</v>
      </c>
      <c r="E487" s="160"/>
      <c r="F487" s="241" t="s">
        <v>376</v>
      </c>
      <c r="G487" s="241"/>
      <c r="H487" s="241"/>
      <c r="I487" s="241"/>
      <c r="J487" s="161" t="s">
        <v>944</v>
      </c>
      <c r="K487" s="162">
        <v>1</v>
      </c>
      <c r="L487" s="242">
        <v>0</v>
      </c>
      <c r="M487" s="242"/>
      <c r="N487" s="243">
        <f t="shared" si="35"/>
        <v>0</v>
      </c>
      <c r="O487" s="240"/>
      <c r="P487" s="240"/>
      <c r="Q487" s="240"/>
      <c r="R487" s="126"/>
      <c r="T487" s="156" t="s">
        <v>737</v>
      </c>
      <c r="U487" s="43" t="s">
        <v>780</v>
      </c>
      <c r="V487" s="35"/>
      <c r="W487" s="157">
        <f t="shared" si="36"/>
        <v>0</v>
      </c>
      <c r="X487" s="157">
        <v>0</v>
      </c>
      <c r="Y487" s="157">
        <f t="shared" si="37"/>
        <v>0</v>
      </c>
      <c r="Z487" s="157">
        <v>0</v>
      </c>
      <c r="AA487" s="158">
        <f t="shared" si="38"/>
        <v>0</v>
      </c>
      <c r="AR487" s="18" t="s">
        <v>921</v>
      </c>
      <c r="AT487" s="18" t="s">
        <v>910</v>
      </c>
      <c r="AU487" s="18" t="s">
        <v>860</v>
      </c>
      <c r="AY487" s="18" t="s">
        <v>880</v>
      </c>
      <c r="BE487" s="100">
        <f t="shared" si="39"/>
        <v>0</v>
      </c>
      <c r="BF487" s="100">
        <f t="shared" si="40"/>
        <v>0</v>
      </c>
      <c r="BG487" s="100">
        <f t="shared" si="41"/>
        <v>0</v>
      </c>
      <c r="BH487" s="100">
        <f t="shared" si="42"/>
        <v>0</v>
      </c>
      <c r="BI487" s="100">
        <f t="shared" si="43"/>
        <v>0</v>
      </c>
      <c r="BJ487" s="18" t="s">
        <v>860</v>
      </c>
      <c r="BK487" s="100">
        <f t="shared" si="44"/>
        <v>0</v>
      </c>
      <c r="BL487" s="18" t="s">
        <v>885</v>
      </c>
      <c r="BM487" s="18" t="s">
        <v>377</v>
      </c>
    </row>
    <row r="488" spans="2:65" s="1" customFormat="1" ht="22.5" customHeight="1">
      <c r="B488" s="123"/>
      <c r="C488" s="159" t="s">
        <v>378</v>
      </c>
      <c r="D488" s="159" t="s">
        <v>910</v>
      </c>
      <c r="E488" s="160"/>
      <c r="F488" s="241" t="s">
        <v>271</v>
      </c>
      <c r="G488" s="241"/>
      <c r="H488" s="241"/>
      <c r="I488" s="241"/>
      <c r="J488" s="161" t="s">
        <v>944</v>
      </c>
      <c r="K488" s="162">
        <v>7</v>
      </c>
      <c r="L488" s="242">
        <v>0</v>
      </c>
      <c r="M488" s="242"/>
      <c r="N488" s="243">
        <f t="shared" si="35"/>
        <v>0</v>
      </c>
      <c r="O488" s="240"/>
      <c r="P488" s="240"/>
      <c r="Q488" s="240"/>
      <c r="R488" s="126"/>
      <c r="T488" s="156" t="s">
        <v>737</v>
      </c>
      <c r="U488" s="43" t="s">
        <v>780</v>
      </c>
      <c r="V488" s="35"/>
      <c r="W488" s="157">
        <f t="shared" si="36"/>
        <v>0</v>
      </c>
      <c r="X488" s="157">
        <v>0.0979</v>
      </c>
      <c r="Y488" s="157">
        <f t="shared" si="37"/>
        <v>0.6853</v>
      </c>
      <c r="Z488" s="157">
        <v>0</v>
      </c>
      <c r="AA488" s="158">
        <f t="shared" si="38"/>
        <v>0</v>
      </c>
      <c r="AR488" s="18" t="s">
        <v>921</v>
      </c>
      <c r="AT488" s="18" t="s">
        <v>910</v>
      </c>
      <c r="AU488" s="18" t="s">
        <v>860</v>
      </c>
      <c r="AY488" s="18" t="s">
        <v>880</v>
      </c>
      <c r="BE488" s="100">
        <f t="shared" si="39"/>
        <v>0</v>
      </c>
      <c r="BF488" s="100">
        <f t="shared" si="40"/>
        <v>0</v>
      </c>
      <c r="BG488" s="100">
        <f t="shared" si="41"/>
        <v>0</v>
      </c>
      <c r="BH488" s="100">
        <f t="shared" si="42"/>
        <v>0</v>
      </c>
      <c r="BI488" s="100">
        <f t="shared" si="43"/>
        <v>0</v>
      </c>
      <c r="BJ488" s="18" t="s">
        <v>860</v>
      </c>
      <c r="BK488" s="100">
        <f t="shared" si="44"/>
        <v>0</v>
      </c>
      <c r="BL488" s="18" t="s">
        <v>885</v>
      </c>
      <c r="BM488" s="18" t="s">
        <v>379</v>
      </c>
    </row>
    <row r="489" spans="2:65" s="1" customFormat="1" ht="22.5" customHeight="1">
      <c r="B489" s="123"/>
      <c r="C489" s="159" t="s">
        <v>380</v>
      </c>
      <c r="D489" s="159" t="s">
        <v>910</v>
      </c>
      <c r="E489" s="160"/>
      <c r="F489" s="241" t="s">
        <v>274</v>
      </c>
      <c r="G489" s="241"/>
      <c r="H489" s="241"/>
      <c r="I489" s="241"/>
      <c r="J489" s="161" t="s">
        <v>944</v>
      </c>
      <c r="K489" s="162">
        <v>2</v>
      </c>
      <c r="L489" s="242">
        <v>0</v>
      </c>
      <c r="M489" s="242"/>
      <c r="N489" s="243">
        <f t="shared" si="35"/>
        <v>0</v>
      </c>
      <c r="O489" s="240"/>
      <c r="P489" s="240"/>
      <c r="Q489" s="240"/>
      <c r="R489" s="126"/>
      <c r="T489" s="156" t="s">
        <v>737</v>
      </c>
      <c r="U489" s="43" t="s">
        <v>780</v>
      </c>
      <c r="V489" s="35"/>
      <c r="W489" s="157">
        <f t="shared" si="36"/>
        <v>0</v>
      </c>
      <c r="X489" s="157">
        <v>0.0979</v>
      </c>
      <c r="Y489" s="157">
        <f t="shared" si="37"/>
        <v>0.1958</v>
      </c>
      <c r="Z489" s="157">
        <v>0</v>
      </c>
      <c r="AA489" s="158">
        <f t="shared" si="38"/>
        <v>0</v>
      </c>
      <c r="AR489" s="18" t="s">
        <v>921</v>
      </c>
      <c r="AT489" s="18" t="s">
        <v>910</v>
      </c>
      <c r="AU489" s="18" t="s">
        <v>860</v>
      </c>
      <c r="AY489" s="18" t="s">
        <v>880</v>
      </c>
      <c r="BE489" s="100">
        <f t="shared" si="39"/>
        <v>0</v>
      </c>
      <c r="BF489" s="100">
        <f t="shared" si="40"/>
        <v>0</v>
      </c>
      <c r="BG489" s="100">
        <f t="shared" si="41"/>
        <v>0</v>
      </c>
      <c r="BH489" s="100">
        <f t="shared" si="42"/>
        <v>0</v>
      </c>
      <c r="BI489" s="100">
        <f t="shared" si="43"/>
        <v>0</v>
      </c>
      <c r="BJ489" s="18" t="s">
        <v>860</v>
      </c>
      <c r="BK489" s="100">
        <f t="shared" si="44"/>
        <v>0</v>
      </c>
      <c r="BL489" s="18" t="s">
        <v>885</v>
      </c>
      <c r="BM489" s="18" t="s">
        <v>381</v>
      </c>
    </row>
    <row r="490" spans="2:65" s="1" customFormat="1" ht="22.5" customHeight="1">
      <c r="B490" s="123"/>
      <c r="C490" s="159" t="s">
        <v>382</v>
      </c>
      <c r="D490" s="159" t="s">
        <v>910</v>
      </c>
      <c r="E490" s="160"/>
      <c r="F490" s="241" t="s">
        <v>277</v>
      </c>
      <c r="G490" s="241"/>
      <c r="H490" s="241"/>
      <c r="I490" s="241"/>
      <c r="J490" s="161" t="s">
        <v>944</v>
      </c>
      <c r="K490" s="162">
        <v>4</v>
      </c>
      <c r="L490" s="242">
        <v>0</v>
      </c>
      <c r="M490" s="242"/>
      <c r="N490" s="243">
        <f t="shared" si="35"/>
        <v>0</v>
      </c>
      <c r="O490" s="240"/>
      <c r="P490" s="240"/>
      <c r="Q490" s="240"/>
      <c r="R490" s="126"/>
      <c r="T490" s="156" t="s">
        <v>737</v>
      </c>
      <c r="U490" s="43" t="s">
        <v>780</v>
      </c>
      <c r="V490" s="35"/>
      <c r="W490" s="157">
        <f t="shared" si="36"/>
        <v>0</v>
      </c>
      <c r="X490" s="157">
        <v>0.0979</v>
      </c>
      <c r="Y490" s="157">
        <f t="shared" si="37"/>
        <v>0.3916</v>
      </c>
      <c r="Z490" s="157">
        <v>0</v>
      </c>
      <c r="AA490" s="158">
        <f t="shared" si="38"/>
        <v>0</v>
      </c>
      <c r="AR490" s="18" t="s">
        <v>921</v>
      </c>
      <c r="AT490" s="18" t="s">
        <v>910</v>
      </c>
      <c r="AU490" s="18" t="s">
        <v>860</v>
      </c>
      <c r="AY490" s="18" t="s">
        <v>880</v>
      </c>
      <c r="BE490" s="100">
        <f t="shared" si="39"/>
        <v>0</v>
      </c>
      <c r="BF490" s="100">
        <f t="shared" si="40"/>
        <v>0</v>
      </c>
      <c r="BG490" s="100">
        <f t="shared" si="41"/>
        <v>0</v>
      </c>
      <c r="BH490" s="100">
        <f t="shared" si="42"/>
        <v>0</v>
      </c>
      <c r="BI490" s="100">
        <f t="shared" si="43"/>
        <v>0</v>
      </c>
      <c r="BJ490" s="18" t="s">
        <v>860</v>
      </c>
      <c r="BK490" s="100">
        <f t="shared" si="44"/>
        <v>0</v>
      </c>
      <c r="BL490" s="18" t="s">
        <v>885</v>
      </c>
      <c r="BM490" s="18" t="s">
        <v>383</v>
      </c>
    </row>
    <row r="491" spans="2:65" s="1" customFormat="1" ht="22.5" customHeight="1">
      <c r="B491" s="123"/>
      <c r="C491" s="159" t="s">
        <v>384</v>
      </c>
      <c r="D491" s="159" t="s">
        <v>910</v>
      </c>
      <c r="E491" s="160"/>
      <c r="F491" s="241" t="s">
        <v>286</v>
      </c>
      <c r="G491" s="241"/>
      <c r="H491" s="241"/>
      <c r="I491" s="241"/>
      <c r="J491" s="161" t="s">
        <v>944</v>
      </c>
      <c r="K491" s="162">
        <v>3</v>
      </c>
      <c r="L491" s="242">
        <v>0</v>
      </c>
      <c r="M491" s="242"/>
      <c r="N491" s="243">
        <f t="shared" si="35"/>
        <v>0</v>
      </c>
      <c r="O491" s="240"/>
      <c r="P491" s="240"/>
      <c r="Q491" s="240"/>
      <c r="R491" s="126"/>
      <c r="T491" s="156" t="s">
        <v>737</v>
      </c>
      <c r="U491" s="43" t="s">
        <v>780</v>
      </c>
      <c r="V491" s="35"/>
      <c r="W491" s="157">
        <f t="shared" si="36"/>
        <v>0</v>
      </c>
      <c r="X491" s="157">
        <v>0.0979</v>
      </c>
      <c r="Y491" s="157">
        <f t="shared" si="37"/>
        <v>0.2937</v>
      </c>
      <c r="Z491" s="157">
        <v>0</v>
      </c>
      <c r="AA491" s="158">
        <f t="shared" si="38"/>
        <v>0</v>
      </c>
      <c r="AR491" s="18" t="s">
        <v>921</v>
      </c>
      <c r="AT491" s="18" t="s">
        <v>910</v>
      </c>
      <c r="AU491" s="18" t="s">
        <v>860</v>
      </c>
      <c r="AY491" s="18" t="s">
        <v>880</v>
      </c>
      <c r="BE491" s="100">
        <f t="shared" si="39"/>
        <v>0</v>
      </c>
      <c r="BF491" s="100">
        <f t="shared" si="40"/>
        <v>0</v>
      </c>
      <c r="BG491" s="100">
        <f t="shared" si="41"/>
        <v>0</v>
      </c>
      <c r="BH491" s="100">
        <f t="shared" si="42"/>
        <v>0</v>
      </c>
      <c r="BI491" s="100">
        <f t="shared" si="43"/>
        <v>0</v>
      </c>
      <c r="BJ491" s="18" t="s">
        <v>860</v>
      </c>
      <c r="BK491" s="100">
        <f t="shared" si="44"/>
        <v>0</v>
      </c>
      <c r="BL491" s="18" t="s">
        <v>885</v>
      </c>
      <c r="BM491" s="18" t="s">
        <v>385</v>
      </c>
    </row>
    <row r="492" spans="2:65" s="1" customFormat="1" ht="22.5" customHeight="1">
      <c r="B492" s="123"/>
      <c r="C492" s="159" t="s">
        <v>386</v>
      </c>
      <c r="D492" s="159" t="s">
        <v>910</v>
      </c>
      <c r="E492" s="160"/>
      <c r="F492" s="241" t="s">
        <v>349</v>
      </c>
      <c r="G492" s="241"/>
      <c r="H492" s="241"/>
      <c r="I492" s="241"/>
      <c r="J492" s="161" t="s">
        <v>944</v>
      </c>
      <c r="K492" s="162">
        <v>2</v>
      </c>
      <c r="L492" s="242">
        <v>0</v>
      </c>
      <c r="M492" s="242"/>
      <c r="N492" s="243">
        <f t="shared" si="35"/>
        <v>0</v>
      </c>
      <c r="O492" s="240"/>
      <c r="P492" s="240"/>
      <c r="Q492" s="240"/>
      <c r="R492" s="126"/>
      <c r="T492" s="156" t="s">
        <v>737</v>
      </c>
      <c r="U492" s="43" t="s">
        <v>780</v>
      </c>
      <c r="V492" s="35"/>
      <c r="W492" s="157">
        <f t="shared" si="36"/>
        <v>0</v>
      </c>
      <c r="X492" s="157">
        <v>0</v>
      </c>
      <c r="Y492" s="157">
        <f t="shared" si="37"/>
        <v>0</v>
      </c>
      <c r="Z492" s="157">
        <v>0</v>
      </c>
      <c r="AA492" s="158">
        <f t="shared" si="38"/>
        <v>0</v>
      </c>
      <c r="AR492" s="18" t="s">
        <v>921</v>
      </c>
      <c r="AT492" s="18" t="s">
        <v>910</v>
      </c>
      <c r="AU492" s="18" t="s">
        <v>860</v>
      </c>
      <c r="AY492" s="18" t="s">
        <v>880</v>
      </c>
      <c r="BE492" s="100">
        <f t="shared" si="39"/>
        <v>0</v>
      </c>
      <c r="BF492" s="100">
        <f t="shared" si="40"/>
        <v>0</v>
      </c>
      <c r="BG492" s="100">
        <f t="shared" si="41"/>
        <v>0</v>
      </c>
      <c r="BH492" s="100">
        <f t="shared" si="42"/>
        <v>0</v>
      </c>
      <c r="BI492" s="100">
        <f t="shared" si="43"/>
        <v>0</v>
      </c>
      <c r="BJ492" s="18" t="s">
        <v>860</v>
      </c>
      <c r="BK492" s="100">
        <f t="shared" si="44"/>
        <v>0</v>
      </c>
      <c r="BL492" s="18" t="s">
        <v>885</v>
      </c>
      <c r="BM492" s="18" t="s">
        <v>387</v>
      </c>
    </row>
    <row r="493" spans="2:65" s="1" customFormat="1" ht="22.5" customHeight="1">
      <c r="B493" s="123"/>
      <c r="C493" s="159" t="s">
        <v>388</v>
      </c>
      <c r="D493" s="159" t="s">
        <v>910</v>
      </c>
      <c r="E493" s="160"/>
      <c r="F493" s="241" t="s">
        <v>298</v>
      </c>
      <c r="G493" s="241"/>
      <c r="H493" s="241"/>
      <c r="I493" s="241"/>
      <c r="J493" s="161" t="s">
        <v>944</v>
      </c>
      <c r="K493" s="162">
        <v>4</v>
      </c>
      <c r="L493" s="242">
        <v>0</v>
      </c>
      <c r="M493" s="242"/>
      <c r="N493" s="243">
        <f t="shared" si="35"/>
        <v>0</v>
      </c>
      <c r="O493" s="240"/>
      <c r="P493" s="240"/>
      <c r="Q493" s="240"/>
      <c r="R493" s="126"/>
      <c r="T493" s="156" t="s">
        <v>737</v>
      </c>
      <c r="U493" s="43" t="s">
        <v>780</v>
      </c>
      <c r="V493" s="35"/>
      <c r="W493" s="157">
        <f t="shared" si="36"/>
        <v>0</v>
      </c>
      <c r="X493" s="157">
        <v>0</v>
      </c>
      <c r="Y493" s="157">
        <f t="shared" si="37"/>
        <v>0</v>
      </c>
      <c r="Z493" s="157">
        <v>0</v>
      </c>
      <c r="AA493" s="158">
        <f t="shared" si="38"/>
        <v>0</v>
      </c>
      <c r="AR493" s="18" t="s">
        <v>921</v>
      </c>
      <c r="AT493" s="18" t="s">
        <v>910</v>
      </c>
      <c r="AU493" s="18" t="s">
        <v>860</v>
      </c>
      <c r="AY493" s="18" t="s">
        <v>880</v>
      </c>
      <c r="BE493" s="100">
        <f t="shared" si="39"/>
        <v>0</v>
      </c>
      <c r="BF493" s="100">
        <f t="shared" si="40"/>
        <v>0</v>
      </c>
      <c r="BG493" s="100">
        <f t="shared" si="41"/>
        <v>0</v>
      </c>
      <c r="BH493" s="100">
        <f t="shared" si="42"/>
        <v>0</v>
      </c>
      <c r="BI493" s="100">
        <f t="shared" si="43"/>
        <v>0</v>
      </c>
      <c r="BJ493" s="18" t="s">
        <v>860</v>
      </c>
      <c r="BK493" s="100">
        <f t="shared" si="44"/>
        <v>0</v>
      </c>
      <c r="BL493" s="18" t="s">
        <v>885</v>
      </c>
      <c r="BM493" s="18" t="s">
        <v>389</v>
      </c>
    </row>
    <row r="494" spans="2:65" s="1" customFormat="1" ht="22.5" customHeight="1">
      <c r="B494" s="123"/>
      <c r="C494" s="159" t="s">
        <v>390</v>
      </c>
      <c r="D494" s="159" t="s">
        <v>910</v>
      </c>
      <c r="E494" s="160"/>
      <c r="F494" s="241" t="s">
        <v>301</v>
      </c>
      <c r="G494" s="241"/>
      <c r="H494" s="241"/>
      <c r="I494" s="241"/>
      <c r="J494" s="161" t="s">
        <v>944</v>
      </c>
      <c r="K494" s="162">
        <v>3</v>
      </c>
      <c r="L494" s="242">
        <v>0</v>
      </c>
      <c r="M494" s="242"/>
      <c r="N494" s="243">
        <f t="shared" si="35"/>
        <v>0</v>
      </c>
      <c r="O494" s="240"/>
      <c r="P494" s="240"/>
      <c r="Q494" s="240"/>
      <c r="R494" s="126"/>
      <c r="T494" s="156" t="s">
        <v>737</v>
      </c>
      <c r="U494" s="43" t="s">
        <v>780</v>
      </c>
      <c r="V494" s="35"/>
      <c r="W494" s="157">
        <f t="shared" si="36"/>
        <v>0</v>
      </c>
      <c r="X494" s="157">
        <v>0</v>
      </c>
      <c r="Y494" s="157">
        <f t="shared" si="37"/>
        <v>0</v>
      </c>
      <c r="Z494" s="157">
        <v>0</v>
      </c>
      <c r="AA494" s="158">
        <f t="shared" si="38"/>
        <v>0</v>
      </c>
      <c r="AR494" s="18" t="s">
        <v>921</v>
      </c>
      <c r="AT494" s="18" t="s">
        <v>910</v>
      </c>
      <c r="AU494" s="18" t="s">
        <v>860</v>
      </c>
      <c r="AY494" s="18" t="s">
        <v>880</v>
      </c>
      <c r="BE494" s="100">
        <f t="shared" si="39"/>
        <v>0</v>
      </c>
      <c r="BF494" s="100">
        <f t="shared" si="40"/>
        <v>0</v>
      </c>
      <c r="BG494" s="100">
        <f t="shared" si="41"/>
        <v>0</v>
      </c>
      <c r="BH494" s="100">
        <f t="shared" si="42"/>
        <v>0</v>
      </c>
      <c r="BI494" s="100">
        <f t="shared" si="43"/>
        <v>0</v>
      </c>
      <c r="BJ494" s="18" t="s">
        <v>860</v>
      </c>
      <c r="BK494" s="100">
        <f t="shared" si="44"/>
        <v>0</v>
      </c>
      <c r="BL494" s="18" t="s">
        <v>885</v>
      </c>
      <c r="BM494" s="18" t="s">
        <v>391</v>
      </c>
    </row>
    <row r="495" spans="2:65" s="1" customFormat="1" ht="22.5" customHeight="1">
      <c r="B495" s="123"/>
      <c r="C495" s="159" t="s">
        <v>392</v>
      </c>
      <c r="D495" s="159" t="s">
        <v>910</v>
      </c>
      <c r="E495" s="160"/>
      <c r="F495" s="241" t="s">
        <v>307</v>
      </c>
      <c r="G495" s="241"/>
      <c r="H495" s="241"/>
      <c r="I495" s="241"/>
      <c r="J495" s="161" t="s">
        <v>944</v>
      </c>
      <c r="K495" s="162">
        <v>3</v>
      </c>
      <c r="L495" s="242">
        <v>0</v>
      </c>
      <c r="M495" s="242"/>
      <c r="N495" s="243">
        <f t="shared" si="35"/>
        <v>0</v>
      </c>
      <c r="O495" s="240"/>
      <c r="P495" s="240"/>
      <c r="Q495" s="240"/>
      <c r="R495" s="126"/>
      <c r="T495" s="156" t="s">
        <v>737</v>
      </c>
      <c r="U495" s="43" t="s">
        <v>780</v>
      </c>
      <c r="V495" s="35"/>
      <c r="W495" s="157">
        <f t="shared" si="36"/>
        <v>0</v>
      </c>
      <c r="X495" s="157">
        <v>4E-05</v>
      </c>
      <c r="Y495" s="157">
        <f t="shared" si="37"/>
        <v>0.00012000000000000002</v>
      </c>
      <c r="Z495" s="157">
        <v>0</v>
      </c>
      <c r="AA495" s="158">
        <f t="shared" si="38"/>
        <v>0</v>
      </c>
      <c r="AR495" s="18" t="s">
        <v>921</v>
      </c>
      <c r="AT495" s="18" t="s">
        <v>910</v>
      </c>
      <c r="AU495" s="18" t="s">
        <v>860</v>
      </c>
      <c r="AY495" s="18" t="s">
        <v>880</v>
      </c>
      <c r="BE495" s="100">
        <f t="shared" si="39"/>
        <v>0</v>
      </c>
      <c r="BF495" s="100">
        <f t="shared" si="40"/>
        <v>0</v>
      </c>
      <c r="BG495" s="100">
        <f t="shared" si="41"/>
        <v>0</v>
      </c>
      <c r="BH495" s="100">
        <f t="shared" si="42"/>
        <v>0</v>
      </c>
      <c r="BI495" s="100">
        <f t="shared" si="43"/>
        <v>0</v>
      </c>
      <c r="BJ495" s="18" t="s">
        <v>860</v>
      </c>
      <c r="BK495" s="100">
        <f t="shared" si="44"/>
        <v>0</v>
      </c>
      <c r="BL495" s="18" t="s">
        <v>885</v>
      </c>
      <c r="BM495" s="18" t="s">
        <v>393</v>
      </c>
    </row>
    <row r="496" spans="2:65" s="1" customFormat="1" ht="22.5" customHeight="1">
      <c r="B496" s="123"/>
      <c r="C496" s="159" t="s">
        <v>394</v>
      </c>
      <c r="D496" s="159" t="s">
        <v>910</v>
      </c>
      <c r="E496" s="160"/>
      <c r="F496" s="241" t="s">
        <v>313</v>
      </c>
      <c r="G496" s="241"/>
      <c r="H496" s="241"/>
      <c r="I496" s="241"/>
      <c r="J496" s="161" t="s">
        <v>944</v>
      </c>
      <c r="K496" s="162">
        <v>15</v>
      </c>
      <c r="L496" s="242">
        <v>0</v>
      </c>
      <c r="M496" s="242"/>
      <c r="N496" s="243">
        <f t="shared" si="35"/>
        <v>0</v>
      </c>
      <c r="O496" s="240"/>
      <c r="P496" s="240"/>
      <c r="Q496" s="240"/>
      <c r="R496" s="126"/>
      <c r="T496" s="156" t="s">
        <v>737</v>
      </c>
      <c r="U496" s="43" t="s">
        <v>780</v>
      </c>
      <c r="V496" s="35"/>
      <c r="W496" s="157">
        <f t="shared" si="36"/>
        <v>0</v>
      </c>
      <c r="X496" s="157">
        <v>0</v>
      </c>
      <c r="Y496" s="157">
        <f t="shared" si="37"/>
        <v>0</v>
      </c>
      <c r="Z496" s="157">
        <v>0</v>
      </c>
      <c r="AA496" s="158">
        <f t="shared" si="38"/>
        <v>0</v>
      </c>
      <c r="AR496" s="18" t="s">
        <v>921</v>
      </c>
      <c r="AT496" s="18" t="s">
        <v>910</v>
      </c>
      <c r="AU496" s="18" t="s">
        <v>860</v>
      </c>
      <c r="AY496" s="18" t="s">
        <v>880</v>
      </c>
      <c r="BE496" s="100">
        <f t="shared" si="39"/>
        <v>0</v>
      </c>
      <c r="BF496" s="100">
        <f t="shared" si="40"/>
        <v>0</v>
      </c>
      <c r="BG496" s="100">
        <f t="shared" si="41"/>
        <v>0</v>
      </c>
      <c r="BH496" s="100">
        <f t="shared" si="42"/>
        <v>0</v>
      </c>
      <c r="BI496" s="100">
        <f t="shared" si="43"/>
        <v>0</v>
      </c>
      <c r="BJ496" s="18" t="s">
        <v>860</v>
      </c>
      <c r="BK496" s="100">
        <f t="shared" si="44"/>
        <v>0</v>
      </c>
      <c r="BL496" s="18" t="s">
        <v>885</v>
      </c>
      <c r="BM496" s="18" t="s">
        <v>395</v>
      </c>
    </row>
    <row r="497" spans="2:65" s="1" customFormat="1" ht="22.5" customHeight="1">
      <c r="B497" s="123"/>
      <c r="C497" s="159" t="s">
        <v>396</v>
      </c>
      <c r="D497" s="159" t="s">
        <v>910</v>
      </c>
      <c r="E497" s="160"/>
      <c r="F497" s="241" t="s">
        <v>316</v>
      </c>
      <c r="G497" s="241"/>
      <c r="H497" s="241"/>
      <c r="I497" s="241"/>
      <c r="J497" s="161" t="s">
        <v>944</v>
      </c>
      <c r="K497" s="162">
        <v>2</v>
      </c>
      <c r="L497" s="242">
        <v>0</v>
      </c>
      <c r="M497" s="242"/>
      <c r="N497" s="243">
        <f t="shared" si="35"/>
        <v>0</v>
      </c>
      <c r="O497" s="240"/>
      <c r="P497" s="240"/>
      <c r="Q497" s="240"/>
      <c r="R497" s="126"/>
      <c r="T497" s="156" t="s">
        <v>737</v>
      </c>
      <c r="U497" s="43" t="s">
        <v>780</v>
      </c>
      <c r="V497" s="35"/>
      <c r="W497" s="157">
        <f t="shared" si="36"/>
        <v>0</v>
      </c>
      <c r="X497" s="157">
        <v>0</v>
      </c>
      <c r="Y497" s="157">
        <f t="shared" si="37"/>
        <v>0</v>
      </c>
      <c r="Z497" s="157">
        <v>0</v>
      </c>
      <c r="AA497" s="158">
        <f t="shared" si="38"/>
        <v>0</v>
      </c>
      <c r="AR497" s="18" t="s">
        <v>921</v>
      </c>
      <c r="AT497" s="18" t="s">
        <v>910</v>
      </c>
      <c r="AU497" s="18" t="s">
        <v>860</v>
      </c>
      <c r="AY497" s="18" t="s">
        <v>880</v>
      </c>
      <c r="BE497" s="100">
        <f t="shared" si="39"/>
        <v>0</v>
      </c>
      <c r="BF497" s="100">
        <f t="shared" si="40"/>
        <v>0</v>
      </c>
      <c r="BG497" s="100">
        <f t="shared" si="41"/>
        <v>0</v>
      </c>
      <c r="BH497" s="100">
        <f t="shared" si="42"/>
        <v>0</v>
      </c>
      <c r="BI497" s="100">
        <f t="shared" si="43"/>
        <v>0</v>
      </c>
      <c r="BJ497" s="18" t="s">
        <v>860</v>
      </c>
      <c r="BK497" s="100">
        <f t="shared" si="44"/>
        <v>0</v>
      </c>
      <c r="BL497" s="18" t="s">
        <v>885</v>
      </c>
      <c r="BM497" s="18" t="s">
        <v>397</v>
      </c>
    </row>
    <row r="498" spans="2:65" s="1" customFormat="1" ht="22.5" customHeight="1">
      <c r="B498" s="123"/>
      <c r="C498" s="159" t="s">
        <v>398</v>
      </c>
      <c r="D498" s="159" t="s">
        <v>910</v>
      </c>
      <c r="E498" s="160"/>
      <c r="F498" s="241" t="s">
        <v>319</v>
      </c>
      <c r="G498" s="241"/>
      <c r="H498" s="241"/>
      <c r="I498" s="241"/>
      <c r="J498" s="161" t="s">
        <v>944</v>
      </c>
      <c r="K498" s="162">
        <v>1</v>
      </c>
      <c r="L498" s="242">
        <v>0</v>
      </c>
      <c r="M498" s="242"/>
      <c r="N498" s="243">
        <f t="shared" si="35"/>
        <v>0</v>
      </c>
      <c r="O498" s="240"/>
      <c r="P498" s="240"/>
      <c r="Q498" s="240"/>
      <c r="R498" s="126"/>
      <c r="T498" s="156" t="s">
        <v>737</v>
      </c>
      <c r="U498" s="43" t="s">
        <v>780</v>
      </c>
      <c r="V498" s="35"/>
      <c r="W498" s="157">
        <f t="shared" si="36"/>
        <v>0</v>
      </c>
      <c r="X498" s="157">
        <v>0</v>
      </c>
      <c r="Y498" s="157">
        <f t="shared" si="37"/>
        <v>0</v>
      </c>
      <c r="Z498" s="157">
        <v>0</v>
      </c>
      <c r="AA498" s="158">
        <f t="shared" si="38"/>
        <v>0</v>
      </c>
      <c r="AR498" s="18" t="s">
        <v>921</v>
      </c>
      <c r="AT498" s="18" t="s">
        <v>910</v>
      </c>
      <c r="AU498" s="18" t="s">
        <v>860</v>
      </c>
      <c r="AY498" s="18" t="s">
        <v>880</v>
      </c>
      <c r="BE498" s="100">
        <f t="shared" si="39"/>
        <v>0</v>
      </c>
      <c r="BF498" s="100">
        <f t="shared" si="40"/>
        <v>0</v>
      </c>
      <c r="BG498" s="100">
        <f t="shared" si="41"/>
        <v>0</v>
      </c>
      <c r="BH498" s="100">
        <f t="shared" si="42"/>
        <v>0</v>
      </c>
      <c r="BI498" s="100">
        <f t="shared" si="43"/>
        <v>0</v>
      </c>
      <c r="BJ498" s="18" t="s">
        <v>860</v>
      </c>
      <c r="BK498" s="100">
        <f t="shared" si="44"/>
        <v>0</v>
      </c>
      <c r="BL498" s="18" t="s">
        <v>885</v>
      </c>
      <c r="BM498" s="18" t="s">
        <v>399</v>
      </c>
    </row>
    <row r="499" spans="2:65" s="1" customFormat="1" ht="31.5" customHeight="1">
      <c r="B499" s="123"/>
      <c r="C499" s="159" t="s">
        <v>400</v>
      </c>
      <c r="D499" s="159" t="s">
        <v>910</v>
      </c>
      <c r="E499" s="160" t="s">
        <v>369</v>
      </c>
      <c r="F499" s="241" t="s">
        <v>323</v>
      </c>
      <c r="G499" s="241"/>
      <c r="H499" s="241"/>
      <c r="I499" s="241"/>
      <c r="J499" s="161" t="s">
        <v>944</v>
      </c>
      <c r="K499" s="162">
        <v>1</v>
      </c>
      <c r="L499" s="242">
        <v>0</v>
      </c>
      <c r="M499" s="242"/>
      <c r="N499" s="243">
        <f t="shared" si="35"/>
        <v>0</v>
      </c>
      <c r="O499" s="240"/>
      <c r="P499" s="240"/>
      <c r="Q499" s="240"/>
      <c r="R499" s="126"/>
      <c r="T499" s="156" t="s">
        <v>737</v>
      </c>
      <c r="U499" s="43" t="s">
        <v>780</v>
      </c>
      <c r="V499" s="35"/>
      <c r="W499" s="157">
        <f t="shared" si="36"/>
        <v>0</v>
      </c>
      <c r="X499" s="157">
        <v>0.0979</v>
      </c>
      <c r="Y499" s="157">
        <f t="shared" si="37"/>
        <v>0.0979</v>
      </c>
      <c r="Z499" s="157">
        <v>0</v>
      </c>
      <c r="AA499" s="158">
        <f t="shared" si="38"/>
        <v>0</v>
      </c>
      <c r="AR499" s="18" t="s">
        <v>921</v>
      </c>
      <c r="AT499" s="18" t="s">
        <v>910</v>
      </c>
      <c r="AU499" s="18" t="s">
        <v>860</v>
      </c>
      <c r="AY499" s="18" t="s">
        <v>880</v>
      </c>
      <c r="BE499" s="100">
        <f t="shared" si="39"/>
        <v>0</v>
      </c>
      <c r="BF499" s="100">
        <f t="shared" si="40"/>
        <v>0</v>
      </c>
      <c r="BG499" s="100">
        <f t="shared" si="41"/>
        <v>0</v>
      </c>
      <c r="BH499" s="100">
        <f t="shared" si="42"/>
        <v>0</v>
      </c>
      <c r="BI499" s="100">
        <f t="shared" si="43"/>
        <v>0</v>
      </c>
      <c r="BJ499" s="18" t="s">
        <v>860</v>
      </c>
      <c r="BK499" s="100">
        <f t="shared" si="44"/>
        <v>0</v>
      </c>
      <c r="BL499" s="18" t="s">
        <v>885</v>
      </c>
      <c r="BM499" s="18" t="s">
        <v>401</v>
      </c>
    </row>
    <row r="500" spans="2:63" s="9" customFormat="1" ht="29.85" customHeight="1">
      <c r="B500" s="141"/>
      <c r="C500" s="142"/>
      <c r="D500" s="151" t="s">
        <v>849</v>
      </c>
      <c r="E500" s="151"/>
      <c r="F500" s="151"/>
      <c r="G500" s="151"/>
      <c r="H500" s="151"/>
      <c r="I500" s="151"/>
      <c r="J500" s="151"/>
      <c r="K500" s="151"/>
      <c r="L500" s="151"/>
      <c r="M500" s="151"/>
      <c r="N500" s="249">
        <f>BK500</f>
        <v>0</v>
      </c>
      <c r="O500" s="250"/>
      <c r="P500" s="250"/>
      <c r="Q500" s="250"/>
      <c r="R500" s="144"/>
      <c r="T500" s="145"/>
      <c r="U500" s="142"/>
      <c r="V500" s="142"/>
      <c r="W500" s="146">
        <f>SUM(W501:W515)</f>
        <v>0</v>
      </c>
      <c r="X500" s="142"/>
      <c r="Y500" s="146">
        <f>SUM(Y501:Y515)</f>
        <v>1.66442</v>
      </c>
      <c r="Z500" s="142"/>
      <c r="AA500" s="147">
        <f>SUM(AA501:AA515)</f>
        <v>0</v>
      </c>
      <c r="AR500" s="148" t="s">
        <v>890</v>
      </c>
      <c r="AT500" s="149" t="s">
        <v>812</v>
      </c>
      <c r="AU500" s="149" t="s">
        <v>756</v>
      </c>
      <c r="AY500" s="148" t="s">
        <v>880</v>
      </c>
      <c r="BK500" s="150">
        <f>SUM(BK501:BK515)</f>
        <v>0</v>
      </c>
    </row>
    <row r="501" spans="2:65" s="1" customFormat="1" ht="44.25" customHeight="1">
      <c r="B501" s="123"/>
      <c r="C501" s="159" t="s">
        <v>402</v>
      </c>
      <c r="D501" s="159" t="s">
        <v>910</v>
      </c>
      <c r="E501" s="160"/>
      <c r="F501" s="241" t="s">
        <v>326</v>
      </c>
      <c r="G501" s="241"/>
      <c r="H501" s="241"/>
      <c r="I501" s="241"/>
      <c r="J501" s="161" t="s">
        <v>944</v>
      </c>
      <c r="K501" s="162">
        <v>1</v>
      </c>
      <c r="L501" s="242">
        <v>0</v>
      </c>
      <c r="M501" s="242"/>
      <c r="N501" s="243">
        <f aca="true" t="shared" si="45" ref="N501:N515">ROUND(L501*K501,2)</f>
        <v>0</v>
      </c>
      <c r="O501" s="240"/>
      <c r="P501" s="240"/>
      <c r="Q501" s="240"/>
      <c r="R501" s="126"/>
      <c r="T501" s="156" t="s">
        <v>737</v>
      </c>
      <c r="U501" s="43" t="s">
        <v>780</v>
      </c>
      <c r="V501" s="35"/>
      <c r="W501" s="157">
        <f aca="true" t="shared" si="46" ref="W501:W515">V501*K501</f>
        <v>0</v>
      </c>
      <c r="X501" s="157">
        <v>0</v>
      </c>
      <c r="Y501" s="157">
        <f aca="true" t="shared" si="47" ref="Y501:Y515">X501*K501</f>
        <v>0</v>
      </c>
      <c r="Z501" s="157">
        <v>0</v>
      </c>
      <c r="AA501" s="158">
        <f aca="true" t="shared" si="48" ref="AA501:AA515">Z501*K501</f>
        <v>0</v>
      </c>
      <c r="AR501" s="18" t="s">
        <v>921</v>
      </c>
      <c r="AT501" s="18" t="s">
        <v>910</v>
      </c>
      <c r="AU501" s="18" t="s">
        <v>860</v>
      </c>
      <c r="AY501" s="18" t="s">
        <v>880</v>
      </c>
      <c r="BE501" s="100">
        <f aca="true" t="shared" si="49" ref="BE501:BE515">IF(U501="základní",N501,0)</f>
        <v>0</v>
      </c>
      <c r="BF501" s="100">
        <f aca="true" t="shared" si="50" ref="BF501:BF515">IF(U501="snížená",N501,0)</f>
        <v>0</v>
      </c>
      <c r="BG501" s="100">
        <f aca="true" t="shared" si="51" ref="BG501:BG515">IF(U501="zákl. přenesená",N501,0)</f>
        <v>0</v>
      </c>
      <c r="BH501" s="100">
        <f aca="true" t="shared" si="52" ref="BH501:BH515">IF(U501="sníž. přenesená",N501,0)</f>
        <v>0</v>
      </c>
      <c r="BI501" s="100">
        <f aca="true" t="shared" si="53" ref="BI501:BI515">IF(U501="nulová",N501,0)</f>
        <v>0</v>
      </c>
      <c r="BJ501" s="18" t="s">
        <v>860</v>
      </c>
      <c r="BK501" s="100">
        <f aca="true" t="shared" si="54" ref="BK501:BK515">ROUND(L501*K501,2)</f>
        <v>0</v>
      </c>
      <c r="BL501" s="18" t="s">
        <v>885</v>
      </c>
      <c r="BM501" s="18" t="s">
        <v>403</v>
      </c>
    </row>
    <row r="502" spans="2:65" s="1" customFormat="1" ht="31.5" customHeight="1">
      <c r="B502" s="123"/>
      <c r="C502" s="159" t="s">
        <v>404</v>
      </c>
      <c r="D502" s="159" t="s">
        <v>910</v>
      </c>
      <c r="E502" s="160"/>
      <c r="F502" s="241" t="s">
        <v>329</v>
      </c>
      <c r="G502" s="241"/>
      <c r="H502" s="241"/>
      <c r="I502" s="241"/>
      <c r="J502" s="161" t="s">
        <v>944</v>
      </c>
      <c r="K502" s="162">
        <v>1</v>
      </c>
      <c r="L502" s="242">
        <v>0</v>
      </c>
      <c r="M502" s="242"/>
      <c r="N502" s="243">
        <f t="shared" si="45"/>
        <v>0</v>
      </c>
      <c r="O502" s="240"/>
      <c r="P502" s="240"/>
      <c r="Q502" s="240"/>
      <c r="R502" s="126"/>
      <c r="T502" s="156" t="s">
        <v>737</v>
      </c>
      <c r="U502" s="43" t="s">
        <v>780</v>
      </c>
      <c r="V502" s="35"/>
      <c r="W502" s="157">
        <f t="shared" si="46"/>
        <v>0</v>
      </c>
      <c r="X502" s="157">
        <v>0</v>
      </c>
      <c r="Y502" s="157">
        <f t="shared" si="47"/>
        <v>0</v>
      </c>
      <c r="Z502" s="157">
        <v>0</v>
      </c>
      <c r="AA502" s="158">
        <f t="shared" si="48"/>
        <v>0</v>
      </c>
      <c r="AR502" s="18" t="s">
        <v>921</v>
      </c>
      <c r="AT502" s="18" t="s">
        <v>910</v>
      </c>
      <c r="AU502" s="18" t="s">
        <v>860</v>
      </c>
      <c r="AY502" s="18" t="s">
        <v>880</v>
      </c>
      <c r="BE502" s="100">
        <f t="shared" si="49"/>
        <v>0</v>
      </c>
      <c r="BF502" s="100">
        <f t="shared" si="50"/>
        <v>0</v>
      </c>
      <c r="BG502" s="100">
        <f t="shared" si="51"/>
        <v>0</v>
      </c>
      <c r="BH502" s="100">
        <f t="shared" si="52"/>
        <v>0</v>
      </c>
      <c r="BI502" s="100">
        <f t="shared" si="53"/>
        <v>0</v>
      </c>
      <c r="BJ502" s="18" t="s">
        <v>860</v>
      </c>
      <c r="BK502" s="100">
        <f t="shared" si="54"/>
        <v>0</v>
      </c>
      <c r="BL502" s="18" t="s">
        <v>885</v>
      </c>
      <c r="BM502" s="18" t="s">
        <v>405</v>
      </c>
    </row>
    <row r="503" spans="2:65" s="1" customFormat="1" ht="22.5" customHeight="1">
      <c r="B503" s="123"/>
      <c r="C503" s="159" t="s">
        <v>406</v>
      </c>
      <c r="D503" s="159" t="s">
        <v>910</v>
      </c>
      <c r="E503" s="160"/>
      <c r="F503" s="241" t="s">
        <v>376</v>
      </c>
      <c r="G503" s="241"/>
      <c r="H503" s="241"/>
      <c r="I503" s="241"/>
      <c r="J503" s="161" t="s">
        <v>944</v>
      </c>
      <c r="K503" s="162">
        <v>1</v>
      </c>
      <c r="L503" s="242">
        <v>0</v>
      </c>
      <c r="M503" s="242"/>
      <c r="N503" s="243">
        <f t="shared" si="45"/>
        <v>0</v>
      </c>
      <c r="O503" s="240"/>
      <c r="P503" s="240"/>
      <c r="Q503" s="240"/>
      <c r="R503" s="126"/>
      <c r="T503" s="156" t="s">
        <v>737</v>
      </c>
      <c r="U503" s="43" t="s">
        <v>780</v>
      </c>
      <c r="V503" s="35"/>
      <c r="W503" s="157">
        <f t="shared" si="46"/>
        <v>0</v>
      </c>
      <c r="X503" s="157">
        <v>0</v>
      </c>
      <c r="Y503" s="157">
        <f t="shared" si="47"/>
        <v>0</v>
      </c>
      <c r="Z503" s="157">
        <v>0</v>
      </c>
      <c r="AA503" s="158">
        <f t="shared" si="48"/>
        <v>0</v>
      </c>
      <c r="AR503" s="18" t="s">
        <v>921</v>
      </c>
      <c r="AT503" s="18" t="s">
        <v>910</v>
      </c>
      <c r="AU503" s="18" t="s">
        <v>860</v>
      </c>
      <c r="AY503" s="18" t="s">
        <v>880</v>
      </c>
      <c r="BE503" s="100">
        <f t="shared" si="49"/>
        <v>0</v>
      </c>
      <c r="BF503" s="100">
        <f t="shared" si="50"/>
        <v>0</v>
      </c>
      <c r="BG503" s="100">
        <f t="shared" si="51"/>
        <v>0</v>
      </c>
      <c r="BH503" s="100">
        <f t="shared" si="52"/>
        <v>0</v>
      </c>
      <c r="BI503" s="100">
        <f t="shared" si="53"/>
        <v>0</v>
      </c>
      <c r="BJ503" s="18" t="s">
        <v>860</v>
      </c>
      <c r="BK503" s="100">
        <f t="shared" si="54"/>
        <v>0</v>
      </c>
      <c r="BL503" s="18" t="s">
        <v>885</v>
      </c>
      <c r="BM503" s="18" t="s">
        <v>407</v>
      </c>
    </row>
    <row r="504" spans="2:65" s="1" customFormat="1" ht="22.5" customHeight="1">
      <c r="B504" s="123"/>
      <c r="C504" s="159" t="s">
        <v>408</v>
      </c>
      <c r="D504" s="159" t="s">
        <v>910</v>
      </c>
      <c r="E504" s="160"/>
      <c r="F504" s="241" t="s">
        <v>271</v>
      </c>
      <c r="G504" s="241"/>
      <c r="H504" s="241"/>
      <c r="I504" s="241"/>
      <c r="J504" s="161" t="s">
        <v>944</v>
      </c>
      <c r="K504" s="162">
        <v>6</v>
      </c>
      <c r="L504" s="242">
        <v>0</v>
      </c>
      <c r="M504" s="242"/>
      <c r="N504" s="243">
        <f t="shared" si="45"/>
        <v>0</v>
      </c>
      <c r="O504" s="240"/>
      <c r="P504" s="240"/>
      <c r="Q504" s="240"/>
      <c r="R504" s="126"/>
      <c r="T504" s="156" t="s">
        <v>737</v>
      </c>
      <c r="U504" s="43" t="s">
        <v>780</v>
      </c>
      <c r="V504" s="35"/>
      <c r="W504" s="157">
        <f t="shared" si="46"/>
        <v>0</v>
      </c>
      <c r="X504" s="157">
        <v>0.0979</v>
      </c>
      <c r="Y504" s="157">
        <f t="shared" si="47"/>
        <v>0.5874</v>
      </c>
      <c r="Z504" s="157">
        <v>0</v>
      </c>
      <c r="AA504" s="158">
        <f t="shared" si="48"/>
        <v>0</v>
      </c>
      <c r="AR504" s="18" t="s">
        <v>921</v>
      </c>
      <c r="AT504" s="18" t="s">
        <v>910</v>
      </c>
      <c r="AU504" s="18" t="s">
        <v>860</v>
      </c>
      <c r="AY504" s="18" t="s">
        <v>880</v>
      </c>
      <c r="BE504" s="100">
        <f t="shared" si="49"/>
        <v>0</v>
      </c>
      <c r="BF504" s="100">
        <f t="shared" si="50"/>
        <v>0</v>
      </c>
      <c r="BG504" s="100">
        <f t="shared" si="51"/>
        <v>0</v>
      </c>
      <c r="BH504" s="100">
        <f t="shared" si="52"/>
        <v>0</v>
      </c>
      <c r="BI504" s="100">
        <f t="shared" si="53"/>
        <v>0</v>
      </c>
      <c r="BJ504" s="18" t="s">
        <v>860</v>
      </c>
      <c r="BK504" s="100">
        <f t="shared" si="54"/>
        <v>0</v>
      </c>
      <c r="BL504" s="18" t="s">
        <v>885</v>
      </c>
      <c r="BM504" s="18" t="s">
        <v>409</v>
      </c>
    </row>
    <row r="505" spans="2:65" s="1" customFormat="1" ht="22.5" customHeight="1">
      <c r="B505" s="123"/>
      <c r="C505" s="159" t="s">
        <v>410</v>
      </c>
      <c r="D505" s="159" t="s">
        <v>910</v>
      </c>
      <c r="E505" s="160"/>
      <c r="F505" s="241" t="s">
        <v>274</v>
      </c>
      <c r="G505" s="241"/>
      <c r="H505" s="241"/>
      <c r="I505" s="241"/>
      <c r="J505" s="161" t="s">
        <v>944</v>
      </c>
      <c r="K505" s="162">
        <v>3</v>
      </c>
      <c r="L505" s="242">
        <v>0</v>
      </c>
      <c r="M505" s="242"/>
      <c r="N505" s="243">
        <f t="shared" si="45"/>
        <v>0</v>
      </c>
      <c r="O505" s="240"/>
      <c r="P505" s="240"/>
      <c r="Q505" s="240"/>
      <c r="R505" s="126"/>
      <c r="T505" s="156" t="s">
        <v>737</v>
      </c>
      <c r="U505" s="43" t="s">
        <v>780</v>
      </c>
      <c r="V505" s="35"/>
      <c r="W505" s="157">
        <f t="shared" si="46"/>
        <v>0</v>
      </c>
      <c r="X505" s="157">
        <v>0.0979</v>
      </c>
      <c r="Y505" s="157">
        <f t="shared" si="47"/>
        <v>0.2937</v>
      </c>
      <c r="Z505" s="157">
        <v>0</v>
      </c>
      <c r="AA505" s="158">
        <f t="shared" si="48"/>
        <v>0</v>
      </c>
      <c r="AR505" s="18" t="s">
        <v>921</v>
      </c>
      <c r="AT505" s="18" t="s">
        <v>910</v>
      </c>
      <c r="AU505" s="18" t="s">
        <v>860</v>
      </c>
      <c r="AY505" s="18" t="s">
        <v>880</v>
      </c>
      <c r="BE505" s="100">
        <f t="shared" si="49"/>
        <v>0</v>
      </c>
      <c r="BF505" s="100">
        <f t="shared" si="50"/>
        <v>0</v>
      </c>
      <c r="BG505" s="100">
        <f t="shared" si="51"/>
        <v>0</v>
      </c>
      <c r="BH505" s="100">
        <f t="shared" si="52"/>
        <v>0</v>
      </c>
      <c r="BI505" s="100">
        <f t="shared" si="53"/>
        <v>0</v>
      </c>
      <c r="BJ505" s="18" t="s">
        <v>860</v>
      </c>
      <c r="BK505" s="100">
        <f t="shared" si="54"/>
        <v>0</v>
      </c>
      <c r="BL505" s="18" t="s">
        <v>885</v>
      </c>
      <c r="BM505" s="18" t="s">
        <v>411</v>
      </c>
    </row>
    <row r="506" spans="2:65" s="1" customFormat="1" ht="22.5" customHeight="1">
      <c r="B506" s="123"/>
      <c r="C506" s="159" t="s">
        <v>412</v>
      </c>
      <c r="D506" s="159" t="s">
        <v>910</v>
      </c>
      <c r="E506" s="160"/>
      <c r="F506" s="241" t="s">
        <v>277</v>
      </c>
      <c r="G506" s="241"/>
      <c r="H506" s="241"/>
      <c r="I506" s="241"/>
      <c r="J506" s="161" t="s">
        <v>944</v>
      </c>
      <c r="K506" s="162">
        <v>4</v>
      </c>
      <c r="L506" s="242">
        <v>0</v>
      </c>
      <c r="M506" s="242"/>
      <c r="N506" s="243">
        <f t="shared" si="45"/>
        <v>0</v>
      </c>
      <c r="O506" s="240"/>
      <c r="P506" s="240"/>
      <c r="Q506" s="240"/>
      <c r="R506" s="126"/>
      <c r="T506" s="156" t="s">
        <v>737</v>
      </c>
      <c r="U506" s="43" t="s">
        <v>780</v>
      </c>
      <c r="V506" s="35"/>
      <c r="W506" s="157">
        <f t="shared" si="46"/>
        <v>0</v>
      </c>
      <c r="X506" s="157">
        <v>0.0979</v>
      </c>
      <c r="Y506" s="157">
        <f t="shared" si="47"/>
        <v>0.3916</v>
      </c>
      <c r="Z506" s="157">
        <v>0</v>
      </c>
      <c r="AA506" s="158">
        <f t="shared" si="48"/>
        <v>0</v>
      </c>
      <c r="AR506" s="18" t="s">
        <v>921</v>
      </c>
      <c r="AT506" s="18" t="s">
        <v>910</v>
      </c>
      <c r="AU506" s="18" t="s">
        <v>860</v>
      </c>
      <c r="AY506" s="18" t="s">
        <v>880</v>
      </c>
      <c r="BE506" s="100">
        <f t="shared" si="49"/>
        <v>0</v>
      </c>
      <c r="BF506" s="100">
        <f t="shared" si="50"/>
        <v>0</v>
      </c>
      <c r="BG506" s="100">
        <f t="shared" si="51"/>
        <v>0</v>
      </c>
      <c r="BH506" s="100">
        <f t="shared" si="52"/>
        <v>0</v>
      </c>
      <c r="BI506" s="100">
        <f t="shared" si="53"/>
        <v>0</v>
      </c>
      <c r="BJ506" s="18" t="s">
        <v>860</v>
      </c>
      <c r="BK506" s="100">
        <f t="shared" si="54"/>
        <v>0</v>
      </c>
      <c r="BL506" s="18" t="s">
        <v>885</v>
      </c>
      <c r="BM506" s="18" t="s">
        <v>413</v>
      </c>
    </row>
    <row r="507" spans="2:65" s="1" customFormat="1" ht="22.5" customHeight="1">
      <c r="B507" s="123"/>
      <c r="C507" s="159" t="s">
        <v>414</v>
      </c>
      <c r="D507" s="159" t="s">
        <v>910</v>
      </c>
      <c r="E507" s="160"/>
      <c r="F507" s="241" t="s">
        <v>286</v>
      </c>
      <c r="G507" s="241"/>
      <c r="H507" s="241"/>
      <c r="I507" s="241"/>
      <c r="J507" s="161" t="s">
        <v>944</v>
      </c>
      <c r="K507" s="162">
        <v>3</v>
      </c>
      <c r="L507" s="242">
        <v>0</v>
      </c>
      <c r="M507" s="242"/>
      <c r="N507" s="243">
        <f t="shared" si="45"/>
        <v>0</v>
      </c>
      <c r="O507" s="240"/>
      <c r="P507" s="240"/>
      <c r="Q507" s="240"/>
      <c r="R507" s="126"/>
      <c r="T507" s="156" t="s">
        <v>737</v>
      </c>
      <c r="U507" s="43" t="s">
        <v>780</v>
      </c>
      <c r="V507" s="35"/>
      <c r="W507" s="157">
        <f t="shared" si="46"/>
        <v>0</v>
      </c>
      <c r="X507" s="157">
        <v>0.0979</v>
      </c>
      <c r="Y507" s="157">
        <f t="shared" si="47"/>
        <v>0.2937</v>
      </c>
      <c r="Z507" s="157">
        <v>0</v>
      </c>
      <c r="AA507" s="158">
        <f t="shared" si="48"/>
        <v>0</v>
      </c>
      <c r="AR507" s="18" t="s">
        <v>921</v>
      </c>
      <c r="AT507" s="18" t="s">
        <v>910</v>
      </c>
      <c r="AU507" s="18" t="s">
        <v>860</v>
      </c>
      <c r="AY507" s="18" t="s">
        <v>880</v>
      </c>
      <c r="BE507" s="100">
        <f t="shared" si="49"/>
        <v>0</v>
      </c>
      <c r="BF507" s="100">
        <f t="shared" si="50"/>
        <v>0</v>
      </c>
      <c r="BG507" s="100">
        <f t="shared" si="51"/>
        <v>0</v>
      </c>
      <c r="BH507" s="100">
        <f t="shared" si="52"/>
        <v>0</v>
      </c>
      <c r="BI507" s="100">
        <f t="shared" si="53"/>
        <v>0</v>
      </c>
      <c r="BJ507" s="18" t="s">
        <v>860</v>
      </c>
      <c r="BK507" s="100">
        <f t="shared" si="54"/>
        <v>0</v>
      </c>
      <c r="BL507" s="18" t="s">
        <v>885</v>
      </c>
      <c r="BM507" s="18" t="s">
        <v>415</v>
      </c>
    </row>
    <row r="508" spans="2:65" s="1" customFormat="1" ht="22.5" customHeight="1">
      <c r="B508" s="123"/>
      <c r="C508" s="159" t="s">
        <v>416</v>
      </c>
      <c r="D508" s="159" t="s">
        <v>910</v>
      </c>
      <c r="E508" s="160"/>
      <c r="F508" s="241" t="s">
        <v>349</v>
      </c>
      <c r="G508" s="241"/>
      <c r="H508" s="241"/>
      <c r="I508" s="241"/>
      <c r="J508" s="161" t="s">
        <v>944</v>
      </c>
      <c r="K508" s="162">
        <v>2</v>
      </c>
      <c r="L508" s="242">
        <v>0</v>
      </c>
      <c r="M508" s="242"/>
      <c r="N508" s="243">
        <f t="shared" si="45"/>
        <v>0</v>
      </c>
      <c r="O508" s="240"/>
      <c r="P508" s="240"/>
      <c r="Q508" s="240"/>
      <c r="R508" s="126"/>
      <c r="T508" s="156" t="s">
        <v>737</v>
      </c>
      <c r="U508" s="43" t="s">
        <v>780</v>
      </c>
      <c r="V508" s="35"/>
      <c r="W508" s="157">
        <f t="shared" si="46"/>
        <v>0</v>
      </c>
      <c r="X508" s="157">
        <v>0</v>
      </c>
      <c r="Y508" s="157">
        <f t="shared" si="47"/>
        <v>0</v>
      </c>
      <c r="Z508" s="157">
        <v>0</v>
      </c>
      <c r="AA508" s="158">
        <f t="shared" si="48"/>
        <v>0</v>
      </c>
      <c r="AR508" s="18" t="s">
        <v>921</v>
      </c>
      <c r="AT508" s="18" t="s">
        <v>910</v>
      </c>
      <c r="AU508" s="18" t="s">
        <v>860</v>
      </c>
      <c r="AY508" s="18" t="s">
        <v>880</v>
      </c>
      <c r="BE508" s="100">
        <f t="shared" si="49"/>
        <v>0</v>
      </c>
      <c r="BF508" s="100">
        <f t="shared" si="50"/>
        <v>0</v>
      </c>
      <c r="BG508" s="100">
        <f t="shared" si="51"/>
        <v>0</v>
      </c>
      <c r="BH508" s="100">
        <f t="shared" si="52"/>
        <v>0</v>
      </c>
      <c r="BI508" s="100">
        <f t="shared" si="53"/>
        <v>0</v>
      </c>
      <c r="BJ508" s="18" t="s">
        <v>860</v>
      </c>
      <c r="BK508" s="100">
        <f t="shared" si="54"/>
        <v>0</v>
      </c>
      <c r="BL508" s="18" t="s">
        <v>885</v>
      </c>
      <c r="BM508" s="18" t="s">
        <v>417</v>
      </c>
    </row>
    <row r="509" spans="2:65" s="1" customFormat="1" ht="22.5" customHeight="1">
      <c r="B509" s="123"/>
      <c r="C509" s="159" t="s">
        <v>418</v>
      </c>
      <c r="D509" s="159" t="s">
        <v>910</v>
      </c>
      <c r="E509" s="160"/>
      <c r="F509" s="241" t="s">
        <v>298</v>
      </c>
      <c r="G509" s="241"/>
      <c r="H509" s="241"/>
      <c r="I509" s="241"/>
      <c r="J509" s="161" t="s">
        <v>944</v>
      </c>
      <c r="K509" s="162">
        <v>4</v>
      </c>
      <c r="L509" s="242">
        <v>0</v>
      </c>
      <c r="M509" s="242"/>
      <c r="N509" s="243">
        <f t="shared" si="45"/>
        <v>0</v>
      </c>
      <c r="O509" s="240"/>
      <c r="P509" s="240"/>
      <c r="Q509" s="240"/>
      <c r="R509" s="126"/>
      <c r="T509" s="156" t="s">
        <v>737</v>
      </c>
      <c r="U509" s="43" t="s">
        <v>780</v>
      </c>
      <c r="V509" s="35"/>
      <c r="W509" s="157">
        <f t="shared" si="46"/>
        <v>0</v>
      </c>
      <c r="X509" s="157">
        <v>0</v>
      </c>
      <c r="Y509" s="157">
        <f t="shared" si="47"/>
        <v>0</v>
      </c>
      <c r="Z509" s="157">
        <v>0</v>
      </c>
      <c r="AA509" s="158">
        <f t="shared" si="48"/>
        <v>0</v>
      </c>
      <c r="AR509" s="18" t="s">
        <v>921</v>
      </c>
      <c r="AT509" s="18" t="s">
        <v>910</v>
      </c>
      <c r="AU509" s="18" t="s">
        <v>860</v>
      </c>
      <c r="AY509" s="18" t="s">
        <v>880</v>
      </c>
      <c r="BE509" s="100">
        <f t="shared" si="49"/>
        <v>0</v>
      </c>
      <c r="BF509" s="100">
        <f t="shared" si="50"/>
        <v>0</v>
      </c>
      <c r="BG509" s="100">
        <f t="shared" si="51"/>
        <v>0</v>
      </c>
      <c r="BH509" s="100">
        <f t="shared" si="52"/>
        <v>0</v>
      </c>
      <c r="BI509" s="100">
        <f t="shared" si="53"/>
        <v>0</v>
      </c>
      <c r="BJ509" s="18" t="s">
        <v>860</v>
      </c>
      <c r="BK509" s="100">
        <f t="shared" si="54"/>
        <v>0</v>
      </c>
      <c r="BL509" s="18" t="s">
        <v>885</v>
      </c>
      <c r="BM509" s="18" t="s">
        <v>419</v>
      </c>
    </row>
    <row r="510" spans="2:65" s="1" customFormat="1" ht="22.5" customHeight="1">
      <c r="B510" s="123"/>
      <c r="C510" s="159" t="s">
        <v>420</v>
      </c>
      <c r="D510" s="159" t="s">
        <v>910</v>
      </c>
      <c r="E510" s="160"/>
      <c r="F510" s="241" t="s">
        <v>301</v>
      </c>
      <c r="G510" s="241"/>
      <c r="H510" s="241"/>
      <c r="I510" s="241"/>
      <c r="J510" s="161" t="s">
        <v>944</v>
      </c>
      <c r="K510" s="162">
        <v>3</v>
      </c>
      <c r="L510" s="242">
        <v>0</v>
      </c>
      <c r="M510" s="242"/>
      <c r="N510" s="243">
        <f t="shared" si="45"/>
        <v>0</v>
      </c>
      <c r="O510" s="240"/>
      <c r="P510" s="240"/>
      <c r="Q510" s="240"/>
      <c r="R510" s="126"/>
      <c r="T510" s="156" t="s">
        <v>737</v>
      </c>
      <c r="U510" s="43" t="s">
        <v>780</v>
      </c>
      <c r="V510" s="35"/>
      <c r="W510" s="157">
        <f t="shared" si="46"/>
        <v>0</v>
      </c>
      <c r="X510" s="157">
        <v>0</v>
      </c>
      <c r="Y510" s="157">
        <f t="shared" si="47"/>
        <v>0</v>
      </c>
      <c r="Z510" s="157">
        <v>0</v>
      </c>
      <c r="AA510" s="158">
        <f t="shared" si="48"/>
        <v>0</v>
      </c>
      <c r="AR510" s="18" t="s">
        <v>921</v>
      </c>
      <c r="AT510" s="18" t="s">
        <v>910</v>
      </c>
      <c r="AU510" s="18" t="s">
        <v>860</v>
      </c>
      <c r="AY510" s="18" t="s">
        <v>880</v>
      </c>
      <c r="BE510" s="100">
        <f t="shared" si="49"/>
        <v>0</v>
      </c>
      <c r="BF510" s="100">
        <f t="shared" si="50"/>
        <v>0</v>
      </c>
      <c r="BG510" s="100">
        <f t="shared" si="51"/>
        <v>0</v>
      </c>
      <c r="BH510" s="100">
        <f t="shared" si="52"/>
        <v>0</v>
      </c>
      <c r="BI510" s="100">
        <f t="shared" si="53"/>
        <v>0</v>
      </c>
      <c r="BJ510" s="18" t="s">
        <v>860</v>
      </c>
      <c r="BK510" s="100">
        <f t="shared" si="54"/>
        <v>0</v>
      </c>
      <c r="BL510" s="18" t="s">
        <v>885</v>
      </c>
      <c r="BM510" s="18" t="s">
        <v>421</v>
      </c>
    </row>
    <row r="511" spans="2:65" s="1" customFormat="1" ht="22.5" customHeight="1">
      <c r="B511" s="123"/>
      <c r="C511" s="159" t="s">
        <v>422</v>
      </c>
      <c r="D511" s="159" t="s">
        <v>910</v>
      </c>
      <c r="E511" s="160"/>
      <c r="F511" s="241" t="s">
        <v>307</v>
      </c>
      <c r="G511" s="241"/>
      <c r="H511" s="241"/>
      <c r="I511" s="241"/>
      <c r="J511" s="161" t="s">
        <v>944</v>
      </c>
      <c r="K511" s="162">
        <v>3</v>
      </c>
      <c r="L511" s="242">
        <v>0</v>
      </c>
      <c r="M511" s="242"/>
      <c r="N511" s="243">
        <f t="shared" si="45"/>
        <v>0</v>
      </c>
      <c r="O511" s="240"/>
      <c r="P511" s="240"/>
      <c r="Q511" s="240"/>
      <c r="R511" s="126"/>
      <c r="T511" s="156" t="s">
        <v>737</v>
      </c>
      <c r="U511" s="43" t="s">
        <v>780</v>
      </c>
      <c r="V511" s="35"/>
      <c r="W511" s="157">
        <f t="shared" si="46"/>
        <v>0</v>
      </c>
      <c r="X511" s="157">
        <v>4E-05</v>
      </c>
      <c r="Y511" s="157">
        <f t="shared" si="47"/>
        <v>0.00012000000000000002</v>
      </c>
      <c r="Z511" s="157">
        <v>0</v>
      </c>
      <c r="AA511" s="158">
        <f t="shared" si="48"/>
        <v>0</v>
      </c>
      <c r="AR511" s="18" t="s">
        <v>921</v>
      </c>
      <c r="AT511" s="18" t="s">
        <v>910</v>
      </c>
      <c r="AU511" s="18" t="s">
        <v>860</v>
      </c>
      <c r="AY511" s="18" t="s">
        <v>880</v>
      </c>
      <c r="BE511" s="100">
        <f t="shared" si="49"/>
        <v>0</v>
      </c>
      <c r="BF511" s="100">
        <f t="shared" si="50"/>
        <v>0</v>
      </c>
      <c r="BG511" s="100">
        <f t="shared" si="51"/>
        <v>0</v>
      </c>
      <c r="BH511" s="100">
        <f t="shared" si="52"/>
        <v>0</v>
      </c>
      <c r="BI511" s="100">
        <f t="shared" si="53"/>
        <v>0</v>
      </c>
      <c r="BJ511" s="18" t="s">
        <v>860</v>
      </c>
      <c r="BK511" s="100">
        <f t="shared" si="54"/>
        <v>0</v>
      </c>
      <c r="BL511" s="18" t="s">
        <v>885</v>
      </c>
      <c r="BM511" s="18" t="s">
        <v>423</v>
      </c>
    </row>
    <row r="512" spans="2:65" s="1" customFormat="1" ht="22.5" customHeight="1">
      <c r="B512" s="123"/>
      <c r="C512" s="159" t="s">
        <v>921</v>
      </c>
      <c r="D512" s="159" t="s">
        <v>910</v>
      </c>
      <c r="E512" s="160"/>
      <c r="F512" s="241" t="s">
        <v>313</v>
      </c>
      <c r="G512" s="241"/>
      <c r="H512" s="241"/>
      <c r="I512" s="241"/>
      <c r="J512" s="161" t="s">
        <v>944</v>
      </c>
      <c r="K512" s="162">
        <v>15</v>
      </c>
      <c r="L512" s="242">
        <v>0</v>
      </c>
      <c r="M512" s="242"/>
      <c r="N512" s="243">
        <f t="shared" si="45"/>
        <v>0</v>
      </c>
      <c r="O512" s="240"/>
      <c r="P512" s="240"/>
      <c r="Q512" s="240"/>
      <c r="R512" s="126"/>
      <c r="T512" s="156" t="s">
        <v>737</v>
      </c>
      <c r="U512" s="43" t="s">
        <v>780</v>
      </c>
      <c r="V512" s="35"/>
      <c r="W512" s="157">
        <f t="shared" si="46"/>
        <v>0</v>
      </c>
      <c r="X512" s="157">
        <v>0</v>
      </c>
      <c r="Y512" s="157">
        <f t="shared" si="47"/>
        <v>0</v>
      </c>
      <c r="Z512" s="157">
        <v>0</v>
      </c>
      <c r="AA512" s="158">
        <f t="shared" si="48"/>
        <v>0</v>
      </c>
      <c r="AR512" s="18" t="s">
        <v>921</v>
      </c>
      <c r="AT512" s="18" t="s">
        <v>910</v>
      </c>
      <c r="AU512" s="18" t="s">
        <v>860</v>
      </c>
      <c r="AY512" s="18" t="s">
        <v>880</v>
      </c>
      <c r="BE512" s="100">
        <f t="shared" si="49"/>
        <v>0</v>
      </c>
      <c r="BF512" s="100">
        <f t="shared" si="50"/>
        <v>0</v>
      </c>
      <c r="BG512" s="100">
        <f t="shared" si="51"/>
        <v>0</v>
      </c>
      <c r="BH512" s="100">
        <f t="shared" si="52"/>
        <v>0</v>
      </c>
      <c r="BI512" s="100">
        <f t="shared" si="53"/>
        <v>0</v>
      </c>
      <c r="BJ512" s="18" t="s">
        <v>860</v>
      </c>
      <c r="BK512" s="100">
        <f t="shared" si="54"/>
        <v>0</v>
      </c>
      <c r="BL512" s="18" t="s">
        <v>885</v>
      </c>
      <c r="BM512" s="18" t="s">
        <v>424</v>
      </c>
    </row>
    <row r="513" spans="2:65" s="1" customFormat="1" ht="22.5" customHeight="1">
      <c r="B513" s="123"/>
      <c r="C513" s="159" t="s">
        <v>425</v>
      </c>
      <c r="D513" s="159" t="s">
        <v>910</v>
      </c>
      <c r="E513" s="160"/>
      <c r="F513" s="241" t="s">
        <v>316</v>
      </c>
      <c r="G513" s="241"/>
      <c r="H513" s="241"/>
      <c r="I513" s="241"/>
      <c r="J513" s="161" t="s">
        <v>944</v>
      </c>
      <c r="K513" s="162">
        <v>2</v>
      </c>
      <c r="L513" s="242">
        <v>0</v>
      </c>
      <c r="M513" s="242"/>
      <c r="N513" s="243">
        <f t="shared" si="45"/>
        <v>0</v>
      </c>
      <c r="O513" s="240"/>
      <c r="P513" s="240"/>
      <c r="Q513" s="240"/>
      <c r="R513" s="126"/>
      <c r="T513" s="156" t="s">
        <v>737</v>
      </c>
      <c r="U513" s="43" t="s">
        <v>780</v>
      </c>
      <c r="V513" s="35"/>
      <c r="W513" s="157">
        <f t="shared" si="46"/>
        <v>0</v>
      </c>
      <c r="X513" s="157">
        <v>0</v>
      </c>
      <c r="Y513" s="157">
        <f t="shared" si="47"/>
        <v>0</v>
      </c>
      <c r="Z513" s="157">
        <v>0</v>
      </c>
      <c r="AA513" s="158">
        <f t="shared" si="48"/>
        <v>0</v>
      </c>
      <c r="AR513" s="18" t="s">
        <v>921</v>
      </c>
      <c r="AT513" s="18" t="s">
        <v>910</v>
      </c>
      <c r="AU513" s="18" t="s">
        <v>860</v>
      </c>
      <c r="AY513" s="18" t="s">
        <v>880</v>
      </c>
      <c r="BE513" s="100">
        <f t="shared" si="49"/>
        <v>0</v>
      </c>
      <c r="BF513" s="100">
        <f t="shared" si="50"/>
        <v>0</v>
      </c>
      <c r="BG513" s="100">
        <f t="shared" si="51"/>
        <v>0</v>
      </c>
      <c r="BH513" s="100">
        <f t="shared" si="52"/>
        <v>0</v>
      </c>
      <c r="BI513" s="100">
        <f t="shared" si="53"/>
        <v>0</v>
      </c>
      <c r="BJ513" s="18" t="s">
        <v>860</v>
      </c>
      <c r="BK513" s="100">
        <f t="shared" si="54"/>
        <v>0</v>
      </c>
      <c r="BL513" s="18" t="s">
        <v>885</v>
      </c>
      <c r="BM513" s="18" t="s">
        <v>426</v>
      </c>
    </row>
    <row r="514" spans="2:65" s="1" customFormat="1" ht="22.5" customHeight="1">
      <c r="B514" s="123"/>
      <c r="C514" s="159" t="s">
        <v>427</v>
      </c>
      <c r="D514" s="159" t="s">
        <v>910</v>
      </c>
      <c r="E514" s="160"/>
      <c r="F514" s="241" t="s">
        <v>319</v>
      </c>
      <c r="G514" s="241"/>
      <c r="H514" s="241"/>
      <c r="I514" s="241"/>
      <c r="J514" s="161" t="s">
        <v>944</v>
      </c>
      <c r="K514" s="162">
        <v>1</v>
      </c>
      <c r="L514" s="242">
        <v>0</v>
      </c>
      <c r="M514" s="242"/>
      <c r="N514" s="243">
        <f t="shared" si="45"/>
        <v>0</v>
      </c>
      <c r="O514" s="240"/>
      <c r="P514" s="240"/>
      <c r="Q514" s="240"/>
      <c r="R514" s="126"/>
      <c r="T514" s="156" t="s">
        <v>737</v>
      </c>
      <c r="U514" s="43" t="s">
        <v>780</v>
      </c>
      <c r="V514" s="35"/>
      <c r="W514" s="157">
        <f t="shared" si="46"/>
        <v>0</v>
      </c>
      <c r="X514" s="157">
        <v>0</v>
      </c>
      <c r="Y514" s="157">
        <f t="shared" si="47"/>
        <v>0</v>
      </c>
      <c r="Z514" s="157">
        <v>0</v>
      </c>
      <c r="AA514" s="158">
        <f t="shared" si="48"/>
        <v>0</v>
      </c>
      <c r="AR514" s="18" t="s">
        <v>921</v>
      </c>
      <c r="AT514" s="18" t="s">
        <v>910</v>
      </c>
      <c r="AU514" s="18" t="s">
        <v>860</v>
      </c>
      <c r="AY514" s="18" t="s">
        <v>880</v>
      </c>
      <c r="BE514" s="100">
        <f t="shared" si="49"/>
        <v>0</v>
      </c>
      <c r="BF514" s="100">
        <f t="shared" si="50"/>
        <v>0</v>
      </c>
      <c r="BG514" s="100">
        <f t="shared" si="51"/>
        <v>0</v>
      </c>
      <c r="BH514" s="100">
        <f t="shared" si="52"/>
        <v>0</v>
      </c>
      <c r="BI514" s="100">
        <f t="shared" si="53"/>
        <v>0</v>
      </c>
      <c r="BJ514" s="18" t="s">
        <v>860</v>
      </c>
      <c r="BK514" s="100">
        <f t="shared" si="54"/>
        <v>0</v>
      </c>
      <c r="BL514" s="18" t="s">
        <v>885</v>
      </c>
      <c r="BM514" s="18" t="s">
        <v>428</v>
      </c>
    </row>
    <row r="515" spans="2:65" s="1" customFormat="1" ht="31.5" customHeight="1">
      <c r="B515" s="123"/>
      <c r="C515" s="159" t="s">
        <v>429</v>
      </c>
      <c r="D515" s="159" t="s">
        <v>910</v>
      </c>
      <c r="E515" s="160" t="s">
        <v>369</v>
      </c>
      <c r="F515" s="241" t="s">
        <v>323</v>
      </c>
      <c r="G515" s="241"/>
      <c r="H515" s="241"/>
      <c r="I515" s="241"/>
      <c r="J515" s="161" t="s">
        <v>944</v>
      </c>
      <c r="K515" s="162">
        <v>1</v>
      </c>
      <c r="L515" s="242">
        <v>0</v>
      </c>
      <c r="M515" s="242"/>
      <c r="N515" s="243">
        <f t="shared" si="45"/>
        <v>0</v>
      </c>
      <c r="O515" s="240"/>
      <c r="P515" s="240"/>
      <c r="Q515" s="240"/>
      <c r="R515" s="126"/>
      <c r="T515" s="156" t="s">
        <v>737</v>
      </c>
      <c r="U515" s="43" t="s">
        <v>780</v>
      </c>
      <c r="V515" s="35"/>
      <c r="W515" s="157">
        <f t="shared" si="46"/>
        <v>0</v>
      </c>
      <c r="X515" s="157">
        <v>0.0979</v>
      </c>
      <c r="Y515" s="157">
        <f t="shared" si="47"/>
        <v>0.0979</v>
      </c>
      <c r="Z515" s="157">
        <v>0</v>
      </c>
      <c r="AA515" s="158">
        <f t="shared" si="48"/>
        <v>0</v>
      </c>
      <c r="AR515" s="18" t="s">
        <v>921</v>
      </c>
      <c r="AT515" s="18" t="s">
        <v>910</v>
      </c>
      <c r="AU515" s="18" t="s">
        <v>860</v>
      </c>
      <c r="AY515" s="18" t="s">
        <v>880</v>
      </c>
      <c r="BE515" s="100">
        <f t="shared" si="49"/>
        <v>0</v>
      </c>
      <c r="BF515" s="100">
        <f t="shared" si="50"/>
        <v>0</v>
      </c>
      <c r="BG515" s="100">
        <f t="shared" si="51"/>
        <v>0</v>
      </c>
      <c r="BH515" s="100">
        <f t="shared" si="52"/>
        <v>0</v>
      </c>
      <c r="BI515" s="100">
        <f t="shared" si="53"/>
        <v>0</v>
      </c>
      <c r="BJ515" s="18" t="s">
        <v>860</v>
      </c>
      <c r="BK515" s="100">
        <f t="shared" si="54"/>
        <v>0</v>
      </c>
      <c r="BL515" s="18" t="s">
        <v>885</v>
      </c>
      <c r="BM515" s="18" t="s">
        <v>430</v>
      </c>
    </row>
    <row r="516" spans="2:63" s="9" customFormat="1" ht="29.85" customHeight="1">
      <c r="B516" s="141"/>
      <c r="C516" s="142"/>
      <c r="D516" s="151" t="s">
        <v>850</v>
      </c>
      <c r="E516" s="151"/>
      <c r="F516" s="151"/>
      <c r="G516" s="151"/>
      <c r="H516" s="151"/>
      <c r="I516" s="151"/>
      <c r="J516" s="151"/>
      <c r="K516" s="151"/>
      <c r="L516" s="151"/>
      <c r="M516" s="151"/>
      <c r="N516" s="249">
        <f>BK516</f>
        <v>0</v>
      </c>
      <c r="O516" s="250"/>
      <c r="P516" s="250"/>
      <c r="Q516" s="250"/>
      <c r="R516" s="144"/>
      <c r="T516" s="145"/>
      <c r="U516" s="142"/>
      <c r="V516" s="142"/>
      <c r="W516" s="146">
        <f>SUM(W517:W534)</f>
        <v>0</v>
      </c>
      <c r="X516" s="142"/>
      <c r="Y516" s="146">
        <f>SUM(Y517:Y534)</f>
        <v>1.9580000000000002</v>
      </c>
      <c r="Z516" s="142"/>
      <c r="AA516" s="147">
        <f>SUM(AA517:AA534)</f>
        <v>0</v>
      </c>
      <c r="AR516" s="148" t="s">
        <v>890</v>
      </c>
      <c r="AT516" s="149" t="s">
        <v>812</v>
      </c>
      <c r="AU516" s="149" t="s">
        <v>756</v>
      </c>
      <c r="AY516" s="148" t="s">
        <v>880</v>
      </c>
      <c r="BK516" s="150">
        <f>SUM(BK517:BK534)</f>
        <v>0</v>
      </c>
    </row>
    <row r="517" spans="2:65" s="1" customFormat="1" ht="44.25" customHeight="1">
      <c r="B517" s="123"/>
      <c r="C517" s="159" t="s">
        <v>431</v>
      </c>
      <c r="D517" s="159" t="s">
        <v>910</v>
      </c>
      <c r="E517" s="160"/>
      <c r="F517" s="241" t="s">
        <v>432</v>
      </c>
      <c r="G517" s="241"/>
      <c r="H517" s="241"/>
      <c r="I517" s="241"/>
      <c r="J517" s="161" t="s">
        <v>944</v>
      </c>
      <c r="K517" s="162">
        <v>1</v>
      </c>
      <c r="L517" s="242">
        <v>0</v>
      </c>
      <c r="M517" s="242"/>
      <c r="N517" s="243">
        <f aca="true" t="shared" si="55" ref="N517:N534">ROUND(L517*K517,2)</f>
        <v>0</v>
      </c>
      <c r="O517" s="240"/>
      <c r="P517" s="240"/>
      <c r="Q517" s="240"/>
      <c r="R517" s="126"/>
      <c r="T517" s="156" t="s">
        <v>737</v>
      </c>
      <c r="U517" s="43" t="s">
        <v>780</v>
      </c>
      <c r="V517" s="35"/>
      <c r="W517" s="157">
        <f aca="true" t="shared" si="56" ref="W517:W534">V517*K517</f>
        <v>0</v>
      </c>
      <c r="X517" s="157">
        <v>0</v>
      </c>
      <c r="Y517" s="157">
        <f aca="true" t="shared" si="57" ref="Y517:Y534">X517*K517</f>
        <v>0</v>
      </c>
      <c r="Z517" s="157">
        <v>0</v>
      </c>
      <c r="AA517" s="158">
        <f aca="true" t="shared" si="58" ref="AA517:AA534">Z517*K517</f>
        <v>0</v>
      </c>
      <c r="AR517" s="18" t="s">
        <v>921</v>
      </c>
      <c r="AT517" s="18" t="s">
        <v>910</v>
      </c>
      <c r="AU517" s="18" t="s">
        <v>860</v>
      </c>
      <c r="AY517" s="18" t="s">
        <v>880</v>
      </c>
      <c r="BE517" s="100">
        <f aca="true" t="shared" si="59" ref="BE517:BE534">IF(U517="základní",N517,0)</f>
        <v>0</v>
      </c>
      <c r="BF517" s="100">
        <f aca="true" t="shared" si="60" ref="BF517:BF534">IF(U517="snížená",N517,0)</f>
        <v>0</v>
      </c>
      <c r="BG517" s="100">
        <f aca="true" t="shared" si="61" ref="BG517:BG534">IF(U517="zákl. přenesená",N517,0)</f>
        <v>0</v>
      </c>
      <c r="BH517" s="100">
        <f aca="true" t="shared" si="62" ref="BH517:BH534">IF(U517="sníž. přenesená",N517,0)</f>
        <v>0</v>
      </c>
      <c r="BI517" s="100">
        <f aca="true" t="shared" si="63" ref="BI517:BI534">IF(U517="nulová",N517,0)</f>
        <v>0</v>
      </c>
      <c r="BJ517" s="18" t="s">
        <v>860</v>
      </c>
      <c r="BK517" s="100">
        <f aca="true" t="shared" si="64" ref="BK517:BK534">ROUND(L517*K517,2)</f>
        <v>0</v>
      </c>
      <c r="BL517" s="18" t="s">
        <v>885</v>
      </c>
      <c r="BM517" s="18" t="s">
        <v>433</v>
      </c>
    </row>
    <row r="518" spans="2:65" s="1" customFormat="1" ht="31.5" customHeight="1">
      <c r="B518" s="123"/>
      <c r="C518" s="159" t="s">
        <v>434</v>
      </c>
      <c r="D518" s="159" t="s">
        <v>910</v>
      </c>
      <c r="E518" s="160"/>
      <c r="F518" s="241" t="s">
        <v>329</v>
      </c>
      <c r="G518" s="241"/>
      <c r="H518" s="241"/>
      <c r="I518" s="241"/>
      <c r="J518" s="161" t="s">
        <v>944</v>
      </c>
      <c r="K518" s="162">
        <v>1</v>
      </c>
      <c r="L518" s="242">
        <v>0</v>
      </c>
      <c r="M518" s="242"/>
      <c r="N518" s="243">
        <f t="shared" si="55"/>
        <v>0</v>
      </c>
      <c r="O518" s="240"/>
      <c r="P518" s="240"/>
      <c r="Q518" s="240"/>
      <c r="R518" s="126"/>
      <c r="T518" s="156" t="s">
        <v>737</v>
      </c>
      <c r="U518" s="43" t="s">
        <v>780</v>
      </c>
      <c r="V518" s="35"/>
      <c r="W518" s="157">
        <f t="shared" si="56"/>
        <v>0</v>
      </c>
      <c r="X518" s="157">
        <v>0</v>
      </c>
      <c r="Y518" s="157">
        <f t="shared" si="57"/>
        <v>0</v>
      </c>
      <c r="Z518" s="157">
        <v>0</v>
      </c>
      <c r="AA518" s="158">
        <f t="shared" si="58"/>
        <v>0</v>
      </c>
      <c r="AR518" s="18" t="s">
        <v>921</v>
      </c>
      <c r="AT518" s="18" t="s">
        <v>910</v>
      </c>
      <c r="AU518" s="18" t="s">
        <v>860</v>
      </c>
      <c r="AY518" s="18" t="s">
        <v>880</v>
      </c>
      <c r="BE518" s="100">
        <f t="shared" si="59"/>
        <v>0</v>
      </c>
      <c r="BF518" s="100">
        <f t="shared" si="60"/>
        <v>0</v>
      </c>
      <c r="BG518" s="100">
        <f t="shared" si="61"/>
        <v>0</v>
      </c>
      <c r="BH518" s="100">
        <f t="shared" si="62"/>
        <v>0</v>
      </c>
      <c r="BI518" s="100">
        <f t="shared" si="63"/>
        <v>0</v>
      </c>
      <c r="BJ518" s="18" t="s">
        <v>860</v>
      </c>
      <c r="BK518" s="100">
        <f t="shared" si="64"/>
        <v>0</v>
      </c>
      <c r="BL518" s="18" t="s">
        <v>885</v>
      </c>
      <c r="BM518" s="18" t="s">
        <v>435</v>
      </c>
    </row>
    <row r="519" spans="2:65" s="1" customFormat="1" ht="22.5" customHeight="1">
      <c r="B519" s="123"/>
      <c r="C519" s="159" t="s">
        <v>436</v>
      </c>
      <c r="D519" s="159" t="s">
        <v>910</v>
      </c>
      <c r="E519" s="160"/>
      <c r="F519" s="241" t="s">
        <v>376</v>
      </c>
      <c r="G519" s="241"/>
      <c r="H519" s="241"/>
      <c r="I519" s="241"/>
      <c r="J519" s="161" t="s">
        <v>944</v>
      </c>
      <c r="K519" s="162">
        <v>1</v>
      </c>
      <c r="L519" s="242">
        <v>0</v>
      </c>
      <c r="M519" s="242"/>
      <c r="N519" s="243">
        <f t="shared" si="55"/>
        <v>0</v>
      </c>
      <c r="O519" s="240"/>
      <c r="P519" s="240"/>
      <c r="Q519" s="240"/>
      <c r="R519" s="126"/>
      <c r="T519" s="156" t="s">
        <v>737</v>
      </c>
      <c r="U519" s="43" t="s">
        <v>780</v>
      </c>
      <c r="V519" s="35"/>
      <c r="W519" s="157">
        <f t="shared" si="56"/>
        <v>0</v>
      </c>
      <c r="X519" s="157">
        <v>0</v>
      </c>
      <c r="Y519" s="157">
        <f t="shared" si="57"/>
        <v>0</v>
      </c>
      <c r="Z519" s="157">
        <v>0</v>
      </c>
      <c r="AA519" s="158">
        <f t="shared" si="58"/>
        <v>0</v>
      </c>
      <c r="AR519" s="18" t="s">
        <v>921</v>
      </c>
      <c r="AT519" s="18" t="s">
        <v>910</v>
      </c>
      <c r="AU519" s="18" t="s">
        <v>860</v>
      </c>
      <c r="AY519" s="18" t="s">
        <v>880</v>
      </c>
      <c r="BE519" s="100">
        <f t="shared" si="59"/>
        <v>0</v>
      </c>
      <c r="BF519" s="100">
        <f t="shared" si="60"/>
        <v>0</v>
      </c>
      <c r="BG519" s="100">
        <f t="shared" si="61"/>
        <v>0</v>
      </c>
      <c r="BH519" s="100">
        <f t="shared" si="62"/>
        <v>0</v>
      </c>
      <c r="BI519" s="100">
        <f t="shared" si="63"/>
        <v>0</v>
      </c>
      <c r="BJ519" s="18" t="s">
        <v>860</v>
      </c>
      <c r="BK519" s="100">
        <f t="shared" si="64"/>
        <v>0</v>
      </c>
      <c r="BL519" s="18" t="s">
        <v>885</v>
      </c>
      <c r="BM519" s="18" t="s">
        <v>437</v>
      </c>
    </row>
    <row r="520" spans="2:65" s="1" customFormat="1" ht="22.5" customHeight="1">
      <c r="B520" s="123"/>
      <c r="C520" s="159" t="s">
        <v>438</v>
      </c>
      <c r="D520" s="159" t="s">
        <v>910</v>
      </c>
      <c r="E520" s="160"/>
      <c r="F520" s="241" t="s">
        <v>277</v>
      </c>
      <c r="G520" s="241"/>
      <c r="H520" s="241"/>
      <c r="I520" s="241"/>
      <c r="J520" s="161" t="s">
        <v>944</v>
      </c>
      <c r="K520" s="162">
        <v>10</v>
      </c>
      <c r="L520" s="242">
        <v>0</v>
      </c>
      <c r="M520" s="242"/>
      <c r="N520" s="243">
        <f t="shared" si="55"/>
        <v>0</v>
      </c>
      <c r="O520" s="240"/>
      <c r="P520" s="240"/>
      <c r="Q520" s="240"/>
      <c r="R520" s="126"/>
      <c r="T520" s="156" t="s">
        <v>737</v>
      </c>
      <c r="U520" s="43" t="s">
        <v>780</v>
      </c>
      <c r="V520" s="35"/>
      <c r="W520" s="157">
        <f t="shared" si="56"/>
        <v>0</v>
      </c>
      <c r="X520" s="157">
        <v>0.0979</v>
      </c>
      <c r="Y520" s="157">
        <f t="shared" si="57"/>
        <v>0.979</v>
      </c>
      <c r="Z520" s="157">
        <v>0</v>
      </c>
      <c r="AA520" s="158">
        <f t="shared" si="58"/>
        <v>0</v>
      </c>
      <c r="AR520" s="18" t="s">
        <v>921</v>
      </c>
      <c r="AT520" s="18" t="s">
        <v>910</v>
      </c>
      <c r="AU520" s="18" t="s">
        <v>860</v>
      </c>
      <c r="AY520" s="18" t="s">
        <v>880</v>
      </c>
      <c r="BE520" s="100">
        <f t="shared" si="59"/>
        <v>0</v>
      </c>
      <c r="BF520" s="100">
        <f t="shared" si="60"/>
        <v>0</v>
      </c>
      <c r="BG520" s="100">
        <f t="shared" si="61"/>
        <v>0</v>
      </c>
      <c r="BH520" s="100">
        <f t="shared" si="62"/>
        <v>0</v>
      </c>
      <c r="BI520" s="100">
        <f t="shared" si="63"/>
        <v>0</v>
      </c>
      <c r="BJ520" s="18" t="s">
        <v>860</v>
      </c>
      <c r="BK520" s="100">
        <f t="shared" si="64"/>
        <v>0</v>
      </c>
      <c r="BL520" s="18" t="s">
        <v>885</v>
      </c>
      <c r="BM520" s="18" t="s">
        <v>439</v>
      </c>
    </row>
    <row r="521" spans="2:65" s="1" customFormat="1" ht="22.5" customHeight="1">
      <c r="B521" s="123"/>
      <c r="C521" s="159" t="s">
        <v>440</v>
      </c>
      <c r="D521" s="159" t="s">
        <v>910</v>
      </c>
      <c r="E521" s="160"/>
      <c r="F521" s="241" t="s">
        <v>283</v>
      </c>
      <c r="G521" s="241"/>
      <c r="H521" s="241"/>
      <c r="I521" s="241"/>
      <c r="J521" s="161" t="s">
        <v>944</v>
      </c>
      <c r="K521" s="162">
        <v>9</v>
      </c>
      <c r="L521" s="242">
        <v>0</v>
      </c>
      <c r="M521" s="242"/>
      <c r="N521" s="243">
        <f t="shared" si="55"/>
        <v>0</v>
      </c>
      <c r="O521" s="240"/>
      <c r="P521" s="240"/>
      <c r="Q521" s="240"/>
      <c r="R521" s="126"/>
      <c r="T521" s="156" t="s">
        <v>737</v>
      </c>
      <c r="U521" s="43" t="s">
        <v>780</v>
      </c>
      <c r="V521" s="35"/>
      <c r="W521" s="157">
        <f t="shared" si="56"/>
        <v>0</v>
      </c>
      <c r="X521" s="157">
        <v>0.0979</v>
      </c>
      <c r="Y521" s="157">
        <f t="shared" si="57"/>
        <v>0.8811</v>
      </c>
      <c r="Z521" s="157">
        <v>0</v>
      </c>
      <c r="AA521" s="158">
        <f t="shared" si="58"/>
        <v>0</v>
      </c>
      <c r="AR521" s="18" t="s">
        <v>921</v>
      </c>
      <c r="AT521" s="18" t="s">
        <v>910</v>
      </c>
      <c r="AU521" s="18" t="s">
        <v>860</v>
      </c>
      <c r="AY521" s="18" t="s">
        <v>880</v>
      </c>
      <c r="BE521" s="100">
        <f t="shared" si="59"/>
        <v>0</v>
      </c>
      <c r="BF521" s="100">
        <f t="shared" si="60"/>
        <v>0</v>
      </c>
      <c r="BG521" s="100">
        <f t="shared" si="61"/>
        <v>0</v>
      </c>
      <c r="BH521" s="100">
        <f t="shared" si="62"/>
        <v>0</v>
      </c>
      <c r="BI521" s="100">
        <f t="shared" si="63"/>
        <v>0</v>
      </c>
      <c r="BJ521" s="18" t="s">
        <v>860</v>
      </c>
      <c r="BK521" s="100">
        <f t="shared" si="64"/>
        <v>0</v>
      </c>
      <c r="BL521" s="18" t="s">
        <v>885</v>
      </c>
      <c r="BM521" s="18" t="s">
        <v>441</v>
      </c>
    </row>
    <row r="522" spans="2:65" s="1" customFormat="1" ht="22.5" customHeight="1">
      <c r="B522" s="123"/>
      <c r="C522" s="159" t="s">
        <v>442</v>
      </c>
      <c r="D522" s="159" t="s">
        <v>910</v>
      </c>
      <c r="E522" s="160"/>
      <c r="F522" s="241" t="s">
        <v>292</v>
      </c>
      <c r="G522" s="241"/>
      <c r="H522" s="241"/>
      <c r="I522" s="241"/>
      <c r="J522" s="161" t="s">
        <v>944</v>
      </c>
      <c r="K522" s="162">
        <v>1</v>
      </c>
      <c r="L522" s="242">
        <v>0</v>
      </c>
      <c r="M522" s="242"/>
      <c r="N522" s="243">
        <f t="shared" si="55"/>
        <v>0</v>
      </c>
      <c r="O522" s="240"/>
      <c r="P522" s="240"/>
      <c r="Q522" s="240"/>
      <c r="R522" s="126"/>
      <c r="T522" s="156" t="s">
        <v>737</v>
      </c>
      <c r="U522" s="43" t="s">
        <v>780</v>
      </c>
      <c r="V522" s="35"/>
      <c r="W522" s="157">
        <f t="shared" si="56"/>
        <v>0</v>
      </c>
      <c r="X522" s="157">
        <v>0</v>
      </c>
      <c r="Y522" s="157">
        <f t="shared" si="57"/>
        <v>0</v>
      </c>
      <c r="Z522" s="157">
        <v>0</v>
      </c>
      <c r="AA522" s="158">
        <f t="shared" si="58"/>
        <v>0</v>
      </c>
      <c r="AR522" s="18" t="s">
        <v>921</v>
      </c>
      <c r="AT522" s="18" t="s">
        <v>910</v>
      </c>
      <c r="AU522" s="18" t="s">
        <v>860</v>
      </c>
      <c r="AY522" s="18" t="s">
        <v>880</v>
      </c>
      <c r="BE522" s="100">
        <f t="shared" si="59"/>
        <v>0</v>
      </c>
      <c r="BF522" s="100">
        <f t="shared" si="60"/>
        <v>0</v>
      </c>
      <c r="BG522" s="100">
        <f t="shared" si="61"/>
        <v>0</v>
      </c>
      <c r="BH522" s="100">
        <f t="shared" si="62"/>
        <v>0</v>
      </c>
      <c r="BI522" s="100">
        <f t="shared" si="63"/>
        <v>0</v>
      </c>
      <c r="BJ522" s="18" t="s">
        <v>860</v>
      </c>
      <c r="BK522" s="100">
        <f t="shared" si="64"/>
        <v>0</v>
      </c>
      <c r="BL522" s="18" t="s">
        <v>885</v>
      </c>
      <c r="BM522" s="18" t="s">
        <v>443</v>
      </c>
    </row>
    <row r="523" spans="2:65" s="1" customFormat="1" ht="22.5" customHeight="1">
      <c r="B523" s="123"/>
      <c r="C523" s="159" t="s">
        <v>444</v>
      </c>
      <c r="D523" s="159" t="s">
        <v>910</v>
      </c>
      <c r="E523" s="160"/>
      <c r="F523" s="241" t="s">
        <v>445</v>
      </c>
      <c r="G523" s="241"/>
      <c r="H523" s="241"/>
      <c r="I523" s="241"/>
      <c r="J523" s="161" t="s">
        <v>944</v>
      </c>
      <c r="K523" s="162">
        <v>1</v>
      </c>
      <c r="L523" s="242">
        <v>0</v>
      </c>
      <c r="M523" s="242"/>
      <c r="N523" s="243">
        <f t="shared" si="55"/>
        <v>0</v>
      </c>
      <c r="O523" s="240"/>
      <c r="P523" s="240"/>
      <c r="Q523" s="240"/>
      <c r="R523" s="126"/>
      <c r="T523" s="156" t="s">
        <v>737</v>
      </c>
      <c r="U523" s="43" t="s">
        <v>780</v>
      </c>
      <c r="V523" s="35"/>
      <c r="W523" s="157">
        <f t="shared" si="56"/>
        <v>0</v>
      </c>
      <c r="X523" s="157">
        <v>0</v>
      </c>
      <c r="Y523" s="157">
        <f t="shared" si="57"/>
        <v>0</v>
      </c>
      <c r="Z523" s="157">
        <v>0</v>
      </c>
      <c r="AA523" s="158">
        <f t="shared" si="58"/>
        <v>0</v>
      </c>
      <c r="AR523" s="18" t="s">
        <v>921</v>
      </c>
      <c r="AT523" s="18" t="s">
        <v>910</v>
      </c>
      <c r="AU523" s="18" t="s">
        <v>860</v>
      </c>
      <c r="AY523" s="18" t="s">
        <v>880</v>
      </c>
      <c r="BE523" s="100">
        <f t="shared" si="59"/>
        <v>0</v>
      </c>
      <c r="BF523" s="100">
        <f t="shared" si="60"/>
        <v>0</v>
      </c>
      <c r="BG523" s="100">
        <f t="shared" si="61"/>
        <v>0</v>
      </c>
      <c r="BH523" s="100">
        <f t="shared" si="62"/>
        <v>0</v>
      </c>
      <c r="BI523" s="100">
        <f t="shared" si="63"/>
        <v>0</v>
      </c>
      <c r="BJ523" s="18" t="s">
        <v>860</v>
      </c>
      <c r="BK523" s="100">
        <f t="shared" si="64"/>
        <v>0</v>
      </c>
      <c r="BL523" s="18" t="s">
        <v>885</v>
      </c>
      <c r="BM523" s="18" t="s">
        <v>446</v>
      </c>
    </row>
    <row r="524" spans="2:65" s="1" customFormat="1" ht="22.5" customHeight="1">
      <c r="B524" s="123"/>
      <c r="C524" s="159" t="s">
        <v>447</v>
      </c>
      <c r="D524" s="159" t="s">
        <v>910</v>
      </c>
      <c r="E524" s="160"/>
      <c r="F524" s="241" t="s">
        <v>448</v>
      </c>
      <c r="G524" s="241"/>
      <c r="H524" s="241"/>
      <c r="I524" s="241"/>
      <c r="J524" s="161" t="s">
        <v>944</v>
      </c>
      <c r="K524" s="162">
        <v>6</v>
      </c>
      <c r="L524" s="242">
        <v>0</v>
      </c>
      <c r="M524" s="242"/>
      <c r="N524" s="243">
        <f t="shared" si="55"/>
        <v>0</v>
      </c>
      <c r="O524" s="240"/>
      <c r="P524" s="240"/>
      <c r="Q524" s="240"/>
      <c r="R524" s="126"/>
      <c r="T524" s="156" t="s">
        <v>737</v>
      </c>
      <c r="U524" s="43" t="s">
        <v>780</v>
      </c>
      <c r="V524" s="35"/>
      <c r="W524" s="157">
        <f t="shared" si="56"/>
        <v>0</v>
      </c>
      <c r="X524" s="157">
        <v>0</v>
      </c>
      <c r="Y524" s="157">
        <f t="shared" si="57"/>
        <v>0</v>
      </c>
      <c r="Z524" s="157">
        <v>0</v>
      </c>
      <c r="AA524" s="158">
        <f t="shared" si="58"/>
        <v>0</v>
      </c>
      <c r="AR524" s="18" t="s">
        <v>921</v>
      </c>
      <c r="AT524" s="18" t="s">
        <v>910</v>
      </c>
      <c r="AU524" s="18" t="s">
        <v>860</v>
      </c>
      <c r="AY524" s="18" t="s">
        <v>880</v>
      </c>
      <c r="BE524" s="100">
        <f t="shared" si="59"/>
        <v>0</v>
      </c>
      <c r="BF524" s="100">
        <f t="shared" si="60"/>
        <v>0</v>
      </c>
      <c r="BG524" s="100">
        <f t="shared" si="61"/>
        <v>0</v>
      </c>
      <c r="BH524" s="100">
        <f t="shared" si="62"/>
        <v>0</v>
      </c>
      <c r="BI524" s="100">
        <f t="shared" si="63"/>
        <v>0</v>
      </c>
      <c r="BJ524" s="18" t="s">
        <v>860</v>
      </c>
      <c r="BK524" s="100">
        <f t="shared" si="64"/>
        <v>0</v>
      </c>
      <c r="BL524" s="18" t="s">
        <v>885</v>
      </c>
      <c r="BM524" s="18" t="s">
        <v>449</v>
      </c>
    </row>
    <row r="525" spans="2:65" s="1" customFormat="1" ht="22.5" customHeight="1">
      <c r="B525" s="123"/>
      <c r="C525" s="159" t="s">
        <v>450</v>
      </c>
      <c r="D525" s="159" t="s">
        <v>910</v>
      </c>
      <c r="E525" s="160"/>
      <c r="F525" s="241" t="s">
        <v>451</v>
      </c>
      <c r="G525" s="241"/>
      <c r="H525" s="241"/>
      <c r="I525" s="241"/>
      <c r="J525" s="161" t="s">
        <v>944</v>
      </c>
      <c r="K525" s="162">
        <v>1</v>
      </c>
      <c r="L525" s="242">
        <v>0</v>
      </c>
      <c r="M525" s="242"/>
      <c r="N525" s="243">
        <f t="shared" si="55"/>
        <v>0</v>
      </c>
      <c r="O525" s="240"/>
      <c r="P525" s="240"/>
      <c r="Q525" s="240"/>
      <c r="R525" s="126"/>
      <c r="T525" s="156" t="s">
        <v>737</v>
      </c>
      <c r="U525" s="43" t="s">
        <v>780</v>
      </c>
      <c r="V525" s="35"/>
      <c r="W525" s="157">
        <f t="shared" si="56"/>
        <v>0</v>
      </c>
      <c r="X525" s="157">
        <v>0</v>
      </c>
      <c r="Y525" s="157">
        <f t="shared" si="57"/>
        <v>0</v>
      </c>
      <c r="Z525" s="157">
        <v>0</v>
      </c>
      <c r="AA525" s="158">
        <f t="shared" si="58"/>
        <v>0</v>
      </c>
      <c r="AR525" s="18" t="s">
        <v>921</v>
      </c>
      <c r="AT525" s="18" t="s">
        <v>910</v>
      </c>
      <c r="AU525" s="18" t="s">
        <v>860</v>
      </c>
      <c r="AY525" s="18" t="s">
        <v>880</v>
      </c>
      <c r="BE525" s="100">
        <f t="shared" si="59"/>
        <v>0</v>
      </c>
      <c r="BF525" s="100">
        <f t="shared" si="60"/>
        <v>0</v>
      </c>
      <c r="BG525" s="100">
        <f t="shared" si="61"/>
        <v>0</v>
      </c>
      <c r="BH525" s="100">
        <f t="shared" si="62"/>
        <v>0</v>
      </c>
      <c r="BI525" s="100">
        <f t="shared" si="63"/>
        <v>0</v>
      </c>
      <c r="BJ525" s="18" t="s">
        <v>860</v>
      </c>
      <c r="BK525" s="100">
        <f t="shared" si="64"/>
        <v>0</v>
      </c>
      <c r="BL525" s="18" t="s">
        <v>885</v>
      </c>
      <c r="BM525" s="18" t="s">
        <v>452</v>
      </c>
    </row>
    <row r="526" spans="2:65" s="1" customFormat="1" ht="22.5" customHeight="1">
      <c r="B526" s="123"/>
      <c r="C526" s="159" t="s">
        <v>453</v>
      </c>
      <c r="D526" s="159" t="s">
        <v>910</v>
      </c>
      <c r="E526" s="160"/>
      <c r="F526" s="241" t="s">
        <v>454</v>
      </c>
      <c r="G526" s="241"/>
      <c r="H526" s="241"/>
      <c r="I526" s="241"/>
      <c r="J526" s="161" t="s">
        <v>944</v>
      </c>
      <c r="K526" s="162">
        <v>1</v>
      </c>
      <c r="L526" s="242">
        <v>0</v>
      </c>
      <c r="M526" s="242"/>
      <c r="N526" s="243">
        <f t="shared" si="55"/>
        <v>0</v>
      </c>
      <c r="O526" s="240"/>
      <c r="P526" s="240"/>
      <c r="Q526" s="240"/>
      <c r="R526" s="126"/>
      <c r="T526" s="156" t="s">
        <v>737</v>
      </c>
      <c r="U526" s="43" t="s">
        <v>780</v>
      </c>
      <c r="V526" s="35"/>
      <c r="W526" s="157">
        <f t="shared" si="56"/>
        <v>0</v>
      </c>
      <c r="X526" s="157">
        <v>0</v>
      </c>
      <c r="Y526" s="157">
        <f t="shared" si="57"/>
        <v>0</v>
      </c>
      <c r="Z526" s="157">
        <v>0</v>
      </c>
      <c r="AA526" s="158">
        <f t="shared" si="58"/>
        <v>0</v>
      </c>
      <c r="AR526" s="18" t="s">
        <v>921</v>
      </c>
      <c r="AT526" s="18" t="s">
        <v>910</v>
      </c>
      <c r="AU526" s="18" t="s">
        <v>860</v>
      </c>
      <c r="AY526" s="18" t="s">
        <v>880</v>
      </c>
      <c r="BE526" s="100">
        <f t="shared" si="59"/>
        <v>0</v>
      </c>
      <c r="BF526" s="100">
        <f t="shared" si="60"/>
        <v>0</v>
      </c>
      <c r="BG526" s="100">
        <f t="shared" si="61"/>
        <v>0</v>
      </c>
      <c r="BH526" s="100">
        <f t="shared" si="62"/>
        <v>0</v>
      </c>
      <c r="BI526" s="100">
        <f t="shared" si="63"/>
        <v>0</v>
      </c>
      <c r="BJ526" s="18" t="s">
        <v>860</v>
      </c>
      <c r="BK526" s="100">
        <f t="shared" si="64"/>
        <v>0</v>
      </c>
      <c r="BL526" s="18" t="s">
        <v>885</v>
      </c>
      <c r="BM526" s="18" t="s">
        <v>455</v>
      </c>
    </row>
    <row r="527" spans="2:65" s="1" customFormat="1" ht="22.5" customHeight="1">
      <c r="B527" s="123"/>
      <c r="C527" s="159" t="s">
        <v>456</v>
      </c>
      <c r="D527" s="159" t="s">
        <v>910</v>
      </c>
      <c r="E527" s="160"/>
      <c r="F527" s="241" t="s">
        <v>457</v>
      </c>
      <c r="G527" s="241"/>
      <c r="H527" s="241"/>
      <c r="I527" s="241"/>
      <c r="J527" s="161" t="s">
        <v>944</v>
      </c>
      <c r="K527" s="162">
        <v>1</v>
      </c>
      <c r="L527" s="242">
        <v>0</v>
      </c>
      <c r="M527" s="242"/>
      <c r="N527" s="243">
        <f t="shared" si="55"/>
        <v>0</v>
      </c>
      <c r="O527" s="240"/>
      <c r="P527" s="240"/>
      <c r="Q527" s="240"/>
      <c r="R527" s="126"/>
      <c r="T527" s="156" t="s">
        <v>737</v>
      </c>
      <c r="U527" s="43" t="s">
        <v>780</v>
      </c>
      <c r="V527" s="35"/>
      <c r="W527" s="157">
        <f t="shared" si="56"/>
        <v>0</v>
      </c>
      <c r="X527" s="157">
        <v>0</v>
      </c>
      <c r="Y527" s="157">
        <f t="shared" si="57"/>
        <v>0</v>
      </c>
      <c r="Z527" s="157">
        <v>0</v>
      </c>
      <c r="AA527" s="158">
        <f t="shared" si="58"/>
        <v>0</v>
      </c>
      <c r="AR527" s="18" t="s">
        <v>921</v>
      </c>
      <c r="AT527" s="18" t="s">
        <v>910</v>
      </c>
      <c r="AU527" s="18" t="s">
        <v>860</v>
      </c>
      <c r="AY527" s="18" t="s">
        <v>880</v>
      </c>
      <c r="BE527" s="100">
        <f t="shared" si="59"/>
        <v>0</v>
      </c>
      <c r="BF527" s="100">
        <f t="shared" si="60"/>
        <v>0</v>
      </c>
      <c r="BG527" s="100">
        <f t="shared" si="61"/>
        <v>0</v>
      </c>
      <c r="BH527" s="100">
        <f t="shared" si="62"/>
        <v>0</v>
      </c>
      <c r="BI527" s="100">
        <f t="shared" si="63"/>
        <v>0</v>
      </c>
      <c r="BJ527" s="18" t="s">
        <v>860</v>
      </c>
      <c r="BK527" s="100">
        <f t="shared" si="64"/>
        <v>0</v>
      </c>
      <c r="BL527" s="18" t="s">
        <v>885</v>
      </c>
      <c r="BM527" s="18" t="s">
        <v>458</v>
      </c>
    </row>
    <row r="528" spans="2:65" s="1" customFormat="1" ht="22.5" customHeight="1">
      <c r="B528" s="123"/>
      <c r="C528" s="159" t="s">
        <v>459</v>
      </c>
      <c r="D528" s="159" t="s">
        <v>910</v>
      </c>
      <c r="E528" s="160"/>
      <c r="F528" s="241" t="s">
        <v>460</v>
      </c>
      <c r="G528" s="241"/>
      <c r="H528" s="241"/>
      <c r="I528" s="241"/>
      <c r="J528" s="161" t="s">
        <v>944</v>
      </c>
      <c r="K528" s="162">
        <v>2</v>
      </c>
      <c r="L528" s="242">
        <v>0</v>
      </c>
      <c r="M528" s="242"/>
      <c r="N528" s="243">
        <f t="shared" si="55"/>
        <v>0</v>
      </c>
      <c r="O528" s="240"/>
      <c r="P528" s="240"/>
      <c r="Q528" s="240"/>
      <c r="R528" s="126"/>
      <c r="T528" s="156" t="s">
        <v>737</v>
      </c>
      <c r="U528" s="43" t="s">
        <v>780</v>
      </c>
      <c r="V528" s="35"/>
      <c r="W528" s="157">
        <f t="shared" si="56"/>
        <v>0</v>
      </c>
      <c r="X528" s="157">
        <v>0</v>
      </c>
      <c r="Y528" s="157">
        <f t="shared" si="57"/>
        <v>0</v>
      </c>
      <c r="Z528" s="157">
        <v>0</v>
      </c>
      <c r="AA528" s="158">
        <f t="shared" si="58"/>
        <v>0</v>
      </c>
      <c r="AR528" s="18" t="s">
        <v>921</v>
      </c>
      <c r="AT528" s="18" t="s">
        <v>910</v>
      </c>
      <c r="AU528" s="18" t="s">
        <v>860</v>
      </c>
      <c r="AY528" s="18" t="s">
        <v>880</v>
      </c>
      <c r="BE528" s="100">
        <f t="shared" si="59"/>
        <v>0</v>
      </c>
      <c r="BF528" s="100">
        <f t="shared" si="60"/>
        <v>0</v>
      </c>
      <c r="BG528" s="100">
        <f t="shared" si="61"/>
        <v>0</v>
      </c>
      <c r="BH528" s="100">
        <f t="shared" si="62"/>
        <v>0</v>
      </c>
      <c r="BI528" s="100">
        <f t="shared" si="63"/>
        <v>0</v>
      </c>
      <c r="BJ528" s="18" t="s">
        <v>860</v>
      </c>
      <c r="BK528" s="100">
        <f t="shared" si="64"/>
        <v>0</v>
      </c>
      <c r="BL528" s="18" t="s">
        <v>885</v>
      </c>
      <c r="BM528" s="18" t="s">
        <v>461</v>
      </c>
    </row>
    <row r="529" spans="2:65" s="1" customFormat="1" ht="22.5" customHeight="1">
      <c r="B529" s="123"/>
      <c r="C529" s="159" t="s">
        <v>462</v>
      </c>
      <c r="D529" s="159" t="s">
        <v>910</v>
      </c>
      <c r="E529" s="160"/>
      <c r="F529" s="241" t="s">
        <v>298</v>
      </c>
      <c r="G529" s="241"/>
      <c r="H529" s="241"/>
      <c r="I529" s="241"/>
      <c r="J529" s="161" t="s">
        <v>944</v>
      </c>
      <c r="K529" s="162">
        <v>3</v>
      </c>
      <c r="L529" s="242">
        <v>0</v>
      </c>
      <c r="M529" s="242"/>
      <c r="N529" s="243">
        <f t="shared" si="55"/>
        <v>0</v>
      </c>
      <c r="O529" s="240"/>
      <c r="P529" s="240"/>
      <c r="Q529" s="240"/>
      <c r="R529" s="126"/>
      <c r="T529" s="156" t="s">
        <v>737</v>
      </c>
      <c r="U529" s="43" t="s">
        <v>780</v>
      </c>
      <c r="V529" s="35"/>
      <c r="W529" s="157">
        <f t="shared" si="56"/>
        <v>0</v>
      </c>
      <c r="X529" s="157">
        <v>0</v>
      </c>
      <c r="Y529" s="157">
        <f t="shared" si="57"/>
        <v>0</v>
      </c>
      <c r="Z529" s="157">
        <v>0</v>
      </c>
      <c r="AA529" s="158">
        <f t="shared" si="58"/>
        <v>0</v>
      </c>
      <c r="AR529" s="18" t="s">
        <v>921</v>
      </c>
      <c r="AT529" s="18" t="s">
        <v>910</v>
      </c>
      <c r="AU529" s="18" t="s">
        <v>860</v>
      </c>
      <c r="AY529" s="18" t="s">
        <v>880</v>
      </c>
      <c r="BE529" s="100">
        <f t="shared" si="59"/>
        <v>0</v>
      </c>
      <c r="BF529" s="100">
        <f t="shared" si="60"/>
        <v>0</v>
      </c>
      <c r="BG529" s="100">
        <f t="shared" si="61"/>
        <v>0</v>
      </c>
      <c r="BH529" s="100">
        <f t="shared" si="62"/>
        <v>0</v>
      </c>
      <c r="BI529" s="100">
        <f t="shared" si="63"/>
        <v>0</v>
      </c>
      <c r="BJ529" s="18" t="s">
        <v>860</v>
      </c>
      <c r="BK529" s="100">
        <f t="shared" si="64"/>
        <v>0</v>
      </c>
      <c r="BL529" s="18" t="s">
        <v>885</v>
      </c>
      <c r="BM529" s="18" t="s">
        <v>463</v>
      </c>
    </row>
    <row r="530" spans="2:65" s="1" customFormat="1" ht="22.5" customHeight="1">
      <c r="B530" s="123"/>
      <c r="C530" s="159" t="s">
        <v>464</v>
      </c>
      <c r="D530" s="159" t="s">
        <v>910</v>
      </c>
      <c r="E530" s="160"/>
      <c r="F530" s="241" t="s">
        <v>301</v>
      </c>
      <c r="G530" s="241"/>
      <c r="H530" s="241"/>
      <c r="I530" s="241"/>
      <c r="J530" s="161" t="s">
        <v>944</v>
      </c>
      <c r="K530" s="162">
        <v>3</v>
      </c>
      <c r="L530" s="242">
        <v>0</v>
      </c>
      <c r="M530" s="242"/>
      <c r="N530" s="243">
        <f t="shared" si="55"/>
        <v>0</v>
      </c>
      <c r="O530" s="240"/>
      <c r="P530" s="240"/>
      <c r="Q530" s="240"/>
      <c r="R530" s="126"/>
      <c r="T530" s="156" t="s">
        <v>737</v>
      </c>
      <c r="U530" s="43" t="s">
        <v>780</v>
      </c>
      <c r="V530" s="35"/>
      <c r="W530" s="157">
        <f t="shared" si="56"/>
        <v>0</v>
      </c>
      <c r="X530" s="157">
        <v>0</v>
      </c>
      <c r="Y530" s="157">
        <f t="shared" si="57"/>
        <v>0</v>
      </c>
      <c r="Z530" s="157">
        <v>0</v>
      </c>
      <c r="AA530" s="158">
        <f t="shared" si="58"/>
        <v>0</v>
      </c>
      <c r="AR530" s="18" t="s">
        <v>921</v>
      </c>
      <c r="AT530" s="18" t="s">
        <v>910</v>
      </c>
      <c r="AU530" s="18" t="s">
        <v>860</v>
      </c>
      <c r="AY530" s="18" t="s">
        <v>880</v>
      </c>
      <c r="BE530" s="100">
        <f t="shared" si="59"/>
        <v>0</v>
      </c>
      <c r="BF530" s="100">
        <f t="shared" si="60"/>
        <v>0</v>
      </c>
      <c r="BG530" s="100">
        <f t="shared" si="61"/>
        <v>0</v>
      </c>
      <c r="BH530" s="100">
        <f t="shared" si="62"/>
        <v>0</v>
      </c>
      <c r="BI530" s="100">
        <f t="shared" si="63"/>
        <v>0</v>
      </c>
      <c r="BJ530" s="18" t="s">
        <v>860</v>
      </c>
      <c r="BK530" s="100">
        <f t="shared" si="64"/>
        <v>0</v>
      </c>
      <c r="BL530" s="18" t="s">
        <v>885</v>
      </c>
      <c r="BM530" s="18" t="s">
        <v>465</v>
      </c>
    </row>
    <row r="531" spans="2:65" s="1" customFormat="1" ht="22.5" customHeight="1">
      <c r="B531" s="123"/>
      <c r="C531" s="159" t="s">
        <v>466</v>
      </c>
      <c r="D531" s="159" t="s">
        <v>910</v>
      </c>
      <c r="E531" s="160"/>
      <c r="F531" s="241" t="s">
        <v>310</v>
      </c>
      <c r="G531" s="241"/>
      <c r="H531" s="241"/>
      <c r="I531" s="241"/>
      <c r="J531" s="161" t="s">
        <v>944</v>
      </c>
      <c r="K531" s="162">
        <v>3</v>
      </c>
      <c r="L531" s="242">
        <v>0</v>
      </c>
      <c r="M531" s="242"/>
      <c r="N531" s="243">
        <f t="shared" si="55"/>
        <v>0</v>
      </c>
      <c r="O531" s="240"/>
      <c r="P531" s="240"/>
      <c r="Q531" s="240"/>
      <c r="R531" s="126"/>
      <c r="T531" s="156" t="s">
        <v>737</v>
      </c>
      <c r="U531" s="43" t="s">
        <v>780</v>
      </c>
      <c r="V531" s="35"/>
      <c r="W531" s="157">
        <f t="shared" si="56"/>
        <v>0</v>
      </c>
      <c r="X531" s="157">
        <v>0</v>
      </c>
      <c r="Y531" s="157">
        <f t="shared" si="57"/>
        <v>0</v>
      </c>
      <c r="Z531" s="157">
        <v>0</v>
      </c>
      <c r="AA531" s="158">
        <f t="shared" si="58"/>
        <v>0</v>
      </c>
      <c r="AR531" s="18" t="s">
        <v>921</v>
      </c>
      <c r="AT531" s="18" t="s">
        <v>910</v>
      </c>
      <c r="AU531" s="18" t="s">
        <v>860</v>
      </c>
      <c r="AY531" s="18" t="s">
        <v>880</v>
      </c>
      <c r="BE531" s="100">
        <f t="shared" si="59"/>
        <v>0</v>
      </c>
      <c r="BF531" s="100">
        <f t="shared" si="60"/>
        <v>0</v>
      </c>
      <c r="BG531" s="100">
        <f t="shared" si="61"/>
        <v>0</v>
      </c>
      <c r="BH531" s="100">
        <f t="shared" si="62"/>
        <v>0</v>
      </c>
      <c r="BI531" s="100">
        <f t="shared" si="63"/>
        <v>0</v>
      </c>
      <c r="BJ531" s="18" t="s">
        <v>860</v>
      </c>
      <c r="BK531" s="100">
        <f t="shared" si="64"/>
        <v>0</v>
      </c>
      <c r="BL531" s="18" t="s">
        <v>885</v>
      </c>
      <c r="BM531" s="18" t="s">
        <v>467</v>
      </c>
    </row>
    <row r="532" spans="2:65" s="1" customFormat="1" ht="22.5" customHeight="1">
      <c r="B532" s="123"/>
      <c r="C532" s="159" t="s">
        <v>468</v>
      </c>
      <c r="D532" s="159" t="s">
        <v>910</v>
      </c>
      <c r="E532" s="160"/>
      <c r="F532" s="241" t="s">
        <v>313</v>
      </c>
      <c r="G532" s="241"/>
      <c r="H532" s="241"/>
      <c r="I532" s="241"/>
      <c r="J532" s="161" t="s">
        <v>944</v>
      </c>
      <c r="K532" s="162">
        <v>16</v>
      </c>
      <c r="L532" s="242">
        <v>0</v>
      </c>
      <c r="M532" s="242"/>
      <c r="N532" s="243">
        <f t="shared" si="55"/>
        <v>0</v>
      </c>
      <c r="O532" s="240"/>
      <c r="P532" s="240"/>
      <c r="Q532" s="240"/>
      <c r="R532" s="126"/>
      <c r="T532" s="156" t="s">
        <v>737</v>
      </c>
      <c r="U532" s="43" t="s">
        <v>780</v>
      </c>
      <c r="V532" s="35"/>
      <c r="W532" s="157">
        <f t="shared" si="56"/>
        <v>0</v>
      </c>
      <c r="X532" s="157">
        <v>0</v>
      </c>
      <c r="Y532" s="157">
        <f t="shared" si="57"/>
        <v>0</v>
      </c>
      <c r="Z532" s="157">
        <v>0</v>
      </c>
      <c r="AA532" s="158">
        <f t="shared" si="58"/>
        <v>0</v>
      </c>
      <c r="AR532" s="18" t="s">
        <v>921</v>
      </c>
      <c r="AT532" s="18" t="s">
        <v>910</v>
      </c>
      <c r="AU532" s="18" t="s">
        <v>860</v>
      </c>
      <c r="AY532" s="18" t="s">
        <v>880</v>
      </c>
      <c r="BE532" s="100">
        <f t="shared" si="59"/>
        <v>0</v>
      </c>
      <c r="BF532" s="100">
        <f t="shared" si="60"/>
        <v>0</v>
      </c>
      <c r="BG532" s="100">
        <f t="shared" si="61"/>
        <v>0</v>
      </c>
      <c r="BH532" s="100">
        <f t="shared" si="62"/>
        <v>0</v>
      </c>
      <c r="BI532" s="100">
        <f t="shared" si="63"/>
        <v>0</v>
      </c>
      <c r="BJ532" s="18" t="s">
        <v>860</v>
      </c>
      <c r="BK532" s="100">
        <f t="shared" si="64"/>
        <v>0</v>
      </c>
      <c r="BL532" s="18" t="s">
        <v>885</v>
      </c>
      <c r="BM532" s="18" t="s">
        <v>469</v>
      </c>
    </row>
    <row r="533" spans="2:65" s="1" customFormat="1" ht="22.5" customHeight="1">
      <c r="B533" s="123"/>
      <c r="C533" s="159" t="s">
        <v>470</v>
      </c>
      <c r="D533" s="159" t="s">
        <v>910</v>
      </c>
      <c r="E533" s="160"/>
      <c r="F533" s="241" t="s">
        <v>316</v>
      </c>
      <c r="G533" s="241"/>
      <c r="H533" s="241"/>
      <c r="I533" s="241"/>
      <c r="J533" s="161" t="s">
        <v>944</v>
      </c>
      <c r="K533" s="162">
        <v>1</v>
      </c>
      <c r="L533" s="242">
        <v>0</v>
      </c>
      <c r="M533" s="242"/>
      <c r="N533" s="243">
        <f t="shared" si="55"/>
        <v>0</v>
      </c>
      <c r="O533" s="240"/>
      <c r="P533" s="240"/>
      <c r="Q533" s="240"/>
      <c r="R533" s="126"/>
      <c r="T533" s="156" t="s">
        <v>737</v>
      </c>
      <c r="U533" s="43" t="s">
        <v>780</v>
      </c>
      <c r="V533" s="35"/>
      <c r="W533" s="157">
        <f t="shared" si="56"/>
        <v>0</v>
      </c>
      <c r="X533" s="157">
        <v>0</v>
      </c>
      <c r="Y533" s="157">
        <f t="shared" si="57"/>
        <v>0</v>
      </c>
      <c r="Z533" s="157">
        <v>0</v>
      </c>
      <c r="AA533" s="158">
        <f t="shared" si="58"/>
        <v>0</v>
      </c>
      <c r="AR533" s="18" t="s">
        <v>921</v>
      </c>
      <c r="AT533" s="18" t="s">
        <v>910</v>
      </c>
      <c r="AU533" s="18" t="s">
        <v>860</v>
      </c>
      <c r="AY533" s="18" t="s">
        <v>880</v>
      </c>
      <c r="BE533" s="100">
        <f t="shared" si="59"/>
        <v>0</v>
      </c>
      <c r="BF533" s="100">
        <f t="shared" si="60"/>
        <v>0</v>
      </c>
      <c r="BG533" s="100">
        <f t="shared" si="61"/>
        <v>0</v>
      </c>
      <c r="BH533" s="100">
        <f t="shared" si="62"/>
        <v>0</v>
      </c>
      <c r="BI533" s="100">
        <f t="shared" si="63"/>
        <v>0</v>
      </c>
      <c r="BJ533" s="18" t="s">
        <v>860</v>
      </c>
      <c r="BK533" s="100">
        <f t="shared" si="64"/>
        <v>0</v>
      </c>
      <c r="BL533" s="18" t="s">
        <v>885</v>
      </c>
      <c r="BM533" s="18" t="s">
        <v>471</v>
      </c>
    </row>
    <row r="534" spans="2:65" s="1" customFormat="1" ht="31.5" customHeight="1">
      <c r="B534" s="123"/>
      <c r="C534" s="159" t="s">
        <v>472</v>
      </c>
      <c r="D534" s="159" t="s">
        <v>910</v>
      </c>
      <c r="E534" s="160" t="s">
        <v>473</v>
      </c>
      <c r="F534" s="241" t="s">
        <v>323</v>
      </c>
      <c r="G534" s="241"/>
      <c r="H534" s="241"/>
      <c r="I534" s="241"/>
      <c r="J534" s="161" t="s">
        <v>944</v>
      </c>
      <c r="K534" s="162">
        <v>1</v>
      </c>
      <c r="L534" s="242">
        <v>0</v>
      </c>
      <c r="M534" s="242"/>
      <c r="N534" s="243">
        <f t="shared" si="55"/>
        <v>0</v>
      </c>
      <c r="O534" s="240"/>
      <c r="P534" s="240"/>
      <c r="Q534" s="240"/>
      <c r="R534" s="126"/>
      <c r="T534" s="156" t="s">
        <v>737</v>
      </c>
      <c r="U534" s="43" t="s">
        <v>780</v>
      </c>
      <c r="V534" s="35"/>
      <c r="W534" s="157">
        <f t="shared" si="56"/>
        <v>0</v>
      </c>
      <c r="X534" s="157">
        <v>0.0979</v>
      </c>
      <c r="Y534" s="157">
        <f t="shared" si="57"/>
        <v>0.0979</v>
      </c>
      <c r="Z534" s="157">
        <v>0</v>
      </c>
      <c r="AA534" s="158">
        <f t="shared" si="58"/>
        <v>0</v>
      </c>
      <c r="AR534" s="18" t="s">
        <v>921</v>
      </c>
      <c r="AT534" s="18" t="s">
        <v>910</v>
      </c>
      <c r="AU534" s="18" t="s">
        <v>860</v>
      </c>
      <c r="AY534" s="18" t="s">
        <v>880</v>
      </c>
      <c r="BE534" s="100">
        <f t="shared" si="59"/>
        <v>0</v>
      </c>
      <c r="BF534" s="100">
        <f t="shared" si="60"/>
        <v>0</v>
      </c>
      <c r="BG534" s="100">
        <f t="shared" si="61"/>
        <v>0</v>
      </c>
      <c r="BH534" s="100">
        <f t="shared" si="62"/>
        <v>0</v>
      </c>
      <c r="BI534" s="100">
        <f t="shared" si="63"/>
        <v>0</v>
      </c>
      <c r="BJ534" s="18" t="s">
        <v>860</v>
      </c>
      <c r="BK534" s="100">
        <f t="shared" si="64"/>
        <v>0</v>
      </c>
      <c r="BL534" s="18" t="s">
        <v>885</v>
      </c>
      <c r="BM534" s="18" t="s">
        <v>474</v>
      </c>
    </row>
    <row r="535" spans="2:63" s="9" customFormat="1" ht="29.85" customHeight="1">
      <c r="B535" s="141"/>
      <c r="C535" s="142"/>
      <c r="D535" s="151" t="s">
        <v>851</v>
      </c>
      <c r="E535" s="151"/>
      <c r="F535" s="151"/>
      <c r="G535" s="151"/>
      <c r="H535" s="151"/>
      <c r="I535" s="151"/>
      <c r="J535" s="151"/>
      <c r="K535" s="151"/>
      <c r="L535" s="151"/>
      <c r="M535" s="151"/>
      <c r="N535" s="249">
        <f>BK535</f>
        <v>0</v>
      </c>
      <c r="O535" s="250"/>
      <c r="P535" s="250"/>
      <c r="Q535" s="250"/>
      <c r="R535" s="144"/>
      <c r="T535" s="145"/>
      <c r="U535" s="142"/>
      <c r="V535" s="142"/>
      <c r="W535" s="146">
        <f>SUM(W536:W546)</f>
        <v>0</v>
      </c>
      <c r="X535" s="142"/>
      <c r="Y535" s="146">
        <f>SUM(Y536:Y546)</f>
        <v>0.4895</v>
      </c>
      <c r="Z535" s="142"/>
      <c r="AA535" s="147">
        <f>SUM(AA536:AA546)</f>
        <v>0</v>
      </c>
      <c r="AR535" s="148" t="s">
        <v>890</v>
      </c>
      <c r="AT535" s="149" t="s">
        <v>812</v>
      </c>
      <c r="AU535" s="149" t="s">
        <v>756</v>
      </c>
      <c r="AY535" s="148" t="s">
        <v>880</v>
      </c>
      <c r="BK535" s="150">
        <f>SUM(BK536:BK546)</f>
        <v>0</v>
      </c>
    </row>
    <row r="536" spans="2:65" s="1" customFormat="1" ht="44.25" customHeight="1">
      <c r="B536" s="123"/>
      <c r="C536" s="159" t="s">
        <v>475</v>
      </c>
      <c r="D536" s="159" t="s">
        <v>910</v>
      </c>
      <c r="E536" s="160"/>
      <c r="F536" s="241" t="s">
        <v>476</v>
      </c>
      <c r="G536" s="241"/>
      <c r="H536" s="241"/>
      <c r="I536" s="241"/>
      <c r="J536" s="161" t="s">
        <v>944</v>
      </c>
      <c r="K536" s="162">
        <v>1</v>
      </c>
      <c r="L536" s="242">
        <v>0</v>
      </c>
      <c r="M536" s="242"/>
      <c r="N536" s="243">
        <f aca="true" t="shared" si="65" ref="N536:N546">ROUND(L536*K536,2)</f>
        <v>0</v>
      </c>
      <c r="O536" s="240"/>
      <c r="P536" s="240"/>
      <c r="Q536" s="240"/>
      <c r="R536" s="126"/>
      <c r="T536" s="156" t="s">
        <v>737</v>
      </c>
      <c r="U536" s="43" t="s">
        <v>780</v>
      </c>
      <c r="V536" s="35"/>
      <c r="W536" s="157">
        <f aca="true" t="shared" si="66" ref="W536:W546">V536*K536</f>
        <v>0</v>
      </c>
      <c r="X536" s="157">
        <v>0</v>
      </c>
      <c r="Y536" s="157">
        <f aca="true" t="shared" si="67" ref="Y536:Y546">X536*K536</f>
        <v>0</v>
      </c>
      <c r="Z536" s="157">
        <v>0</v>
      </c>
      <c r="AA536" s="158">
        <f aca="true" t="shared" si="68" ref="AA536:AA546">Z536*K536</f>
        <v>0</v>
      </c>
      <c r="AR536" s="18" t="s">
        <v>921</v>
      </c>
      <c r="AT536" s="18" t="s">
        <v>910</v>
      </c>
      <c r="AU536" s="18" t="s">
        <v>860</v>
      </c>
      <c r="AY536" s="18" t="s">
        <v>880</v>
      </c>
      <c r="BE536" s="100">
        <f aca="true" t="shared" si="69" ref="BE536:BE546">IF(U536="základní",N536,0)</f>
        <v>0</v>
      </c>
      <c r="BF536" s="100">
        <f aca="true" t="shared" si="70" ref="BF536:BF546">IF(U536="snížená",N536,0)</f>
        <v>0</v>
      </c>
      <c r="BG536" s="100">
        <f aca="true" t="shared" si="71" ref="BG536:BG546">IF(U536="zákl. přenesená",N536,0)</f>
        <v>0</v>
      </c>
      <c r="BH536" s="100">
        <f aca="true" t="shared" si="72" ref="BH536:BH546">IF(U536="sníž. přenesená",N536,0)</f>
        <v>0</v>
      </c>
      <c r="BI536" s="100">
        <f aca="true" t="shared" si="73" ref="BI536:BI546">IF(U536="nulová",N536,0)</f>
        <v>0</v>
      </c>
      <c r="BJ536" s="18" t="s">
        <v>860</v>
      </c>
      <c r="BK536" s="100">
        <f aca="true" t="shared" si="74" ref="BK536:BK546">ROUND(L536*K536,2)</f>
        <v>0</v>
      </c>
      <c r="BL536" s="18" t="s">
        <v>885</v>
      </c>
      <c r="BM536" s="18" t="s">
        <v>477</v>
      </c>
    </row>
    <row r="537" spans="2:65" s="1" customFormat="1" ht="22.5" customHeight="1">
      <c r="B537" s="123"/>
      <c r="C537" s="159" t="s">
        <v>478</v>
      </c>
      <c r="D537" s="159" t="s">
        <v>910</v>
      </c>
      <c r="E537" s="160"/>
      <c r="F537" s="241" t="s">
        <v>274</v>
      </c>
      <c r="G537" s="241"/>
      <c r="H537" s="241"/>
      <c r="I537" s="241"/>
      <c r="J537" s="161" t="s">
        <v>944</v>
      </c>
      <c r="K537" s="162">
        <v>1</v>
      </c>
      <c r="L537" s="242">
        <v>0</v>
      </c>
      <c r="M537" s="242"/>
      <c r="N537" s="243">
        <f t="shared" si="65"/>
        <v>0</v>
      </c>
      <c r="O537" s="240"/>
      <c r="P537" s="240"/>
      <c r="Q537" s="240"/>
      <c r="R537" s="126"/>
      <c r="T537" s="156" t="s">
        <v>737</v>
      </c>
      <c r="U537" s="43" t="s">
        <v>780</v>
      </c>
      <c r="V537" s="35"/>
      <c r="W537" s="157">
        <f t="shared" si="66"/>
        <v>0</v>
      </c>
      <c r="X537" s="157">
        <v>0.0979</v>
      </c>
      <c r="Y537" s="157">
        <f t="shared" si="67"/>
        <v>0.0979</v>
      </c>
      <c r="Z537" s="157">
        <v>0</v>
      </c>
      <c r="AA537" s="158">
        <f t="shared" si="68"/>
        <v>0</v>
      </c>
      <c r="AR537" s="18" t="s">
        <v>921</v>
      </c>
      <c r="AT537" s="18" t="s">
        <v>910</v>
      </c>
      <c r="AU537" s="18" t="s">
        <v>860</v>
      </c>
      <c r="AY537" s="18" t="s">
        <v>880</v>
      </c>
      <c r="BE537" s="100">
        <f t="shared" si="69"/>
        <v>0</v>
      </c>
      <c r="BF537" s="100">
        <f t="shared" si="70"/>
        <v>0</v>
      </c>
      <c r="BG537" s="100">
        <f t="shared" si="71"/>
        <v>0</v>
      </c>
      <c r="BH537" s="100">
        <f t="shared" si="72"/>
        <v>0</v>
      </c>
      <c r="BI537" s="100">
        <f t="shared" si="73"/>
        <v>0</v>
      </c>
      <c r="BJ537" s="18" t="s">
        <v>860</v>
      </c>
      <c r="BK537" s="100">
        <f t="shared" si="74"/>
        <v>0</v>
      </c>
      <c r="BL537" s="18" t="s">
        <v>885</v>
      </c>
      <c r="BM537" s="18" t="s">
        <v>479</v>
      </c>
    </row>
    <row r="538" spans="2:65" s="1" customFormat="1" ht="22.5" customHeight="1">
      <c r="B538" s="123"/>
      <c r="C538" s="159" t="s">
        <v>480</v>
      </c>
      <c r="D538" s="159" t="s">
        <v>910</v>
      </c>
      <c r="E538" s="160"/>
      <c r="F538" s="241" t="s">
        <v>283</v>
      </c>
      <c r="G538" s="241"/>
      <c r="H538" s="241"/>
      <c r="I538" s="241"/>
      <c r="J538" s="161" t="s">
        <v>944</v>
      </c>
      <c r="K538" s="162">
        <v>2</v>
      </c>
      <c r="L538" s="242">
        <v>0</v>
      </c>
      <c r="M538" s="242"/>
      <c r="N538" s="243">
        <f t="shared" si="65"/>
        <v>0</v>
      </c>
      <c r="O538" s="240"/>
      <c r="P538" s="240"/>
      <c r="Q538" s="240"/>
      <c r="R538" s="126"/>
      <c r="T538" s="156" t="s">
        <v>737</v>
      </c>
      <c r="U538" s="43" t="s">
        <v>780</v>
      </c>
      <c r="V538" s="35"/>
      <c r="W538" s="157">
        <f t="shared" si="66"/>
        <v>0</v>
      </c>
      <c r="X538" s="157">
        <v>0.0979</v>
      </c>
      <c r="Y538" s="157">
        <f t="shared" si="67"/>
        <v>0.1958</v>
      </c>
      <c r="Z538" s="157">
        <v>0</v>
      </c>
      <c r="AA538" s="158">
        <f t="shared" si="68"/>
        <v>0</v>
      </c>
      <c r="AR538" s="18" t="s">
        <v>921</v>
      </c>
      <c r="AT538" s="18" t="s">
        <v>910</v>
      </c>
      <c r="AU538" s="18" t="s">
        <v>860</v>
      </c>
      <c r="AY538" s="18" t="s">
        <v>880</v>
      </c>
      <c r="BE538" s="100">
        <f t="shared" si="69"/>
        <v>0</v>
      </c>
      <c r="BF538" s="100">
        <f t="shared" si="70"/>
        <v>0</v>
      </c>
      <c r="BG538" s="100">
        <f t="shared" si="71"/>
        <v>0</v>
      </c>
      <c r="BH538" s="100">
        <f t="shared" si="72"/>
        <v>0</v>
      </c>
      <c r="BI538" s="100">
        <f t="shared" si="73"/>
        <v>0</v>
      </c>
      <c r="BJ538" s="18" t="s">
        <v>860</v>
      </c>
      <c r="BK538" s="100">
        <f t="shared" si="74"/>
        <v>0</v>
      </c>
      <c r="BL538" s="18" t="s">
        <v>885</v>
      </c>
      <c r="BM538" s="18" t="s">
        <v>481</v>
      </c>
    </row>
    <row r="539" spans="2:65" s="1" customFormat="1" ht="22.5" customHeight="1">
      <c r="B539" s="123"/>
      <c r="C539" s="159" t="s">
        <v>482</v>
      </c>
      <c r="D539" s="159" t="s">
        <v>910</v>
      </c>
      <c r="E539" s="160"/>
      <c r="F539" s="241" t="s">
        <v>483</v>
      </c>
      <c r="G539" s="241"/>
      <c r="H539" s="241"/>
      <c r="I539" s="241"/>
      <c r="J539" s="161" t="s">
        <v>944</v>
      </c>
      <c r="K539" s="162">
        <v>1</v>
      </c>
      <c r="L539" s="242">
        <v>0</v>
      </c>
      <c r="M539" s="242"/>
      <c r="N539" s="243">
        <f t="shared" si="65"/>
        <v>0</v>
      </c>
      <c r="O539" s="240"/>
      <c r="P539" s="240"/>
      <c r="Q539" s="240"/>
      <c r="R539" s="126"/>
      <c r="T539" s="156" t="s">
        <v>737</v>
      </c>
      <c r="U539" s="43" t="s">
        <v>780</v>
      </c>
      <c r="V539" s="35"/>
      <c r="W539" s="157">
        <f t="shared" si="66"/>
        <v>0</v>
      </c>
      <c r="X539" s="157">
        <v>0.0979</v>
      </c>
      <c r="Y539" s="157">
        <f t="shared" si="67"/>
        <v>0.0979</v>
      </c>
      <c r="Z539" s="157">
        <v>0</v>
      </c>
      <c r="AA539" s="158">
        <f t="shared" si="68"/>
        <v>0</v>
      </c>
      <c r="AR539" s="18" t="s">
        <v>921</v>
      </c>
      <c r="AT539" s="18" t="s">
        <v>910</v>
      </c>
      <c r="AU539" s="18" t="s">
        <v>860</v>
      </c>
      <c r="AY539" s="18" t="s">
        <v>880</v>
      </c>
      <c r="BE539" s="100">
        <f t="shared" si="69"/>
        <v>0</v>
      </c>
      <c r="BF539" s="100">
        <f t="shared" si="70"/>
        <v>0</v>
      </c>
      <c r="BG539" s="100">
        <f t="shared" si="71"/>
        <v>0</v>
      </c>
      <c r="BH539" s="100">
        <f t="shared" si="72"/>
        <v>0</v>
      </c>
      <c r="BI539" s="100">
        <f t="shared" si="73"/>
        <v>0</v>
      </c>
      <c r="BJ539" s="18" t="s">
        <v>860</v>
      </c>
      <c r="BK539" s="100">
        <f t="shared" si="74"/>
        <v>0</v>
      </c>
      <c r="BL539" s="18" t="s">
        <v>885</v>
      </c>
      <c r="BM539" s="18" t="s">
        <v>484</v>
      </c>
    </row>
    <row r="540" spans="2:65" s="1" customFormat="1" ht="22.5" customHeight="1">
      <c r="B540" s="123"/>
      <c r="C540" s="159" t="s">
        <v>485</v>
      </c>
      <c r="D540" s="159" t="s">
        <v>910</v>
      </c>
      <c r="E540" s="160"/>
      <c r="F540" s="241" t="s">
        <v>448</v>
      </c>
      <c r="G540" s="241"/>
      <c r="H540" s="241"/>
      <c r="I540" s="241"/>
      <c r="J540" s="161" t="s">
        <v>944</v>
      </c>
      <c r="K540" s="162">
        <v>1</v>
      </c>
      <c r="L540" s="242">
        <v>0</v>
      </c>
      <c r="M540" s="242"/>
      <c r="N540" s="243">
        <f t="shared" si="65"/>
        <v>0</v>
      </c>
      <c r="O540" s="240"/>
      <c r="P540" s="240"/>
      <c r="Q540" s="240"/>
      <c r="R540" s="126"/>
      <c r="T540" s="156" t="s">
        <v>737</v>
      </c>
      <c r="U540" s="43" t="s">
        <v>780</v>
      </c>
      <c r="V540" s="35"/>
      <c r="W540" s="157">
        <f t="shared" si="66"/>
        <v>0</v>
      </c>
      <c r="X540" s="157">
        <v>0</v>
      </c>
      <c r="Y540" s="157">
        <f t="shared" si="67"/>
        <v>0</v>
      </c>
      <c r="Z540" s="157">
        <v>0</v>
      </c>
      <c r="AA540" s="158">
        <f t="shared" si="68"/>
        <v>0</v>
      </c>
      <c r="AR540" s="18" t="s">
        <v>921</v>
      </c>
      <c r="AT540" s="18" t="s">
        <v>910</v>
      </c>
      <c r="AU540" s="18" t="s">
        <v>860</v>
      </c>
      <c r="AY540" s="18" t="s">
        <v>880</v>
      </c>
      <c r="BE540" s="100">
        <f t="shared" si="69"/>
        <v>0</v>
      </c>
      <c r="BF540" s="100">
        <f t="shared" si="70"/>
        <v>0</v>
      </c>
      <c r="BG540" s="100">
        <f t="shared" si="71"/>
        <v>0</v>
      </c>
      <c r="BH540" s="100">
        <f t="shared" si="72"/>
        <v>0</v>
      </c>
      <c r="BI540" s="100">
        <f t="shared" si="73"/>
        <v>0</v>
      </c>
      <c r="BJ540" s="18" t="s">
        <v>860</v>
      </c>
      <c r="BK540" s="100">
        <f t="shared" si="74"/>
        <v>0</v>
      </c>
      <c r="BL540" s="18" t="s">
        <v>885</v>
      </c>
      <c r="BM540" s="18" t="s">
        <v>486</v>
      </c>
    </row>
    <row r="541" spans="2:65" s="1" customFormat="1" ht="22.5" customHeight="1">
      <c r="B541" s="123"/>
      <c r="C541" s="159" t="s">
        <v>487</v>
      </c>
      <c r="D541" s="159" t="s">
        <v>910</v>
      </c>
      <c r="E541" s="160"/>
      <c r="F541" s="241" t="s">
        <v>488</v>
      </c>
      <c r="G541" s="241"/>
      <c r="H541" s="241"/>
      <c r="I541" s="241"/>
      <c r="J541" s="161" t="s">
        <v>944</v>
      </c>
      <c r="K541" s="162">
        <v>1</v>
      </c>
      <c r="L541" s="242">
        <v>0</v>
      </c>
      <c r="M541" s="242"/>
      <c r="N541" s="243">
        <f t="shared" si="65"/>
        <v>0</v>
      </c>
      <c r="O541" s="240"/>
      <c r="P541" s="240"/>
      <c r="Q541" s="240"/>
      <c r="R541" s="126"/>
      <c r="T541" s="156" t="s">
        <v>737</v>
      </c>
      <c r="U541" s="43" t="s">
        <v>780</v>
      </c>
      <c r="V541" s="35"/>
      <c r="W541" s="157">
        <f t="shared" si="66"/>
        <v>0</v>
      </c>
      <c r="X541" s="157">
        <v>0</v>
      </c>
      <c r="Y541" s="157">
        <f t="shared" si="67"/>
        <v>0</v>
      </c>
      <c r="Z541" s="157">
        <v>0</v>
      </c>
      <c r="AA541" s="158">
        <f t="shared" si="68"/>
        <v>0</v>
      </c>
      <c r="AR541" s="18" t="s">
        <v>921</v>
      </c>
      <c r="AT541" s="18" t="s">
        <v>910</v>
      </c>
      <c r="AU541" s="18" t="s">
        <v>860</v>
      </c>
      <c r="AY541" s="18" t="s">
        <v>880</v>
      </c>
      <c r="BE541" s="100">
        <f t="shared" si="69"/>
        <v>0</v>
      </c>
      <c r="BF541" s="100">
        <f t="shared" si="70"/>
        <v>0</v>
      </c>
      <c r="BG541" s="100">
        <f t="shared" si="71"/>
        <v>0</v>
      </c>
      <c r="BH541" s="100">
        <f t="shared" si="72"/>
        <v>0</v>
      </c>
      <c r="BI541" s="100">
        <f t="shared" si="73"/>
        <v>0</v>
      </c>
      <c r="BJ541" s="18" t="s">
        <v>860</v>
      </c>
      <c r="BK541" s="100">
        <f t="shared" si="74"/>
        <v>0</v>
      </c>
      <c r="BL541" s="18" t="s">
        <v>885</v>
      </c>
      <c r="BM541" s="18" t="s">
        <v>489</v>
      </c>
    </row>
    <row r="542" spans="2:65" s="1" customFormat="1" ht="22.5" customHeight="1">
      <c r="B542" s="123"/>
      <c r="C542" s="159" t="s">
        <v>490</v>
      </c>
      <c r="D542" s="159" t="s">
        <v>910</v>
      </c>
      <c r="E542" s="160"/>
      <c r="F542" s="241" t="s">
        <v>298</v>
      </c>
      <c r="G542" s="241"/>
      <c r="H542" s="241"/>
      <c r="I542" s="241"/>
      <c r="J542" s="161" t="s">
        <v>944</v>
      </c>
      <c r="K542" s="162">
        <v>1</v>
      </c>
      <c r="L542" s="242">
        <v>0</v>
      </c>
      <c r="M542" s="242"/>
      <c r="N542" s="243">
        <f t="shared" si="65"/>
        <v>0</v>
      </c>
      <c r="O542" s="240"/>
      <c r="P542" s="240"/>
      <c r="Q542" s="240"/>
      <c r="R542" s="126"/>
      <c r="T542" s="156" t="s">
        <v>737</v>
      </c>
      <c r="U542" s="43" t="s">
        <v>780</v>
      </c>
      <c r="V542" s="35"/>
      <c r="W542" s="157">
        <f t="shared" si="66"/>
        <v>0</v>
      </c>
      <c r="X542" s="157">
        <v>0</v>
      </c>
      <c r="Y542" s="157">
        <f t="shared" si="67"/>
        <v>0</v>
      </c>
      <c r="Z542" s="157">
        <v>0</v>
      </c>
      <c r="AA542" s="158">
        <f t="shared" si="68"/>
        <v>0</v>
      </c>
      <c r="AR542" s="18" t="s">
        <v>921</v>
      </c>
      <c r="AT542" s="18" t="s">
        <v>910</v>
      </c>
      <c r="AU542" s="18" t="s">
        <v>860</v>
      </c>
      <c r="AY542" s="18" t="s">
        <v>880</v>
      </c>
      <c r="BE542" s="100">
        <f t="shared" si="69"/>
        <v>0</v>
      </c>
      <c r="BF542" s="100">
        <f t="shared" si="70"/>
        <v>0</v>
      </c>
      <c r="BG542" s="100">
        <f t="shared" si="71"/>
        <v>0</v>
      </c>
      <c r="BH542" s="100">
        <f t="shared" si="72"/>
        <v>0</v>
      </c>
      <c r="BI542" s="100">
        <f t="shared" si="73"/>
        <v>0</v>
      </c>
      <c r="BJ542" s="18" t="s">
        <v>860</v>
      </c>
      <c r="BK542" s="100">
        <f t="shared" si="74"/>
        <v>0</v>
      </c>
      <c r="BL542" s="18" t="s">
        <v>885</v>
      </c>
      <c r="BM542" s="18" t="s">
        <v>491</v>
      </c>
    </row>
    <row r="543" spans="2:65" s="1" customFormat="1" ht="22.5" customHeight="1">
      <c r="B543" s="123"/>
      <c r="C543" s="159" t="s">
        <v>492</v>
      </c>
      <c r="D543" s="159" t="s">
        <v>910</v>
      </c>
      <c r="E543" s="160"/>
      <c r="F543" s="241" t="s">
        <v>301</v>
      </c>
      <c r="G543" s="241"/>
      <c r="H543" s="241"/>
      <c r="I543" s="241"/>
      <c r="J543" s="161" t="s">
        <v>944</v>
      </c>
      <c r="K543" s="162">
        <v>1</v>
      </c>
      <c r="L543" s="242">
        <v>0</v>
      </c>
      <c r="M543" s="242"/>
      <c r="N543" s="243">
        <f t="shared" si="65"/>
        <v>0</v>
      </c>
      <c r="O543" s="240"/>
      <c r="P543" s="240"/>
      <c r="Q543" s="240"/>
      <c r="R543" s="126"/>
      <c r="T543" s="156" t="s">
        <v>737</v>
      </c>
      <c r="U543" s="43" t="s">
        <v>780</v>
      </c>
      <c r="V543" s="35"/>
      <c r="W543" s="157">
        <f t="shared" si="66"/>
        <v>0</v>
      </c>
      <c r="X543" s="157">
        <v>0</v>
      </c>
      <c r="Y543" s="157">
        <f t="shared" si="67"/>
        <v>0</v>
      </c>
      <c r="Z543" s="157">
        <v>0</v>
      </c>
      <c r="AA543" s="158">
        <f t="shared" si="68"/>
        <v>0</v>
      </c>
      <c r="AR543" s="18" t="s">
        <v>921</v>
      </c>
      <c r="AT543" s="18" t="s">
        <v>910</v>
      </c>
      <c r="AU543" s="18" t="s">
        <v>860</v>
      </c>
      <c r="AY543" s="18" t="s">
        <v>880</v>
      </c>
      <c r="BE543" s="100">
        <f t="shared" si="69"/>
        <v>0</v>
      </c>
      <c r="BF543" s="100">
        <f t="shared" si="70"/>
        <v>0</v>
      </c>
      <c r="BG543" s="100">
        <f t="shared" si="71"/>
        <v>0</v>
      </c>
      <c r="BH543" s="100">
        <f t="shared" si="72"/>
        <v>0</v>
      </c>
      <c r="BI543" s="100">
        <f t="shared" si="73"/>
        <v>0</v>
      </c>
      <c r="BJ543" s="18" t="s">
        <v>860</v>
      </c>
      <c r="BK543" s="100">
        <f t="shared" si="74"/>
        <v>0</v>
      </c>
      <c r="BL543" s="18" t="s">
        <v>885</v>
      </c>
      <c r="BM543" s="18" t="s">
        <v>493</v>
      </c>
    </row>
    <row r="544" spans="2:65" s="1" customFormat="1" ht="22.5" customHeight="1">
      <c r="B544" s="123"/>
      <c r="C544" s="159" t="s">
        <v>494</v>
      </c>
      <c r="D544" s="159" t="s">
        <v>910</v>
      </c>
      <c r="E544" s="160"/>
      <c r="F544" s="241" t="s">
        <v>310</v>
      </c>
      <c r="G544" s="241"/>
      <c r="H544" s="241"/>
      <c r="I544" s="241"/>
      <c r="J544" s="161" t="s">
        <v>944</v>
      </c>
      <c r="K544" s="162">
        <v>3</v>
      </c>
      <c r="L544" s="242">
        <v>0</v>
      </c>
      <c r="M544" s="242"/>
      <c r="N544" s="243">
        <f t="shared" si="65"/>
        <v>0</v>
      </c>
      <c r="O544" s="240"/>
      <c r="P544" s="240"/>
      <c r="Q544" s="240"/>
      <c r="R544" s="126"/>
      <c r="T544" s="156" t="s">
        <v>737</v>
      </c>
      <c r="U544" s="43" t="s">
        <v>780</v>
      </c>
      <c r="V544" s="35"/>
      <c r="W544" s="157">
        <f t="shared" si="66"/>
        <v>0</v>
      </c>
      <c r="X544" s="157">
        <v>0</v>
      </c>
      <c r="Y544" s="157">
        <f t="shared" si="67"/>
        <v>0</v>
      </c>
      <c r="Z544" s="157">
        <v>0</v>
      </c>
      <c r="AA544" s="158">
        <f t="shared" si="68"/>
        <v>0</v>
      </c>
      <c r="AR544" s="18" t="s">
        <v>921</v>
      </c>
      <c r="AT544" s="18" t="s">
        <v>910</v>
      </c>
      <c r="AU544" s="18" t="s">
        <v>860</v>
      </c>
      <c r="AY544" s="18" t="s">
        <v>880</v>
      </c>
      <c r="BE544" s="100">
        <f t="shared" si="69"/>
        <v>0</v>
      </c>
      <c r="BF544" s="100">
        <f t="shared" si="70"/>
        <v>0</v>
      </c>
      <c r="BG544" s="100">
        <f t="shared" si="71"/>
        <v>0</v>
      </c>
      <c r="BH544" s="100">
        <f t="shared" si="72"/>
        <v>0</v>
      </c>
      <c r="BI544" s="100">
        <f t="shared" si="73"/>
        <v>0</v>
      </c>
      <c r="BJ544" s="18" t="s">
        <v>860</v>
      </c>
      <c r="BK544" s="100">
        <f t="shared" si="74"/>
        <v>0</v>
      </c>
      <c r="BL544" s="18" t="s">
        <v>885</v>
      </c>
      <c r="BM544" s="18" t="s">
        <v>495</v>
      </c>
    </row>
    <row r="545" spans="2:65" s="1" customFormat="1" ht="22.5" customHeight="1">
      <c r="B545" s="123"/>
      <c r="C545" s="159" t="s">
        <v>496</v>
      </c>
      <c r="D545" s="159" t="s">
        <v>910</v>
      </c>
      <c r="E545" s="160"/>
      <c r="F545" s="241" t="s">
        <v>313</v>
      </c>
      <c r="G545" s="241"/>
      <c r="H545" s="241"/>
      <c r="I545" s="241"/>
      <c r="J545" s="161" t="s">
        <v>944</v>
      </c>
      <c r="K545" s="162">
        <v>7</v>
      </c>
      <c r="L545" s="242">
        <v>0</v>
      </c>
      <c r="M545" s="242"/>
      <c r="N545" s="243">
        <f t="shared" si="65"/>
        <v>0</v>
      </c>
      <c r="O545" s="240"/>
      <c r="P545" s="240"/>
      <c r="Q545" s="240"/>
      <c r="R545" s="126"/>
      <c r="T545" s="156" t="s">
        <v>737</v>
      </c>
      <c r="U545" s="43" t="s">
        <v>780</v>
      </c>
      <c r="V545" s="35"/>
      <c r="W545" s="157">
        <f t="shared" si="66"/>
        <v>0</v>
      </c>
      <c r="X545" s="157">
        <v>0</v>
      </c>
      <c r="Y545" s="157">
        <f t="shared" si="67"/>
        <v>0</v>
      </c>
      <c r="Z545" s="157">
        <v>0</v>
      </c>
      <c r="AA545" s="158">
        <f t="shared" si="68"/>
        <v>0</v>
      </c>
      <c r="AR545" s="18" t="s">
        <v>921</v>
      </c>
      <c r="AT545" s="18" t="s">
        <v>910</v>
      </c>
      <c r="AU545" s="18" t="s">
        <v>860</v>
      </c>
      <c r="AY545" s="18" t="s">
        <v>880</v>
      </c>
      <c r="BE545" s="100">
        <f t="shared" si="69"/>
        <v>0</v>
      </c>
      <c r="BF545" s="100">
        <f t="shared" si="70"/>
        <v>0</v>
      </c>
      <c r="BG545" s="100">
        <f t="shared" si="71"/>
        <v>0</v>
      </c>
      <c r="BH545" s="100">
        <f t="shared" si="72"/>
        <v>0</v>
      </c>
      <c r="BI545" s="100">
        <f t="shared" si="73"/>
        <v>0</v>
      </c>
      <c r="BJ545" s="18" t="s">
        <v>860</v>
      </c>
      <c r="BK545" s="100">
        <f t="shared" si="74"/>
        <v>0</v>
      </c>
      <c r="BL545" s="18" t="s">
        <v>885</v>
      </c>
      <c r="BM545" s="18" t="s">
        <v>497</v>
      </c>
    </row>
    <row r="546" spans="2:65" s="1" customFormat="1" ht="31.5" customHeight="1">
      <c r="B546" s="123"/>
      <c r="C546" s="159" t="s">
        <v>498</v>
      </c>
      <c r="D546" s="159" t="s">
        <v>910</v>
      </c>
      <c r="E546" s="160" t="s">
        <v>499</v>
      </c>
      <c r="F546" s="241" t="s">
        <v>323</v>
      </c>
      <c r="G546" s="241"/>
      <c r="H546" s="241"/>
      <c r="I546" s="241"/>
      <c r="J546" s="161" t="s">
        <v>944</v>
      </c>
      <c r="K546" s="162">
        <v>1</v>
      </c>
      <c r="L546" s="242">
        <v>0</v>
      </c>
      <c r="M546" s="242"/>
      <c r="N546" s="243">
        <f t="shared" si="65"/>
        <v>0</v>
      </c>
      <c r="O546" s="240"/>
      <c r="P546" s="240"/>
      <c r="Q546" s="240"/>
      <c r="R546" s="126"/>
      <c r="T546" s="156" t="s">
        <v>737</v>
      </c>
      <c r="U546" s="43" t="s">
        <v>780</v>
      </c>
      <c r="V546" s="35"/>
      <c r="W546" s="157">
        <f t="shared" si="66"/>
        <v>0</v>
      </c>
      <c r="X546" s="157">
        <v>0.0979</v>
      </c>
      <c r="Y546" s="157">
        <f t="shared" si="67"/>
        <v>0.0979</v>
      </c>
      <c r="Z546" s="157">
        <v>0</v>
      </c>
      <c r="AA546" s="158">
        <f t="shared" si="68"/>
        <v>0</v>
      </c>
      <c r="AR546" s="18" t="s">
        <v>921</v>
      </c>
      <c r="AT546" s="18" t="s">
        <v>910</v>
      </c>
      <c r="AU546" s="18" t="s">
        <v>860</v>
      </c>
      <c r="AY546" s="18" t="s">
        <v>880</v>
      </c>
      <c r="BE546" s="100">
        <f t="shared" si="69"/>
        <v>0</v>
      </c>
      <c r="BF546" s="100">
        <f t="shared" si="70"/>
        <v>0</v>
      </c>
      <c r="BG546" s="100">
        <f t="shared" si="71"/>
        <v>0</v>
      </c>
      <c r="BH546" s="100">
        <f t="shared" si="72"/>
        <v>0</v>
      </c>
      <c r="BI546" s="100">
        <f t="shared" si="73"/>
        <v>0</v>
      </c>
      <c r="BJ546" s="18" t="s">
        <v>860</v>
      </c>
      <c r="BK546" s="100">
        <f t="shared" si="74"/>
        <v>0</v>
      </c>
      <c r="BL546" s="18" t="s">
        <v>885</v>
      </c>
      <c r="BM546" s="18" t="s">
        <v>500</v>
      </c>
    </row>
    <row r="547" spans="2:63" s="9" customFormat="1" ht="29.85" customHeight="1">
      <c r="B547" s="141"/>
      <c r="C547" s="142"/>
      <c r="D547" s="151" t="s">
        <v>852</v>
      </c>
      <c r="E547" s="151"/>
      <c r="F547" s="151"/>
      <c r="G547" s="151"/>
      <c r="H547" s="151"/>
      <c r="I547" s="151"/>
      <c r="J547" s="151"/>
      <c r="K547" s="151"/>
      <c r="L547" s="151"/>
      <c r="M547" s="151"/>
      <c r="N547" s="249">
        <f>BK547</f>
        <v>0</v>
      </c>
      <c r="O547" s="250"/>
      <c r="P547" s="250"/>
      <c r="Q547" s="250"/>
      <c r="R547" s="144"/>
      <c r="T547" s="145"/>
      <c r="U547" s="142"/>
      <c r="V547" s="142"/>
      <c r="W547" s="146">
        <f>SUM(W548:W582)</f>
        <v>0</v>
      </c>
      <c r="X547" s="142"/>
      <c r="Y547" s="146">
        <f>SUM(Y548:Y582)</f>
        <v>0.15767</v>
      </c>
      <c r="Z547" s="142"/>
      <c r="AA547" s="147">
        <f>SUM(AA548:AA582)</f>
        <v>0</v>
      </c>
      <c r="AR547" s="148" t="s">
        <v>890</v>
      </c>
      <c r="AT547" s="149" t="s">
        <v>812</v>
      </c>
      <c r="AU547" s="149" t="s">
        <v>756</v>
      </c>
      <c r="AY547" s="148" t="s">
        <v>880</v>
      </c>
      <c r="BK547" s="150">
        <f>SUM(BK548:BK582)</f>
        <v>0</v>
      </c>
    </row>
    <row r="548" spans="2:65" s="1" customFormat="1" ht="31.5" customHeight="1">
      <c r="B548" s="123"/>
      <c r="C548" s="152" t="s">
        <v>501</v>
      </c>
      <c r="D548" s="152" t="s">
        <v>881</v>
      </c>
      <c r="E548" s="153" t="s">
        <v>951</v>
      </c>
      <c r="F548" s="238" t="s">
        <v>952</v>
      </c>
      <c r="G548" s="238"/>
      <c r="H548" s="238"/>
      <c r="I548" s="238"/>
      <c r="J548" s="154" t="s">
        <v>944</v>
      </c>
      <c r="K548" s="155">
        <v>1</v>
      </c>
      <c r="L548" s="239">
        <v>0</v>
      </c>
      <c r="M548" s="239"/>
      <c r="N548" s="240">
        <f aca="true" t="shared" si="75" ref="N548:N582">ROUND(L548*K548,2)</f>
        <v>0</v>
      </c>
      <c r="O548" s="240"/>
      <c r="P548" s="240"/>
      <c r="Q548" s="240"/>
      <c r="R548" s="126"/>
      <c r="T548" s="156" t="s">
        <v>737</v>
      </c>
      <c r="U548" s="43" t="s">
        <v>780</v>
      </c>
      <c r="V548" s="35"/>
      <c r="W548" s="157">
        <f aca="true" t="shared" si="76" ref="W548:W582">V548*K548</f>
        <v>0</v>
      </c>
      <c r="X548" s="157">
        <v>0</v>
      </c>
      <c r="Y548" s="157">
        <f aca="true" t="shared" si="77" ref="Y548:Y582">X548*K548</f>
        <v>0</v>
      </c>
      <c r="Z548" s="157">
        <v>0</v>
      </c>
      <c r="AA548" s="158">
        <f aca="true" t="shared" si="78" ref="AA548:AA582">Z548*K548</f>
        <v>0</v>
      </c>
      <c r="AR548" s="18" t="s">
        <v>885</v>
      </c>
      <c r="AT548" s="18" t="s">
        <v>881</v>
      </c>
      <c r="AU548" s="18" t="s">
        <v>860</v>
      </c>
      <c r="AY548" s="18" t="s">
        <v>880</v>
      </c>
      <c r="BE548" s="100">
        <f aca="true" t="shared" si="79" ref="BE548:BE582">IF(U548="základní",N548,0)</f>
        <v>0</v>
      </c>
      <c r="BF548" s="100">
        <f aca="true" t="shared" si="80" ref="BF548:BF582">IF(U548="snížená",N548,0)</f>
        <v>0</v>
      </c>
      <c r="BG548" s="100">
        <f aca="true" t="shared" si="81" ref="BG548:BG582">IF(U548="zákl. přenesená",N548,0)</f>
        <v>0</v>
      </c>
      <c r="BH548" s="100">
        <f aca="true" t="shared" si="82" ref="BH548:BH582">IF(U548="sníž. přenesená",N548,0)</f>
        <v>0</v>
      </c>
      <c r="BI548" s="100">
        <f aca="true" t="shared" si="83" ref="BI548:BI582">IF(U548="nulová",N548,0)</f>
        <v>0</v>
      </c>
      <c r="BJ548" s="18" t="s">
        <v>860</v>
      </c>
      <c r="BK548" s="100">
        <f aca="true" t="shared" si="84" ref="BK548:BK582">ROUND(L548*K548,2)</f>
        <v>0</v>
      </c>
      <c r="BL548" s="18" t="s">
        <v>885</v>
      </c>
      <c r="BM548" s="18" t="s">
        <v>502</v>
      </c>
    </row>
    <row r="549" spans="2:65" s="1" customFormat="1" ht="22.5" customHeight="1">
      <c r="B549" s="123"/>
      <c r="C549" s="159" t="s">
        <v>503</v>
      </c>
      <c r="D549" s="159" t="s">
        <v>910</v>
      </c>
      <c r="E549" s="160"/>
      <c r="F549" s="241" t="s">
        <v>504</v>
      </c>
      <c r="G549" s="241"/>
      <c r="H549" s="241"/>
      <c r="I549" s="241"/>
      <c r="J549" s="161" t="s">
        <v>944</v>
      </c>
      <c r="K549" s="162">
        <v>1</v>
      </c>
      <c r="L549" s="242">
        <v>0</v>
      </c>
      <c r="M549" s="242"/>
      <c r="N549" s="243">
        <f t="shared" si="75"/>
        <v>0</v>
      </c>
      <c r="O549" s="240"/>
      <c r="P549" s="240"/>
      <c r="Q549" s="240"/>
      <c r="R549" s="126"/>
      <c r="T549" s="156" t="s">
        <v>737</v>
      </c>
      <c r="U549" s="43" t="s">
        <v>780</v>
      </c>
      <c r="V549" s="35"/>
      <c r="W549" s="157">
        <f t="shared" si="76"/>
        <v>0</v>
      </c>
      <c r="X549" s="157">
        <v>0.00023</v>
      </c>
      <c r="Y549" s="157">
        <f t="shared" si="77"/>
        <v>0.00023</v>
      </c>
      <c r="Z549" s="157">
        <v>0</v>
      </c>
      <c r="AA549" s="158">
        <f t="shared" si="78"/>
        <v>0</v>
      </c>
      <c r="AR549" s="18" t="s">
        <v>921</v>
      </c>
      <c r="AT549" s="18" t="s">
        <v>910</v>
      </c>
      <c r="AU549" s="18" t="s">
        <v>860</v>
      </c>
      <c r="AY549" s="18" t="s">
        <v>880</v>
      </c>
      <c r="BE549" s="100">
        <f t="shared" si="79"/>
        <v>0</v>
      </c>
      <c r="BF549" s="100">
        <f t="shared" si="80"/>
        <v>0</v>
      </c>
      <c r="BG549" s="100">
        <f t="shared" si="81"/>
        <v>0</v>
      </c>
      <c r="BH549" s="100">
        <f t="shared" si="82"/>
        <v>0</v>
      </c>
      <c r="BI549" s="100">
        <f t="shared" si="83"/>
        <v>0</v>
      </c>
      <c r="BJ549" s="18" t="s">
        <v>860</v>
      </c>
      <c r="BK549" s="100">
        <f t="shared" si="84"/>
        <v>0</v>
      </c>
      <c r="BL549" s="18" t="s">
        <v>885</v>
      </c>
      <c r="BM549" s="18" t="s">
        <v>505</v>
      </c>
    </row>
    <row r="550" spans="2:65" s="1" customFormat="1" ht="44.25" customHeight="1">
      <c r="B550" s="123"/>
      <c r="C550" s="152" t="s">
        <v>506</v>
      </c>
      <c r="D550" s="152" t="s">
        <v>881</v>
      </c>
      <c r="E550" s="153" t="s">
        <v>507</v>
      </c>
      <c r="F550" s="238" t="s">
        <v>508</v>
      </c>
      <c r="G550" s="238"/>
      <c r="H550" s="238"/>
      <c r="I550" s="238"/>
      <c r="J550" s="154" t="s">
        <v>907</v>
      </c>
      <c r="K550" s="155">
        <v>138</v>
      </c>
      <c r="L550" s="239">
        <v>0</v>
      </c>
      <c r="M550" s="239"/>
      <c r="N550" s="240">
        <f t="shared" si="75"/>
        <v>0</v>
      </c>
      <c r="O550" s="240"/>
      <c r="P550" s="240"/>
      <c r="Q550" s="240"/>
      <c r="R550" s="126"/>
      <c r="T550" s="156" t="s">
        <v>737</v>
      </c>
      <c r="U550" s="43" t="s">
        <v>780</v>
      </c>
      <c r="V550" s="35"/>
      <c r="W550" s="157">
        <f t="shared" si="76"/>
        <v>0</v>
      </c>
      <c r="X550" s="157">
        <v>0</v>
      </c>
      <c r="Y550" s="157">
        <f t="shared" si="77"/>
        <v>0</v>
      </c>
      <c r="Z550" s="157">
        <v>0</v>
      </c>
      <c r="AA550" s="158">
        <f t="shared" si="78"/>
        <v>0</v>
      </c>
      <c r="AR550" s="18" t="s">
        <v>885</v>
      </c>
      <c r="AT550" s="18" t="s">
        <v>881</v>
      </c>
      <c r="AU550" s="18" t="s">
        <v>860</v>
      </c>
      <c r="AY550" s="18" t="s">
        <v>880</v>
      </c>
      <c r="BE550" s="100">
        <f t="shared" si="79"/>
        <v>0</v>
      </c>
      <c r="BF550" s="100">
        <f t="shared" si="80"/>
        <v>0</v>
      </c>
      <c r="BG550" s="100">
        <f t="shared" si="81"/>
        <v>0</v>
      </c>
      <c r="BH550" s="100">
        <f t="shared" si="82"/>
        <v>0</v>
      </c>
      <c r="BI550" s="100">
        <f t="shared" si="83"/>
        <v>0</v>
      </c>
      <c r="BJ550" s="18" t="s">
        <v>860</v>
      </c>
      <c r="BK550" s="100">
        <f t="shared" si="84"/>
        <v>0</v>
      </c>
      <c r="BL550" s="18" t="s">
        <v>885</v>
      </c>
      <c r="BM550" s="18" t="s">
        <v>509</v>
      </c>
    </row>
    <row r="551" spans="2:65" s="1" customFormat="1" ht="22.5" customHeight="1">
      <c r="B551" s="123"/>
      <c r="C551" s="159" t="s">
        <v>510</v>
      </c>
      <c r="D551" s="159" t="s">
        <v>910</v>
      </c>
      <c r="E551" s="160"/>
      <c r="F551" s="241" t="s">
        <v>511</v>
      </c>
      <c r="G551" s="241"/>
      <c r="H551" s="241"/>
      <c r="I551" s="241"/>
      <c r="J551" s="161" t="s">
        <v>512</v>
      </c>
      <c r="K551" s="162">
        <v>138</v>
      </c>
      <c r="L551" s="242">
        <v>0</v>
      </c>
      <c r="M551" s="242"/>
      <c r="N551" s="243">
        <f t="shared" si="75"/>
        <v>0</v>
      </c>
      <c r="O551" s="240"/>
      <c r="P551" s="240"/>
      <c r="Q551" s="240"/>
      <c r="R551" s="126"/>
      <c r="T551" s="156" t="s">
        <v>737</v>
      </c>
      <c r="U551" s="43" t="s">
        <v>780</v>
      </c>
      <c r="V551" s="35"/>
      <c r="W551" s="157">
        <f t="shared" si="76"/>
        <v>0</v>
      </c>
      <c r="X551" s="157">
        <v>0</v>
      </c>
      <c r="Y551" s="157">
        <f t="shared" si="77"/>
        <v>0</v>
      </c>
      <c r="Z551" s="157">
        <v>0</v>
      </c>
      <c r="AA551" s="158">
        <f t="shared" si="78"/>
        <v>0</v>
      </c>
      <c r="AR551" s="18" t="s">
        <v>912</v>
      </c>
      <c r="AT551" s="18" t="s">
        <v>910</v>
      </c>
      <c r="AU551" s="18" t="s">
        <v>860</v>
      </c>
      <c r="AY551" s="18" t="s">
        <v>880</v>
      </c>
      <c r="BE551" s="100">
        <f t="shared" si="79"/>
        <v>0</v>
      </c>
      <c r="BF551" s="100">
        <f t="shared" si="80"/>
        <v>0</v>
      </c>
      <c r="BG551" s="100">
        <f t="shared" si="81"/>
        <v>0</v>
      </c>
      <c r="BH551" s="100">
        <f t="shared" si="82"/>
        <v>0</v>
      </c>
      <c r="BI551" s="100">
        <f t="shared" si="83"/>
        <v>0</v>
      </c>
      <c r="BJ551" s="18" t="s">
        <v>860</v>
      </c>
      <c r="BK551" s="100">
        <f t="shared" si="84"/>
        <v>0</v>
      </c>
      <c r="BL551" s="18" t="s">
        <v>912</v>
      </c>
      <c r="BM551" s="18" t="s">
        <v>513</v>
      </c>
    </row>
    <row r="552" spans="2:65" s="1" customFormat="1" ht="44.25" customHeight="1">
      <c r="B552" s="123"/>
      <c r="C552" s="152" t="s">
        <v>514</v>
      </c>
      <c r="D552" s="152" t="s">
        <v>881</v>
      </c>
      <c r="E552" s="153" t="s">
        <v>515</v>
      </c>
      <c r="F552" s="238" t="s">
        <v>516</v>
      </c>
      <c r="G552" s="238"/>
      <c r="H552" s="238"/>
      <c r="I552" s="238"/>
      <c r="J552" s="154" t="s">
        <v>907</v>
      </c>
      <c r="K552" s="155">
        <v>36</v>
      </c>
      <c r="L552" s="239">
        <v>0</v>
      </c>
      <c r="M552" s="239"/>
      <c r="N552" s="240">
        <f t="shared" si="75"/>
        <v>0</v>
      </c>
      <c r="O552" s="240"/>
      <c r="P552" s="240"/>
      <c r="Q552" s="240"/>
      <c r="R552" s="126"/>
      <c r="T552" s="156" t="s">
        <v>737</v>
      </c>
      <c r="U552" s="43" t="s">
        <v>780</v>
      </c>
      <c r="V552" s="35"/>
      <c r="W552" s="157">
        <f t="shared" si="76"/>
        <v>0</v>
      </c>
      <c r="X552" s="157">
        <v>0</v>
      </c>
      <c r="Y552" s="157">
        <f t="shared" si="77"/>
        <v>0</v>
      </c>
      <c r="Z552" s="157">
        <v>0</v>
      </c>
      <c r="AA552" s="158">
        <f t="shared" si="78"/>
        <v>0</v>
      </c>
      <c r="AR552" s="18" t="s">
        <v>885</v>
      </c>
      <c r="AT552" s="18" t="s">
        <v>881</v>
      </c>
      <c r="AU552" s="18" t="s">
        <v>860</v>
      </c>
      <c r="AY552" s="18" t="s">
        <v>880</v>
      </c>
      <c r="BE552" s="100">
        <f t="shared" si="79"/>
        <v>0</v>
      </c>
      <c r="BF552" s="100">
        <f t="shared" si="80"/>
        <v>0</v>
      </c>
      <c r="BG552" s="100">
        <f t="shared" si="81"/>
        <v>0</v>
      </c>
      <c r="BH552" s="100">
        <f t="shared" si="82"/>
        <v>0</v>
      </c>
      <c r="BI552" s="100">
        <f t="shared" si="83"/>
        <v>0</v>
      </c>
      <c r="BJ552" s="18" t="s">
        <v>860</v>
      </c>
      <c r="BK552" s="100">
        <f t="shared" si="84"/>
        <v>0</v>
      </c>
      <c r="BL552" s="18" t="s">
        <v>885</v>
      </c>
      <c r="BM552" s="18" t="s">
        <v>517</v>
      </c>
    </row>
    <row r="553" spans="2:65" s="1" customFormat="1" ht="31.5" customHeight="1">
      <c r="B553" s="123"/>
      <c r="C553" s="159" t="s">
        <v>518</v>
      </c>
      <c r="D553" s="159" t="s">
        <v>910</v>
      </c>
      <c r="E553" s="160"/>
      <c r="F553" s="241" t="s">
        <v>523</v>
      </c>
      <c r="G553" s="241"/>
      <c r="H553" s="241"/>
      <c r="I553" s="241"/>
      <c r="J553" s="161" t="s">
        <v>512</v>
      </c>
      <c r="K553" s="162">
        <v>24</v>
      </c>
      <c r="L553" s="242">
        <v>0</v>
      </c>
      <c r="M553" s="242"/>
      <c r="N553" s="243">
        <f t="shared" si="75"/>
        <v>0</v>
      </c>
      <c r="O553" s="240"/>
      <c r="P553" s="240"/>
      <c r="Q553" s="240"/>
      <c r="R553" s="126"/>
      <c r="T553" s="156" t="s">
        <v>737</v>
      </c>
      <c r="U553" s="43" t="s">
        <v>780</v>
      </c>
      <c r="V553" s="35"/>
      <c r="W553" s="157">
        <f t="shared" si="76"/>
        <v>0</v>
      </c>
      <c r="X553" s="157">
        <v>0.001</v>
      </c>
      <c r="Y553" s="157">
        <f t="shared" si="77"/>
        <v>0.024</v>
      </c>
      <c r="Z553" s="157">
        <v>0</v>
      </c>
      <c r="AA553" s="158">
        <f t="shared" si="78"/>
        <v>0</v>
      </c>
      <c r="AR553" s="18" t="s">
        <v>912</v>
      </c>
      <c r="AT553" s="18" t="s">
        <v>910</v>
      </c>
      <c r="AU553" s="18" t="s">
        <v>860</v>
      </c>
      <c r="AY553" s="18" t="s">
        <v>880</v>
      </c>
      <c r="BE553" s="100">
        <f t="shared" si="79"/>
        <v>0</v>
      </c>
      <c r="BF553" s="100">
        <f t="shared" si="80"/>
        <v>0</v>
      </c>
      <c r="BG553" s="100">
        <f t="shared" si="81"/>
        <v>0</v>
      </c>
      <c r="BH553" s="100">
        <f t="shared" si="82"/>
        <v>0</v>
      </c>
      <c r="BI553" s="100">
        <f t="shared" si="83"/>
        <v>0</v>
      </c>
      <c r="BJ553" s="18" t="s">
        <v>860</v>
      </c>
      <c r="BK553" s="100">
        <f t="shared" si="84"/>
        <v>0</v>
      </c>
      <c r="BL553" s="18" t="s">
        <v>912</v>
      </c>
      <c r="BM553" s="18" t="s">
        <v>524</v>
      </c>
    </row>
    <row r="554" spans="2:65" s="1" customFormat="1" ht="31.5" customHeight="1">
      <c r="B554" s="123"/>
      <c r="C554" s="152" t="s">
        <v>525</v>
      </c>
      <c r="D554" s="152" t="s">
        <v>881</v>
      </c>
      <c r="E554" s="153" t="s">
        <v>526</v>
      </c>
      <c r="F554" s="238" t="s">
        <v>527</v>
      </c>
      <c r="G554" s="238"/>
      <c r="H554" s="238"/>
      <c r="I554" s="238"/>
      <c r="J554" s="154" t="s">
        <v>907</v>
      </c>
      <c r="K554" s="155">
        <v>327</v>
      </c>
      <c r="L554" s="239">
        <v>0</v>
      </c>
      <c r="M554" s="239"/>
      <c r="N554" s="240">
        <f t="shared" si="75"/>
        <v>0</v>
      </c>
      <c r="O554" s="240"/>
      <c r="P554" s="240"/>
      <c r="Q554" s="240"/>
      <c r="R554" s="126"/>
      <c r="T554" s="156" t="s">
        <v>737</v>
      </c>
      <c r="U554" s="43" t="s">
        <v>780</v>
      </c>
      <c r="V554" s="35"/>
      <c r="W554" s="157">
        <f t="shared" si="76"/>
        <v>0</v>
      </c>
      <c r="X554" s="157">
        <v>0</v>
      </c>
      <c r="Y554" s="157">
        <f t="shared" si="77"/>
        <v>0</v>
      </c>
      <c r="Z554" s="157">
        <v>0</v>
      </c>
      <c r="AA554" s="158">
        <f t="shared" si="78"/>
        <v>0</v>
      </c>
      <c r="AR554" s="18" t="s">
        <v>885</v>
      </c>
      <c r="AT554" s="18" t="s">
        <v>881</v>
      </c>
      <c r="AU554" s="18" t="s">
        <v>860</v>
      </c>
      <c r="AY554" s="18" t="s">
        <v>880</v>
      </c>
      <c r="BE554" s="100">
        <f t="shared" si="79"/>
        <v>0</v>
      </c>
      <c r="BF554" s="100">
        <f t="shared" si="80"/>
        <v>0</v>
      </c>
      <c r="BG554" s="100">
        <f t="shared" si="81"/>
        <v>0</v>
      </c>
      <c r="BH554" s="100">
        <f t="shared" si="82"/>
        <v>0</v>
      </c>
      <c r="BI554" s="100">
        <f t="shared" si="83"/>
        <v>0</v>
      </c>
      <c r="BJ554" s="18" t="s">
        <v>860</v>
      </c>
      <c r="BK554" s="100">
        <f t="shared" si="84"/>
        <v>0</v>
      </c>
      <c r="BL554" s="18" t="s">
        <v>885</v>
      </c>
      <c r="BM554" s="18" t="s">
        <v>528</v>
      </c>
    </row>
    <row r="555" spans="2:65" s="1" customFormat="1" ht="22.5" customHeight="1">
      <c r="B555" s="123"/>
      <c r="C555" s="159" t="s">
        <v>529</v>
      </c>
      <c r="D555" s="159" t="s">
        <v>910</v>
      </c>
      <c r="E555" s="160"/>
      <c r="F555" s="241" t="s">
        <v>530</v>
      </c>
      <c r="G555" s="241"/>
      <c r="H555" s="241"/>
      <c r="I555" s="241"/>
      <c r="J555" s="161" t="s">
        <v>512</v>
      </c>
      <c r="K555" s="162">
        <v>46</v>
      </c>
      <c r="L555" s="242">
        <v>0</v>
      </c>
      <c r="M555" s="242"/>
      <c r="N555" s="243">
        <f t="shared" si="75"/>
        <v>0</v>
      </c>
      <c r="O555" s="240"/>
      <c r="P555" s="240"/>
      <c r="Q555" s="240"/>
      <c r="R555" s="126"/>
      <c r="T555" s="156" t="s">
        <v>737</v>
      </c>
      <c r="U555" s="43" t="s">
        <v>780</v>
      </c>
      <c r="V555" s="35"/>
      <c r="W555" s="157">
        <f t="shared" si="76"/>
        <v>0</v>
      </c>
      <c r="X555" s="157">
        <v>0.001</v>
      </c>
      <c r="Y555" s="157">
        <f t="shared" si="77"/>
        <v>0.046</v>
      </c>
      <c r="Z555" s="157">
        <v>0</v>
      </c>
      <c r="AA555" s="158">
        <f t="shared" si="78"/>
        <v>0</v>
      </c>
      <c r="AR555" s="18" t="s">
        <v>912</v>
      </c>
      <c r="AT555" s="18" t="s">
        <v>910</v>
      </c>
      <c r="AU555" s="18" t="s">
        <v>860</v>
      </c>
      <c r="AY555" s="18" t="s">
        <v>880</v>
      </c>
      <c r="BE555" s="100">
        <f t="shared" si="79"/>
        <v>0</v>
      </c>
      <c r="BF555" s="100">
        <f t="shared" si="80"/>
        <v>0</v>
      </c>
      <c r="BG555" s="100">
        <f t="shared" si="81"/>
        <v>0</v>
      </c>
      <c r="BH555" s="100">
        <f t="shared" si="82"/>
        <v>0</v>
      </c>
      <c r="BI555" s="100">
        <f t="shared" si="83"/>
        <v>0</v>
      </c>
      <c r="BJ555" s="18" t="s">
        <v>860</v>
      </c>
      <c r="BK555" s="100">
        <f t="shared" si="84"/>
        <v>0</v>
      </c>
      <c r="BL555" s="18" t="s">
        <v>912</v>
      </c>
      <c r="BM555" s="18" t="s">
        <v>531</v>
      </c>
    </row>
    <row r="556" spans="2:65" s="1" customFormat="1" ht="44.25" customHeight="1">
      <c r="B556" s="123"/>
      <c r="C556" s="152" t="s">
        <v>532</v>
      </c>
      <c r="D556" s="152" t="s">
        <v>881</v>
      </c>
      <c r="E556" s="153" t="s">
        <v>533</v>
      </c>
      <c r="F556" s="238" t="s">
        <v>534</v>
      </c>
      <c r="G556" s="238"/>
      <c r="H556" s="238"/>
      <c r="I556" s="238"/>
      <c r="J556" s="154" t="s">
        <v>907</v>
      </c>
      <c r="K556" s="155">
        <v>7</v>
      </c>
      <c r="L556" s="239">
        <v>0</v>
      </c>
      <c r="M556" s="239"/>
      <c r="N556" s="240">
        <f t="shared" si="75"/>
        <v>0</v>
      </c>
      <c r="O556" s="240"/>
      <c r="P556" s="240"/>
      <c r="Q556" s="240"/>
      <c r="R556" s="126"/>
      <c r="T556" s="156" t="s">
        <v>737</v>
      </c>
      <c r="U556" s="43" t="s">
        <v>780</v>
      </c>
      <c r="V556" s="35"/>
      <c r="W556" s="157">
        <f t="shared" si="76"/>
        <v>0</v>
      </c>
      <c r="X556" s="157">
        <v>0</v>
      </c>
      <c r="Y556" s="157">
        <f t="shared" si="77"/>
        <v>0</v>
      </c>
      <c r="Z556" s="157">
        <v>0</v>
      </c>
      <c r="AA556" s="158">
        <f t="shared" si="78"/>
        <v>0</v>
      </c>
      <c r="AR556" s="18" t="s">
        <v>885</v>
      </c>
      <c r="AT556" s="18" t="s">
        <v>881</v>
      </c>
      <c r="AU556" s="18" t="s">
        <v>860</v>
      </c>
      <c r="AY556" s="18" t="s">
        <v>880</v>
      </c>
      <c r="BE556" s="100">
        <f t="shared" si="79"/>
        <v>0</v>
      </c>
      <c r="BF556" s="100">
        <f t="shared" si="80"/>
        <v>0</v>
      </c>
      <c r="BG556" s="100">
        <f t="shared" si="81"/>
        <v>0</v>
      </c>
      <c r="BH556" s="100">
        <f t="shared" si="82"/>
        <v>0</v>
      </c>
      <c r="BI556" s="100">
        <f t="shared" si="83"/>
        <v>0</v>
      </c>
      <c r="BJ556" s="18" t="s">
        <v>860</v>
      </c>
      <c r="BK556" s="100">
        <f t="shared" si="84"/>
        <v>0</v>
      </c>
      <c r="BL556" s="18" t="s">
        <v>885</v>
      </c>
      <c r="BM556" s="18" t="s">
        <v>535</v>
      </c>
    </row>
    <row r="557" spans="2:65" s="1" customFormat="1" ht="22.5" customHeight="1">
      <c r="B557" s="123"/>
      <c r="C557" s="159" t="s">
        <v>536</v>
      </c>
      <c r="D557" s="159" t="s">
        <v>910</v>
      </c>
      <c r="E557" s="160"/>
      <c r="F557" s="241" t="s">
        <v>537</v>
      </c>
      <c r="G557" s="241"/>
      <c r="H557" s="241"/>
      <c r="I557" s="241"/>
      <c r="J557" s="161" t="s">
        <v>944</v>
      </c>
      <c r="K557" s="162">
        <v>2</v>
      </c>
      <c r="L557" s="242">
        <v>0</v>
      </c>
      <c r="M557" s="242"/>
      <c r="N557" s="243">
        <f t="shared" si="75"/>
        <v>0</v>
      </c>
      <c r="O557" s="240"/>
      <c r="P557" s="240"/>
      <c r="Q557" s="240"/>
      <c r="R557" s="126"/>
      <c r="T557" s="156" t="s">
        <v>737</v>
      </c>
      <c r="U557" s="43" t="s">
        <v>780</v>
      </c>
      <c r="V557" s="35"/>
      <c r="W557" s="157">
        <f t="shared" si="76"/>
        <v>0</v>
      </c>
      <c r="X557" s="157">
        <v>0</v>
      </c>
      <c r="Y557" s="157">
        <f t="shared" si="77"/>
        <v>0</v>
      </c>
      <c r="Z557" s="157">
        <v>0</v>
      </c>
      <c r="AA557" s="158">
        <f t="shared" si="78"/>
        <v>0</v>
      </c>
      <c r="AR557" s="18" t="s">
        <v>912</v>
      </c>
      <c r="AT557" s="18" t="s">
        <v>910</v>
      </c>
      <c r="AU557" s="18" t="s">
        <v>860</v>
      </c>
      <c r="AY557" s="18" t="s">
        <v>880</v>
      </c>
      <c r="BE557" s="100">
        <f t="shared" si="79"/>
        <v>0</v>
      </c>
      <c r="BF557" s="100">
        <f t="shared" si="80"/>
        <v>0</v>
      </c>
      <c r="BG557" s="100">
        <f t="shared" si="81"/>
        <v>0</v>
      </c>
      <c r="BH557" s="100">
        <f t="shared" si="82"/>
        <v>0</v>
      </c>
      <c r="BI557" s="100">
        <f t="shared" si="83"/>
        <v>0</v>
      </c>
      <c r="BJ557" s="18" t="s">
        <v>860</v>
      </c>
      <c r="BK557" s="100">
        <f t="shared" si="84"/>
        <v>0</v>
      </c>
      <c r="BL557" s="18" t="s">
        <v>912</v>
      </c>
      <c r="BM557" s="18" t="s">
        <v>538</v>
      </c>
    </row>
    <row r="558" spans="2:65" s="1" customFormat="1" ht="57" customHeight="1">
      <c r="B558" s="123"/>
      <c r="C558" s="159" t="s">
        <v>539</v>
      </c>
      <c r="D558" s="159" t="s">
        <v>910</v>
      </c>
      <c r="E558" s="160"/>
      <c r="F558" s="241" t="s">
        <v>540</v>
      </c>
      <c r="G558" s="241"/>
      <c r="H558" s="241"/>
      <c r="I558" s="241"/>
      <c r="J558" s="161" t="s">
        <v>944</v>
      </c>
      <c r="K558" s="162">
        <v>230</v>
      </c>
      <c r="L558" s="242">
        <v>0</v>
      </c>
      <c r="M558" s="242"/>
      <c r="N558" s="243">
        <f t="shared" si="75"/>
        <v>0</v>
      </c>
      <c r="O558" s="240"/>
      <c r="P558" s="240"/>
      <c r="Q558" s="240"/>
      <c r="R558" s="126"/>
      <c r="T558" s="156" t="s">
        <v>737</v>
      </c>
      <c r="U558" s="43" t="s">
        <v>780</v>
      </c>
      <c r="V558" s="35"/>
      <c r="W558" s="157">
        <f t="shared" si="76"/>
        <v>0</v>
      </c>
      <c r="X558" s="157">
        <v>0.00022</v>
      </c>
      <c r="Y558" s="157">
        <f t="shared" si="77"/>
        <v>0.0506</v>
      </c>
      <c r="Z558" s="157">
        <v>0</v>
      </c>
      <c r="AA558" s="158">
        <f t="shared" si="78"/>
        <v>0</v>
      </c>
      <c r="AR558" s="18" t="s">
        <v>912</v>
      </c>
      <c r="AT558" s="18" t="s">
        <v>910</v>
      </c>
      <c r="AU558" s="18" t="s">
        <v>860</v>
      </c>
      <c r="AY558" s="18" t="s">
        <v>880</v>
      </c>
      <c r="BE558" s="100">
        <f t="shared" si="79"/>
        <v>0</v>
      </c>
      <c r="BF558" s="100">
        <f t="shared" si="80"/>
        <v>0</v>
      </c>
      <c r="BG558" s="100">
        <f t="shared" si="81"/>
        <v>0</v>
      </c>
      <c r="BH558" s="100">
        <f t="shared" si="82"/>
        <v>0</v>
      </c>
      <c r="BI558" s="100">
        <f t="shared" si="83"/>
        <v>0</v>
      </c>
      <c r="BJ558" s="18" t="s">
        <v>860</v>
      </c>
      <c r="BK558" s="100">
        <f t="shared" si="84"/>
        <v>0</v>
      </c>
      <c r="BL558" s="18" t="s">
        <v>912</v>
      </c>
      <c r="BM558" s="18" t="s">
        <v>541</v>
      </c>
    </row>
    <row r="559" spans="2:65" s="1" customFormat="1" ht="22.5" customHeight="1">
      <c r="B559" s="123"/>
      <c r="C559" s="159" t="s">
        <v>542</v>
      </c>
      <c r="D559" s="159" t="s">
        <v>910</v>
      </c>
      <c r="E559" s="160"/>
      <c r="F559" s="241" t="s">
        <v>543</v>
      </c>
      <c r="G559" s="241"/>
      <c r="H559" s="241"/>
      <c r="I559" s="241"/>
      <c r="J559" s="161" t="s">
        <v>944</v>
      </c>
      <c r="K559" s="162">
        <v>24</v>
      </c>
      <c r="L559" s="242">
        <v>0</v>
      </c>
      <c r="M559" s="242"/>
      <c r="N559" s="243">
        <f t="shared" si="75"/>
        <v>0</v>
      </c>
      <c r="O559" s="240"/>
      <c r="P559" s="240"/>
      <c r="Q559" s="240"/>
      <c r="R559" s="126"/>
      <c r="T559" s="156" t="s">
        <v>737</v>
      </c>
      <c r="U559" s="43" t="s">
        <v>780</v>
      </c>
      <c r="V559" s="35"/>
      <c r="W559" s="157">
        <f t="shared" si="76"/>
        <v>0</v>
      </c>
      <c r="X559" s="157">
        <v>0.00022</v>
      </c>
      <c r="Y559" s="157">
        <f t="shared" si="77"/>
        <v>0.00528</v>
      </c>
      <c r="Z559" s="157">
        <v>0</v>
      </c>
      <c r="AA559" s="158">
        <f t="shared" si="78"/>
        <v>0</v>
      </c>
      <c r="AR559" s="18" t="s">
        <v>912</v>
      </c>
      <c r="AT559" s="18" t="s">
        <v>910</v>
      </c>
      <c r="AU559" s="18" t="s">
        <v>860</v>
      </c>
      <c r="AY559" s="18" t="s">
        <v>880</v>
      </c>
      <c r="BE559" s="100">
        <f t="shared" si="79"/>
        <v>0</v>
      </c>
      <c r="BF559" s="100">
        <f t="shared" si="80"/>
        <v>0</v>
      </c>
      <c r="BG559" s="100">
        <f t="shared" si="81"/>
        <v>0</v>
      </c>
      <c r="BH559" s="100">
        <f t="shared" si="82"/>
        <v>0</v>
      </c>
      <c r="BI559" s="100">
        <f t="shared" si="83"/>
        <v>0</v>
      </c>
      <c r="BJ559" s="18" t="s">
        <v>860</v>
      </c>
      <c r="BK559" s="100">
        <f t="shared" si="84"/>
        <v>0</v>
      </c>
      <c r="BL559" s="18" t="s">
        <v>912</v>
      </c>
      <c r="BM559" s="18" t="s">
        <v>544</v>
      </c>
    </row>
    <row r="560" spans="2:65" s="1" customFormat="1" ht="22.5" customHeight="1">
      <c r="B560" s="123"/>
      <c r="C560" s="159" t="s">
        <v>545</v>
      </c>
      <c r="D560" s="159" t="s">
        <v>910</v>
      </c>
      <c r="E560" s="160"/>
      <c r="F560" s="241" t="s">
        <v>546</v>
      </c>
      <c r="G560" s="241"/>
      <c r="H560" s="241"/>
      <c r="I560" s="241"/>
      <c r="J560" s="161" t="s">
        <v>944</v>
      </c>
      <c r="K560" s="162">
        <v>6</v>
      </c>
      <c r="L560" s="242">
        <v>0</v>
      </c>
      <c r="M560" s="242"/>
      <c r="N560" s="243">
        <f t="shared" si="75"/>
        <v>0</v>
      </c>
      <c r="O560" s="240"/>
      <c r="P560" s="240"/>
      <c r="Q560" s="240"/>
      <c r="R560" s="126"/>
      <c r="T560" s="156" t="s">
        <v>737</v>
      </c>
      <c r="U560" s="43" t="s">
        <v>780</v>
      </c>
      <c r="V560" s="35"/>
      <c r="W560" s="157">
        <f t="shared" si="76"/>
        <v>0</v>
      </c>
      <c r="X560" s="157">
        <v>0</v>
      </c>
      <c r="Y560" s="157">
        <f t="shared" si="77"/>
        <v>0</v>
      </c>
      <c r="Z560" s="157">
        <v>0</v>
      </c>
      <c r="AA560" s="158">
        <f t="shared" si="78"/>
        <v>0</v>
      </c>
      <c r="AR560" s="18" t="s">
        <v>912</v>
      </c>
      <c r="AT560" s="18" t="s">
        <v>910</v>
      </c>
      <c r="AU560" s="18" t="s">
        <v>860</v>
      </c>
      <c r="AY560" s="18" t="s">
        <v>880</v>
      </c>
      <c r="BE560" s="100">
        <f t="shared" si="79"/>
        <v>0</v>
      </c>
      <c r="BF560" s="100">
        <f t="shared" si="80"/>
        <v>0</v>
      </c>
      <c r="BG560" s="100">
        <f t="shared" si="81"/>
        <v>0</v>
      </c>
      <c r="BH560" s="100">
        <f t="shared" si="82"/>
        <v>0</v>
      </c>
      <c r="BI560" s="100">
        <f t="shared" si="83"/>
        <v>0</v>
      </c>
      <c r="BJ560" s="18" t="s">
        <v>860</v>
      </c>
      <c r="BK560" s="100">
        <f t="shared" si="84"/>
        <v>0</v>
      </c>
      <c r="BL560" s="18" t="s">
        <v>912</v>
      </c>
      <c r="BM560" s="18" t="s">
        <v>547</v>
      </c>
    </row>
    <row r="561" spans="2:65" s="1" customFormat="1" ht="22.5" customHeight="1">
      <c r="B561" s="123"/>
      <c r="C561" s="159" t="s">
        <v>548</v>
      </c>
      <c r="D561" s="159" t="s">
        <v>910</v>
      </c>
      <c r="E561" s="160"/>
      <c r="F561" s="241" t="s">
        <v>549</v>
      </c>
      <c r="G561" s="241"/>
      <c r="H561" s="241"/>
      <c r="I561" s="241"/>
      <c r="J561" s="161" t="s">
        <v>944</v>
      </c>
      <c r="K561" s="162">
        <v>41</v>
      </c>
      <c r="L561" s="242">
        <v>0</v>
      </c>
      <c r="M561" s="242"/>
      <c r="N561" s="243">
        <f t="shared" si="75"/>
        <v>0</v>
      </c>
      <c r="O561" s="240"/>
      <c r="P561" s="240"/>
      <c r="Q561" s="240"/>
      <c r="R561" s="126"/>
      <c r="T561" s="156" t="s">
        <v>737</v>
      </c>
      <c r="U561" s="43" t="s">
        <v>780</v>
      </c>
      <c r="V561" s="35"/>
      <c r="W561" s="157">
        <f t="shared" si="76"/>
        <v>0</v>
      </c>
      <c r="X561" s="157">
        <v>0</v>
      </c>
      <c r="Y561" s="157">
        <f t="shared" si="77"/>
        <v>0</v>
      </c>
      <c r="Z561" s="157">
        <v>0</v>
      </c>
      <c r="AA561" s="158">
        <f t="shared" si="78"/>
        <v>0</v>
      </c>
      <c r="AR561" s="18" t="s">
        <v>912</v>
      </c>
      <c r="AT561" s="18" t="s">
        <v>910</v>
      </c>
      <c r="AU561" s="18" t="s">
        <v>860</v>
      </c>
      <c r="AY561" s="18" t="s">
        <v>880</v>
      </c>
      <c r="BE561" s="100">
        <f t="shared" si="79"/>
        <v>0</v>
      </c>
      <c r="BF561" s="100">
        <f t="shared" si="80"/>
        <v>0</v>
      </c>
      <c r="BG561" s="100">
        <f t="shared" si="81"/>
        <v>0</v>
      </c>
      <c r="BH561" s="100">
        <f t="shared" si="82"/>
        <v>0</v>
      </c>
      <c r="BI561" s="100">
        <f t="shared" si="83"/>
        <v>0</v>
      </c>
      <c r="BJ561" s="18" t="s">
        <v>860</v>
      </c>
      <c r="BK561" s="100">
        <f t="shared" si="84"/>
        <v>0</v>
      </c>
      <c r="BL561" s="18" t="s">
        <v>912</v>
      </c>
      <c r="BM561" s="18" t="s">
        <v>550</v>
      </c>
    </row>
    <row r="562" spans="2:65" s="1" customFormat="1" ht="22.5" customHeight="1">
      <c r="B562" s="123"/>
      <c r="C562" s="152" t="s">
        <v>551</v>
      </c>
      <c r="D562" s="152" t="s">
        <v>881</v>
      </c>
      <c r="E562" s="153" t="s">
        <v>552</v>
      </c>
      <c r="F562" s="238" t="s">
        <v>553</v>
      </c>
      <c r="G562" s="238"/>
      <c r="H562" s="238"/>
      <c r="I562" s="238"/>
      <c r="J562" s="154" t="s">
        <v>944</v>
      </c>
      <c r="K562" s="155">
        <v>1</v>
      </c>
      <c r="L562" s="239">
        <v>0</v>
      </c>
      <c r="M562" s="239"/>
      <c r="N562" s="240">
        <f t="shared" si="75"/>
        <v>0</v>
      </c>
      <c r="O562" s="240"/>
      <c r="P562" s="240"/>
      <c r="Q562" s="240"/>
      <c r="R562" s="126"/>
      <c r="T562" s="156" t="s">
        <v>737</v>
      </c>
      <c r="U562" s="43" t="s">
        <v>780</v>
      </c>
      <c r="V562" s="35"/>
      <c r="W562" s="157">
        <f t="shared" si="76"/>
        <v>0</v>
      </c>
      <c r="X562" s="157">
        <v>0</v>
      </c>
      <c r="Y562" s="157">
        <f t="shared" si="77"/>
        <v>0</v>
      </c>
      <c r="Z562" s="157">
        <v>0</v>
      </c>
      <c r="AA562" s="158">
        <f t="shared" si="78"/>
        <v>0</v>
      </c>
      <c r="AR562" s="18" t="s">
        <v>885</v>
      </c>
      <c r="AT562" s="18" t="s">
        <v>881</v>
      </c>
      <c r="AU562" s="18" t="s">
        <v>860</v>
      </c>
      <c r="AY562" s="18" t="s">
        <v>880</v>
      </c>
      <c r="BE562" s="100">
        <f t="shared" si="79"/>
        <v>0</v>
      </c>
      <c r="BF562" s="100">
        <f t="shared" si="80"/>
        <v>0</v>
      </c>
      <c r="BG562" s="100">
        <f t="shared" si="81"/>
        <v>0</v>
      </c>
      <c r="BH562" s="100">
        <f t="shared" si="82"/>
        <v>0</v>
      </c>
      <c r="BI562" s="100">
        <f t="shared" si="83"/>
        <v>0</v>
      </c>
      <c r="BJ562" s="18" t="s">
        <v>860</v>
      </c>
      <c r="BK562" s="100">
        <f t="shared" si="84"/>
        <v>0</v>
      </c>
      <c r="BL562" s="18" t="s">
        <v>885</v>
      </c>
      <c r="BM562" s="18" t="s">
        <v>554</v>
      </c>
    </row>
    <row r="563" spans="2:65" s="1" customFormat="1" ht="22.5" customHeight="1">
      <c r="B563" s="123"/>
      <c r="C563" s="159" t="s">
        <v>555</v>
      </c>
      <c r="D563" s="159" t="s">
        <v>910</v>
      </c>
      <c r="E563" s="160"/>
      <c r="F563" s="241" t="s">
        <v>556</v>
      </c>
      <c r="G563" s="241"/>
      <c r="H563" s="241"/>
      <c r="I563" s="241"/>
      <c r="J563" s="161" t="s">
        <v>944</v>
      </c>
      <c r="K563" s="162">
        <v>1</v>
      </c>
      <c r="L563" s="242">
        <v>0</v>
      </c>
      <c r="M563" s="242"/>
      <c r="N563" s="243">
        <f t="shared" si="75"/>
        <v>0</v>
      </c>
      <c r="O563" s="240"/>
      <c r="P563" s="240"/>
      <c r="Q563" s="240"/>
      <c r="R563" s="126"/>
      <c r="T563" s="156" t="s">
        <v>737</v>
      </c>
      <c r="U563" s="43" t="s">
        <v>780</v>
      </c>
      <c r="V563" s="35"/>
      <c r="W563" s="157">
        <f t="shared" si="76"/>
        <v>0</v>
      </c>
      <c r="X563" s="157">
        <v>0.0041</v>
      </c>
      <c r="Y563" s="157">
        <f t="shared" si="77"/>
        <v>0.0041</v>
      </c>
      <c r="Z563" s="157">
        <v>0</v>
      </c>
      <c r="AA563" s="158">
        <f t="shared" si="78"/>
        <v>0</v>
      </c>
      <c r="AR563" s="18" t="s">
        <v>912</v>
      </c>
      <c r="AT563" s="18" t="s">
        <v>910</v>
      </c>
      <c r="AU563" s="18" t="s">
        <v>860</v>
      </c>
      <c r="AY563" s="18" t="s">
        <v>880</v>
      </c>
      <c r="BE563" s="100">
        <f t="shared" si="79"/>
        <v>0</v>
      </c>
      <c r="BF563" s="100">
        <f t="shared" si="80"/>
        <v>0</v>
      </c>
      <c r="BG563" s="100">
        <f t="shared" si="81"/>
        <v>0</v>
      </c>
      <c r="BH563" s="100">
        <f t="shared" si="82"/>
        <v>0</v>
      </c>
      <c r="BI563" s="100">
        <f t="shared" si="83"/>
        <v>0</v>
      </c>
      <c r="BJ563" s="18" t="s">
        <v>860</v>
      </c>
      <c r="BK563" s="100">
        <f t="shared" si="84"/>
        <v>0</v>
      </c>
      <c r="BL563" s="18" t="s">
        <v>912</v>
      </c>
      <c r="BM563" s="18" t="s">
        <v>557</v>
      </c>
    </row>
    <row r="564" spans="2:65" s="1" customFormat="1" ht="31.5" customHeight="1">
      <c r="B564" s="123"/>
      <c r="C564" s="159" t="s">
        <v>558</v>
      </c>
      <c r="D564" s="159" t="s">
        <v>910</v>
      </c>
      <c r="E564" s="160"/>
      <c r="F564" s="241" t="s">
        <v>559</v>
      </c>
      <c r="G564" s="241"/>
      <c r="H564" s="241"/>
      <c r="I564" s="241"/>
      <c r="J564" s="161" t="s">
        <v>944</v>
      </c>
      <c r="K564" s="162">
        <v>1</v>
      </c>
      <c r="L564" s="242">
        <v>0</v>
      </c>
      <c r="M564" s="242"/>
      <c r="N564" s="243">
        <f t="shared" si="75"/>
        <v>0</v>
      </c>
      <c r="O564" s="240"/>
      <c r="P564" s="240"/>
      <c r="Q564" s="240"/>
      <c r="R564" s="126"/>
      <c r="T564" s="156" t="s">
        <v>737</v>
      </c>
      <c r="U564" s="43" t="s">
        <v>780</v>
      </c>
      <c r="V564" s="35"/>
      <c r="W564" s="157">
        <f t="shared" si="76"/>
        <v>0</v>
      </c>
      <c r="X564" s="157">
        <v>0.0041</v>
      </c>
      <c r="Y564" s="157">
        <f t="shared" si="77"/>
        <v>0.0041</v>
      </c>
      <c r="Z564" s="157">
        <v>0</v>
      </c>
      <c r="AA564" s="158">
        <f t="shared" si="78"/>
        <v>0</v>
      </c>
      <c r="AR564" s="18" t="s">
        <v>912</v>
      </c>
      <c r="AT564" s="18" t="s">
        <v>910</v>
      </c>
      <c r="AU564" s="18" t="s">
        <v>860</v>
      </c>
      <c r="AY564" s="18" t="s">
        <v>880</v>
      </c>
      <c r="BE564" s="100">
        <f t="shared" si="79"/>
        <v>0</v>
      </c>
      <c r="BF564" s="100">
        <f t="shared" si="80"/>
        <v>0</v>
      </c>
      <c r="BG564" s="100">
        <f t="shared" si="81"/>
        <v>0</v>
      </c>
      <c r="BH564" s="100">
        <f t="shared" si="82"/>
        <v>0</v>
      </c>
      <c r="BI564" s="100">
        <f t="shared" si="83"/>
        <v>0</v>
      </c>
      <c r="BJ564" s="18" t="s">
        <v>860</v>
      </c>
      <c r="BK564" s="100">
        <f t="shared" si="84"/>
        <v>0</v>
      </c>
      <c r="BL564" s="18" t="s">
        <v>912</v>
      </c>
      <c r="BM564" s="18" t="s">
        <v>560</v>
      </c>
    </row>
    <row r="565" spans="2:65" s="1" customFormat="1" ht="31.5" customHeight="1">
      <c r="B565" s="123"/>
      <c r="C565" s="152" t="s">
        <v>561</v>
      </c>
      <c r="D565" s="152" t="s">
        <v>881</v>
      </c>
      <c r="E565" s="153" t="s">
        <v>562</v>
      </c>
      <c r="F565" s="238" t="s">
        <v>563</v>
      </c>
      <c r="G565" s="238"/>
      <c r="H565" s="238"/>
      <c r="I565" s="238"/>
      <c r="J565" s="154" t="s">
        <v>944</v>
      </c>
      <c r="K565" s="155">
        <v>34</v>
      </c>
      <c r="L565" s="239">
        <v>0</v>
      </c>
      <c r="M565" s="239"/>
      <c r="N565" s="240">
        <f t="shared" si="75"/>
        <v>0</v>
      </c>
      <c r="O565" s="240"/>
      <c r="P565" s="240"/>
      <c r="Q565" s="240"/>
      <c r="R565" s="126"/>
      <c r="T565" s="156" t="s">
        <v>737</v>
      </c>
      <c r="U565" s="43" t="s">
        <v>780</v>
      </c>
      <c r="V565" s="35"/>
      <c r="W565" s="157">
        <f t="shared" si="76"/>
        <v>0</v>
      </c>
      <c r="X565" s="157">
        <v>0</v>
      </c>
      <c r="Y565" s="157">
        <f t="shared" si="77"/>
        <v>0</v>
      </c>
      <c r="Z565" s="157">
        <v>0</v>
      </c>
      <c r="AA565" s="158">
        <f t="shared" si="78"/>
        <v>0</v>
      </c>
      <c r="AR565" s="18" t="s">
        <v>885</v>
      </c>
      <c r="AT565" s="18" t="s">
        <v>881</v>
      </c>
      <c r="AU565" s="18" t="s">
        <v>860</v>
      </c>
      <c r="AY565" s="18" t="s">
        <v>880</v>
      </c>
      <c r="BE565" s="100">
        <f t="shared" si="79"/>
        <v>0</v>
      </c>
      <c r="BF565" s="100">
        <f t="shared" si="80"/>
        <v>0</v>
      </c>
      <c r="BG565" s="100">
        <f t="shared" si="81"/>
        <v>0</v>
      </c>
      <c r="BH565" s="100">
        <f t="shared" si="82"/>
        <v>0</v>
      </c>
      <c r="BI565" s="100">
        <f t="shared" si="83"/>
        <v>0</v>
      </c>
      <c r="BJ565" s="18" t="s">
        <v>860</v>
      </c>
      <c r="BK565" s="100">
        <f t="shared" si="84"/>
        <v>0</v>
      </c>
      <c r="BL565" s="18" t="s">
        <v>885</v>
      </c>
      <c r="BM565" s="18" t="s">
        <v>564</v>
      </c>
    </row>
    <row r="566" spans="2:65" s="1" customFormat="1" ht="31.5" customHeight="1">
      <c r="B566" s="123"/>
      <c r="C566" s="159" t="s">
        <v>565</v>
      </c>
      <c r="D566" s="159" t="s">
        <v>910</v>
      </c>
      <c r="E566" s="160"/>
      <c r="F566" s="241" t="s">
        <v>566</v>
      </c>
      <c r="G566" s="241"/>
      <c r="H566" s="241"/>
      <c r="I566" s="241"/>
      <c r="J566" s="161" t="s">
        <v>944</v>
      </c>
      <c r="K566" s="162">
        <v>24</v>
      </c>
      <c r="L566" s="242">
        <v>0</v>
      </c>
      <c r="M566" s="242"/>
      <c r="N566" s="243">
        <f t="shared" si="75"/>
        <v>0</v>
      </c>
      <c r="O566" s="240"/>
      <c r="P566" s="240"/>
      <c r="Q566" s="240"/>
      <c r="R566" s="126"/>
      <c r="T566" s="156" t="s">
        <v>737</v>
      </c>
      <c r="U566" s="43" t="s">
        <v>780</v>
      </c>
      <c r="V566" s="35"/>
      <c r="W566" s="157">
        <f t="shared" si="76"/>
        <v>0</v>
      </c>
      <c r="X566" s="157">
        <v>0.0003</v>
      </c>
      <c r="Y566" s="157">
        <f t="shared" si="77"/>
        <v>0.0072</v>
      </c>
      <c r="Z566" s="157">
        <v>0</v>
      </c>
      <c r="AA566" s="158">
        <f t="shared" si="78"/>
        <v>0</v>
      </c>
      <c r="AR566" s="18" t="s">
        <v>912</v>
      </c>
      <c r="AT566" s="18" t="s">
        <v>910</v>
      </c>
      <c r="AU566" s="18" t="s">
        <v>860</v>
      </c>
      <c r="AY566" s="18" t="s">
        <v>880</v>
      </c>
      <c r="BE566" s="100">
        <f t="shared" si="79"/>
        <v>0</v>
      </c>
      <c r="BF566" s="100">
        <f t="shared" si="80"/>
        <v>0</v>
      </c>
      <c r="BG566" s="100">
        <f t="shared" si="81"/>
        <v>0</v>
      </c>
      <c r="BH566" s="100">
        <f t="shared" si="82"/>
        <v>0</v>
      </c>
      <c r="BI566" s="100">
        <f t="shared" si="83"/>
        <v>0</v>
      </c>
      <c r="BJ566" s="18" t="s">
        <v>860</v>
      </c>
      <c r="BK566" s="100">
        <f t="shared" si="84"/>
        <v>0</v>
      </c>
      <c r="BL566" s="18" t="s">
        <v>912</v>
      </c>
      <c r="BM566" s="18" t="s">
        <v>567</v>
      </c>
    </row>
    <row r="567" spans="2:65" s="1" customFormat="1" ht="22.5" customHeight="1">
      <c r="B567" s="123"/>
      <c r="C567" s="159" t="s">
        <v>568</v>
      </c>
      <c r="D567" s="159" t="s">
        <v>910</v>
      </c>
      <c r="E567" s="160"/>
      <c r="F567" s="241" t="s">
        <v>569</v>
      </c>
      <c r="G567" s="241"/>
      <c r="H567" s="241"/>
      <c r="I567" s="241"/>
      <c r="J567" s="161" t="s">
        <v>944</v>
      </c>
      <c r="K567" s="162">
        <v>10</v>
      </c>
      <c r="L567" s="242">
        <v>0</v>
      </c>
      <c r="M567" s="242"/>
      <c r="N567" s="243">
        <f t="shared" si="75"/>
        <v>0</v>
      </c>
      <c r="O567" s="240"/>
      <c r="P567" s="240"/>
      <c r="Q567" s="240"/>
      <c r="R567" s="126"/>
      <c r="T567" s="156" t="s">
        <v>737</v>
      </c>
      <c r="U567" s="43" t="s">
        <v>780</v>
      </c>
      <c r="V567" s="35"/>
      <c r="W567" s="157">
        <f t="shared" si="76"/>
        <v>0</v>
      </c>
      <c r="X567" s="157">
        <v>0.0003</v>
      </c>
      <c r="Y567" s="157">
        <f t="shared" si="77"/>
        <v>0.0029999999999999996</v>
      </c>
      <c r="Z567" s="157">
        <v>0</v>
      </c>
      <c r="AA567" s="158">
        <f t="shared" si="78"/>
        <v>0</v>
      </c>
      <c r="AR567" s="18" t="s">
        <v>912</v>
      </c>
      <c r="AT567" s="18" t="s">
        <v>910</v>
      </c>
      <c r="AU567" s="18" t="s">
        <v>860</v>
      </c>
      <c r="AY567" s="18" t="s">
        <v>880</v>
      </c>
      <c r="BE567" s="100">
        <f t="shared" si="79"/>
        <v>0</v>
      </c>
      <c r="BF567" s="100">
        <f t="shared" si="80"/>
        <v>0</v>
      </c>
      <c r="BG567" s="100">
        <f t="shared" si="81"/>
        <v>0</v>
      </c>
      <c r="BH567" s="100">
        <f t="shared" si="82"/>
        <v>0</v>
      </c>
      <c r="BI567" s="100">
        <f t="shared" si="83"/>
        <v>0</v>
      </c>
      <c r="BJ567" s="18" t="s">
        <v>860</v>
      </c>
      <c r="BK567" s="100">
        <f t="shared" si="84"/>
        <v>0</v>
      </c>
      <c r="BL567" s="18" t="s">
        <v>912</v>
      </c>
      <c r="BM567" s="18" t="s">
        <v>570</v>
      </c>
    </row>
    <row r="568" spans="2:65" s="1" customFormat="1" ht="31.5" customHeight="1">
      <c r="B568" s="123"/>
      <c r="C568" s="152" t="s">
        <v>571</v>
      </c>
      <c r="D568" s="152" t="s">
        <v>881</v>
      </c>
      <c r="E568" s="153" t="s">
        <v>74</v>
      </c>
      <c r="F568" s="238" t="s">
        <v>75</v>
      </c>
      <c r="G568" s="238"/>
      <c r="H568" s="238"/>
      <c r="I568" s="238"/>
      <c r="J568" s="154" t="s">
        <v>944</v>
      </c>
      <c r="K568" s="155">
        <v>58</v>
      </c>
      <c r="L568" s="239">
        <v>0</v>
      </c>
      <c r="M568" s="239"/>
      <c r="N568" s="240">
        <f t="shared" si="75"/>
        <v>0</v>
      </c>
      <c r="O568" s="240"/>
      <c r="P568" s="240"/>
      <c r="Q568" s="240"/>
      <c r="R568" s="126"/>
      <c r="T568" s="156" t="s">
        <v>737</v>
      </c>
      <c r="U568" s="43" t="s">
        <v>780</v>
      </c>
      <c r="V568" s="35"/>
      <c r="W568" s="157">
        <f t="shared" si="76"/>
        <v>0</v>
      </c>
      <c r="X568" s="157">
        <v>0</v>
      </c>
      <c r="Y568" s="157">
        <f t="shared" si="77"/>
        <v>0</v>
      </c>
      <c r="Z568" s="157">
        <v>0</v>
      </c>
      <c r="AA568" s="158">
        <f t="shared" si="78"/>
        <v>0</v>
      </c>
      <c r="AR568" s="18" t="s">
        <v>885</v>
      </c>
      <c r="AT568" s="18" t="s">
        <v>881</v>
      </c>
      <c r="AU568" s="18" t="s">
        <v>860</v>
      </c>
      <c r="AY568" s="18" t="s">
        <v>880</v>
      </c>
      <c r="BE568" s="100">
        <f t="shared" si="79"/>
        <v>0</v>
      </c>
      <c r="BF568" s="100">
        <f t="shared" si="80"/>
        <v>0</v>
      </c>
      <c r="BG568" s="100">
        <f t="shared" si="81"/>
        <v>0</v>
      </c>
      <c r="BH568" s="100">
        <f t="shared" si="82"/>
        <v>0</v>
      </c>
      <c r="BI568" s="100">
        <f t="shared" si="83"/>
        <v>0</v>
      </c>
      <c r="BJ568" s="18" t="s">
        <v>860</v>
      </c>
      <c r="BK568" s="100">
        <f t="shared" si="84"/>
        <v>0</v>
      </c>
      <c r="BL568" s="18" t="s">
        <v>885</v>
      </c>
      <c r="BM568" s="18" t="s">
        <v>572</v>
      </c>
    </row>
    <row r="569" spans="2:65" s="1" customFormat="1" ht="22.5" customHeight="1">
      <c r="B569" s="123"/>
      <c r="C569" s="159" t="s">
        <v>573</v>
      </c>
      <c r="D569" s="159" t="s">
        <v>910</v>
      </c>
      <c r="E569" s="160"/>
      <c r="F569" s="241" t="s">
        <v>574</v>
      </c>
      <c r="G569" s="241"/>
      <c r="H569" s="241"/>
      <c r="I569" s="241"/>
      <c r="J569" s="161" t="s">
        <v>944</v>
      </c>
      <c r="K569" s="162">
        <v>2</v>
      </c>
      <c r="L569" s="242">
        <v>0</v>
      </c>
      <c r="M569" s="242"/>
      <c r="N569" s="243">
        <f t="shared" si="75"/>
        <v>0</v>
      </c>
      <c r="O569" s="240"/>
      <c r="P569" s="240"/>
      <c r="Q569" s="240"/>
      <c r="R569" s="126"/>
      <c r="T569" s="156" t="s">
        <v>737</v>
      </c>
      <c r="U569" s="43" t="s">
        <v>780</v>
      </c>
      <c r="V569" s="35"/>
      <c r="W569" s="157">
        <f t="shared" si="76"/>
        <v>0</v>
      </c>
      <c r="X569" s="157">
        <v>0.00043</v>
      </c>
      <c r="Y569" s="157">
        <f t="shared" si="77"/>
        <v>0.00086</v>
      </c>
      <c r="Z569" s="157">
        <v>0</v>
      </c>
      <c r="AA569" s="158">
        <f t="shared" si="78"/>
        <v>0</v>
      </c>
      <c r="AR569" s="18" t="s">
        <v>912</v>
      </c>
      <c r="AT569" s="18" t="s">
        <v>910</v>
      </c>
      <c r="AU569" s="18" t="s">
        <v>860</v>
      </c>
      <c r="AY569" s="18" t="s">
        <v>880</v>
      </c>
      <c r="BE569" s="100">
        <f t="shared" si="79"/>
        <v>0</v>
      </c>
      <c r="BF569" s="100">
        <f t="shared" si="80"/>
        <v>0</v>
      </c>
      <c r="BG569" s="100">
        <f t="shared" si="81"/>
        <v>0</v>
      </c>
      <c r="BH569" s="100">
        <f t="shared" si="82"/>
        <v>0</v>
      </c>
      <c r="BI569" s="100">
        <f t="shared" si="83"/>
        <v>0</v>
      </c>
      <c r="BJ569" s="18" t="s">
        <v>860</v>
      </c>
      <c r="BK569" s="100">
        <f t="shared" si="84"/>
        <v>0</v>
      </c>
      <c r="BL569" s="18" t="s">
        <v>912</v>
      </c>
      <c r="BM569" s="18" t="s">
        <v>575</v>
      </c>
    </row>
    <row r="570" spans="2:65" s="1" customFormat="1" ht="22.5" customHeight="1">
      <c r="B570" s="123"/>
      <c r="C570" s="159" t="s">
        <v>576</v>
      </c>
      <c r="D570" s="159" t="s">
        <v>910</v>
      </c>
      <c r="E570" s="160"/>
      <c r="F570" s="241" t="s">
        <v>577</v>
      </c>
      <c r="G570" s="241"/>
      <c r="H570" s="241"/>
      <c r="I570" s="241"/>
      <c r="J570" s="161" t="s">
        <v>944</v>
      </c>
      <c r="K570" s="162">
        <v>11</v>
      </c>
      <c r="L570" s="242">
        <v>0</v>
      </c>
      <c r="M570" s="242"/>
      <c r="N570" s="243">
        <f t="shared" si="75"/>
        <v>0</v>
      </c>
      <c r="O570" s="240"/>
      <c r="P570" s="240"/>
      <c r="Q570" s="240"/>
      <c r="R570" s="126"/>
      <c r="T570" s="156" t="s">
        <v>737</v>
      </c>
      <c r="U570" s="43" t="s">
        <v>780</v>
      </c>
      <c r="V570" s="35"/>
      <c r="W570" s="157">
        <f t="shared" si="76"/>
        <v>0</v>
      </c>
      <c r="X570" s="157">
        <v>0.0003</v>
      </c>
      <c r="Y570" s="157">
        <f t="shared" si="77"/>
        <v>0.0032999999999999995</v>
      </c>
      <c r="Z570" s="157">
        <v>0</v>
      </c>
      <c r="AA570" s="158">
        <f t="shared" si="78"/>
        <v>0</v>
      </c>
      <c r="AR570" s="18" t="s">
        <v>912</v>
      </c>
      <c r="AT570" s="18" t="s">
        <v>910</v>
      </c>
      <c r="AU570" s="18" t="s">
        <v>860</v>
      </c>
      <c r="AY570" s="18" t="s">
        <v>880</v>
      </c>
      <c r="BE570" s="100">
        <f t="shared" si="79"/>
        <v>0</v>
      </c>
      <c r="BF570" s="100">
        <f t="shared" si="80"/>
        <v>0</v>
      </c>
      <c r="BG570" s="100">
        <f t="shared" si="81"/>
        <v>0</v>
      </c>
      <c r="BH570" s="100">
        <f t="shared" si="82"/>
        <v>0</v>
      </c>
      <c r="BI570" s="100">
        <f t="shared" si="83"/>
        <v>0</v>
      </c>
      <c r="BJ570" s="18" t="s">
        <v>860</v>
      </c>
      <c r="BK570" s="100">
        <f t="shared" si="84"/>
        <v>0</v>
      </c>
      <c r="BL570" s="18" t="s">
        <v>912</v>
      </c>
      <c r="BM570" s="18" t="s">
        <v>578</v>
      </c>
    </row>
    <row r="571" spans="2:65" s="1" customFormat="1" ht="31.5" customHeight="1">
      <c r="B571" s="123"/>
      <c r="C571" s="159" t="s">
        <v>579</v>
      </c>
      <c r="D571" s="159" t="s">
        <v>910</v>
      </c>
      <c r="E571" s="160"/>
      <c r="F571" s="241" t="s">
        <v>580</v>
      </c>
      <c r="G571" s="241"/>
      <c r="H571" s="241"/>
      <c r="I571" s="241"/>
      <c r="J571" s="161" t="s">
        <v>944</v>
      </c>
      <c r="K571" s="162">
        <v>34</v>
      </c>
      <c r="L571" s="242">
        <v>0</v>
      </c>
      <c r="M571" s="242"/>
      <c r="N571" s="243">
        <f t="shared" si="75"/>
        <v>0</v>
      </c>
      <c r="O571" s="240"/>
      <c r="P571" s="240"/>
      <c r="Q571" s="240"/>
      <c r="R571" s="126"/>
      <c r="T571" s="156" t="s">
        <v>737</v>
      </c>
      <c r="U571" s="43" t="s">
        <v>780</v>
      </c>
      <c r="V571" s="35"/>
      <c r="W571" s="157">
        <f t="shared" si="76"/>
        <v>0</v>
      </c>
      <c r="X571" s="157">
        <v>0.00016</v>
      </c>
      <c r="Y571" s="157">
        <f t="shared" si="77"/>
        <v>0.00544</v>
      </c>
      <c r="Z571" s="157">
        <v>0</v>
      </c>
      <c r="AA571" s="158">
        <f t="shared" si="78"/>
        <v>0</v>
      </c>
      <c r="AR571" s="18" t="s">
        <v>912</v>
      </c>
      <c r="AT571" s="18" t="s">
        <v>910</v>
      </c>
      <c r="AU571" s="18" t="s">
        <v>860</v>
      </c>
      <c r="AY571" s="18" t="s">
        <v>880</v>
      </c>
      <c r="BE571" s="100">
        <f t="shared" si="79"/>
        <v>0</v>
      </c>
      <c r="BF571" s="100">
        <f t="shared" si="80"/>
        <v>0</v>
      </c>
      <c r="BG571" s="100">
        <f t="shared" si="81"/>
        <v>0</v>
      </c>
      <c r="BH571" s="100">
        <f t="shared" si="82"/>
        <v>0</v>
      </c>
      <c r="BI571" s="100">
        <f t="shared" si="83"/>
        <v>0</v>
      </c>
      <c r="BJ571" s="18" t="s">
        <v>860</v>
      </c>
      <c r="BK571" s="100">
        <f t="shared" si="84"/>
        <v>0</v>
      </c>
      <c r="BL571" s="18" t="s">
        <v>912</v>
      </c>
      <c r="BM571" s="18" t="s">
        <v>581</v>
      </c>
    </row>
    <row r="572" spans="2:65" s="1" customFormat="1" ht="22.5" customHeight="1">
      <c r="B572" s="123"/>
      <c r="C572" s="159" t="s">
        <v>582</v>
      </c>
      <c r="D572" s="159" t="s">
        <v>910</v>
      </c>
      <c r="E572" s="160"/>
      <c r="F572" s="241" t="s">
        <v>583</v>
      </c>
      <c r="G572" s="241"/>
      <c r="H572" s="241"/>
      <c r="I572" s="241"/>
      <c r="J572" s="161" t="s">
        <v>944</v>
      </c>
      <c r="K572" s="162">
        <v>2</v>
      </c>
      <c r="L572" s="242">
        <v>0</v>
      </c>
      <c r="M572" s="242"/>
      <c r="N572" s="243">
        <f t="shared" si="75"/>
        <v>0</v>
      </c>
      <c r="O572" s="240"/>
      <c r="P572" s="240"/>
      <c r="Q572" s="240"/>
      <c r="R572" s="126"/>
      <c r="T572" s="156" t="s">
        <v>737</v>
      </c>
      <c r="U572" s="43" t="s">
        <v>780</v>
      </c>
      <c r="V572" s="35"/>
      <c r="W572" s="157">
        <f t="shared" si="76"/>
        <v>0</v>
      </c>
      <c r="X572" s="157">
        <v>0.00016</v>
      </c>
      <c r="Y572" s="157">
        <f t="shared" si="77"/>
        <v>0.00032</v>
      </c>
      <c r="Z572" s="157">
        <v>0</v>
      </c>
      <c r="AA572" s="158">
        <f t="shared" si="78"/>
        <v>0</v>
      </c>
      <c r="AR572" s="18" t="s">
        <v>912</v>
      </c>
      <c r="AT572" s="18" t="s">
        <v>910</v>
      </c>
      <c r="AU572" s="18" t="s">
        <v>860</v>
      </c>
      <c r="AY572" s="18" t="s">
        <v>880</v>
      </c>
      <c r="BE572" s="100">
        <f t="shared" si="79"/>
        <v>0</v>
      </c>
      <c r="BF572" s="100">
        <f t="shared" si="80"/>
        <v>0</v>
      </c>
      <c r="BG572" s="100">
        <f t="shared" si="81"/>
        <v>0</v>
      </c>
      <c r="BH572" s="100">
        <f t="shared" si="82"/>
        <v>0</v>
      </c>
      <c r="BI572" s="100">
        <f t="shared" si="83"/>
        <v>0</v>
      </c>
      <c r="BJ572" s="18" t="s">
        <v>860</v>
      </c>
      <c r="BK572" s="100">
        <f t="shared" si="84"/>
        <v>0</v>
      </c>
      <c r="BL572" s="18" t="s">
        <v>912</v>
      </c>
      <c r="BM572" s="18" t="s">
        <v>584</v>
      </c>
    </row>
    <row r="573" spans="2:65" s="1" customFormat="1" ht="22.5" customHeight="1">
      <c r="B573" s="123"/>
      <c r="C573" s="159" t="s">
        <v>585</v>
      </c>
      <c r="D573" s="159" t="s">
        <v>910</v>
      </c>
      <c r="E573" s="160"/>
      <c r="F573" s="241" t="s">
        <v>586</v>
      </c>
      <c r="G573" s="241"/>
      <c r="H573" s="241"/>
      <c r="I573" s="241"/>
      <c r="J573" s="161" t="s">
        <v>944</v>
      </c>
      <c r="K573" s="162">
        <v>4</v>
      </c>
      <c r="L573" s="242">
        <v>0</v>
      </c>
      <c r="M573" s="242"/>
      <c r="N573" s="243">
        <f t="shared" si="75"/>
        <v>0</v>
      </c>
      <c r="O573" s="240"/>
      <c r="P573" s="240"/>
      <c r="Q573" s="240"/>
      <c r="R573" s="126"/>
      <c r="T573" s="156" t="s">
        <v>737</v>
      </c>
      <c r="U573" s="43" t="s">
        <v>780</v>
      </c>
      <c r="V573" s="35"/>
      <c r="W573" s="157">
        <f t="shared" si="76"/>
        <v>0</v>
      </c>
      <c r="X573" s="157">
        <v>0.00016</v>
      </c>
      <c r="Y573" s="157">
        <f t="shared" si="77"/>
        <v>0.00064</v>
      </c>
      <c r="Z573" s="157">
        <v>0</v>
      </c>
      <c r="AA573" s="158">
        <f t="shared" si="78"/>
        <v>0</v>
      </c>
      <c r="AR573" s="18" t="s">
        <v>912</v>
      </c>
      <c r="AT573" s="18" t="s">
        <v>910</v>
      </c>
      <c r="AU573" s="18" t="s">
        <v>860</v>
      </c>
      <c r="AY573" s="18" t="s">
        <v>880</v>
      </c>
      <c r="BE573" s="100">
        <f t="shared" si="79"/>
        <v>0</v>
      </c>
      <c r="BF573" s="100">
        <f t="shared" si="80"/>
        <v>0</v>
      </c>
      <c r="BG573" s="100">
        <f t="shared" si="81"/>
        <v>0</v>
      </c>
      <c r="BH573" s="100">
        <f t="shared" si="82"/>
        <v>0</v>
      </c>
      <c r="BI573" s="100">
        <f t="shared" si="83"/>
        <v>0</v>
      </c>
      <c r="BJ573" s="18" t="s">
        <v>860</v>
      </c>
      <c r="BK573" s="100">
        <f t="shared" si="84"/>
        <v>0</v>
      </c>
      <c r="BL573" s="18" t="s">
        <v>912</v>
      </c>
      <c r="BM573" s="18" t="s">
        <v>587</v>
      </c>
    </row>
    <row r="574" spans="2:65" s="1" customFormat="1" ht="22.5" customHeight="1">
      <c r="B574" s="123"/>
      <c r="C574" s="159" t="s">
        <v>588</v>
      </c>
      <c r="D574" s="159" t="s">
        <v>910</v>
      </c>
      <c r="E574" s="160"/>
      <c r="F574" s="241" t="s">
        <v>589</v>
      </c>
      <c r="G574" s="241"/>
      <c r="H574" s="241"/>
      <c r="I574" s="241"/>
      <c r="J574" s="161" t="s">
        <v>944</v>
      </c>
      <c r="K574" s="162">
        <v>12</v>
      </c>
      <c r="L574" s="242">
        <v>0</v>
      </c>
      <c r="M574" s="242"/>
      <c r="N574" s="243">
        <f t="shared" si="75"/>
        <v>0</v>
      </c>
      <c r="O574" s="240"/>
      <c r="P574" s="240"/>
      <c r="Q574" s="240"/>
      <c r="R574" s="126"/>
      <c r="T574" s="156" t="s">
        <v>737</v>
      </c>
      <c r="U574" s="43" t="s">
        <v>780</v>
      </c>
      <c r="V574" s="35"/>
      <c r="W574" s="157">
        <f t="shared" si="76"/>
        <v>0</v>
      </c>
      <c r="X574" s="157">
        <v>0.0002</v>
      </c>
      <c r="Y574" s="157">
        <f t="shared" si="77"/>
        <v>0.0024000000000000002</v>
      </c>
      <c r="Z574" s="157">
        <v>0</v>
      </c>
      <c r="AA574" s="158">
        <f t="shared" si="78"/>
        <v>0</v>
      </c>
      <c r="AR574" s="18" t="s">
        <v>912</v>
      </c>
      <c r="AT574" s="18" t="s">
        <v>910</v>
      </c>
      <c r="AU574" s="18" t="s">
        <v>860</v>
      </c>
      <c r="AY574" s="18" t="s">
        <v>880</v>
      </c>
      <c r="BE574" s="100">
        <f t="shared" si="79"/>
        <v>0</v>
      </c>
      <c r="BF574" s="100">
        <f t="shared" si="80"/>
        <v>0</v>
      </c>
      <c r="BG574" s="100">
        <f t="shared" si="81"/>
        <v>0</v>
      </c>
      <c r="BH574" s="100">
        <f t="shared" si="82"/>
        <v>0</v>
      </c>
      <c r="BI574" s="100">
        <f t="shared" si="83"/>
        <v>0</v>
      </c>
      <c r="BJ574" s="18" t="s">
        <v>860</v>
      </c>
      <c r="BK574" s="100">
        <f t="shared" si="84"/>
        <v>0</v>
      </c>
      <c r="BL574" s="18" t="s">
        <v>912</v>
      </c>
      <c r="BM574" s="18" t="s">
        <v>590</v>
      </c>
    </row>
    <row r="575" spans="2:65" s="1" customFormat="1" ht="31.5" customHeight="1">
      <c r="B575" s="123"/>
      <c r="C575" s="152" t="s">
        <v>591</v>
      </c>
      <c r="D575" s="152" t="s">
        <v>881</v>
      </c>
      <c r="E575" s="153" t="s">
        <v>592</v>
      </c>
      <c r="F575" s="238" t="s">
        <v>593</v>
      </c>
      <c r="G575" s="238"/>
      <c r="H575" s="238"/>
      <c r="I575" s="238"/>
      <c r="J575" s="154" t="s">
        <v>944</v>
      </c>
      <c r="K575" s="155">
        <v>7</v>
      </c>
      <c r="L575" s="239">
        <v>0</v>
      </c>
      <c r="M575" s="239"/>
      <c r="N575" s="240">
        <f t="shared" si="75"/>
        <v>0</v>
      </c>
      <c r="O575" s="240"/>
      <c r="P575" s="240"/>
      <c r="Q575" s="240"/>
      <c r="R575" s="126"/>
      <c r="T575" s="156" t="s">
        <v>737</v>
      </c>
      <c r="U575" s="43" t="s">
        <v>780</v>
      </c>
      <c r="V575" s="35"/>
      <c r="W575" s="157">
        <f t="shared" si="76"/>
        <v>0</v>
      </c>
      <c r="X575" s="157">
        <v>0</v>
      </c>
      <c r="Y575" s="157">
        <f t="shared" si="77"/>
        <v>0</v>
      </c>
      <c r="Z575" s="157">
        <v>0</v>
      </c>
      <c r="AA575" s="158">
        <f t="shared" si="78"/>
        <v>0</v>
      </c>
      <c r="AR575" s="18" t="s">
        <v>885</v>
      </c>
      <c r="AT575" s="18" t="s">
        <v>881</v>
      </c>
      <c r="AU575" s="18" t="s">
        <v>860</v>
      </c>
      <c r="AY575" s="18" t="s">
        <v>880</v>
      </c>
      <c r="BE575" s="100">
        <f t="shared" si="79"/>
        <v>0</v>
      </c>
      <c r="BF575" s="100">
        <f t="shared" si="80"/>
        <v>0</v>
      </c>
      <c r="BG575" s="100">
        <f t="shared" si="81"/>
        <v>0</v>
      </c>
      <c r="BH575" s="100">
        <f t="shared" si="82"/>
        <v>0</v>
      </c>
      <c r="BI575" s="100">
        <f t="shared" si="83"/>
        <v>0</v>
      </c>
      <c r="BJ575" s="18" t="s">
        <v>860</v>
      </c>
      <c r="BK575" s="100">
        <f t="shared" si="84"/>
        <v>0</v>
      </c>
      <c r="BL575" s="18" t="s">
        <v>885</v>
      </c>
      <c r="BM575" s="18" t="s">
        <v>594</v>
      </c>
    </row>
    <row r="576" spans="2:65" s="1" customFormat="1" ht="22.5" customHeight="1">
      <c r="B576" s="123"/>
      <c r="C576" s="159" t="s">
        <v>595</v>
      </c>
      <c r="D576" s="159" t="s">
        <v>910</v>
      </c>
      <c r="E576" s="160"/>
      <c r="F576" s="241" t="s">
        <v>596</v>
      </c>
      <c r="G576" s="241"/>
      <c r="H576" s="241"/>
      <c r="I576" s="241"/>
      <c r="J576" s="161" t="s">
        <v>944</v>
      </c>
      <c r="K576" s="162">
        <v>7</v>
      </c>
      <c r="L576" s="242">
        <v>0</v>
      </c>
      <c r="M576" s="242"/>
      <c r="N576" s="243">
        <f t="shared" si="75"/>
        <v>0</v>
      </c>
      <c r="O576" s="240"/>
      <c r="P576" s="240"/>
      <c r="Q576" s="240"/>
      <c r="R576" s="126"/>
      <c r="T576" s="156" t="s">
        <v>737</v>
      </c>
      <c r="U576" s="43" t="s">
        <v>780</v>
      </c>
      <c r="V576" s="35"/>
      <c r="W576" s="157">
        <f t="shared" si="76"/>
        <v>0</v>
      </c>
      <c r="X576" s="157">
        <v>0</v>
      </c>
      <c r="Y576" s="157">
        <f t="shared" si="77"/>
        <v>0</v>
      </c>
      <c r="Z576" s="157">
        <v>0</v>
      </c>
      <c r="AA576" s="158">
        <f t="shared" si="78"/>
        <v>0</v>
      </c>
      <c r="AR576" s="18" t="s">
        <v>912</v>
      </c>
      <c r="AT576" s="18" t="s">
        <v>910</v>
      </c>
      <c r="AU576" s="18" t="s">
        <v>860</v>
      </c>
      <c r="AY576" s="18" t="s">
        <v>880</v>
      </c>
      <c r="BE576" s="100">
        <f t="shared" si="79"/>
        <v>0</v>
      </c>
      <c r="BF576" s="100">
        <f t="shared" si="80"/>
        <v>0</v>
      </c>
      <c r="BG576" s="100">
        <f t="shared" si="81"/>
        <v>0</v>
      </c>
      <c r="BH576" s="100">
        <f t="shared" si="82"/>
        <v>0</v>
      </c>
      <c r="BI576" s="100">
        <f t="shared" si="83"/>
        <v>0</v>
      </c>
      <c r="BJ576" s="18" t="s">
        <v>860</v>
      </c>
      <c r="BK576" s="100">
        <f t="shared" si="84"/>
        <v>0</v>
      </c>
      <c r="BL576" s="18" t="s">
        <v>912</v>
      </c>
      <c r="BM576" s="18" t="s">
        <v>597</v>
      </c>
    </row>
    <row r="577" spans="2:65" s="1" customFormat="1" ht="22.5" customHeight="1">
      <c r="B577" s="123"/>
      <c r="C577" s="159" t="s">
        <v>598</v>
      </c>
      <c r="D577" s="159" t="s">
        <v>910</v>
      </c>
      <c r="E577" s="160"/>
      <c r="F577" s="241" t="s">
        <v>599</v>
      </c>
      <c r="G577" s="241"/>
      <c r="H577" s="241"/>
      <c r="I577" s="241"/>
      <c r="J577" s="161" t="s">
        <v>944</v>
      </c>
      <c r="K577" s="162">
        <v>14</v>
      </c>
      <c r="L577" s="242">
        <v>0</v>
      </c>
      <c r="M577" s="242"/>
      <c r="N577" s="243">
        <f t="shared" si="75"/>
        <v>0</v>
      </c>
      <c r="O577" s="240"/>
      <c r="P577" s="240"/>
      <c r="Q577" s="240"/>
      <c r="R577" s="126"/>
      <c r="T577" s="156" t="s">
        <v>737</v>
      </c>
      <c r="U577" s="43" t="s">
        <v>780</v>
      </c>
      <c r="V577" s="35"/>
      <c r="W577" s="157">
        <f t="shared" si="76"/>
        <v>0</v>
      </c>
      <c r="X577" s="157">
        <v>0</v>
      </c>
      <c r="Y577" s="157">
        <f t="shared" si="77"/>
        <v>0</v>
      </c>
      <c r="Z577" s="157">
        <v>0</v>
      </c>
      <c r="AA577" s="158">
        <f t="shared" si="78"/>
        <v>0</v>
      </c>
      <c r="AR577" s="18" t="s">
        <v>912</v>
      </c>
      <c r="AT577" s="18" t="s">
        <v>910</v>
      </c>
      <c r="AU577" s="18" t="s">
        <v>860</v>
      </c>
      <c r="AY577" s="18" t="s">
        <v>880</v>
      </c>
      <c r="BE577" s="100">
        <f t="shared" si="79"/>
        <v>0</v>
      </c>
      <c r="BF577" s="100">
        <f t="shared" si="80"/>
        <v>0</v>
      </c>
      <c r="BG577" s="100">
        <f t="shared" si="81"/>
        <v>0</v>
      </c>
      <c r="BH577" s="100">
        <f t="shared" si="82"/>
        <v>0</v>
      </c>
      <c r="BI577" s="100">
        <f t="shared" si="83"/>
        <v>0</v>
      </c>
      <c r="BJ577" s="18" t="s">
        <v>860</v>
      </c>
      <c r="BK577" s="100">
        <f t="shared" si="84"/>
        <v>0</v>
      </c>
      <c r="BL577" s="18" t="s">
        <v>912</v>
      </c>
      <c r="BM577" s="18" t="s">
        <v>600</v>
      </c>
    </row>
    <row r="578" spans="2:65" s="1" customFormat="1" ht="31.5" customHeight="1">
      <c r="B578" s="123"/>
      <c r="C578" s="152" t="s">
        <v>601</v>
      </c>
      <c r="D578" s="152" t="s">
        <v>881</v>
      </c>
      <c r="E578" s="153" t="s">
        <v>602</v>
      </c>
      <c r="F578" s="238" t="s">
        <v>603</v>
      </c>
      <c r="G578" s="238"/>
      <c r="H578" s="238"/>
      <c r="I578" s="238"/>
      <c r="J578" s="154" t="s">
        <v>944</v>
      </c>
      <c r="K578" s="155">
        <v>20</v>
      </c>
      <c r="L578" s="239">
        <v>0</v>
      </c>
      <c r="M578" s="239"/>
      <c r="N578" s="240">
        <f t="shared" si="75"/>
        <v>0</v>
      </c>
      <c r="O578" s="240"/>
      <c r="P578" s="240"/>
      <c r="Q578" s="240"/>
      <c r="R578" s="126"/>
      <c r="T578" s="156" t="s">
        <v>737</v>
      </c>
      <c r="U578" s="43" t="s">
        <v>780</v>
      </c>
      <c r="V578" s="35"/>
      <c r="W578" s="157">
        <f t="shared" si="76"/>
        <v>0</v>
      </c>
      <c r="X578" s="157">
        <v>0</v>
      </c>
      <c r="Y578" s="157">
        <f t="shared" si="77"/>
        <v>0</v>
      </c>
      <c r="Z578" s="157">
        <v>0</v>
      </c>
      <c r="AA578" s="158">
        <f t="shared" si="78"/>
        <v>0</v>
      </c>
      <c r="AR578" s="18" t="s">
        <v>885</v>
      </c>
      <c r="AT578" s="18" t="s">
        <v>881</v>
      </c>
      <c r="AU578" s="18" t="s">
        <v>860</v>
      </c>
      <c r="AY578" s="18" t="s">
        <v>880</v>
      </c>
      <c r="BE578" s="100">
        <f t="shared" si="79"/>
        <v>0</v>
      </c>
      <c r="BF578" s="100">
        <f t="shared" si="80"/>
        <v>0</v>
      </c>
      <c r="BG578" s="100">
        <f t="shared" si="81"/>
        <v>0</v>
      </c>
      <c r="BH578" s="100">
        <f t="shared" si="82"/>
        <v>0</v>
      </c>
      <c r="BI578" s="100">
        <f t="shared" si="83"/>
        <v>0</v>
      </c>
      <c r="BJ578" s="18" t="s">
        <v>860</v>
      </c>
      <c r="BK578" s="100">
        <f t="shared" si="84"/>
        <v>0</v>
      </c>
      <c r="BL578" s="18" t="s">
        <v>885</v>
      </c>
      <c r="BM578" s="18" t="s">
        <v>604</v>
      </c>
    </row>
    <row r="579" spans="2:65" s="1" customFormat="1" ht="22.5" customHeight="1">
      <c r="B579" s="123"/>
      <c r="C579" s="159" t="s">
        <v>605</v>
      </c>
      <c r="D579" s="159" t="s">
        <v>910</v>
      </c>
      <c r="E579" s="160"/>
      <c r="F579" s="241" t="s">
        <v>606</v>
      </c>
      <c r="G579" s="241"/>
      <c r="H579" s="241"/>
      <c r="I579" s="241"/>
      <c r="J579" s="161" t="s">
        <v>944</v>
      </c>
      <c r="K579" s="162">
        <v>11</v>
      </c>
      <c r="L579" s="242">
        <v>0</v>
      </c>
      <c r="M579" s="242"/>
      <c r="N579" s="243">
        <f t="shared" si="75"/>
        <v>0</v>
      </c>
      <c r="O579" s="240"/>
      <c r="P579" s="240"/>
      <c r="Q579" s="240"/>
      <c r="R579" s="126"/>
      <c r="T579" s="156" t="s">
        <v>737</v>
      </c>
      <c r="U579" s="43" t="s">
        <v>780</v>
      </c>
      <c r="V579" s="35"/>
      <c r="W579" s="157">
        <f t="shared" si="76"/>
        <v>0</v>
      </c>
      <c r="X579" s="157">
        <v>1E-05</v>
      </c>
      <c r="Y579" s="157">
        <f t="shared" si="77"/>
        <v>0.00011</v>
      </c>
      <c r="Z579" s="157">
        <v>0</v>
      </c>
      <c r="AA579" s="158">
        <f t="shared" si="78"/>
        <v>0</v>
      </c>
      <c r="AR579" s="18" t="s">
        <v>912</v>
      </c>
      <c r="AT579" s="18" t="s">
        <v>910</v>
      </c>
      <c r="AU579" s="18" t="s">
        <v>860</v>
      </c>
      <c r="AY579" s="18" t="s">
        <v>880</v>
      </c>
      <c r="BE579" s="100">
        <f t="shared" si="79"/>
        <v>0</v>
      </c>
      <c r="BF579" s="100">
        <f t="shared" si="80"/>
        <v>0</v>
      </c>
      <c r="BG579" s="100">
        <f t="shared" si="81"/>
        <v>0</v>
      </c>
      <c r="BH579" s="100">
        <f t="shared" si="82"/>
        <v>0</v>
      </c>
      <c r="BI579" s="100">
        <f t="shared" si="83"/>
        <v>0</v>
      </c>
      <c r="BJ579" s="18" t="s">
        <v>860</v>
      </c>
      <c r="BK579" s="100">
        <f t="shared" si="84"/>
        <v>0</v>
      </c>
      <c r="BL579" s="18" t="s">
        <v>912</v>
      </c>
      <c r="BM579" s="18" t="s">
        <v>607</v>
      </c>
    </row>
    <row r="580" spans="2:65" s="1" customFormat="1" ht="31.5" customHeight="1">
      <c r="B580" s="123"/>
      <c r="C580" s="159" t="s">
        <v>608</v>
      </c>
      <c r="D580" s="159" t="s">
        <v>910</v>
      </c>
      <c r="E580" s="160"/>
      <c r="F580" s="241" t="s">
        <v>609</v>
      </c>
      <c r="G580" s="241"/>
      <c r="H580" s="241"/>
      <c r="I580" s="241"/>
      <c r="J580" s="161" t="s">
        <v>944</v>
      </c>
      <c r="K580" s="162">
        <v>9</v>
      </c>
      <c r="L580" s="242">
        <v>0</v>
      </c>
      <c r="M580" s="242"/>
      <c r="N580" s="243">
        <f t="shared" si="75"/>
        <v>0</v>
      </c>
      <c r="O580" s="240"/>
      <c r="P580" s="240"/>
      <c r="Q580" s="240"/>
      <c r="R580" s="126"/>
      <c r="T580" s="156" t="s">
        <v>737</v>
      </c>
      <c r="U580" s="43" t="s">
        <v>780</v>
      </c>
      <c r="V580" s="35"/>
      <c r="W580" s="157">
        <f t="shared" si="76"/>
        <v>0</v>
      </c>
      <c r="X580" s="157">
        <v>1E-05</v>
      </c>
      <c r="Y580" s="157">
        <f t="shared" si="77"/>
        <v>9E-05</v>
      </c>
      <c r="Z580" s="157">
        <v>0</v>
      </c>
      <c r="AA580" s="158">
        <f t="shared" si="78"/>
        <v>0</v>
      </c>
      <c r="AR580" s="18" t="s">
        <v>912</v>
      </c>
      <c r="AT580" s="18" t="s">
        <v>910</v>
      </c>
      <c r="AU580" s="18" t="s">
        <v>860</v>
      </c>
      <c r="AY580" s="18" t="s">
        <v>880</v>
      </c>
      <c r="BE580" s="100">
        <f t="shared" si="79"/>
        <v>0</v>
      </c>
      <c r="BF580" s="100">
        <f t="shared" si="80"/>
        <v>0</v>
      </c>
      <c r="BG580" s="100">
        <f t="shared" si="81"/>
        <v>0</v>
      </c>
      <c r="BH580" s="100">
        <f t="shared" si="82"/>
        <v>0</v>
      </c>
      <c r="BI580" s="100">
        <f t="shared" si="83"/>
        <v>0</v>
      </c>
      <c r="BJ580" s="18" t="s">
        <v>860</v>
      </c>
      <c r="BK580" s="100">
        <f t="shared" si="84"/>
        <v>0</v>
      </c>
      <c r="BL580" s="18" t="s">
        <v>912</v>
      </c>
      <c r="BM580" s="18" t="s">
        <v>610</v>
      </c>
    </row>
    <row r="581" spans="2:65" s="1" customFormat="1" ht="22.5" customHeight="1">
      <c r="B581" s="123"/>
      <c r="C581" s="152" t="s">
        <v>611</v>
      </c>
      <c r="D581" s="152" t="s">
        <v>881</v>
      </c>
      <c r="E581" s="153" t="s">
        <v>612</v>
      </c>
      <c r="F581" s="238" t="s">
        <v>613</v>
      </c>
      <c r="G581" s="238"/>
      <c r="H581" s="238"/>
      <c r="I581" s="238"/>
      <c r="J581" s="154" t="s">
        <v>944</v>
      </c>
      <c r="K581" s="155">
        <v>52</v>
      </c>
      <c r="L581" s="239">
        <v>0</v>
      </c>
      <c r="M581" s="239"/>
      <c r="N581" s="240">
        <f t="shared" si="75"/>
        <v>0</v>
      </c>
      <c r="O581" s="240"/>
      <c r="P581" s="240"/>
      <c r="Q581" s="240"/>
      <c r="R581" s="126"/>
      <c r="T581" s="156" t="s">
        <v>737</v>
      </c>
      <c r="U581" s="43" t="s">
        <v>780</v>
      </c>
      <c r="V581" s="35"/>
      <c r="W581" s="157">
        <f t="shared" si="76"/>
        <v>0</v>
      </c>
      <c r="X581" s="157">
        <v>0</v>
      </c>
      <c r="Y581" s="157">
        <f t="shared" si="77"/>
        <v>0</v>
      </c>
      <c r="Z581" s="157">
        <v>0</v>
      </c>
      <c r="AA581" s="158">
        <f t="shared" si="78"/>
        <v>0</v>
      </c>
      <c r="AR581" s="18" t="s">
        <v>885</v>
      </c>
      <c r="AT581" s="18" t="s">
        <v>881</v>
      </c>
      <c r="AU581" s="18" t="s">
        <v>860</v>
      </c>
      <c r="AY581" s="18" t="s">
        <v>880</v>
      </c>
      <c r="BE581" s="100">
        <f t="shared" si="79"/>
        <v>0</v>
      </c>
      <c r="BF581" s="100">
        <f t="shared" si="80"/>
        <v>0</v>
      </c>
      <c r="BG581" s="100">
        <f t="shared" si="81"/>
        <v>0</v>
      </c>
      <c r="BH581" s="100">
        <f t="shared" si="82"/>
        <v>0</v>
      </c>
      <c r="BI581" s="100">
        <f t="shared" si="83"/>
        <v>0</v>
      </c>
      <c r="BJ581" s="18" t="s">
        <v>860</v>
      </c>
      <c r="BK581" s="100">
        <f t="shared" si="84"/>
        <v>0</v>
      </c>
      <c r="BL581" s="18" t="s">
        <v>885</v>
      </c>
      <c r="BM581" s="18" t="s">
        <v>614</v>
      </c>
    </row>
    <row r="582" spans="2:65" s="1" customFormat="1" ht="31.5" customHeight="1">
      <c r="B582" s="123"/>
      <c r="C582" s="152" t="s">
        <v>615</v>
      </c>
      <c r="D582" s="152" t="s">
        <v>881</v>
      </c>
      <c r="E582" s="153" t="s">
        <v>616</v>
      </c>
      <c r="F582" s="238" t="s">
        <v>617</v>
      </c>
      <c r="G582" s="238"/>
      <c r="H582" s="238"/>
      <c r="I582" s="238"/>
      <c r="J582" s="154" t="s">
        <v>944</v>
      </c>
      <c r="K582" s="155">
        <v>230</v>
      </c>
      <c r="L582" s="239">
        <v>0</v>
      </c>
      <c r="M582" s="239"/>
      <c r="N582" s="240">
        <f t="shared" si="75"/>
        <v>0</v>
      </c>
      <c r="O582" s="240"/>
      <c r="P582" s="240"/>
      <c r="Q582" s="240"/>
      <c r="R582" s="126"/>
      <c r="T582" s="156" t="s">
        <v>737</v>
      </c>
      <c r="U582" s="43" t="s">
        <v>780</v>
      </c>
      <c r="V582" s="35"/>
      <c r="W582" s="157">
        <f t="shared" si="76"/>
        <v>0</v>
      </c>
      <c r="X582" s="157">
        <v>0</v>
      </c>
      <c r="Y582" s="157">
        <f t="shared" si="77"/>
        <v>0</v>
      </c>
      <c r="Z582" s="157">
        <v>0</v>
      </c>
      <c r="AA582" s="158">
        <f t="shared" si="78"/>
        <v>0</v>
      </c>
      <c r="AR582" s="18" t="s">
        <v>885</v>
      </c>
      <c r="AT582" s="18" t="s">
        <v>881</v>
      </c>
      <c r="AU582" s="18" t="s">
        <v>860</v>
      </c>
      <c r="AY582" s="18" t="s">
        <v>880</v>
      </c>
      <c r="BE582" s="100">
        <f t="shared" si="79"/>
        <v>0</v>
      </c>
      <c r="BF582" s="100">
        <f t="shared" si="80"/>
        <v>0</v>
      </c>
      <c r="BG582" s="100">
        <f t="shared" si="81"/>
        <v>0</v>
      </c>
      <c r="BH582" s="100">
        <f t="shared" si="82"/>
        <v>0</v>
      </c>
      <c r="BI582" s="100">
        <f t="shared" si="83"/>
        <v>0</v>
      </c>
      <c r="BJ582" s="18" t="s">
        <v>860</v>
      </c>
      <c r="BK582" s="100">
        <f t="shared" si="84"/>
        <v>0</v>
      </c>
      <c r="BL582" s="18" t="s">
        <v>885</v>
      </c>
      <c r="BM582" s="18" t="s">
        <v>618</v>
      </c>
    </row>
    <row r="583" spans="2:63" s="9" customFormat="1" ht="29.85" customHeight="1">
      <c r="B583" s="141"/>
      <c r="C583" s="142"/>
      <c r="D583" s="151" t="s">
        <v>853</v>
      </c>
      <c r="E583" s="151"/>
      <c r="F583" s="151"/>
      <c r="G583" s="151"/>
      <c r="H583" s="151"/>
      <c r="I583" s="151"/>
      <c r="J583" s="151"/>
      <c r="K583" s="151"/>
      <c r="L583" s="151"/>
      <c r="M583" s="151"/>
      <c r="N583" s="249">
        <f>BK583</f>
        <v>0</v>
      </c>
      <c r="O583" s="250"/>
      <c r="P583" s="250"/>
      <c r="Q583" s="250"/>
      <c r="R583" s="144"/>
      <c r="T583" s="145"/>
      <c r="U583" s="142"/>
      <c r="V583" s="142"/>
      <c r="W583" s="146">
        <f>SUM(W584:W590)</f>
        <v>0</v>
      </c>
      <c r="X583" s="142"/>
      <c r="Y583" s="146">
        <f>SUM(Y584:Y590)</f>
        <v>0</v>
      </c>
      <c r="Z583" s="142"/>
      <c r="AA583" s="147">
        <f>SUM(AA584:AA590)</f>
        <v>0</v>
      </c>
      <c r="AR583" s="148" t="s">
        <v>890</v>
      </c>
      <c r="AT583" s="149" t="s">
        <v>812</v>
      </c>
      <c r="AU583" s="149" t="s">
        <v>756</v>
      </c>
      <c r="AY583" s="148" t="s">
        <v>880</v>
      </c>
      <c r="BK583" s="150">
        <f>SUM(BK584:BK590)</f>
        <v>0</v>
      </c>
    </row>
    <row r="584" spans="2:65" s="1" customFormat="1" ht="22.5" customHeight="1">
      <c r="B584" s="123"/>
      <c r="C584" s="152" t="s">
        <v>619</v>
      </c>
      <c r="D584" s="152" t="s">
        <v>881</v>
      </c>
      <c r="E584" s="153" t="s">
        <v>620</v>
      </c>
      <c r="F584" s="238" t="s">
        <v>621</v>
      </c>
      <c r="G584" s="238"/>
      <c r="H584" s="238"/>
      <c r="I584" s="238"/>
      <c r="J584" s="154" t="s">
        <v>944</v>
      </c>
      <c r="K584" s="155">
        <v>230</v>
      </c>
      <c r="L584" s="239">
        <v>0</v>
      </c>
      <c r="M584" s="239"/>
      <c r="N584" s="240">
        <f aca="true" t="shared" si="85" ref="N584:N590">ROUND(L584*K584,2)</f>
        <v>0</v>
      </c>
      <c r="O584" s="240"/>
      <c r="P584" s="240"/>
      <c r="Q584" s="240"/>
      <c r="R584" s="126"/>
      <c r="T584" s="156" t="s">
        <v>737</v>
      </c>
      <c r="U584" s="43" t="s">
        <v>780</v>
      </c>
      <c r="V584" s="35"/>
      <c r="W584" s="157">
        <f aca="true" t="shared" si="86" ref="W584:W590">V584*K584</f>
        <v>0</v>
      </c>
      <c r="X584" s="157">
        <v>0</v>
      </c>
      <c r="Y584" s="157">
        <f aca="true" t="shared" si="87" ref="Y584:Y590">X584*K584</f>
        <v>0</v>
      </c>
      <c r="Z584" s="157">
        <v>0</v>
      </c>
      <c r="AA584" s="158">
        <f aca="true" t="shared" si="88" ref="AA584:AA590">Z584*K584</f>
        <v>0</v>
      </c>
      <c r="AR584" s="18" t="s">
        <v>885</v>
      </c>
      <c r="AT584" s="18" t="s">
        <v>881</v>
      </c>
      <c r="AU584" s="18" t="s">
        <v>860</v>
      </c>
      <c r="AY584" s="18" t="s">
        <v>880</v>
      </c>
      <c r="BE584" s="100">
        <f aca="true" t="shared" si="89" ref="BE584:BE590">IF(U584="základní",N584,0)</f>
        <v>0</v>
      </c>
      <c r="BF584" s="100">
        <f aca="true" t="shared" si="90" ref="BF584:BF590">IF(U584="snížená",N584,0)</f>
        <v>0</v>
      </c>
      <c r="BG584" s="100">
        <f aca="true" t="shared" si="91" ref="BG584:BG590">IF(U584="zákl. přenesená",N584,0)</f>
        <v>0</v>
      </c>
      <c r="BH584" s="100">
        <f aca="true" t="shared" si="92" ref="BH584:BH590">IF(U584="sníž. přenesená",N584,0)</f>
        <v>0</v>
      </c>
      <c r="BI584" s="100">
        <f aca="true" t="shared" si="93" ref="BI584:BI590">IF(U584="nulová",N584,0)</f>
        <v>0</v>
      </c>
      <c r="BJ584" s="18" t="s">
        <v>860</v>
      </c>
      <c r="BK584" s="100">
        <f aca="true" t="shared" si="94" ref="BK584:BK590">ROUND(L584*K584,2)</f>
        <v>0</v>
      </c>
      <c r="BL584" s="18" t="s">
        <v>885</v>
      </c>
      <c r="BM584" s="18" t="s">
        <v>622</v>
      </c>
    </row>
    <row r="585" spans="2:65" s="1" customFormat="1" ht="22.5" customHeight="1">
      <c r="B585" s="123"/>
      <c r="C585" s="152" t="s">
        <v>623</v>
      </c>
      <c r="D585" s="152" t="s">
        <v>881</v>
      </c>
      <c r="E585" s="153" t="s">
        <v>624</v>
      </c>
      <c r="F585" s="238" t="s">
        <v>625</v>
      </c>
      <c r="G585" s="238"/>
      <c r="H585" s="238"/>
      <c r="I585" s="238"/>
      <c r="J585" s="154" t="s">
        <v>944</v>
      </c>
      <c r="K585" s="155">
        <v>194</v>
      </c>
      <c r="L585" s="239">
        <v>0</v>
      </c>
      <c r="M585" s="239"/>
      <c r="N585" s="240">
        <f t="shared" si="85"/>
        <v>0</v>
      </c>
      <c r="O585" s="240"/>
      <c r="P585" s="240"/>
      <c r="Q585" s="240"/>
      <c r="R585" s="126"/>
      <c r="T585" s="156" t="s">
        <v>737</v>
      </c>
      <c r="U585" s="43" t="s">
        <v>780</v>
      </c>
      <c r="V585" s="35"/>
      <c r="W585" s="157">
        <f t="shared" si="86"/>
        <v>0</v>
      </c>
      <c r="X585" s="157">
        <v>0</v>
      </c>
      <c r="Y585" s="157">
        <f t="shared" si="87"/>
        <v>0</v>
      </c>
      <c r="Z585" s="157">
        <v>0</v>
      </c>
      <c r="AA585" s="158">
        <f t="shared" si="88"/>
        <v>0</v>
      </c>
      <c r="AR585" s="18" t="s">
        <v>885</v>
      </c>
      <c r="AT585" s="18" t="s">
        <v>881</v>
      </c>
      <c r="AU585" s="18" t="s">
        <v>860</v>
      </c>
      <c r="AY585" s="18" t="s">
        <v>880</v>
      </c>
      <c r="BE585" s="100">
        <f t="shared" si="89"/>
        <v>0</v>
      </c>
      <c r="BF585" s="100">
        <f t="shared" si="90"/>
        <v>0</v>
      </c>
      <c r="BG585" s="100">
        <f t="shared" si="91"/>
        <v>0</v>
      </c>
      <c r="BH585" s="100">
        <f t="shared" si="92"/>
        <v>0</v>
      </c>
      <c r="BI585" s="100">
        <f t="shared" si="93"/>
        <v>0</v>
      </c>
      <c r="BJ585" s="18" t="s">
        <v>860</v>
      </c>
      <c r="BK585" s="100">
        <f t="shared" si="94"/>
        <v>0</v>
      </c>
      <c r="BL585" s="18" t="s">
        <v>885</v>
      </c>
      <c r="BM585" s="18" t="s">
        <v>626</v>
      </c>
    </row>
    <row r="586" spans="2:65" s="1" customFormat="1" ht="22.5" customHeight="1">
      <c r="B586" s="123"/>
      <c r="C586" s="152" t="s">
        <v>627</v>
      </c>
      <c r="D586" s="152" t="s">
        <v>881</v>
      </c>
      <c r="E586" s="153" t="s">
        <v>628</v>
      </c>
      <c r="F586" s="238" t="s">
        <v>629</v>
      </c>
      <c r="G586" s="238"/>
      <c r="H586" s="238"/>
      <c r="I586" s="238"/>
      <c r="J586" s="154" t="s">
        <v>944</v>
      </c>
      <c r="K586" s="155">
        <v>68</v>
      </c>
      <c r="L586" s="239">
        <v>0</v>
      </c>
      <c r="M586" s="239"/>
      <c r="N586" s="240">
        <f t="shared" si="85"/>
        <v>0</v>
      </c>
      <c r="O586" s="240"/>
      <c r="P586" s="240"/>
      <c r="Q586" s="240"/>
      <c r="R586" s="126"/>
      <c r="T586" s="156" t="s">
        <v>737</v>
      </c>
      <c r="U586" s="43" t="s">
        <v>780</v>
      </c>
      <c r="V586" s="35"/>
      <c r="W586" s="157">
        <f t="shared" si="86"/>
        <v>0</v>
      </c>
      <c r="X586" s="157">
        <v>0</v>
      </c>
      <c r="Y586" s="157">
        <f t="shared" si="87"/>
        <v>0</v>
      </c>
      <c r="Z586" s="157">
        <v>0</v>
      </c>
      <c r="AA586" s="158">
        <f t="shared" si="88"/>
        <v>0</v>
      </c>
      <c r="AR586" s="18" t="s">
        <v>885</v>
      </c>
      <c r="AT586" s="18" t="s">
        <v>881</v>
      </c>
      <c r="AU586" s="18" t="s">
        <v>860</v>
      </c>
      <c r="AY586" s="18" t="s">
        <v>880</v>
      </c>
      <c r="BE586" s="100">
        <f t="shared" si="89"/>
        <v>0</v>
      </c>
      <c r="BF586" s="100">
        <f t="shared" si="90"/>
        <v>0</v>
      </c>
      <c r="BG586" s="100">
        <f t="shared" si="91"/>
        <v>0</v>
      </c>
      <c r="BH586" s="100">
        <f t="shared" si="92"/>
        <v>0</v>
      </c>
      <c r="BI586" s="100">
        <f t="shared" si="93"/>
        <v>0</v>
      </c>
      <c r="BJ586" s="18" t="s">
        <v>860</v>
      </c>
      <c r="BK586" s="100">
        <f t="shared" si="94"/>
        <v>0</v>
      </c>
      <c r="BL586" s="18" t="s">
        <v>885</v>
      </c>
      <c r="BM586" s="18" t="s">
        <v>630</v>
      </c>
    </row>
    <row r="587" spans="2:65" s="1" customFormat="1" ht="22.5" customHeight="1">
      <c r="B587" s="123"/>
      <c r="C587" s="152" t="s">
        <v>631</v>
      </c>
      <c r="D587" s="152" t="s">
        <v>881</v>
      </c>
      <c r="E587" s="153" t="s">
        <v>632</v>
      </c>
      <c r="F587" s="238" t="s">
        <v>633</v>
      </c>
      <c r="G587" s="238"/>
      <c r="H587" s="238"/>
      <c r="I587" s="238"/>
      <c r="J587" s="154" t="s">
        <v>944</v>
      </c>
      <c r="K587" s="155">
        <v>162</v>
      </c>
      <c r="L587" s="239">
        <v>0</v>
      </c>
      <c r="M587" s="239"/>
      <c r="N587" s="240">
        <f t="shared" si="85"/>
        <v>0</v>
      </c>
      <c r="O587" s="240"/>
      <c r="P587" s="240"/>
      <c r="Q587" s="240"/>
      <c r="R587" s="126"/>
      <c r="T587" s="156" t="s">
        <v>737</v>
      </c>
      <c r="U587" s="43" t="s">
        <v>780</v>
      </c>
      <c r="V587" s="35"/>
      <c r="W587" s="157">
        <f t="shared" si="86"/>
        <v>0</v>
      </c>
      <c r="X587" s="157">
        <v>0</v>
      </c>
      <c r="Y587" s="157">
        <f t="shared" si="87"/>
        <v>0</v>
      </c>
      <c r="Z587" s="157">
        <v>0</v>
      </c>
      <c r="AA587" s="158">
        <f t="shared" si="88"/>
        <v>0</v>
      </c>
      <c r="AR587" s="18" t="s">
        <v>885</v>
      </c>
      <c r="AT587" s="18" t="s">
        <v>881</v>
      </c>
      <c r="AU587" s="18" t="s">
        <v>860</v>
      </c>
      <c r="AY587" s="18" t="s">
        <v>880</v>
      </c>
      <c r="BE587" s="100">
        <f t="shared" si="89"/>
        <v>0</v>
      </c>
      <c r="BF587" s="100">
        <f t="shared" si="90"/>
        <v>0</v>
      </c>
      <c r="BG587" s="100">
        <f t="shared" si="91"/>
        <v>0</v>
      </c>
      <c r="BH587" s="100">
        <f t="shared" si="92"/>
        <v>0</v>
      </c>
      <c r="BI587" s="100">
        <f t="shared" si="93"/>
        <v>0</v>
      </c>
      <c r="BJ587" s="18" t="s">
        <v>860</v>
      </c>
      <c r="BK587" s="100">
        <f t="shared" si="94"/>
        <v>0</v>
      </c>
      <c r="BL587" s="18" t="s">
        <v>885</v>
      </c>
      <c r="BM587" s="18" t="s">
        <v>634</v>
      </c>
    </row>
    <row r="588" spans="2:65" s="1" customFormat="1" ht="22.5" customHeight="1">
      <c r="B588" s="123"/>
      <c r="C588" s="152" t="s">
        <v>635</v>
      </c>
      <c r="D588" s="152" t="s">
        <v>881</v>
      </c>
      <c r="E588" s="153" t="s">
        <v>636</v>
      </c>
      <c r="F588" s="238" t="s">
        <v>637</v>
      </c>
      <c r="G588" s="238"/>
      <c r="H588" s="238"/>
      <c r="I588" s="238"/>
      <c r="J588" s="154" t="s">
        <v>944</v>
      </c>
      <c r="K588" s="155">
        <v>7</v>
      </c>
      <c r="L588" s="239">
        <v>0</v>
      </c>
      <c r="M588" s="239"/>
      <c r="N588" s="240">
        <f t="shared" si="85"/>
        <v>0</v>
      </c>
      <c r="O588" s="240"/>
      <c r="P588" s="240"/>
      <c r="Q588" s="240"/>
      <c r="R588" s="126"/>
      <c r="T588" s="156" t="s">
        <v>737</v>
      </c>
      <c r="U588" s="43" t="s">
        <v>780</v>
      </c>
      <c r="V588" s="35"/>
      <c r="W588" s="157">
        <f t="shared" si="86"/>
        <v>0</v>
      </c>
      <c r="X588" s="157">
        <v>0</v>
      </c>
      <c r="Y588" s="157">
        <f t="shared" si="87"/>
        <v>0</v>
      </c>
      <c r="Z588" s="157">
        <v>0</v>
      </c>
      <c r="AA588" s="158">
        <f t="shared" si="88"/>
        <v>0</v>
      </c>
      <c r="AR588" s="18" t="s">
        <v>885</v>
      </c>
      <c r="AT588" s="18" t="s">
        <v>881</v>
      </c>
      <c r="AU588" s="18" t="s">
        <v>860</v>
      </c>
      <c r="AY588" s="18" t="s">
        <v>880</v>
      </c>
      <c r="BE588" s="100">
        <f t="shared" si="89"/>
        <v>0</v>
      </c>
      <c r="BF588" s="100">
        <f t="shared" si="90"/>
        <v>0</v>
      </c>
      <c r="BG588" s="100">
        <f t="shared" si="91"/>
        <v>0</v>
      </c>
      <c r="BH588" s="100">
        <f t="shared" si="92"/>
        <v>0</v>
      </c>
      <c r="BI588" s="100">
        <f t="shared" si="93"/>
        <v>0</v>
      </c>
      <c r="BJ588" s="18" t="s">
        <v>860</v>
      </c>
      <c r="BK588" s="100">
        <f t="shared" si="94"/>
        <v>0</v>
      </c>
      <c r="BL588" s="18" t="s">
        <v>885</v>
      </c>
      <c r="BM588" s="18" t="s">
        <v>638</v>
      </c>
    </row>
    <row r="589" spans="2:65" s="1" customFormat="1" ht="22.5" customHeight="1">
      <c r="B589" s="123"/>
      <c r="C589" s="152" t="s">
        <v>639</v>
      </c>
      <c r="D589" s="152" t="s">
        <v>881</v>
      </c>
      <c r="E589" s="153" t="s">
        <v>640</v>
      </c>
      <c r="F589" s="238" t="s">
        <v>641</v>
      </c>
      <c r="G589" s="238"/>
      <c r="H589" s="238"/>
      <c r="I589" s="238"/>
      <c r="J589" s="154" t="s">
        <v>944</v>
      </c>
      <c r="K589" s="155">
        <v>182</v>
      </c>
      <c r="L589" s="239">
        <v>0</v>
      </c>
      <c r="M589" s="239"/>
      <c r="N589" s="240">
        <f t="shared" si="85"/>
        <v>0</v>
      </c>
      <c r="O589" s="240"/>
      <c r="P589" s="240"/>
      <c r="Q589" s="240"/>
      <c r="R589" s="126"/>
      <c r="T589" s="156" t="s">
        <v>737</v>
      </c>
      <c r="U589" s="43" t="s">
        <v>780</v>
      </c>
      <c r="V589" s="35"/>
      <c r="W589" s="157">
        <f t="shared" si="86"/>
        <v>0</v>
      </c>
      <c r="X589" s="157">
        <v>0</v>
      </c>
      <c r="Y589" s="157">
        <f t="shared" si="87"/>
        <v>0</v>
      </c>
      <c r="Z589" s="157">
        <v>0</v>
      </c>
      <c r="AA589" s="158">
        <f t="shared" si="88"/>
        <v>0</v>
      </c>
      <c r="AR589" s="18" t="s">
        <v>885</v>
      </c>
      <c r="AT589" s="18" t="s">
        <v>881</v>
      </c>
      <c r="AU589" s="18" t="s">
        <v>860</v>
      </c>
      <c r="AY589" s="18" t="s">
        <v>880</v>
      </c>
      <c r="BE589" s="100">
        <f t="shared" si="89"/>
        <v>0</v>
      </c>
      <c r="BF589" s="100">
        <f t="shared" si="90"/>
        <v>0</v>
      </c>
      <c r="BG589" s="100">
        <f t="shared" si="91"/>
        <v>0</v>
      </c>
      <c r="BH589" s="100">
        <f t="shared" si="92"/>
        <v>0</v>
      </c>
      <c r="BI589" s="100">
        <f t="shared" si="93"/>
        <v>0</v>
      </c>
      <c r="BJ589" s="18" t="s">
        <v>860</v>
      </c>
      <c r="BK589" s="100">
        <f t="shared" si="94"/>
        <v>0</v>
      </c>
      <c r="BL589" s="18" t="s">
        <v>885</v>
      </c>
      <c r="BM589" s="18" t="s">
        <v>642</v>
      </c>
    </row>
    <row r="590" spans="2:65" s="1" customFormat="1" ht="22.5" customHeight="1">
      <c r="B590" s="123"/>
      <c r="C590" s="152" t="s">
        <v>643</v>
      </c>
      <c r="D590" s="152" t="s">
        <v>881</v>
      </c>
      <c r="E590" s="153" t="s">
        <v>644</v>
      </c>
      <c r="F590" s="238" t="s">
        <v>645</v>
      </c>
      <c r="G590" s="238"/>
      <c r="H590" s="238"/>
      <c r="I590" s="238"/>
      <c r="J590" s="154" t="s">
        <v>884</v>
      </c>
      <c r="K590" s="155">
        <v>120</v>
      </c>
      <c r="L590" s="239">
        <v>0</v>
      </c>
      <c r="M590" s="239"/>
      <c r="N590" s="240">
        <f t="shared" si="85"/>
        <v>0</v>
      </c>
      <c r="O590" s="240"/>
      <c r="P590" s="240"/>
      <c r="Q590" s="240"/>
      <c r="R590" s="126"/>
      <c r="T590" s="156" t="s">
        <v>737</v>
      </c>
      <c r="U590" s="43" t="s">
        <v>780</v>
      </c>
      <c r="V590" s="35"/>
      <c r="W590" s="157">
        <f t="shared" si="86"/>
        <v>0</v>
      </c>
      <c r="X590" s="157">
        <v>0</v>
      </c>
      <c r="Y590" s="157">
        <f t="shared" si="87"/>
        <v>0</v>
      </c>
      <c r="Z590" s="157">
        <v>0</v>
      </c>
      <c r="AA590" s="158">
        <f t="shared" si="88"/>
        <v>0</v>
      </c>
      <c r="AR590" s="18" t="s">
        <v>885</v>
      </c>
      <c r="AT590" s="18" t="s">
        <v>881</v>
      </c>
      <c r="AU590" s="18" t="s">
        <v>860</v>
      </c>
      <c r="AY590" s="18" t="s">
        <v>880</v>
      </c>
      <c r="BE590" s="100">
        <f t="shared" si="89"/>
        <v>0</v>
      </c>
      <c r="BF590" s="100">
        <f t="shared" si="90"/>
        <v>0</v>
      </c>
      <c r="BG590" s="100">
        <f t="shared" si="91"/>
        <v>0</v>
      </c>
      <c r="BH590" s="100">
        <f t="shared" si="92"/>
        <v>0</v>
      </c>
      <c r="BI590" s="100">
        <f t="shared" si="93"/>
        <v>0</v>
      </c>
      <c r="BJ590" s="18" t="s">
        <v>860</v>
      </c>
      <c r="BK590" s="100">
        <f t="shared" si="94"/>
        <v>0</v>
      </c>
      <c r="BL590" s="18" t="s">
        <v>885</v>
      </c>
      <c r="BM590" s="18" t="s">
        <v>646</v>
      </c>
    </row>
    <row r="591" spans="2:63" s="9" customFormat="1" ht="37.35" customHeight="1">
      <c r="B591" s="141"/>
      <c r="C591" s="142"/>
      <c r="D591" s="143" t="s">
        <v>854</v>
      </c>
      <c r="E591" s="143"/>
      <c r="F591" s="143"/>
      <c r="G591" s="143"/>
      <c r="H591" s="143"/>
      <c r="I591" s="143"/>
      <c r="J591" s="143"/>
      <c r="K591" s="143"/>
      <c r="L591" s="143"/>
      <c r="M591" s="143"/>
      <c r="N591" s="256">
        <f>BK591</f>
        <v>0</v>
      </c>
      <c r="O591" s="257"/>
      <c r="P591" s="257"/>
      <c r="Q591" s="257"/>
      <c r="R591" s="144"/>
      <c r="T591" s="145"/>
      <c r="U591" s="142"/>
      <c r="V591" s="142"/>
      <c r="W591" s="146">
        <f>W592</f>
        <v>0</v>
      </c>
      <c r="X591" s="142"/>
      <c r="Y591" s="146">
        <f>Y592</f>
        <v>0</v>
      </c>
      <c r="Z591" s="142"/>
      <c r="AA591" s="147">
        <f>AA592</f>
        <v>5.691000000000001</v>
      </c>
      <c r="AR591" s="148" t="s">
        <v>756</v>
      </c>
      <c r="AT591" s="149" t="s">
        <v>812</v>
      </c>
      <c r="AU591" s="149" t="s">
        <v>813</v>
      </c>
      <c r="AY591" s="148" t="s">
        <v>880</v>
      </c>
      <c r="BK591" s="150">
        <f>BK592</f>
        <v>0</v>
      </c>
    </row>
    <row r="592" spans="2:63" s="9" customFormat="1" ht="19.9" customHeight="1">
      <c r="B592" s="141"/>
      <c r="C592" s="142"/>
      <c r="D592" s="151" t="s">
        <v>855</v>
      </c>
      <c r="E592" s="151"/>
      <c r="F592" s="151"/>
      <c r="G592" s="151"/>
      <c r="H592" s="151"/>
      <c r="I592" s="151"/>
      <c r="J592" s="151"/>
      <c r="K592" s="151"/>
      <c r="L592" s="151"/>
      <c r="M592" s="151"/>
      <c r="N592" s="254">
        <f>BK592</f>
        <v>0</v>
      </c>
      <c r="O592" s="255"/>
      <c r="P592" s="255"/>
      <c r="Q592" s="255"/>
      <c r="R592" s="144"/>
      <c r="T592" s="145"/>
      <c r="U592" s="142"/>
      <c r="V592" s="142"/>
      <c r="W592" s="146">
        <f>W593+SUM(W594:W617)</f>
        <v>0</v>
      </c>
      <c r="X592" s="142"/>
      <c r="Y592" s="146">
        <f>Y593+SUM(Y594:Y617)</f>
        <v>0</v>
      </c>
      <c r="Z592" s="142"/>
      <c r="AA592" s="147">
        <f>AA593+SUM(AA594:AA617)</f>
        <v>5.691000000000001</v>
      </c>
      <c r="AR592" s="148" t="s">
        <v>756</v>
      </c>
      <c r="AT592" s="149" t="s">
        <v>812</v>
      </c>
      <c r="AU592" s="149" t="s">
        <v>756</v>
      </c>
      <c r="AY592" s="148" t="s">
        <v>880</v>
      </c>
      <c r="BK592" s="150">
        <f>BK593+SUM(BK594:BK617)</f>
        <v>0</v>
      </c>
    </row>
    <row r="593" spans="2:65" s="1" customFormat="1" ht="31.5" customHeight="1">
      <c r="B593" s="123"/>
      <c r="C593" s="152" t="s">
        <v>647</v>
      </c>
      <c r="D593" s="152" t="s">
        <v>881</v>
      </c>
      <c r="E593" s="153" t="s">
        <v>648</v>
      </c>
      <c r="F593" s="238" t="s">
        <v>649</v>
      </c>
      <c r="G593" s="238"/>
      <c r="H593" s="238"/>
      <c r="I593" s="238"/>
      <c r="J593" s="154" t="s">
        <v>944</v>
      </c>
      <c r="K593" s="155">
        <v>118</v>
      </c>
      <c r="L593" s="239">
        <v>0</v>
      </c>
      <c r="M593" s="239"/>
      <c r="N593" s="240">
        <f>ROUND(L593*K593,2)</f>
        <v>0</v>
      </c>
      <c r="O593" s="240"/>
      <c r="P593" s="240"/>
      <c r="Q593" s="240"/>
      <c r="R593" s="126"/>
      <c r="T593" s="156" t="s">
        <v>737</v>
      </c>
      <c r="U593" s="43" t="s">
        <v>780</v>
      </c>
      <c r="V593" s="35"/>
      <c r="W593" s="157">
        <f>V593*K593</f>
        <v>0</v>
      </c>
      <c r="X593" s="157">
        <v>0</v>
      </c>
      <c r="Y593" s="157">
        <f>X593*K593</f>
        <v>0</v>
      </c>
      <c r="Z593" s="157">
        <v>0.001</v>
      </c>
      <c r="AA593" s="158">
        <f>Z593*K593</f>
        <v>0.11800000000000001</v>
      </c>
      <c r="AR593" s="18" t="s">
        <v>894</v>
      </c>
      <c r="AT593" s="18" t="s">
        <v>881</v>
      </c>
      <c r="AU593" s="18" t="s">
        <v>860</v>
      </c>
      <c r="AY593" s="18" t="s">
        <v>880</v>
      </c>
      <c r="BE593" s="100">
        <f>IF(U593="základní",N593,0)</f>
        <v>0</v>
      </c>
      <c r="BF593" s="100">
        <f>IF(U593="snížená",N593,0)</f>
        <v>0</v>
      </c>
      <c r="BG593" s="100">
        <f>IF(U593="zákl. přenesená",N593,0)</f>
        <v>0</v>
      </c>
      <c r="BH593" s="100">
        <f>IF(U593="sníž. přenesená",N593,0)</f>
        <v>0</v>
      </c>
      <c r="BI593" s="100">
        <f>IF(U593="nulová",N593,0)</f>
        <v>0</v>
      </c>
      <c r="BJ593" s="18" t="s">
        <v>860</v>
      </c>
      <c r="BK593" s="100">
        <f>ROUND(L593*K593,2)</f>
        <v>0</v>
      </c>
      <c r="BL593" s="18" t="s">
        <v>894</v>
      </c>
      <c r="BM593" s="18" t="s">
        <v>650</v>
      </c>
    </row>
    <row r="594" spans="2:51" s="10" customFormat="1" ht="22.5" customHeight="1">
      <c r="B594" s="163"/>
      <c r="C594" s="164"/>
      <c r="D594" s="164"/>
      <c r="E594" s="165" t="s">
        <v>737</v>
      </c>
      <c r="F594" s="247" t="s">
        <v>651</v>
      </c>
      <c r="G594" s="248"/>
      <c r="H594" s="248"/>
      <c r="I594" s="248"/>
      <c r="J594" s="164"/>
      <c r="K594" s="166">
        <v>118</v>
      </c>
      <c r="L594" s="164"/>
      <c r="M594" s="164"/>
      <c r="N594" s="164"/>
      <c r="O594" s="164"/>
      <c r="P594" s="164"/>
      <c r="Q594" s="164"/>
      <c r="R594" s="167"/>
      <c r="T594" s="168"/>
      <c r="U594" s="164"/>
      <c r="V594" s="164"/>
      <c r="W594" s="164"/>
      <c r="X594" s="164"/>
      <c r="Y594" s="164"/>
      <c r="Z594" s="164"/>
      <c r="AA594" s="169"/>
      <c r="AT594" s="170" t="s">
        <v>915</v>
      </c>
      <c r="AU594" s="170" t="s">
        <v>860</v>
      </c>
      <c r="AV594" s="10" t="s">
        <v>860</v>
      </c>
      <c r="AW594" s="10" t="s">
        <v>770</v>
      </c>
      <c r="AX594" s="10" t="s">
        <v>756</v>
      </c>
      <c r="AY594" s="170" t="s">
        <v>880</v>
      </c>
    </row>
    <row r="595" spans="2:65" s="1" customFormat="1" ht="31.5" customHeight="1">
      <c r="B595" s="123"/>
      <c r="C595" s="152" t="s">
        <v>652</v>
      </c>
      <c r="D595" s="152" t="s">
        <v>881</v>
      </c>
      <c r="E595" s="153" t="s">
        <v>653</v>
      </c>
      <c r="F595" s="238" t="s">
        <v>654</v>
      </c>
      <c r="G595" s="238"/>
      <c r="H595" s="238"/>
      <c r="I595" s="238"/>
      <c r="J595" s="154" t="s">
        <v>944</v>
      </c>
      <c r="K595" s="155">
        <v>41</v>
      </c>
      <c r="L595" s="239">
        <v>0</v>
      </c>
      <c r="M595" s="239"/>
      <c r="N595" s="240">
        <f>ROUND(L595*K595,2)</f>
        <v>0</v>
      </c>
      <c r="O595" s="240"/>
      <c r="P595" s="240"/>
      <c r="Q595" s="240"/>
      <c r="R595" s="126"/>
      <c r="T595" s="156" t="s">
        <v>737</v>
      </c>
      <c r="U595" s="43" t="s">
        <v>780</v>
      </c>
      <c r="V595" s="35"/>
      <c r="W595" s="157">
        <f>V595*K595</f>
        <v>0</v>
      </c>
      <c r="X595" s="157">
        <v>0</v>
      </c>
      <c r="Y595" s="157">
        <f>X595*K595</f>
        <v>0</v>
      </c>
      <c r="Z595" s="157">
        <v>0.001</v>
      </c>
      <c r="AA595" s="158">
        <f>Z595*K595</f>
        <v>0.041</v>
      </c>
      <c r="AR595" s="18" t="s">
        <v>894</v>
      </c>
      <c r="AT595" s="18" t="s">
        <v>881</v>
      </c>
      <c r="AU595" s="18" t="s">
        <v>860</v>
      </c>
      <c r="AY595" s="18" t="s">
        <v>880</v>
      </c>
      <c r="BE595" s="100">
        <f>IF(U595="základní",N595,0)</f>
        <v>0</v>
      </c>
      <c r="BF595" s="100">
        <f>IF(U595="snížená",N595,0)</f>
        <v>0</v>
      </c>
      <c r="BG595" s="100">
        <f>IF(U595="zákl. přenesená",N595,0)</f>
        <v>0</v>
      </c>
      <c r="BH595" s="100">
        <f>IF(U595="sníž. přenesená",N595,0)</f>
        <v>0</v>
      </c>
      <c r="BI595" s="100">
        <f>IF(U595="nulová",N595,0)</f>
        <v>0</v>
      </c>
      <c r="BJ595" s="18" t="s">
        <v>860</v>
      </c>
      <c r="BK595" s="100">
        <f>ROUND(L595*K595,2)</f>
        <v>0</v>
      </c>
      <c r="BL595" s="18" t="s">
        <v>894</v>
      </c>
      <c r="BM595" s="18" t="s">
        <v>655</v>
      </c>
    </row>
    <row r="596" spans="2:51" s="10" customFormat="1" ht="22.5" customHeight="1">
      <c r="B596" s="163"/>
      <c r="C596" s="164"/>
      <c r="D596" s="164"/>
      <c r="E596" s="165" t="s">
        <v>737</v>
      </c>
      <c r="F596" s="247" t="s">
        <v>656</v>
      </c>
      <c r="G596" s="248"/>
      <c r="H596" s="248"/>
      <c r="I596" s="248"/>
      <c r="J596" s="164"/>
      <c r="K596" s="166">
        <v>41</v>
      </c>
      <c r="L596" s="164"/>
      <c r="M596" s="164"/>
      <c r="N596" s="164"/>
      <c r="O596" s="164"/>
      <c r="P596" s="164"/>
      <c r="Q596" s="164"/>
      <c r="R596" s="167"/>
      <c r="T596" s="168"/>
      <c r="U596" s="164"/>
      <c r="V596" s="164"/>
      <c r="W596" s="164"/>
      <c r="X596" s="164"/>
      <c r="Y596" s="164"/>
      <c r="Z596" s="164"/>
      <c r="AA596" s="169"/>
      <c r="AT596" s="170" t="s">
        <v>915</v>
      </c>
      <c r="AU596" s="170" t="s">
        <v>860</v>
      </c>
      <c r="AV596" s="10" t="s">
        <v>860</v>
      </c>
      <c r="AW596" s="10" t="s">
        <v>770</v>
      </c>
      <c r="AX596" s="10" t="s">
        <v>756</v>
      </c>
      <c r="AY596" s="170" t="s">
        <v>880</v>
      </c>
    </row>
    <row r="597" spans="2:65" s="1" customFormat="1" ht="31.5" customHeight="1">
      <c r="B597" s="123"/>
      <c r="C597" s="152" t="s">
        <v>657</v>
      </c>
      <c r="D597" s="152" t="s">
        <v>881</v>
      </c>
      <c r="E597" s="153" t="s">
        <v>658</v>
      </c>
      <c r="F597" s="238" t="s">
        <v>659</v>
      </c>
      <c r="G597" s="238"/>
      <c r="H597" s="238"/>
      <c r="I597" s="238"/>
      <c r="J597" s="154" t="s">
        <v>944</v>
      </c>
      <c r="K597" s="155">
        <v>7</v>
      </c>
      <c r="L597" s="239">
        <v>0</v>
      </c>
      <c r="M597" s="239"/>
      <c r="N597" s="240">
        <f>ROUND(L597*K597,2)</f>
        <v>0</v>
      </c>
      <c r="O597" s="240"/>
      <c r="P597" s="240"/>
      <c r="Q597" s="240"/>
      <c r="R597" s="126"/>
      <c r="T597" s="156" t="s">
        <v>737</v>
      </c>
      <c r="U597" s="43" t="s">
        <v>780</v>
      </c>
      <c r="V597" s="35"/>
      <c r="W597" s="157">
        <f>V597*K597</f>
        <v>0</v>
      </c>
      <c r="X597" s="157">
        <v>0</v>
      </c>
      <c r="Y597" s="157">
        <f>X597*K597</f>
        <v>0</v>
      </c>
      <c r="Z597" s="157">
        <v>0.002</v>
      </c>
      <c r="AA597" s="158">
        <f>Z597*K597</f>
        <v>0.014</v>
      </c>
      <c r="AR597" s="18" t="s">
        <v>894</v>
      </c>
      <c r="AT597" s="18" t="s">
        <v>881</v>
      </c>
      <c r="AU597" s="18" t="s">
        <v>860</v>
      </c>
      <c r="AY597" s="18" t="s">
        <v>880</v>
      </c>
      <c r="BE597" s="100">
        <f>IF(U597="základní",N597,0)</f>
        <v>0</v>
      </c>
      <c r="BF597" s="100">
        <f>IF(U597="snížená",N597,0)</f>
        <v>0</v>
      </c>
      <c r="BG597" s="100">
        <f>IF(U597="zákl. přenesená",N597,0)</f>
        <v>0</v>
      </c>
      <c r="BH597" s="100">
        <f>IF(U597="sníž. přenesená",N597,0)</f>
        <v>0</v>
      </c>
      <c r="BI597" s="100">
        <f>IF(U597="nulová",N597,0)</f>
        <v>0</v>
      </c>
      <c r="BJ597" s="18" t="s">
        <v>860</v>
      </c>
      <c r="BK597" s="100">
        <f>ROUND(L597*K597,2)</f>
        <v>0</v>
      </c>
      <c r="BL597" s="18" t="s">
        <v>894</v>
      </c>
      <c r="BM597" s="18" t="s">
        <v>660</v>
      </c>
    </row>
    <row r="598" spans="2:51" s="10" customFormat="1" ht="22.5" customHeight="1">
      <c r="B598" s="163"/>
      <c r="C598" s="164"/>
      <c r="D598" s="164"/>
      <c r="E598" s="165" t="s">
        <v>737</v>
      </c>
      <c r="F598" s="247" t="s">
        <v>661</v>
      </c>
      <c r="G598" s="248"/>
      <c r="H598" s="248"/>
      <c r="I598" s="248"/>
      <c r="J598" s="164"/>
      <c r="K598" s="166">
        <v>7</v>
      </c>
      <c r="L598" s="164"/>
      <c r="M598" s="164"/>
      <c r="N598" s="164"/>
      <c r="O598" s="164"/>
      <c r="P598" s="164"/>
      <c r="Q598" s="164"/>
      <c r="R598" s="167"/>
      <c r="T598" s="168"/>
      <c r="U598" s="164"/>
      <c r="V598" s="164"/>
      <c r="W598" s="164"/>
      <c r="X598" s="164"/>
      <c r="Y598" s="164"/>
      <c r="Z598" s="164"/>
      <c r="AA598" s="169"/>
      <c r="AT598" s="170" t="s">
        <v>915</v>
      </c>
      <c r="AU598" s="170" t="s">
        <v>860</v>
      </c>
      <c r="AV598" s="10" t="s">
        <v>860</v>
      </c>
      <c r="AW598" s="10" t="s">
        <v>770</v>
      </c>
      <c r="AX598" s="10" t="s">
        <v>756</v>
      </c>
      <c r="AY598" s="170" t="s">
        <v>880</v>
      </c>
    </row>
    <row r="599" spans="2:65" s="1" customFormat="1" ht="31.5" customHeight="1">
      <c r="B599" s="123"/>
      <c r="C599" s="152" t="s">
        <v>662</v>
      </c>
      <c r="D599" s="152" t="s">
        <v>881</v>
      </c>
      <c r="E599" s="153" t="s">
        <v>663</v>
      </c>
      <c r="F599" s="238" t="s">
        <v>664</v>
      </c>
      <c r="G599" s="238"/>
      <c r="H599" s="238"/>
      <c r="I599" s="238"/>
      <c r="J599" s="154" t="s">
        <v>944</v>
      </c>
      <c r="K599" s="155">
        <v>8</v>
      </c>
      <c r="L599" s="239">
        <v>0</v>
      </c>
      <c r="M599" s="239"/>
      <c r="N599" s="240">
        <f>ROUND(L599*K599,2)</f>
        <v>0</v>
      </c>
      <c r="O599" s="240"/>
      <c r="P599" s="240"/>
      <c r="Q599" s="240"/>
      <c r="R599" s="126"/>
      <c r="T599" s="156" t="s">
        <v>737</v>
      </c>
      <c r="U599" s="43" t="s">
        <v>780</v>
      </c>
      <c r="V599" s="35"/>
      <c r="W599" s="157">
        <f>V599*K599</f>
        <v>0</v>
      </c>
      <c r="X599" s="157">
        <v>0</v>
      </c>
      <c r="Y599" s="157">
        <f>X599*K599</f>
        <v>0</v>
      </c>
      <c r="Z599" s="157">
        <v>0.002</v>
      </c>
      <c r="AA599" s="158">
        <f>Z599*K599</f>
        <v>0.016</v>
      </c>
      <c r="AR599" s="18" t="s">
        <v>894</v>
      </c>
      <c r="AT599" s="18" t="s">
        <v>881</v>
      </c>
      <c r="AU599" s="18" t="s">
        <v>860</v>
      </c>
      <c r="AY599" s="18" t="s">
        <v>880</v>
      </c>
      <c r="BE599" s="100">
        <f>IF(U599="základní",N599,0)</f>
        <v>0</v>
      </c>
      <c r="BF599" s="100">
        <f>IF(U599="snížená",N599,0)</f>
        <v>0</v>
      </c>
      <c r="BG599" s="100">
        <f>IF(U599="zákl. přenesená",N599,0)</f>
        <v>0</v>
      </c>
      <c r="BH599" s="100">
        <f>IF(U599="sníž. přenesená",N599,0)</f>
        <v>0</v>
      </c>
      <c r="BI599" s="100">
        <f>IF(U599="nulová",N599,0)</f>
        <v>0</v>
      </c>
      <c r="BJ599" s="18" t="s">
        <v>860</v>
      </c>
      <c r="BK599" s="100">
        <f>ROUND(L599*K599,2)</f>
        <v>0</v>
      </c>
      <c r="BL599" s="18" t="s">
        <v>894</v>
      </c>
      <c r="BM599" s="18" t="s">
        <v>665</v>
      </c>
    </row>
    <row r="600" spans="2:51" s="10" customFormat="1" ht="22.5" customHeight="1">
      <c r="B600" s="163"/>
      <c r="C600" s="164"/>
      <c r="D600" s="164"/>
      <c r="E600" s="165" t="s">
        <v>737</v>
      </c>
      <c r="F600" s="247" t="s">
        <v>666</v>
      </c>
      <c r="G600" s="248"/>
      <c r="H600" s="248"/>
      <c r="I600" s="248"/>
      <c r="J600" s="164"/>
      <c r="K600" s="166">
        <v>8</v>
      </c>
      <c r="L600" s="164"/>
      <c r="M600" s="164"/>
      <c r="N600" s="164"/>
      <c r="O600" s="164"/>
      <c r="P600" s="164"/>
      <c r="Q600" s="164"/>
      <c r="R600" s="167"/>
      <c r="T600" s="168"/>
      <c r="U600" s="164"/>
      <c r="V600" s="164"/>
      <c r="W600" s="164"/>
      <c r="X600" s="164"/>
      <c r="Y600" s="164"/>
      <c r="Z600" s="164"/>
      <c r="AA600" s="169"/>
      <c r="AT600" s="170" t="s">
        <v>915</v>
      </c>
      <c r="AU600" s="170" t="s">
        <v>860</v>
      </c>
      <c r="AV600" s="10" t="s">
        <v>860</v>
      </c>
      <c r="AW600" s="10" t="s">
        <v>770</v>
      </c>
      <c r="AX600" s="10" t="s">
        <v>756</v>
      </c>
      <c r="AY600" s="170" t="s">
        <v>880</v>
      </c>
    </row>
    <row r="601" spans="2:65" s="1" customFormat="1" ht="31.5" customHeight="1">
      <c r="B601" s="123"/>
      <c r="C601" s="152" t="s">
        <v>667</v>
      </c>
      <c r="D601" s="152" t="s">
        <v>881</v>
      </c>
      <c r="E601" s="153" t="s">
        <v>668</v>
      </c>
      <c r="F601" s="238" t="s">
        <v>669</v>
      </c>
      <c r="G601" s="238"/>
      <c r="H601" s="238"/>
      <c r="I601" s="238"/>
      <c r="J601" s="154" t="s">
        <v>944</v>
      </c>
      <c r="K601" s="155">
        <v>5</v>
      </c>
      <c r="L601" s="239">
        <v>0</v>
      </c>
      <c r="M601" s="239"/>
      <c r="N601" s="240">
        <f>ROUND(L601*K601,2)</f>
        <v>0</v>
      </c>
      <c r="O601" s="240"/>
      <c r="P601" s="240"/>
      <c r="Q601" s="240"/>
      <c r="R601" s="126"/>
      <c r="T601" s="156" t="s">
        <v>737</v>
      </c>
      <c r="U601" s="43" t="s">
        <v>780</v>
      </c>
      <c r="V601" s="35"/>
      <c r="W601" s="157">
        <f>V601*K601</f>
        <v>0</v>
      </c>
      <c r="X601" s="157">
        <v>0</v>
      </c>
      <c r="Y601" s="157">
        <f>X601*K601</f>
        <v>0</v>
      </c>
      <c r="Z601" s="157">
        <v>0.105</v>
      </c>
      <c r="AA601" s="158">
        <f>Z601*K601</f>
        <v>0.525</v>
      </c>
      <c r="AR601" s="18" t="s">
        <v>894</v>
      </c>
      <c r="AT601" s="18" t="s">
        <v>881</v>
      </c>
      <c r="AU601" s="18" t="s">
        <v>860</v>
      </c>
      <c r="AY601" s="18" t="s">
        <v>880</v>
      </c>
      <c r="BE601" s="100">
        <f>IF(U601="základní",N601,0)</f>
        <v>0</v>
      </c>
      <c r="BF601" s="100">
        <f>IF(U601="snížená",N601,0)</f>
        <v>0</v>
      </c>
      <c r="BG601" s="100">
        <f>IF(U601="zákl. přenesená",N601,0)</f>
        <v>0</v>
      </c>
      <c r="BH601" s="100">
        <f>IF(U601="sníž. přenesená",N601,0)</f>
        <v>0</v>
      </c>
      <c r="BI601" s="100">
        <f>IF(U601="nulová",N601,0)</f>
        <v>0</v>
      </c>
      <c r="BJ601" s="18" t="s">
        <v>860</v>
      </c>
      <c r="BK601" s="100">
        <f>ROUND(L601*K601,2)</f>
        <v>0</v>
      </c>
      <c r="BL601" s="18" t="s">
        <v>894</v>
      </c>
      <c r="BM601" s="18" t="s">
        <v>670</v>
      </c>
    </row>
    <row r="602" spans="2:51" s="10" customFormat="1" ht="22.5" customHeight="1">
      <c r="B602" s="163"/>
      <c r="C602" s="164"/>
      <c r="D602" s="164"/>
      <c r="E602" s="165" t="s">
        <v>737</v>
      </c>
      <c r="F602" s="247" t="s">
        <v>957</v>
      </c>
      <c r="G602" s="248"/>
      <c r="H602" s="248"/>
      <c r="I602" s="248"/>
      <c r="J602" s="164"/>
      <c r="K602" s="166">
        <v>5</v>
      </c>
      <c r="L602" s="164"/>
      <c r="M602" s="164"/>
      <c r="N602" s="164"/>
      <c r="O602" s="164"/>
      <c r="P602" s="164"/>
      <c r="Q602" s="164"/>
      <c r="R602" s="167"/>
      <c r="T602" s="168"/>
      <c r="U602" s="164"/>
      <c r="V602" s="164"/>
      <c r="W602" s="164"/>
      <c r="X602" s="164"/>
      <c r="Y602" s="164"/>
      <c r="Z602" s="164"/>
      <c r="AA602" s="169"/>
      <c r="AT602" s="170" t="s">
        <v>915</v>
      </c>
      <c r="AU602" s="170" t="s">
        <v>860</v>
      </c>
      <c r="AV602" s="10" t="s">
        <v>860</v>
      </c>
      <c r="AW602" s="10" t="s">
        <v>770</v>
      </c>
      <c r="AX602" s="10" t="s">
        <v>756</v>
      </c>
      <c r="AY602" s="170" t="s">
        <v>880</v>
      </c>
    </row>
    <row r="603" spans="2:65" s="1" customFormat="1" ht="31.5" customHeight="1">
      <c r="B603" s="123"/>
      <c r="C603" s="152" t="s">
        <v>671</v>
      </c>
      <c r="D603" s="152" t="s">
        <v>881</v>
      </c>
      <c r="E603" s="153" t="s">
        <v>672</v>
      </c>
      <c r="F603" s="238" t="s">
        <v>673</v>
      </c>
      <c r="G603" s="238"/>
      <c r="H603" s="238"/>
      <c r="I603" s="238"/>
      <c r="J603" s="154" t="s">
        <v>944</v>
      </c>
      <c r="K603" s="155">
        <v>539</v>
      </c>
      <c r="L603" s="239">
        <v>0</v>
      </c>
      <c r="M603" s="239"/>
      <c r="N603" s="240">
        <f>ROUND(L603*K603,2)</f>
        <v>0</v>
      </c>
      <c r="O603" s="240"/>
      <c r="P603" s="240"/>
      <c r="Q603" s="240"/>
      <c r="R603" s="126"/>
      <c r="T603" s="156" t="s">
        <v>737</v>
      </c>
      <c r="U603" s="43" t="s">
        <v>780</v>
      </c>
      <c r="V603" s="35"/>
      <c r="W603" s="157">
        <f>V603*K603</f>
        <v>0</v>
      </c>
      <c r="X603" s="157">
        <v>0</v>
      </c>
      <c r="Y603" s="157">
        <f>X603*K603</f>
        <v>0</v>
      </c>
      <c r="Z603" s="157">
        <v>0.001</v>
      </c>
      <c r="AA603" s="158">
        <f>Z603*K603</f>
        <v>0.539</v>
      </c>
      <c r="AR603" s="18" t="s">
        <v>894</v>
      </c>
      <c r="AT603" s="18" t="s">
        <v>881</v>
      </c>
      <c r="AU603" s="18" t="s">
        <v>860</v>
      </c>
      <c r="AY603" s="18" t="s">
        <v>880</v>
      </c>
      <c r="BE603" s="100">
        <f>IF(U603="základní",N603,0)</f>
        <v>0</v>
      </c>
      <c r="BF603" s="100">
        <f>IF(U603="snížená",N603,0)</f>
        <v>0</v>
      </c>
      <c r="BG603" s="100">
        <f>IF(U603="zákl. přenesená",N603,0)</f>
        <v>0</v>
      </c>
      <c r="BH603" s="100">
        <f>IF(U603="sníž. přenesená",N603,0)</f>
        <v>0</v>
      </c>
      <c r="BI603" s="100">
        <f>IF(U603="nulová",N603,0)</f>
        <v>0</v>
      </c>
      <c r="BJ603" s="18" t="s">
        <v>860</v>
      </c>
      <c r="BK603" s="100">
        <f>ROUND(L603*K603,2)</f>
        <v>0</v>
      </c>
      <c r="BL603" s="18" t="s">
        <v>894</v>
      </c>
      <c r="BM603" s="18" t="s">
        <v>674</v>
      </c>
    </row>
    <row r="604" spans="2:51" s="10" customFormat="1" ht="22.5" customHeight="1">
      <c r="B604" s="163"/>
      <c r="C604" s="164"/>
      <c r="D604" s="164"/>
      <c r="E604" s="165" t="s">
        <v>737</v>
      </c>
      <c r="F604" s="247" t="s">
        <v>675</v>
      </c>
      <c r="G604" s="248"/>
      <c r="H604" s="248"/>
      <c r="I604" s="248"/>
      <c r="J604" s="164"/>
      <c r="K604" s="166">
        <v>539</v>
      </c>
      <c r="L604" s="164"/>
      <c r="M604" s="164"/>
      <c r="N604" s="164"/>
      <c r="O604" s="164"/>
      <c r="P604" s="164"/>
      <c r="Q604" s="164"/>
      <c r="R604" s="167"/>
      <c r="T604" s="168"/>
      <c r="U604" s="164"/>
      <c r="V604" s="164"/>
      <c r="W604" s="164"/>
      <c r="X604" s="164"/>
      <c r="Y604" s="164"/>
      <c r="Z604" s="164"/>
      <c r="AA604" s="169"/>
      <c r="AT604" s="170" t="s">
        <v>915</v>
      </c>
      <c r="AU604" s="170" t="s">
        <v>860</v>
      </c>
      <c r="AV604" s="10" t="s">
        <v>860</v>
      </c>
      <c r="AW604" s="10" t="s">
        <v>770</v>
      </c>
      <c r="AX604" s="10" t="s">
        <v>756</v>
      </c>
      <c r="AY604" s="170" t="s">
        <v>880</v>
      </c>
    </row>
    <row r="605" spans="2:65" s="1" customFormat="1" ht="31.5" customHeight="1">
      <c r="B605" s="123"/>
      <c r="C605" s="152" t="s">
        <v>676</v>
      </c>
      <c r="D605" s="152" t="s">
        <v>881</v>
      </c>
      <c r="E605" s="153" t="s">
        <v>677</v>
      </c>
      <c r="F605" s="238" t="s">
        <v>678</v>
      </c>
      <c r="G605" s="238"/>
      <c r="H605" s="238"/>
      <c r="I605" s="238"/>
      <c r="J605" s="154" t="s">
        <v>944</v>
      </c>
      <c r="K605" s="155">
        <v>6</v>
      </c>
      <c r="L605" s="239">
        <v>0</v>
      </c>
      <c r="M605" s="239"/>
      <c r="N605" s="240">
        <f>ROUND(L605*K605,2)</f>
        <v>0</v>
      </c>
      <c r="O605" s="240"/>
      <c r="P605" s="240"/>
      <c r="Q605" s="240"/>
      <c r="R605" s="126"/>
      <c r="T605" s="156" t="s">
        <v>737</v>
      </c>
      <c r="U605" s="43" t="s">
        <v>780</v>
      </c>
      <c r="V605" s="35"/>
      <c r="W605" s="157">
        <f>V605*K605</f>
        <v>0</v>
      </c>
      <c r="X605" s="157">
        <v>0</v>
      </c>
      <c r="Y605" s="157">
        <f>X605*K605</f>
        <v>0</v>
      </c>
      <c r="Z605" s="157">
        <v>0.003</v>
      </c>
      <c r="AA605" s="158">
        <f>Z605*K605</f>
        <v>0.018000000000000002</v>
      </c>
      <c r="AR605" s="18" t="s">
        <v>894</v>
      </c>
      <c r="AT605" s="18" t="s">
        <v>881</v>
      </c>
      <c r="AU605" s="18" t="s">
        <v>860</v>
      </c>
      <c r="AY605" s="18" t="s">
        <v>880</v>
      </c>
      <c r="BE605" s="100">
        <f>IF(U605="základní",N605,0)</f>
        <v>0</v>
      </c>
      <c r="BF605" s="100">
        <f>IF(U605="snížená",N605,0)</f>
        <v>0</v>
      </c>
      <c r="BG605" s="100">
        <f>IF(U605="zákl. přenesená",N605,0)</f>
        <v>0</v>
      </c>
      <c r="BH605" s="100">
        <f>IF(U605="sníž. přenesená",N605,0)</f>
        <v>0</v>
      </c>
      <c r="BI605" s="100">
        <f>IF(U605="nulová",N605,0)</f>
        <v>0</v>
      </c>
      <c r="BJ605" s="18" t="s">
        <v>860</v>
      </c>
      <c r="BK605" s="100">
        <f>ROUND(L605*K605,2)</f>
        <v>0</v>
      </c>
      <c r="BL605" s="18" t="s">
        <v>894</v>
      </c>
      <c r="BM605" s="18" t="s">
        <v>679</v>
      </c>
    </row>
    <row r="606" spans="2:51" s="10" customFormat="1" ht="22.5" customHeight="1">
      <c r="B606" s="163"/>
      <c r="C606" s="164"/>
      <c r="D606" s="164"/>
      <c r="E606" s="165" t="s">
        <v>737</v>
      </c>
      <c r="F606" s="247" t="s">
        <v>680</v>
      </c>
      <c r="G606" s="248"/>
      <c r="H606" s="248"/>
      <c r="I606" s="248"/>
      <c r="J606" s="164"/>
      <c r="K606" s="166">
        <v>6</v>
      </c>
      <c r="L606" s="164"/>
      <c r="M606" s="164"/>
      <c r="N606" s="164"/>
      <c r="O606" s="164"/>
      <c r="P606" s="164"/>
      <c r="Q606" s="164"/>
      <c r="R606" s="167"/>
      <c r="T606" s="168"/>
      <c r="U606" s="164"/>
      <c r="V606" s="164"/>
      <c r="W606" s="164"/>
      <c r="X606" s="164"/>
      <c r="Y606" s="164"/>
      <c r="Z606" s="164"/>
      <c r="AA606" s="169"/>
      <c r="AT606" s="170" t="s">
        <v>915</v>
      </c>
      <c r="AU606" s="170" t="s">
        <v>860</v>
      </c>
      <c r="AV606" s="10" t="s">
        <v>860</v>
      </c>
      <c r="AW606" s="10" t="s">
        <v>770</v>
      </c>
      <c r="AX606" s="10" t="s">
        <v>756</v>
      </c>
      <c r="AY606" s="170" t="s">
        <v>880</v>
      </c>
    </row>
    <row r="607" spans="2:65" s="1" customFormat="1" ht="31.5" customHeight="1">
      <c r="B607" s="123"/>
      <c r="C607" s="152" t="s">
        <v>681</v>
      </c>
      <c r="D607" s="152" t="s">
        <v>881</v>
      </c>
      <c r="E607" s="153" t="s">
        <v>682</v>
      </c>
      <c r="F607" s="238" t="s">
        <v>683</v>
      </c>
      <c r="G607" s="238"/>
      <c r="H607" s="238"/>
      <c r="I607" s="238"/>
      <c r="J607" s="154" t="s">
        <v>907</v>
      </c>
      <c r="K607" s="155">
        <v>950</v>
      </c>
      <c r="L607" s="239">
        <v>0</v>
      </c>
      <c r="M607" s="239"/>
      <c r="N607" s="240">
        <f>ROUND(L607*K607,2)</f>
        <v>0</v>
      </c>
      <c r="O607" s="240"/>
      <c r="P607" s="240"/>
      <c r="Q607" s="240"/>
      <c r="R607" s="126"/>
      <c r="T607" s="156" t="s">
        <v>737</v>
      </c>
      <c r="U607" s="43" t="s">
        <v>780</v>
      </c>
      <c r="V607" s="35"/>
      <c r="W607" s="157">
        <f>V607*K607</f>
        <v>0</v>
      </c>
      <c r="X607" s="157">
        <v>0</v>
      </c>
      <c r="Y607" s="157">
        <f>X607*K607</f>
        <v>0</v>
      </c>
      <c r="Z607" s="157">
        <v>0.002</v>
      </c>
      <c r="AA607" s="158">
        <f>Z607*K607</f>
        <v>1.9000000000000001</v>
      </c>
      <c r="AR607" s="18" t="s">
        <v>894</v>
      </c>
      <c r="AT607" s="18" t="s">
        <v>881</v>
      </c>
      <c r="AU607" s="18" t="s">
        <v>860</v>
      </c>
      <c r="AY607" s="18" t="s">
        <v>880</v>
      </c>
      <c r="BE607" s="100">
        <f>IF(U607="základní",N607,0)</f>
        <v>0</v>
      </c>
      <c r="BF607" s="100">
        <f>IF(U607="snížená",N607,0)</f>
        <v>0</v>
      </c>
      <c r="BG607" s="100">
        <f>IF(U607="zákl. přenesená",N607,0)</f>
        <v>0</v>
      </c>
      <c r="BH607" s="100">
        <f>IF(U607="sníž. přenesená",N607,0)</f>
        <v>0</v>
      </c>
      <c r="BI607" s="100">
        <f>IF(U607="nulová",N607,0)</f>
        <v>0</v>
      </c>
      <c r="BJ607" s="18" t="s">
        <v>860</v>
      </c>
      <c r="BK607" s="100">
        <f>ROUND(L607*K607,2)</f>
        <v>0</v>
      </c>
      <c r="BL607" s="18" t="s">
        <v>894</v>
      </c>
      <c r="BM607" s="18" t="s">
        <v>684</v>
      </c>
    </row>
    <row r="608" spans="2:51" s="10" customFormat="1" ht="22.5" customHeight="1">
      <c r="B608" s="163"/>
      <c r="C608" s="164"/>
      <c r="D608" s="164"/>
      <c r="E608" s="165" t="s">
        <v>737</v>
      </c>
      <c r="F608" s="247" t="s">
        <v>685</v>
      </c>
      <c r="G608" s="248"/>
      <c r="H608" s="248"/>
      <c r="I608" s="248"/>
      <c r="J608" s="164"/>
      <c r="K608" s="166">
        <v>950</v>
      </c>
      <c r="L608" s="164"/>
      <c r="M608" s="164"/>
      <c r="N608" s="164"/>
      <c r="O608" s="164"/>
      <c r="P608" s="164"/>
      <c r="Q608" s="164"/>
      <c r="R608" s="167"/>
      <c r="T608" s="168"/>
      <c r="U608" s="164"/>
      <c r="V608" s="164"/>
      <c r="W608" s="164"/>
      <c r="X608" s="164"/>
      <c r="Y608" s="164"/>
      <c r="Z608" s="164"/>
      <c r="AA608" s="169"/>
      <c r="AT608" s="170" t="s">
        <v>915</v>
      </c>
      <c r="AU608" s="170" t="s">
        <v>860</v>
      </c>
      <c r="AV608" s="10" t="s">
        <v>860</v>
      </c>
      <c r="AW608" s="10" t="s">
        <v>770</v>
      </c>
      <c r="AX608" s="10" t="s">
        <v>756</v>
      </c>
      <c r="AY608" s="170" t="s">
        <v>880</v>
      </c>
    </row>
    <row r="609" spans="2:65" s="1" customFormat="1" ht="31.5" customHeight="1">
      <c r="B609" s="123"/>
      <c r="C609" s="152" t="s">
        <v>686</v>
      </c>
      <c r="D609" s="152" t="s">
        <v>881</v>
      </c>
      <c r="E609" s="153" t="s">
        <v>687</v>
      </c>
      <c r="F609" s="238" t="s">
        <v>688</v>
      </c>
      <c r="G609" s="238"/>
      <c r="H609" s="238"/>
      <c r="I609" s="238"/>
      <c r="J609" s="154" t="s">
        <v>907</v>
      </c>
      <c r="K609" s="155">
        <v>137</v>
      </c>
      <c r="L609" s="239">
        <v>0</v>
      </c>
      <c r="M609" s="239"/>
      <c r="N609" s="240">
        <f>ROUND(L609*K609,2)</f>
        <v>0</v>
      </c>
      <c r="O609" s="240"/>
      <c r="P609" s="240"/>
      <c r="Q609" s="240"/>
      <c r="R609" s="126"/>
      <c r="T609" s="156" t="s">
        <v>737</v>
      </c>
      <c r="U609" s="43" t="s">
        <v>780</v>
      </c>
      <c r="V609" s="35"/>
      <c r="W609" s="157">
        <f>V609*K609</f>
        <v>0</v>
      </c>
      <c r="X609" s="157">
        <v>0</v>
      </c>
      <c r="Y609" s="157">
        <f>X609*K609</f>
        <v>0</v>
      </c>
      <c r="Z609" s="157">
        <v>0.004</v>
      </c>
      <c r="AA609" s="158">
        <f>Z609*K609</f>
        <v>0.548</v>
      </c>
      <c r="AR609" s="18" t="s">
        <v>894</v>
      </c>
      <c r="AT609" s="18" t="s">
        <v>881</v>
      </c>
      <c r="AU609" s="18" t="s">
        <v>860</v>
      </c>
      <c r="AY609" s="18" t="s">
        <v>880</v>
      </c>
      <c r="BE609" s="100">
        <f>IF(U609="základní",N609,0)</f>
        <v>0</v>
      </c>
      <c r="BF609" s="100">
        <f>IF(U609="snížená",N609,0)</f>
        <v>0</v>
      </c>
      <c r="BG609" s="100">
        <f>IF(U609="zákl. přenesená",N609,0)</f>
        <v>0</v>
      </c>
      <c r="BH609" s="100">
        <f>IF(U609="sníž. přenesená",N609,0)</f>
        <v>0</v>
      </c>
      <c r="BI609" s="100">
        <f>IF(U609="nulová",N609,0)</f>
        <v>0</v>
      </c>
      <c r="BJ609" s="18" t="s">
        <v>860</v>
      </c>
      <c r="BK609" s="100">
        <f>ROUND(L609*K609,2)</f>
        <v>0</v>
      </c>
      <c r="BL609" s="18" t="s">
        <v>894</v>
      </c>
      <c r="BM609" s="18" t="s">
        <v>689</v>
      </c>
    </row>
    <row r="610" spans="2:51" s="10" customFormat="1" ht="22.5" customHeight="1">
      <c r="B610" s="163"/>
      <c r="C610" s="164"/>
      <c r="D610" s="164"/>
      <c r="E610" s="165" t="s">
        <v>737</v>
      </c>
      <c r="F610" s="247" t="s">
        <v>690</v>
      </c>
      <c r="G610" s="248"/>
      <c r="H610" s="248"/>
      <c r="I610" s="248"/>
      <c r="J610" s="164"/>
      <c r="K610" s="166">
        <v>137</v>
      </c>
      <c r="L610" s="164"/>
      <c r="M610" s="164"/>
      <c r="N610" s="164"/>
      <c r="O610" s="164"/>
      <c r="P610" s="164"/>
      <c r="Q610" s="164"/>
      <c r="R610" s="167"/>
      <c r="T610" s="168"/>
      <c r="U610" s="164"/>
      <c r="V610" s="164"/>
      <c r="W610" s="164"/>
      <c r="X610" s="164"/>
      <c r="Y610" s="164"/>
      <c r="Z610" s="164"/>
      <c r="AA610" s="169"/>
      <c r="AT610" s="170" t="s">
        <v>915</v>
      </c>
      <c r="AU610" s="170" t="s">
        <v>860</v>
      </c>
      <c r="AV610" s="10" t="s">
        <v>860</v>
      </c>
      <c r="AW610" s="10" t="s">
        <v>770</v>
      </c>
      <c r="AX610" s="10" t="s">
        <v>756</v>
      </c>
      <c r="AY610" s="170" t="s">
        <v>880</v>
      </c>
    </row>
    <row r="611" spans="2:65" s="1" customFormat="1" ht="31.5" customHeight="1">
      <c r="B611" s="123"/>
      <c r="C611" s="152" t="s">
        <v>691</v>
      </c>
      <c r="D611" s="152" t="s">
        <v>881</v>
      </c>
      <c r="E611" s="153" t="s">
        <v>692</v>
      </c>
      <c r="F611" s="238" t="s">
        <v>693</v>
      </c>
      <c r="G611" s="238"/>
      <c r="H611" s="238"/>
      <c r="I611" s="238"/>
      <c r="J611" s="154" t="s">
        <v>907</v>
      </c>
      <c r="K611" s="155">
        <v>105</v>
      </c>
      <c r="L611" s="239">
        <v>0</v>
      </c>
      <c r="M611" s="239"/>
      <c r="N611" s="240">
        <f>ROUND(L611*K611,2)</f>
        <v>0</v>
      </c>
      <c r="O611" s="240"/>
      <c r="P611" s="240"/>
      <c r="Q611" s="240"/>
      <c r="R611" s="126"/>
      <c r="T611" s="156" t="s">
        <v>737</v>
      </c>
      <c r="U611" s="43" t="s">
        <v>780</v>
      </c>
      <c r="V611" s="35"/>
      <c r="W611" s="157">
        <f>V611*K611</f>
        <v>0</v>
      </c>
      <c r="X611" s="157">
        <v>0</v>
      </c>
      <c r="Y611" s="157">
        <f>X611*K611</f>
        <v>0</v>
      </c>
      <c r="Z611" s="157">
        <v>0.009</v>
      </c>
      <c r="AA611" s="158">
        <f>Z611*K611</f>
        <v>0.945</v>
      </c>
      <c r="AR611" s="18" t="s">
        <v>894</v>
      </c>
      <c r="AT611" s="18" t="s">
        <v>881</v>
      </c>
      <c r="AU611" s="18" t="s">
        <v>860</v>
      </c>
      <c r="AY611" s="18" t="s">
        <v>880</v>
      </c>
      <c r="BE611" s="100">
        <f>IF(U611="základní",N611,0)</f>
        <v>0</v>
      </c>
      <c r="BF611" s="100">
        <f>IF(U611="snížená",N611,0)</f>
        <v>0</v>
      </c>
      <c r="BG611" s="100">
        <f>IF(U611="zákl. přenesená",N611,0)</f>
        <v>0</v>
      </c>
      <c r="BH611" s="100">
        <f>IF(U611="sníž. přenesená",N611,0)</f>
        <v>0</v>
      </c>
      <c r="BI611" s="100">
        <f>IF(U611="nulová",N611,0)</f>
        <v>0</v>
      </c>
      <c r="BJ611" s="18" t="s">
        <v>860</v>
      </c>
      <c r="BK611" s="100">
        <f>ROUND(L611*K611,2)</f>
        <v>0</v>
      </c>
      <c r="BL611" s="18" t="s">
        <v>894</v>
      </c>
      <c r="BM611" s="18" t="s">
        <v>694</v>
      </c>
    </row>
    <row r="612" spans="2:51" s="10" customFormat="1" ht="22.5" customHeight="1">
      <c r="B612" s="163"/>
      <c r="C612" s="164"/>
      <c r="D612" s="164"/>
      <c r="E612" s="165" t="s">
        <v>737</v>
      </c>
      <c r="F612" s="247" t="s">
        <v>695</v>
      </c>
      <c r="G612" s="248"/>
      <c r="H612" s="248"/>
      <c r="I612" s="248"/>
      <c r="J612" s="164"/>
      <c r="K612" s="166">
        <v>105</v>
      </c>
      <c r="L612" s="164"/>
      <c r="M612" s="164"/>
      <c r="N612" s="164"/>
      <c r="O612" s="164"/>
      <c r="P612" s="164"/>
      <c r="Q612" s="164"/>
      <c r="R612" s="167"/>
      <c r="T612" s="168"/>
      <c r="U612" s="164"/>
      <c r="V612" s="164"/>
      <c r="W612" s="164"/>
      <c r="X612" s="164"/>
      <c r="Y612" s="164"/>
      <c r="Z612" s="164"/>
      <c r="AA612" s="169"/>
      <c r="AT612" s="170" t="s">
        <v>915</v>
      </c>
      <c r="AU612" s="170" t="s">
        <v>860</v>
      </c>
      <c r="AV612" s="10" t="s">
        <v>860</v>
      </c>
      <c r="AW612" s="10" t="s">
        <v>770</v>
      </c>
      <c r="AX612" s="10" t="s">
        <v>756</v>
      </c>
      <c r="AY612" s="170" t="s">
        <v>880</v>
      </c>
    </row>
    <row r="613" spans="2:65" s="1" customFormat="1" ht="31.5" customHeight="1">
      <c r="B613" s="123"/>
      <c r="C613" s="152" t="s">
        <v>696</v>
      </c>
      <c r="D613" s="152" t="s">
        <v>881</v>
      </c>
      <c r="E613" s="153" t="s">
        <v>697</v>
      </c>
      <c r="F613" s="238" t="s">
        <v>698</v>
      </c>
      <c r="G613" s="238"/>
      <c r="H613" s="238"/>
      <c r="I613" s="238"/>
      <c r="J613" s="154" t="s">
        <v>907</v>
      </c>
      <c r="K613" s="155">
        <v>35</v>
      </c>
      <c r="L613" s="239">
        <v>0</v>
      </c>
      <c r="M613" s="239"/>
      <c r="N613" s="240">
        <f>ROUND(L613*K613,2)</f>
        <v>0</v>
      </c>
      <c r="O613" s="240"/>
      <c r="P613" s="240"/>
      <c r="Q613" s="240"/>
      <c r="R613" s="126"/>
      <c r="T613" s="156" t="s">
        <v>737</v>
      </c>
      <c r="U613" s="43" t="s">
        <v>780</v>
      </c>
      <c r="V613" s="35"/>
      <c r="W613" s="157">
        <f>V613*K613</f>
        <v>0</v>
      </c>
      <c r="X613" s="157">
        <v>0</v>
      </c>
      <c r="Y613" s="157">
        <f>X613*K613</f>
        <v>0</v>
      </c>
      <c r="Z613" s="157">
        <v>0.013</v>
      </c>
      <c r="AA613" s="158">
        <f>Z613*K613</f>
        <v>0.45499999999999996</v>
      </c>
      <c r="AR613" s="18" t="s">
        <v>894</v>
      </c>
      <c r="AT613" s="18" t="s">
        <v>881</v>
      </c>
      <c r="AU613" s="18" t="s">
        <v>860</v>
      </c>
      <c r="AY613" s="18" t="s">
        <v>880</v>
      </c>
      <c r="BE613" s="100">
        <f>IF(U613="základní",N613,0)</f>
        <v>0</v>
      </c>
      <c r="BF613" s="100">
        <f>IF(U613="snížená",N613,0)</f>
        <v>0</v>
      </c>
      <c r="BG613" s="100">
        <f>IF(U613="zákl. přenesená",N613,0)</f>
        <v>0</v>
      </c>
      <c r="BH613" s="100">
        <f>IF(U613="sníž. přenesená",N613,0)</f>
        <v>0</v>
      </c>
      <c r="BI613" s="100">
        <f>IF(U613="nulová",N613,0)</f>
        <v>0</v>
      </c>
      <c r="BJ613" s="18" t="s">
        <v>860</v>
      </c>
      <c r="BK613" s="100">
        <f>ROUND(L613*K613,2)</f>
        <v>0</v>
      </c>
      <c r="BL613" s="18" t="s">
        <v>894</v>
      </c>
      <c r="BM613" s="18" t="s">
        <v>699</v>
      </c>
    </row>
    <row r="614" spans="2:51" s="10" customFormat="1" ht="22.5" customHeight="1">
      <c r="B614" s="163"/>
      <c r="C614" s="164"/>
      <c r="D614" s="164"/>
      <c r="E614" s="165" t="s">
        <v>737</v>
      </c>
      <c r="F614" s="247" t="s">
        <v>700</v>
      </c>
      <c r="G614" s="248"/>
      <c r="H614" s="248"/>
      <c r="I614" s="248"/>
      <c r="J614" s="164"/>
      <c r="K614" s="166">
        <v>35</v>
      </c>
      <c r="L614" s="164"/>
      <c r="M614" s="164"/>
      <c r="N614" s="164"/>
      <c r="O614" s="164"/>
      <c r="P614" s="164"/>
      <c r="Q614" s="164"/>
      <c r="R614" s="167"/>
      <c r="T614" s="168"/>
      <c r="U614" s="164"/>
      <c r="V614" s="164"/>
      <c r="W614" s="164"/>
      <c r="X614" s="164"/>
      <c r="Y614" s="164"/>
      <c r="Z614" s="164"/>
      <c r="AA614" s="169"/>
      <c r="AT614" s="170" t="s">
        <v>915</v>
      </c>
      <c r="AU614" s="170" t="s">
        <v>860</v>
      </c>
      <c r="AV614" s="10" t="s">
        <v>860</v>
      </c>
      <c r="AW614" s="10" t="s">
        <v>770</v>
      </c>
      <c r="AX614" s="10" t="s">
        <v>756</v>
      </c>
      <c r="AY614" s="170" t="s">
        <v>880</v>
      </c>
    </row>
    <row r="615" spans="2:65" s="1" customFormat="1" ht="44.25" customHeight="1">
      <c r="B615" s="123"/>
      <c r="C615" s="152" t="s">
        <v>701</v>
      </c>
      <c r="D615" s="152" t="s">
        <v>881</v>
      </c>
      <c r="E615" s="153" t="s">
        <v>702</v>
      </c>
      <c r="F615" s="238" t="s">
        <v>703</v>
      </c>
      <c r="G615" s="238"/>
      <c r="H615" s="238"/>
      <c r="I615" s="238"/>
      <c r="J615" s="154" t="s">
        <v>907</v>
      </c>
      <c r="K615" s="155">
        <v>286</v>
      </c>
      <c r="L615" s="239">
        <v>0</v>
      </c>
      <c r="M615" s="239"/>
      <c r="N615" s="240">
        <f>ROUND(L615*K615,2)</f>
        <v>0</v>
      </c>
      <c r="O615" s="240"/>
      <c r="P615" s="240"/>
      <c r="Q615" s="240"/>
      <c r="R615" s="126"/>
      <c r="T615" s="156" t="s">
        <v>737</v>
      </c>
      <c r="U615" s="43" t="s">
        <v>780</v>
      </c>
      <c r="V615" s="35"/>
      <c r="W615" s="157">
        <f>V615*K615</f>
        <v>0</v>
      </c>
      <c r="X615" s="157">
        <v>0</v>
      </c>
      <c r="Y615" s="157">
        <f>X615*K615</f>
        <v>0</v>
      </c>
      <c r="Z615" s="157">
        <v>0.002</v>
      </c>
      <c r="AA615" s="158">
        <f>Z615*K615</f>
        <v>0.5720000000000001</v>
      </c>
      <c r="AR615" s="18" t="s">
        <v>894</v>
      </c>
      <c r="AT615" s="18" t="s">
        <v>881</v>
      </c>
      <c r="AU615" s="18" t="s">
        <v>860</v>
      </c>
      <c r="AY615" s="18" t="s">
        <v>880</v>
      </c>
      <c r="BE615" s="100">
        <f>IF(U615="základní",N615,0)</f>
        <v>0</v>
      </c>
      <c r="BF615" s="100">
        <f>IF(U615="snížená",N615,0)</f>
        <v>0</v>
      </c>
      <c r="BG615" s="100">
        <f>IF(U615="zákl. přenesená",N615,0)</f>
        <v>0</v>
      </c>
      <c r="BH615" s="100">
        <f>IF(U615="sníž. přenesená",N615,0)</f>
        <v>0</v>
      </c>
      <c r="BI615" s="100">
        <f>IF(U615="nulová",N615,0)</f>
        <v>0</v>
      </c>
      <c r="BJ615" s="18" t="s">
        <v>860</v>
      </c>
      <c r="BK615" s="100">
        <f>ROUND(L615*K615,2)</f>
        <v>0</v>
      </c>
      <c r="BL615" s="18" t="s">
        <v>894</v>
      </c>
      <c r="BM615" s="18" t="s">
        <v>704</v>
      </c>
    </row>
    <row r="616" spans="2:51" s="10" customFormat="1" ht="22.5" customHeight="1">
      <c r="B616" s="163"/>
      <c r="C616" s="164"/>
      <c r="D616" s="164"/>
      <c r="E616" s="165" t="s">
        <v>737</v>
      </c>
      <c r="F616" s="247" t="s">
        <v>705</v>
      </c>
      <c r="G616" s="248"/>
      <c r="H616" s="248"/>
      <c r="I616" s="248"/>
      <c r="J616" s="164"/>
      <c r="K616" s="166">
        <v>286</v>
      </c>
      <c r="L616" s="164"/>
      <c r="M616" s="164"/>
      <c r="N616" s="164"/>
      <c r="O616" s="164"/>
      <c r="P616" s="164"/>
      <c r="Q616" s="164"/>
      <c r="R616" s="167"/>
      <c r="T616" s="168"/>
      <c r="U616" s="164"/>
      <c r="V616" s="164"/>
      <c r="W616" s="164"/>
      <c r="X616" s="164"/>
      <c r="Y616" s="164"/>
      <c r="Z616" s="164"/>
      <c r="AA616" s="169"/>
      <c r="AT616" s="170" t="s">
        <v>915</v>
      </c>
      <c r="AU616" s="170" t="s">
        <v>860</v>
      </c>
      <c r="AV616" s="10" t="s">
        <v>860</v>
      </c>
      <c r="AW616" s="10" t="s">
        <v>770</v>
      </c>
      <c r="AX616" s="10" t="s">
        <v>756</v>
      </c>
      <c r="AY616" s="170" t="s">
        <v>880</v>
      </c>
    </row>
    <row r="617" spans="2:63" s="9" customFormat="1" ht="22.35" customHeight="1">
      <c r="B617" s="141"/>
      <c r="C617" s="142"/>
      <c r="D617" s="151" t="s">
        <v>856</v>
      </c>
      <c r="E617" s="151"/>
      <c r="F617" s="151"/>
      <c r="G617" s="151"/>
      <c r="H617" s="151"/>
      <c r="I617" s="151"/>
      <c r="J617" s="151"/>
      <c r="K617" s="151"/>
      <c r="L617" s="151"/>
      <c r="M617" s="151"/>
      <c r="N617" s="254">
        <f>BK617</f>
        <v>0</v>
      </c>
      <c r="O617" s="255"/>
      <c r="P617" s="255"/>
      <c r="Q617" s="255"/>
      <c r="R617" s="144"/>
      <c r="T617" s="145"/>
      <c r="U617" s="142"/>
      <c r="V617" s="142"/>
      <c r="W617" s="146">
        <f>SUM(W618:W623)</f>
        <v>0</v>
      </c>
      <c r="X617" s="142"/>
      <c r="Y617" s="146">
        <f>SUM(Y618:Y623)</f>
        <v>0</v>
      </c>
      <c r="Z617" s="142"/>
      <c r="AA617" s="147">
        <f>SUM(AA618:AA623)</f>
        <v>0</v>
      </c>
      <c r="AR617" s="148" t="s">
        <v>756</v>
      </c>
      <c r="AT617" s="149" t="s">
        <v>812</v>
      </c>
      <c r="AU617" s="149" t="s">
        <v>860</v>
      </c>
      <c r="AY617" s="148" t="s">
        <v>880</v>
      </c>
      <c r="BK617" s="150">
        <f>SUM(BK618:BK623)</f>
        <v>0</v>
      </c>
    </row>
    <row r="618" spans="2:65" s="1" customFormat="1" ht="31.5" customHeight="1">
      <c r="B618" s="123"/>
      <c r="C618" s="152" t="s">
        <v>706</v>
      </c>
      <c r="D618" s="152" t="s">
        <v>881</v>
      </c>
      <c r="E618" s="153" t="s">
        <v>707</v>
      </c>
      <c r="F618" s="238" t="s">
        <v>708</v>
      </c>
      <c r="G618" s="238"/>
      <c r="H618" s="238"/>
      <c r="I618" s="238"/>
      <c r="J618" s="154" t="s">
        <v>709</v>
      </c>
      <c r="K618" s="155">
        <v>6.414</v>
      </c>
      <c r="L618" s="239">
        <v>0</v>
      </c>
      <c r="M618" s="239"/>
      <c r="N618" s="240">
        <f aca="true" t="shared" si="95" ref="N618:N623">ROUND(L618*K618,2)</f>
        <v>0</v>
      </c>
      <c r="O618" s="240"/>
      <c r="P618" s="240"/>
      <c r="Q618" s="240"/>
      <c r="R618" s="126"/>
      <c r="T618" s="156" t="s">
        <v>737</v>
      </c>
      <c r="U618" s="43" t="s">
        <v>780</v>
      </c>
      <c r="V618" s="35"/>
      <c r="W618" s="157">
        <f aca="true" t="shared" si="96" ref="W618:W623">V618*K618</f>
        <v>0</v>
      </c>
      <c r="X618" s="157">
        <v>0</v>
      </c>
      <c r="Y618" s="157">
        <f aca="true" t="shared" si="97" ref="Y618:Y623">X618*K618</f>
        <v>0</v>
      </c>
      <c r="Z618" s="157">
        <v>0</v>
      </c>
      <c r="AA618" s="158">
        <f aca="true" t="shared" si="98" ref="AA618:AA623">Z618*K618</f>
        <v>0</v>
      </c>
      <c r="AR618" s="18" t="s">
        <v>894</v>
      </c>
      <c r="AT618" s="18" t="s">
        <v>881</v>
      </c>
      <c r="AU618" s="18" t="s">
        <v>890</v>
      </c>
      <c r="AY618" s="18" t="s">
        <v>880</v>
      </c>
      <c r="BE618" s="100">
        <f aca="true" t="shared" si="99" ref="BE618:BE623">IF(U618="základní",N618,0)</f>
        <v>0</v>
      </c>
      <c r="BF618" s="100">
        <f aca="true" t="shared" si="100" ref="BF618:BF623">IF(U618="snížená",N618,0)</f>
        <v>0</v>
      </c>
      <c r="BG618" s="100">
        <f aca="true" t="shared" si="101" ref="BG618:BG623">IF(U618="zákl. přenesená",N618,0)</f>
        <v>0</v>
      </c>
      <c r="BH618" s="100">
        <f aca="true" t="shared" si="102" ref="BH618:BH623">IF(U618="sníž. přenesená",N618,0)</f>
        <v>0</v>
      </c>
      <c r="BI618" s="100">
        <f aca="true" t="shared" si="103" ref="BI618:BI623">IF(U618="nulová",N618,0)</f>
        <v>0</v>
      </c>
      <c r="BJ618" s="18" t="s">
        <v>860</v>
      </c>
      <c r="BK618" s="100">
        <f aca="true" t="shared" si="104" ref="BK618:BK623">ROUND(L618*K618,2)</f>
        <v>0</v>
      </c>
      <c r="BL618" s="18" t="s">
        <v>894</v>
      </c>
      <c r="BM618" s="18" t="s">
        <v>710</v>
      </c>
    </row>
    <row r="619" spans="2:65" s="1" customFormat="1" ht="44.25" customHeight="1">
      <c r="B619" s="123"/>
      <c r="C619" s="152" t="s">
        <v>711</v>
      </c>
      <c r="D619" s="152" t="s">
        <v>881</v>
      </c>
      <c r="E619" s="153" t="s">
        <v>712</v>
      </c>
      <c r="F619" s="238" t="s">
        <v>713</v>
      </c>
      <c r="G619" s="238"/>
      <c r="H619" s="238"/>
      <c r="I619" s="238"/>
      <c r="J619" s="154" t="s">
        <v>709</v>
      </c>
      <c r="K619" s="155">
        <v>6.414</v>
      </c>
      <c r="L619" s="239">
        <v>0</v>
      </c>
      <c r="M619" s="239"/>
      <c r="N619" s="240">
        <f t="shared" si="95"/>
        <v>0</v>
      </c>
      <c r="O619" s="240"/>
      <c r="P619" s="240"/>
      <c r="Q619" s="240"/>
      <c r="R619" s="126"/>
      <c r="T619" s="156" t="s">
        <v>737</v>
      </c>
      <c r="U619" s="43" t="s">
        <v>780</v>
      </c>
      <c r="V619" s="35"/>
      <c r="W619" s="157">
        <f t="shared" si="96"/>
        <v>0</v>
      </c>
      <c r="X619" s="157">
        <v>0</v>
      </c>
      <c r="Y619" s="157">
        <f t="shared" si="97"/>
        <v>0</v>
      </c>
      <c r="Z619" s="157">
        <v>0</v>
      </c>
      <c r="AA619" s="158">
        <f t="shared" si="98"/>
        <v>0</v>
      </c>
      <c r="AR619" s="18" t="s">
        <v>894</v>
      </c>
      <c r="AT619" s="18" t="s">
        <v>881</v>
      </c>
      <c r="AU619" s="18" t="s">
        <v>890</v>
      </c>
      <c r="AY619" s="18" t="s">
        <v>880</v>
      </c>
      <c r="BE619" s="100">
        <f t="shared" si="99"/>
        <v>0</v>
      </c>
      <c r="BF619" s="100">
        <f t="shared" si="100"/>
        <v>0</v>
      </c>
      <c r="BG619" s="100">
        <f t="shared" si="101"/>
        <v>0</v>
      </c>
      <c r="BH619" s="100">
        <f t="shared" si="102"/>
        <v>0</v>
      </c>
      <c r="BI619" s="100">
        <f t="shared" si="103"/>
        <v>0</v>
      </c>
      <c r="BJ619" s="18" t="s">
        <v>860</v>
      </c>
      <c r="BK619" s="100">
        <f t="shared" si="104"/>
        <v>0</v>
      </c>
      <c r="BL619" s="18" t="s">
        <v>894</v>
      </c>
      <c r="BM619" s="18" t="s">
        <v>714</v>
      </c>
    </row>
    <row r="620" spans="2:65" s="1" customFormat="1" ht="31.5" customHeight="1">
      <c r="B620" s="123"/>
      <c r="C620" s="152" t="s">
        <v>715</v>
      </c>
      <c r="D620" s="152" t="s">
        <v>881</v>
      </c>
      <c r="E620" s="153" t="s">
        <v>716</v>
      </c>
      <c r="F620" s="238" t="s">
        <v>717</v>
      </c>
      <c r="G620" s="238"/>
      <c r="H620" s="238"/>
      <c r="I620" s="238"/>
      <c r="J620" s="154" t="s">
        <v>709</v>
      </c>
      <c r="K620" s="155">
        <v>6.414</v>
      </c>
      <c r="L620" s="239">
        <v>0</v>
      </c>
      <c r="M620" s="239"/>
      <c r="N620" s="240">
        <f t="shared" si="95"/>
        <v>0</v>
      </c>
      <c r="O620" s="240"/>
      <c r="P620" s="240"/>
      <c r="Q620" s="240"/>
      <c r="R620" s="126"/>
      <c r="T620" s="156" t="s">
        <v>737</v>
      </c>
      <c r="U620" s="43" t="s">
        <v>780</v>
      </c>
      <c r="V620" s="35"/>
      <c r="W620" s="157">
        <f t="shared" si="96"/>
        <v>0</v>
      </c>
      <c r="X620" s="157">
        <v>0</v>
      </c>
      <c r="Y620" s="157">
        <f t="shared" si="97"/>
        <v>0</v>
      </c>
      <c r="Z620" s="157">
        <v>0</v>
      </c>
      <c r="AA620" s="158">
        <f t="shared" si="98"/>
        <v>0</v>
      </c>
      <c r="AR620" s="18" t="s">
        <v>894</v>
      </c>
      <c r="AT620" s="18" t="s">
        <v>881</v>
      </c>
      <c r="AU620" s="18" t="s">
        <v>890</v>
      </c>
      <c r="AY620" s="18" t="s">
        <v>880</v>
      </c>
      <c r="BE620" s="100">
        <f t="shared" si="99"/>
        <v>0</v>
      </c>
      <c r="BF620" s="100">
        <f t="shared" si="100"/>
        <v>0</v>
      </c>
      <c r="BG620" s="100">
        <f t="shared" si="101"/>
        <v>0</v>
      </c>
      <c r="BH620" s="100">
        <f t="shared" si="102"/>
        <v>0</v>
      </c>
      <c r="BI620" s="100">
        <f t="shared" si="103"/>
        <v>0</v>
      </c>
      <c r="BJ620" s="18" t="s">
        <v>860</v>
      </c>
      <c r="BK620" s="100">
        <f t="shared" si="104"/>
        <v>0</v>
      </c>
      <c r="BL620" s="18" t="s">
        <v>894</v>
      </c>
      <c r="BM620" s="18" t="s">
        <v>718</v>
      </c>
    </row>
    <row r="621" spans="2:65" s="1" customFormat="1" ht="31.5" customHeight="1">
      <c r="B621" s="123"/>
      <c r="C621" s="152" t="s">
        <v>719</v>
      </c>
      <c r="D621" s="152" t="s">
        <v>881</v>
      </c>
      <c r="E621" s="153" t="s">
        <v>720</v>
      </c>
      <c r="F621" s="238" t="s">
        <v>721</v>
      </c>
      <c r="G621" s="238"/>
      <c r="H621" s="238"/>
      <c r="I621" s="238"/>
      <c r="J621" s="154" t="s">
        <v>709</v>
      </c>
      <c r="K621" s="155">
        <v>6.414</v>
      </c>
      <c r="L621" s="239">
        <v>0</v>
      </c>
      <c r="M621" s="239"/>
      <c r="N621" s="240">
        <f t="shared" si="95"/>
        <v>0</v>
      </c>
      <c r="O621" s="240"/>
      <c r="P621" s="240"/>
      <c r="Q621" s="240"/>
      <c r="R621" s="126"/>
      <c r="T621" s="156" t="s">
        <v>737</v>
      </c>
      <c r="U621" s="43" t="s">
        <v>780</v>
      </c>
      <c r="V621" s="35"/>
      <c r="W621" s="157">
        <f t="shared" si="96"/>
        <v>0</v>
      </c>
      <c r="X621" s="157">
        <v>0</v>
      </c>
      <c r="Y621" s="157">
        <f t="shared" si="97"/>
        <v>0</v>
      </c>
      <c r="Z621" s="157">
        <v>0</v>
      </c>
      <c r="AA621" s="158">
        <f t="shared" si="98"/>
        <v>0</v>
      </c>
      <c r="AR621" s="18" t="s">
        <v>894</v>
      </c>
      <c r="AT621" s="18" t="s">
        <v>881</v>
      </c>
      <c r="AU621" s="18" t="s">
        <v>890</v>
      </c>
      <c r="AY621" s="18" t="s">
        <v>880</v>
      </c>
      <c r="BE621" s="100">
        <f t="shared" si="99"/>
        <v>0</v>
      </c>
      <c r="BF621" s="100">
        <f t="shared" si="100"/>
        <v>0</v>
      </c>
      <c r="BG621" s="100">
        <f t="shared" si="101"/>
        <v>0</v>
      </c>
      <c r="BH621" s="100">
        <f t="shared" si="102"/>
        <v>0</v>
      </c>
      <c r="BI621" s="100">
        <f t="shared" si="103"/>
        <v>0</v>
      </c>
      <c r="BJ621" s="18" t="s">
        <v>860</v>
      </c>
      <c r="BK621" s="100">
        <f t="shared" si="104"/>
        <v>0</v>
      </c>
      <c r="BL621" s="18" t="s">
        <v>894</v>
      </c>
      <c r="BM621" s="18" t="s">
        <v>722</v>
      </c>
    </row>
    <row r="622" spans="2:65" s="1" customFormat="1" ht="31.5" customHeight="1">
      <c r="B622" s="123"/>
      <c r="C622" s="152" t="s">
        <v>723</v>
      </c>
      <c r="D622" s="152" t="s">
        <v>881</v>
      </c>
      <c r="E622" s="153" t="s">
        <v>724</v>
      </c>
      <c r="F622" s="238" t="s">
        <v>725</v>
      </c>
      <c r="G622" s="238"/>
      <c r="H622" s="238"/>
      <c r="I622" s="238"/>
      <c r="J622" s="154" t="s">
        <v>709</v>
      </c>
      <c r="K622" s="155">
        <v>0.723</v>
      </c>
      <c r="L622" s="239">
        <v>0</v>
      </c>
      <c r="M622" s="239"/>
      <c r="N622" s="240">
        <f t="shared" si="95"/>
        <v>0</v>
      </c>
      <c r="O622" s="240"/>
      <c r="P622" s="240"/>
      <c r="Q622" s="240"/>
      <c r="R622" s="126"/>
      <c r="T622" s="156" t="s">
        <v>737</v>
      </c>
      <c r="U622" s="43" t="s">
        <v>780</v>
      </c>
      <c r="V622" s="35"/>
      <c r="W622" s="157">
        <f t="shared" si="96"/>
        <v>0</v>
      </c>
      <c r="X622" s="157">
        <v>0</v>
      </c>
      <c r="Y622" s="157">
        <f t="shared" si="97"/>
        <v>0</v>
      </c>
      <c r="Z622" s="157">
        <v>0</v>
      </c>
      <c r="AA622" s="158">
        <f t="shared" si="98"/>
        <v>0</v>
      </c>
      <c r="AR622" s="18" t="s">
        <v>894</v>
      </c>
      <c r="AT622" s="18" t="s">
        <v>881</v>
      </c>
      <c r="AU622" s="18" t="s">
        <v>890</v>
      </c>
      <c r="AY622" s="18" t="s">
        <v>880</v>
      </c>
      <c r="BE622" s="100">
        <f t="shared" si="99"/>
        <v>0</v>
      </c>
      <c r="BF622" s="100">
        <f t="shared" si="100"/>
        <v>0</v>
      </c>
      <c r="BG622" s="100">
        <f t="shared" si="101"/>
        <v>0</v>
      </c>
      <c r="BH622" s="100">
        <f t="shared" si="102"/>
        <v>0</v>
      </c>
      <c r="BI622" s="100">
        <f t="shared" si="103"/>
        <v>0</v>
      </c>
      <c r="BJ622" s="18" t="s">
        <v>860</v>
      </c>
      <c r="BK622" s="100">
        <f t="shared" si="104"/>
        <v>0</v>
      </c>
      <c r="BL622" s="18" t="s">
        <v>894</v>
      </c>
      <c r="BM622" s="18" t="s">
        <v>726</v>
      </c>
    </row>
    <row r="623" spans="2:65" s="1" customFormat="1" ht="31.5" customHeight="1">
      <c r="B623" s="123"/>
      <c r="C623" s="152" t="s">
        <v>727</v>
      </c>
      <c r="D623" s="152" t="s">
        <v>881</v>
      </c>
      <c r="E623" s="153" t="s">
        <v>728</v>
      </c>
      <c r="F623" s="238" t="s">
        <v>729</v>
      </c>
      <c r="G623" s="238"/>
      <c r="H623" s="238"/>
      <c r="I623" s="238"/>
      <c r="J623" s="154" t="s">
        <v>709</v>
      </c>
      <c r="K623" s="155">
        <v>5.691</v>
      </c>
      <c r="L623" s="239">
        <v>0</v>
      </c>
      <c r="M623" s="239"/>
      <c r="N623" s="240">
        <f t="shared" si="95"/>
        <v>0</v>
      </c>
      <c r="O623" s="240"/>
      <c r="P623" s="240"/>
      <c r="Q623" s="240"/>
      <c r="R623" s="126"/>
      <c r="T623" s="156" t="s">
        <v>737</v>
      </c>
      <c r="U623" s="43" t="s">
        <v>780</v>
      </c>
      <c r="V623" s="35"/>
      <c r="W623" s="157">
        <f t="shared" si="96"/>
        <v>0</v>
      </c>
      <c r="X623" s="157">
        <v>0</v>
      </c>
      <c r="Y623" s="157">
        <f t="shared" si="97"/>
        <v>0</v>
      </c>
      <c r="Z623" s="157">
        <v>0</v>
      </c>
      <c r="AA623" s="158">
        <f t="shared" si="98"/>
        <v>0</v>
      </c>
      <c r="AR623" s="18" t="s">
        <v>894</v>
      </c>
      <c r="AT623" s="18" t="s">
        <v>881</v>
      </c>
      <c r="AU623" s="18" t="s">
        <v>890</v>
      </c>
      <c r="AY623" s="18" t="s">
        <v>880</v>
      </c>
      <c r="BE623" s="100">
        <f t="shared" si="99"/>
        <v>0</v>
      </c>
      <c r="BF623" s="100">
        <f t="shared" si="100"/>
        <v>0</v>
      </c>
      <c r="BG623" s="100">
        <f t="shared" si="101"/>
        <v>0</v>
      </c>
      <c r="BH623" s="100">
        <f t="shared" si="102"/>
        <v>0</v>
      </c>
      <c r="BI623" s="100">
        <f t="shared" si="103"/>
        <v>0</v>
      </c>
      <c r="BJ623" s="18" t="s">
        <v>860</v>
      </c>
      <c r="BK623" s="100">
        <f t="shared" si="104"/>
        <v>0</v>
      </c>
      <c r="BL623" s="18" t="s">
        <v>894</v>
      </c>
      <c r="BM623" s="18" t="s">
        <v>730</v>
      </c>
    </row>
    <row r="624" spans="2:63" s="1" customFormat="1" ht="49.9" customHeight="1">
      <c r="B624" s="34"/>
      <c r="C624" s="35"/>
      <c r="D624" s="143"/>
      <c r="E624" s="35"/>
      <c r="F624" s="35"/>
      <c r="G624" s="35"/>
      <c r="H624" s="35"/>
      <c r="I624" s="35"/>
      <c r="J624" s="35"/>
      <c r="K624" s="35"/>
      <c r="L624" s="35"/>
      <c r="M624" s="35"/>
      <c r="N624" s="256"/>
      <c r="O624" s="257"/>
      <c r="P624" s="257"/>
      <c r="Q624" s="257"/>
      <c r="R624" s="36"/>
      <c r="T624" s="171"/>
      <c r="U624" s="55"/>
      <c r="V624" s="55"/>
      <c r="W624" s="55"/>
      <c r="X624" s="55"/>
      <c r="Y624" s="55"/>
      <c r="Z624" s="55"/>
      <c r="AA624" s="57"/>
      <c r="AT624" s="18" t="s">
        <v>812</v>
      </c>
      <c r="AU624" s="18" t="s">
        <v>813</v>
      </c>
      <c r="AY624" s="18" t="s">
        <v>731</v>
      </c>
      <c r="BK624" s="100">
        <v>0</v>
      </c>
    </row>
    <row r="625" spans="2:18" s="1" customFormat="1" ht="6.95" customHeight="1">
      <c r="B625" s="58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60"/>
    </row>
  </sheetData>
  <mergeCells count="1268">
    <mergeCell ref="F610:I610"/>
    <mergeCell ref="F611:I611"/>
    <mergeCell ref="L611:M611"/>
    <mergeCell ref="F606:I606"/>
    <mergeCell ref="F621:I621"/>
    <mergeCell ref="N624:Q624"/>
    <mergeCell ref="H1:K1"/>
    <mergeCell ref="N547:Q547"/>
    <mergeCell ref="N583:Q583"/>
    <mergeCell ref="N436:Q436"/>
    <mergeCell ref="N464:Q464"/>
    <mergeCell ref="N620:Q620"/>
    <mergeCell ref="N611:Q611"/>
    <mergeCell ref="N579:Q579"/>
    <mergeCell ref="F623:I623"/>
    <mergeCell ref="L603:M603"/>
    <mergeCell ref="N603:Q603"/>
    <mergeCell ref="F600:I600"/>
    <mergeCell ref="F601:I601"/>
    <mergeCell ref="L601:M601"/>
    <mergeCell ref="N592:Q592"/>
    <mergeCell ref="F596:I596"/>
    <mergeCell ref="F597:I597"/>
    <mergeCell ref="L597:M597"/>
    <mergeCell ref="N597:Q597"/>
    <mergeCell ref="N601:Q601"/>
    <mergeCell ref="F604:I604"/>
    <mergeCell ref="N618:Q618"/>
    <mergeCell ref="F619:I619"/>
    <mergeCell ref="L619:M619"/>
    <mergeCell ref="N407:Q407"/>
    <mergeCell ref="F607:I607"/>
    <mergeCell ref="S2:AC2"/>
    <mergeCell ref="F622:I622"/>
    <mergeCell ref="L622:M622"/>
    <mergeCell ref="N622:Q622"/>
    <mergeCell ref="F615:I615"/>
    <mergeCell ref="L615:M615"/>
    <mergeCell ref="F618:I618"/>
    <mergeCell ref="L618:M618"/>
    <mergeCell ref="F620:I620"/>
    <mergeCell ref="L620:M620"/>
    <mergeCell ref="N623:Q623"/>
    <mergeCell ref="N130:Q130"/>
    <mergeCell ref="N131:Q131"/>
    <mergeCell ref="N132:Q132"/>
    <mergeCell ref="N137:Q137"/>
    <mergeCell ref="N140:Q140"/>
    <mergeCell ref="N607:Q607"/>
    <mergeCell ref="N484:Q484"/>
    <mergeCell ref="N500:Q500"/>
    <mergeCell ref="N591:Q591"/>
    <mergeCell ref="L621:M621"/>
    <mergeCell ref="N621:Q621"/>
    <mergeCell ref="F612:I612"/>
    <mergeCell ref="F613:I613"/>
    <mergeCell ref="L613:M613"/>
    <mergeCell ref="N613:Q613"/>
    <mergeCell ref="N617:Q617"/>
    <mergeCell ref="F614:I614"/>
    <mergeCell ref="N619:Q619"/>
    <mergeCell ref="L623:M623"/>
    <mergeCell ref="N615:Q615"/>
    <mergeCell ref="F616:I616"/>
    <mergeCell ref="F608:I608"/>
    <mergeCell ref="F609:I609"/>
    <mergeCell ref="L609:M609"/>
    <mergeCell ref="N609:Q609"/>
    <mergeCell ref="N586:Q586"/>
    <mergeCell ref="F589:I589"/>
    <mergeCell ref="L589:M589"/>
    <mergeCell ref="N589:Q589"/>
    <mergeCell ref="F587:I587"/>
    <mergeCell ref="L587:M587"/>
    <mergeCell ref="N605:Q605"/>
    <mergeCell ref="L590:M590"/>
    <mergeCell ref="N590:Q590"/>
    <mergeCell ref="F593:I593"/>
    <mergeCell ref="L593:M593"/>
    <mergeCell ref="N593:Q593"/>
    <mergeCell ref="F594:I594"/>
    <mergeCell ref="F599:I599"/>
    <mergeCell ref="L599:M599"/>
    <mergeCell ref="N599:Q599"/>
    <mergeCell ref="F605:I605"/>
    <mergeCell ref="L605:M605"/>
    <mergeCell ref="L607:M607"/>
    <mergeCell ref="F602:I602"/>
    <mergeCell ref="F603:I603"/>
    <mergeCell ref="F573:I573"/>
    <mergeCell ref="F580:I580"/>
    <mergeCell ref="L584:M584"/>
    <mergeCell ref="N584:Q584"/>
    <mergeCell ref="F579:I579"/>
    <mergeCell ref="L579:M579"/>
    <mergeCell ref="L574:M574"/>
    <mergeCell ref="N574:Q574"/>
    <mergeCell ref="F582:I582"/>
    <mergeCell ref="L582:M582"/>
    <mergeCell ref="F585:I585"/>
    <mergeCell ref="L585:M585"/>
    <mergeCell ref="N585:Q585"/>
    <mergeCell ref="F598:I598"/>
    <mergeCell ref="F595:I595"/>
    <mergeCell ref="L595:M595"/>
    <mergeCell ref="N595:Q595"/>
    <mergeCell ref="F590:I590"/>
    <mergeCell ref="F586:I586"/>
    <mergeCell ref="L586:M586"/>
    <mergeCell ref="F577:I577"/>
    <mergeCell ref="L577:M577"/>
    <mergeCell ref="N577:Q577"/>
    <mergeCell ref="F578:I578"/>
    <mergeCell ref="L578:M578"/>
    <mergeCell ref="N578:Q578"/>
    <mergeCell ref="F574:I574"/>
    <mergeCell ref="L588:M588"/>
    <mergeCell ref="N588:Q588"/>
    <mergeCell ref="N587:Q587"/>
    <mergeCell ref="F588:I588"/>
    <mergeCell ref="L580:M580"/>
    <mergeCell ref="N580:Q580"/>
    <mergeCell ref="F581:I581"/>
    <mergeCell ref="L581:M581"/>
    <mergeCell ref="N581:Q581"/>
    <mergeCell ref="N582:Q582"/>
    <mergeCell ref="F584:I584"/>
    <mergeCell ref="F575:I575"/>
    <mergeCell ref="L575:M575"/>
    <mergeCell ref="N575:Q575"/>
    <mergeCell ref="F576:I576"/>
    <mergeCell ref="L576:M576"/>
    <mergeCell ref="N576:Q576"/>
    <mergeCell ref="F565:I565"/>
    <mergeCell ref="L565:M565"/>
    <mergeCell ref="N565:Q565"/>
    <mergeCell ref="F566:I566"/>
    <mergeCell ref="L566:M566"/>
    <mergeCell ref="N566:Q566"/>
    <mergeCell ref="F567:I567"/>
    <mergeCell ref="L567:M567"/>
    <mergeCell ref="N567:Q567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L573:M573"/>
    <mergeCell ref="N573:Q573"/>
    <mergeCell ref="F559:I559"/>
    <mergeCell ref="L559:M559"/>
    <mergeCell ref="N559:Q559"/>
    <mergeCell ref="F560:I560"/>
    <mergeCell ref="L560:M560"/>
    <mergeCell ref="N560:Q560"/>
    <mergeCell ref="F561:I561"/>
    <mergeCell ref="L561:M561"/>
    <mergeCell ref="N561:Q561"/>
    <mergeCell ref="F562:I562"/>
    <mergeCell ref="L562:M562"/>
    <mergeCell ref="N562:Q562"/>
    <mergeCell ref="F563:I563"/>
    <mergeCell ref="L563:M563"/>
    <mergeCell ref="N563:Q563"/>
    <mergeCell ref="F564:I564"/>
    <mergeCell ref="L564:M564"/>
    <mergeCell ref="N564:Q564"/>
    <mergeCell ref="F553:I553"/>
    <mergeCell ref="L553:M553"/>
    <mergeCell ref="N553:Q553"/>
    <mergeCell ref="F554:I554"/>
    <mergeCell ref="L554:M554"/>
    <mergeCell ref="N554:Q554"/>
    <mergeCell ref="F555:I555"/>
    <mergeCell ref="L555:M555"/>
    <mergeCell ref="N555:Q555"/>
    <mergeCell ref="F556:I556"/>
    <mergeCell ref="L556:M556"/>
    <mergeCell ref="N556:Q556"/>
    <mergeCell ref="F557:I557"/>
    <mergeCell ref="L557:M557"/>
    <mergeCell ref="N557:Q557"/>
    <mergeCell ref="F558:I558"/>
    <mergeCell ref="L558:M558"/>
    <mergeCell ref="N558:Q558"/>
    <mergeCell ref="F546:I546"/>
    <mergeCell ref="L546:M546"/>
    <mergeCell ref="N546:Q546"/>
    <mergeCell ref="F548:I548"/>
    <mergeCell ref="L548:M548"/>
    <mergeCell ref="N548:Q548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40:I540"/>
    <mergeCell ref="L540:M540"/>
    <mergeCell ref="N540:Q540"/>
    <mergeCell ref="F541:I541"/>
    <mergeCell ref="L541:M541"/>
    <mergeCell ref="N541:Q541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33:I533"/>
    <mergeCell ref="F527:I527"/>
    <mergeCell ref="L527:M527"/>
    <mergeCell ref="N527:Q527"/>
    <mergeCell ref="F528:I528"/>
    <mergeCell ref="L528:M528"/>
    <mergeCell ref="N528:Q528"/>
    <mergeCell ref="N529:Q529"/>
    <mergeCell ref="F530:I530"/>
    <mergeCell ref="L530:M530"/>
    <mergeCell ref="N530:Q530"/>
    <mergeCell ref="F536:I536"/>
    <mergeCell ref="L536:M536"/>
    <mergeCell ref="N536:Q536"/>
    <mergeCell ref="L529:M529"/>
    <mergeCell ref="L533:M533"/>
    <mergeCell ref="N533:Q533"/>
    <mergeCell ref="F539:I539"/>
    <mergeCell ref="L539:M539"/>
    <mergeCell ref="N539:Q539"/>
    <mergeCell ref="F529:I529"/>
    <mergeCell ref="F537:I537"/>
    <mergeCell ref="F531:I531"/>
    <mergeCell ref="L531:M531"/>
    <mergeCell ref="F521:I521"/>
    <mergeCell ref="L521:M521"/>
    <mergeCell ref="N521:Q521"/>
    <mergeCell ref="F522:I522"/>
    <mergeCell ref="L522:M522"/>
    <mergeCell ref="N522:Q522"/>
    <mergeCell ref="F534:I534"/>
    <mergeCell ref="L534:M534"/>
    <mergeCell ref="N534:Q534"/>
    <mergeCell ref="F524:I524"/>
    <mergeCell ref="L524:M524"/>
    <mergeCell ref="N524:Q524"/>
    <mergeCell ref="F525:I525"/>
    <mergeCell ref="L525:M525"/>
    <mergeCell ref="N525:Q525"/>
    <mergeCell ref="N532:Q532"/>
    <mergeCell ref="L537:M537"/>
    <mergeCell ref="N537:Q537"/>
    <mergeCell ref="F538:I538"/>
    <mergeCell ref="L538:M538"/>
    <mergeCell ref="N538:Q538"/>
    <mergeCell ref="F526:I526"/>
    <mergeCell ref="L526:M526"/>
    <mergeCell ref="N526:Q526"/>
    <mergeCell ref="N535:Q535"/>
    <mergeCell ref="F519:I519"/>
    <mergeCell ref="L519:M519"/>
    <mergeCell ref="N519:Q519"/>
    <mergeCell ref="N513:Q513"/>
    <mergeCell ref="N512:Q512"/>
    <mergeCell ref="F513:I513"/>
    <mergeCell ref="L513:M513"/>
    <mergeCell ref="F508:I508"/>
    <mergeCell ref="L508:M508"/>
    <mergeCell ref="N508:Q508"/>
    <mergeCell ref="F509:I509"/>
    <mergeCell ref="L509:M509"/>
    <mergeCell ref="N509:Q509"/>
    <mergeCell ref="N531:Q531"/>
    <mergeCell ref="F532:I532"/>
    <mergeCell ref="L532:M532"/>
    <mergeCell ref="N510:Q510"/>
    <mergeCell ref="F511:I511"/>
    <mergeCell ref="L511:M511"/>
    <mergeCell ref="N511:Q511"/>
    <mergeCell ref="F517:I517"/>
    <mergeCell ref="L517:M517"/>
    <mergeCell ref="N517:Q517"/>
    <mergeCell ref="F523:I523"/>
    <mergeCell ref="L523:M523"/>
    <mergeCell ref="N523:Q523"/>
    <mergeCell ref="F520:I520"/>
    <mergeCell ref="L520:M520"/>
    <mergeCell ref="N520:Q520"/>
    <mergeCell ref="F510:I510"/>
    <mergeCell ref="F518:I518"/>
    <mergeCell ref="F512:I512"/>
    <mergeCell ref="L512:M512"/>
    <mergeCell ref="F502:I502"/>
    <mergeCell ref="L502:M502"/>
    <mergeCell ref="N502:Q502"/>
    <mergeCell ref="F503:I503"/>
    <mergeCell ref="L503:M503"/>
    <mergeCell ref="N503:Q503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N516:Q516"/>
    <mergeCell ref="F514:I514"/>
    <mergeCell ref="L514:M514"/>
    <mergeCell ref="N514:Q514"/>
    <mergeCell ref="F515:I515"/>
    <mergeCell ref="L515:M515"/>
    <mergeCell ref="N515:Q515"/>
    <mergeCell ref="L510:M510"/>
    <mergeCell ref="L518:M518"/>
    <mergeCell ref="N518:Q518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L499:M499"/>
    <mergeCell ref="N499:Q499"/>
    <mergeCell ref="F501:I501"/>
    <mergeCell ref="L501:M501"/>
    <mergeCell ref="N501:Q501"/>
    <mergeCell ref="F504:I504"/>
    <mergeCell ref="L504:M504"/>
    <mergeCell ref="N504:Q504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83:I483"/>
    <mergeCell ref="L483:M483"/>
    <mergeCell ref="N483:Q483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53:I453"/>
    <mergeCell ref="L453:M453"/>
    <mergeCell ref="N453:Q453"/>
    <mergeCell ref="F450:I450"/>
    <mergeCell ref="L450:M450"/>
    <mergeCell ref="N450:Q450"/>
    <mergeCell ref="F451:I451"/>
    <mergeCell ref="L451:M451"/>
    <mergeCell ref="N451:Q451"/>
    <mergeCell ref="F452:I452"/>
    <mergeCell ref="F460:I460"/>
    <mergeCell ref="L460:M460"/>
    <mergeCell ref="N460:Q460"/>
    <mergeCell ref="F461:I461"/>
    <mergeCell ref="L461:M461"/>
    <mergeCell ref="N461:Q461"/>
    <mergeCell ref="F463:I463"/>
    <mergeCell ref="L463:M463"/>
    <mergeCell ref="N463:Q463"/>
    <mergeCell ref="N456:Q456"/>
    <mergeCell ref="F457:I457"/>
    <mergeCell ref="L457:M457"/>
    <mergeCell ref="N457:Q457"/>
    <mergeCell ref="F456:I456"/>
    <mergeCell ref="L456:M456"/>
    <mergeCell ref="N458:Q458"/>
    <mergeCell ref="F459:I459"/>
    <mergeCell ref="L459:M459"/>
    <mergeCell ref="N459:Q459"/>
    <mergeCell ref="F458:I458"/>
    <mergeCell ref="F462:I462"/>
    <mergeCell ref="L462:M462"/>
    <mergeCell ref="N462:Q462"/>
    <mergeCell ref="L458:M458"/>
    <mergeCell ref="F454:I454"/>
    <mergeCell ref="L454:M454"/>
    <mergeCell ref="N454:Q454"/>
    <mergeCell ref="F455:I455"/>
    <mergeCell ref="L455:M455"/>
    <mergeCell ref="N455:Q455"/>
    <mergeCell ref="L446:M446"/>
    <mergeCell ref="N446:Q446"/>
    <mergeCell ref="F442:I442"/>
    <mergeCell ref="L442:M442"/>
    <mergeCell ref="N442:Q442"/>
    <mergeCell ref="F443:I443"/>
    <mergeCell ref="L443:M443"/>
    <mergeCell ref="N443:Q443"/>
    <mergeCell ref="F437:I437"/>
    <mergeCell ref="L437:M437"/>
    <mergeCell ref="N437:Q437"/>
    <mergeCell ref="F438:I438"/>
    <mergeCell ref="L438:M438"/>
    <mergeCell ref="N438:Q438"/>
    <mergeCell ref="L452:M452"/>
    <mergeCell ref="N452:Q452"/>
    <mergeCell ref="F448:I448"/>
    <mergeCell ref="L448:M448"/>
    <mergeCell ref="N448:Q448"/>
    <mergeCell ref="F449:I449"/>
    <mergeCell ref="L449:M449"/>
    <mergeCell ref="N449:Q449"/>
    <mergeCell ref="F447:I447"/>
    <mergeCell ref="L447:M447"/>
    <mergeCell ref="N447:Q447"/>
    <mergeCell ref="F444:I444"/>
    <mergeCell ref="L444:M444"/>
    <mergeCell ref="N444:Q444"/>
    <mergeCell ref="F445:I445"/>
    <mergeCell ref="L445:M445"/>
    <mergeCell ref="N445:Q445"/>
    <mergeCell ref="F446:I446"/>
    <mergeCell ref="F435:I435"/>
    <mergeCell ref="L435:M435"/>
    <mergeCell ref="N435:Q435"/>
    <mergeCell ref="F432:I432"/>
    <mergeCell ref="F434:I434"/>
    <mergeCell ref="F433:I433"/>
    <mergeCell ref="L433:M433"/>
    <mergeCell ref="N433:Q433"/>
    <mergeCell ref="F429:I429"/>
    <mergeCell ref="F430:I430"/>
    <mergeCell ref="L430:M430"/>
    <mergeCell ref="N431:Q431"/>
    <mergeCell ref="N430:Q430"/>
    <mergeCell ref="F431:I431"/>
    <mergeCell ref="L431:M431"/>
    <mergeCell ref="F423:I423"/>
    <mergeCell ref="F441:I441"/>
    <mergeCell ref="L441:M441"/>
    <mergeCell ref="N441:Q441"/>
    <mergeCell ref="F439:I439"/>
    <mergeCell ref="L439:M439"/>
    <mergeCell ref="N439:Q439"/>
    <mergeCell ref="F440:I440"/>
    <mergeCell ref="L440:M440"/>
    <mergeCell ref="N440:Q440"/>
    <mergeCell ref="F421:I421"/>
    <mergeCell ref="L421:M421"/>
    <mergeCell ref="N421:Q421"/>
    <mergeCell ref="F422:I422"/>
    <mergeCell ref="L422:M422"/>
    <mergeCell ref="N422:Q422"/>
    <mergeCell ref="F424:I424"/>
    <mergeCell ref="L424:M424"/>
    <mergeCell ref="N424:Q424"/>
    <mergeCell ref="F427:I427"/>
    <mergeCell ref="L427:M427"/>
    <mergeCell ref="N427:Q427"/>
    <mergeCell ref="F425:I425"/>
    <mergeCell ref="L425:M425"/>
    <mergeCell ref="N425:Q425"/>
    <mergeCell ref="F426:I426"/>
    <mergeCell ref="F428:I428"/>
    <mergeCell ref="L428:M428"/>
    <mergeCell ref="N428:Q428"/>
    <mergeCell ref="F417:I417"/>
    <mergeCell ref="F418:I418"/>
    <mergeCell ref="N408:Q408"/>
    <mergeCell ref="F410:I410"/>
    <mergeCell ref="L410:M410"/>
    <mergeCell ref="N410:Q410"/>
    <mergeCell ref="F409:I409"/>
    <mergeCell ref="N415:Q415"/>
    <mergeCell ref="F413:I413"/>
    <mergeCell ref="L413:M413"/>
    <mergeCell ref="F416:I416"/>
    <mergeCell ref="L416:M416"/>
    <mergeCell ref="F420:I420"/>
    <mergeCell ref="F414:I414"/>
    <mergeCell ref="N416:Q416"/>
    <mergeCell ref="F419:I419"/>
    <mergeCell ref="L419:M419"/>
    <mergeCell ref="N419:Q419"/>
    <mergeCell ref="N418:Q418"/>
    <mergeCell ref="L418:M418"/>
    <mergeCell ref="F407:I407"/>
    <mergeCell ref="L407:M407"/>
    <mergeCell ref="F415:I415"/>
    <mergeCell ref="L415:M415"/>
    <mergeCell ref="L408:M408"/>
    <mergeCell ref="L412:M412"/>
    <mergeCell ref="N413:Q413"/>
    <mergeCell ref="N412:Q412"/>
    <mergeCell ref="F404:I404"/>
    <mergeCell ref="L404:M404"/>
    <mergeCell ref="N404:Q404"/>
    <mergeCell ref="F405:I405"/>
    <mergeCell ref="L405:M405"/>
    <mergeCell ref="N405:Q405"/>
    <mergeCell ref="F408:I408"/>
    <mergeCell ref="F406:I406"/>
    <mergeCell ref="F411:I411"/>
    <mergeCell ref="F412:I412"/>
    <mergeCell ref="F388:I388"/>
    <mergeCell ref="L388:M388"/>
    <mergeCell ref="N388:Q388"/>
    <mergeCell ref="N381:Q381"/>
    <mergeCell ref="F382:I382"/>
    <mergeCell ref="F379:I379"/>
    <mergeCell ref="L379:M379"/>
    <mergeCell ref="N379:Q379"/>
    <mergeCell ref="F380:I380"/>
    <mergeCell ref="N395:Q395"/>
    <mergeCell ref="L401:M401"/>
    <mergeCell ref="N401:Q401"/>
    <mergeCell ref="F398:I398"/>
    <mergeCell ref="F399:I399"/>
    <mergeCell ref="L399:M399"/>
    <mergeCell ref="N399:Q399"/>
    <mergeCell ref="F390:I390"/>
    <mergeCell ref="L390:M390"/>
    <mergeCell ref="N390:Q390"/>
    <mergeCell ref="F391:I391"/>
    <mergeCell ref="L391:M391"/>
    <mergeCell ref="F397:I397"/>
    <mergeCell ref="L397:M397"/>
    <mergeCell ref="N397:Q397"/>
    <mergeCell ref="F395:I395"/>
    <mergeCell ref="L395:M395"/>
    <mergeCell ref="F375:I375"/>
    <mergeCell ref="F376:I376"/>
    <mergeCell ref="L376:M376"/>
    <mergeCell ref="F377:I377"/>
    <mergeCell ref="F373:I373"/>
    <mergeCell ref="L373:M373"/>
    <mergeCell ref="F374:I374"/>
    <mergeCell ref="L374:M374"/>
    <mergeCell ref="N373:Q373"/>
    <mergeCell ref="N376:Q376"/>
    <mergeCell ref="F378:I378"/>
    <mergeCell ref="L378:M378"/>
    <mergeCell ref="N378:Q378"/>
    <mergeCell ref="L383:M383"/>
    <mergeCell ref="N383:Q383"/>
    <mergeCell ref="F389:I389"/>
    <mergeCell ref="F403:I403"/>
    <mergeCell ref="L403:M403"/>
    <mergeCell ref="N403:Q403"/>
    <mergeCell ref="F400:I400"/>
    <mergeCell ref="F401:I401"/>
    <mergeCell ref="N394:Q394"/>
    <mergeCell ref="F392:I392"/>
    <mergeCell ref="F393:I393"/>
    <mergeCell ref="L393:M393"/>
    <mergeCell ref="F387:I387"/>
    <mergeCell ref="N391:Q391"/>
    <mergeCell ref="F396:I396"/>
    <mergeCell ref="F402:I402"/>
    <mergeCell ref="N393:Q393"/>
    <mergeCell ref="F394:I394"/>
    <mergeCell ref="L394:M394"/>
    <mergeCell ref="L354:M354"/>
    <mergeCell ref="L366:M366"/>
    <mergeCell ref="N366:Q366"/>
    <mergeCell ref="F367:I367"/>
    <mergeCell ref="F372:I372"/>
    <mergeCell ref="L360:M360"/>
    <mergeCell ref="F355:I355"/>
    <mergeCell ref="F356:I356"/>
    <mergeCell ref="L356:M356"/>
    <mergeCell ref="F359:I359"/>
    <mergeCell ref="F357:I357"/>
    <mergeCell ref="L387:M387"/>
    <mergeCell ref="L381:M381"/>
    <mergeCell ref="F383:I383"/>
    <mergeCell ref="N374:Q374"/>
    <mergeCell ref="F363:I363"/>
    <mergeCell ref="F364:I364"/>
    <mergeCell ref="L364:M364"/>
    <mergeCell ref="N364:Q364"/>
    <mergeCell ref="F365:I365"/>
    <mergeCell ref="F366:I366"/>
    <mergeCell ref="N368:Q368"/>
    <mergeCell ref="F369:I369"/>
    <mergeCell ref="L369:M369"/>
    <mergeCell ref="N369:Q369"/>
    <mergeCell ref="F381:I381"/>
    <mergeCell ref="N387:Q387"/>
    <mergeCell ref="F384:I384"/>
    <mergeCell ref="F385:I385"/>
    <mergeCell ref="L385:M385"/>
    <mergeCell ref="N385:Q385"/>
    <mergeCell ref="F386:I386"/>
    <mergeCell ref="F346:I346"/>
    <mergeCell ref="F347:I347"/>
    <mergeCell ref="F361:I361"/>
    <mergeCell ref="F362:I362"/>
    <mergeCell ref="F349:I349"/>
    <mergeCell ref="F351:I351"/>
    <mergeCell ref="F352:I352"/>
    <mergeCell ref="F350:I350"/>
    <mergeCell ref="F344:I344"/>
    <mergeCell ref="L344:M344"/>
    <mergeCell ref="N344:Q344"/>
    <mergeCell ref="F345:I345"/>
    <mergeCell ref="L345:M345"/>
    <mergeCell ref="N345:Q345"/>
    <mergeCell ref="F371:I371"/>
    <mergeCell ref="L371:M371"/>
    <mergeCell ref="N371:Q371"/>
    <mergeCell ref="N360:Q360"/>
    <mergeCell ref="N356:Q356"/>
    <mergeCell ref="N358:Q358"/>
    <mergeCell ref="L368:M368"/>
    <mergeCell ref="L362:M362"/>
    <mergeCell ref="N362:Q362"/>
    <mergeCell ref="F360:I360"/>
    <mergeCell ref="F358:I358"/>
    <mergeCell ref="L358:M358"/>
    <mergeCell ref="F368:I368"/>
    <mergeCell ref="L347:M347"/>
    <mergeCell ref="N347:Q347"/>
    <mergeCell ref="F370:I370"/>
    <mergeCell ref="F353:I353"/>
    <mergeCell ref="F354:I354"/>
    <mergeCell ref="F329:I329"/>
    <mergeCell ref="N354:Q354"/>
    <mergeCell ref="L352:M352"/>
    <mergeCell ref="N352:Q352"/>
    <mergeCell ref="L349:M349"/>
    <mergeCell ref="N349:Q349"/>
    <mergeCell ref="L350:M350"/>
    <mergeCell ref="N350:Q350"/>
    <mergeCell ref="F348:I348"/>
    <mergeCell ref="F343:I343"/>
    <mergeCell ref="F341:I341"/>
    <mergeCell ref="F342:I342"/>
    <mergeCell ref="L342:M342"/>
    <mergeCell ref="N342:Q342"/>
    <mergeCell ref="F336:I336"/>
    <mergeCell ref="F337:I337"/>
    <mergeCell ref="L337:M337"/>
    <mergeCell ref="F340:I340"/>
    <mergeCell ref="L340:M340"/>
    <mergeCell ref="N337:Q337"/>
    <mergeCell ref="F338:I338"/>
    <mergeCell ref="F339:I339"/>
    <mergeCell ref="L339:M339"/>
    <mergeCell ref="N339:Q339"/>
    <mergeCell ref="N340:Q340"/>
    <mergeCell ref="F335:I335"/>
    <mergeCell ref="L335:M335"/>
    <mergeCell ref="N335:Q335"/>
    <mergeCell ref="F332:I332"/>
    <mergeCell ref="F333:I333"/>
    <mergeCell ref="L333:M333"/>
    <mergeCell ref="N333:Q333"/>
    <mergeCell ref="F321:I321"/>
    <mergeCell ref="F322:I322"/>
    <mergeCell ref="F317:I317"/>
    <mergeCell ref="F320:I320"/>
    <mergeCell ref="L320:M320"/>
    <mergeCell ref="N320:Q320"/>
    <mergeCell ref="F318:I318"/>
    <mergeCell ref="L318:M318"/>
    <mergeCell ref="N318:Q318"/>
    <mergeCell ref="F334:I334"/>
    <mergeCell ref="F323:I323"/>
    <mergeCell ref="F326:I326"/>
    <mergeCell ref="L326:M326"/>
    <mergeCell ref="N326:Q326"/>
    <mergeCell ref="F327:I327"/>
    <mergeCell ref="L322:M322"/>
    <mergeCell ref="F328:I328"/>
    <mergeCell ref="N323:Q323"/>
    <mergeCell ref="L328:M328"/>
    <mergeCell ref="N322:Q322"/>
    <mergeCell ref="F325:I325"/>
    <mergeCell ref="L325:M325"/>
    <mergeCell ref="N325:Q325"/>
    <mergeCell ref="L323:M323"/>
    <mergeCell ref="F324:I324"/>
    <mergeCell ref="N328:Q328"/>
    <mergeCell ref="N330:Q330"/>
    <mergeCell ref="F331:I331"/>
    <mergeCell ref="L331:M331"/>
    <mergeCell ref="N331:Q331"/>
    <mergeCell ref="F330:I330"/>
    <mergeCell ref="L330:M330"/>
    <mergeCell ref="F316:I316"/>
    <mergeCell ref="L316:M316"/>
    <mergeCell ref="L313:M313"/>
    <mergeCell ref="F303:I303"/>
    <mergeCell ref="L303:M303"/>
    <mergeCell ref="N303:Q303"/>
    <mergeCell ref="N313:Q313"/>
    <mergeCell ref="F312:I312"/>
    <mergeCell ref="L312:M312"/>
    <mergeCell ref="N312:Q312"/>
    <mergeCell ref="F313:I313"/>
    <mergeCell ref="F311:I311"/>
    <mergeCell ref="L311:M311"/>
    <mergeCell ref="F314:I314"/>
    <mergeCell ref="L314:M314"/>
    <mergeCell ref="N314:Q314"/>
    <mergeCell ref="F319:I319"/>
    <mergeCell ref="N316:Q316"/>
    <mergeCell ref="N315:Q315"/>
    <mergeCell ref="F315:I315"/>
    <mergeCell ref="L315:M315"/>
    <mergeCell ref="F309:I309"/>
    <mergeCell ref="L309:M309"/>
    <mergeCell ref="F310:I310"/>
    <mergeCell ref="N305:Q305"/>
    <mergeCell ref="L296:M296"/>
    <mergeCell ref="F297:I297"/>
    <mergeCell ref="F304:I304"/>
    <mergeCell ref="F301:I301"/>
    <mergeCell ref="F302:I302"/>
    <mergeCell ref="F305:I305"/>
    <mergeCell ref="L305:M305"/>
    <mergeCell ref="F307:I307"/>
    <mergeCell ref="F308:I308"/>
    <mergeCell ref="L308:M308"/>
    <mergeCell ref="F306:I306"/>
    <mergeCell ref="L306:M306"/>
    <mergeCell ref="N311:Q311"/>
    <mergeCell ref="N306:Q306"/>
    <mergeCell ref="N309:Q309"/>
    <mergeCell ref="N308:Q308"/>
    <mergeCell ref="F295:I295"/>
    <mergeCell ref="F296:I296"/>
    <mergeCell ref="F293:I293"/>
    <mergeCell ref="F287:I287"/>
    <mergeCell ref="L287:M287"/>
    <mergeCell ref="N287:Q287"/>
    <mergeCell ref="F288:I288"/>
    <mergeCell ref="F290:I290"/>
    <mergeCell ref="L290:M290"/>
    <mergeCell ref="N290:Q290"/>
    <mergeCell ref="N301:Q301"/>
    <mergeCell ref="N298:Q298"/>
    <mergeCell ref="F299:I299"/>
    <mergeCell ref="L299:M299"/>
    <mergeCell ref="N299:Q299"/>
    <mergeCell ref="F300:I300"/>
    <mergeCell ref="F298:I298"/>
    <mergeCell ref="L298:M298"/>
    <mergeCell ref="L301:M301"/>
    <mergeCell ref="N296:Q296"/>
    <mergeCell ref="L271:M271"/>
    <mergeCell ref="F273:I273"/>
    <mergeCell ref="F274:I274"/>
    <mergeCell ref="N271:Q271"/>
    <mergeCell ref="F272:I272"/>
    <mergeCell ref="F279:I279"/>
    <mergeCell ref="L279:M279"/>
    <mergeCell ref="N279:Q279"/>
    <mergeCell ref="N289:Q289"/>
    <mergeCell ref="F289:I289"/>
    <mergeCell ref="L289:M289"/>
    <mergeCell ref="F284:I284"/>
    <mergeCell ref="F286:I286"/>
    <mergeCell ref="F294:I294"/>
    <mergeCell ref="L294:M294"/>
    <mergeCell ref="N294:Q294"/>
    <mergeCell ref="F291:I291"/>
    <mergeCell ref="F292:I292"/>
    <mergeCell ref="L292:M292"/>
    <mergeCell ref="N292:Q292"/>
    <mergeCell ref="N274:Q274"/>
    <mergeCell ref="F275:I275"/>
    <mergeCell ref="F278:I278"/>
    <mergeCell ref="N281:Q281"/>
    <mergeCell ref="F277:I277"/>
    <mergeCell ref="L277:M277"/>
    <mergeCell ref="L274:M274"/>
    <mergeCell ref="F280:I280"/>
    <mergeCell ref="F281:I281"/>
    <mergeCell ref="L281:M281"/>
    <mergeCell ref="F285:I285"/>
    <mergeCell ref="L285:M285"/>
    <mergeCell ref="N285:Q285"/>
    <mergeCell ref="F282:I282"/>
    <mergeCell ref="F283:I283"/>
    <mergeCell ref="L283:M283"/>
    <mergeCell ref="N283:Q283"/>
    <mergeCell ref="L272:M272"/>
    <mergeCell ref="N272:Q272"/>
    <mergeCell ref="N277:Q277"/>
    <mergeCell ref="F261:I261"/>
    <mergeCell ref="F262:I262"/>
    <mergeCell ref="L262:M262"/>
    <mergeCell ref="N262:Q262"/>
    <mergeCell ref="F263:I263"/>
    <mergeCell ref="L263:M263"/>
    <mergeCell ref="N263:Q263"/>
    <mergeCell ref="F269:I269"/>
    <mergeCell ref="L269:M269"/>
    <mergeCell ref="N269:Q269"/>
    <mergeCell ref="L265:M265"/>
    <mergeCell ref="N265:Q265"/>
    <mergeCell ref="F266:I266"/>
    <mergeCell ref="F267:I267"/>
    <mergeCell ref="L267:M267"/>
    <mergeCell ref="N267:Q267"/>
    <mergeCell ref="F268:I268"/>
    <mergeCell ref="F276:I276"/>
    <mergeCell ref="L276:M276"/>
    <mergeCell ref="N276:Q276"/>
    <mergeCell ref="F270:I270"/>
    <mergeCell ref="F271:I271"/>
    <mergeCell ref="F265:I265"/>
    <mergeCell ref="L256:M256"/>
    <mergeCell ref="F257:I257"/>
    <mergeCell ref="L257:M257"/>
    <mergeCell ref="N257:Q257"/>
    <mergeCell ref="N256:Q256"/>
    <mergeCell ref="F259:I259"/>
    <mergeCell ref="L259:M259"/>
    <mergeCell ref="N252:Q252"/>
    <mergeCell ref="F250:I250"/>
    <mergeCell ref="F246:I246"/>
    <mergeCell ref="L246:M246"/>
    <mergeCell ref="N246:Q246"/>
    <mergeCell ref="F247:I247"/>
    <mergeCell ref="N249:Q249"/>
    <mergeCell ref="N259:Q259"/>
    <mergeCell ref="F255:I255"/>
    <mergeCell ref="F256:I256"/>
    <mergeCell ref="F260:I260"/>
    <mergeCell ref="L260:M260"/>
    <mergeCell ref="F240:I240"/>
    <mergeCell ref="L240:M240"/>
    <mergeCell ref="L252:M252"/>
    <mergeCell ref="F254:I254"/>
    <mergeCell ref="L254:M254"/>
    <mergeCell ref="F244:I244"/>
    <mergeCell ref="L245:M245"/>
    <mergeCell ref="N240:Q240"/>
    <mergeCell ref="N243:Q243"/>
    <mergeCell ref="F241:I241"/>
    <mergeCell ref="L241:M241"/>
    <mergeCell ref="N241:Q241"/>
    <mergeCell ref="L243:M243"/>
    <mergeCell ref="N260:Q260"/>
    <mergeCell ref="F264:I264"/>
    <mergeCell ref="F253:I253"/>
    <mergeCell ref="F248:I248"/>
    <mergeCell ref="F249:I249"/>
    <mergeCell ref="F252:I252"/>
    <mergeCell ref="F251:I251"/>
    <mergeCell ref="F243:I243"/>
    <mergeCell ref="F245:I245"/>
    <mergeCell ref="F237:I237"/>
    <mergeCell ref="N254:Q254"/>
    <mergeCell ref="F258:I258"/>
    <mergeCell ref="F232:I232"/>
    <mergeCell ref="L232:M232"/>
    <mergeCell ref="N232:Q232"/>
    <mergeCell ref="F236:I236"/>
    <mergeCell ref="F233:I233"/>
    <mergeCell ref="L251:M251"/>
    <mergeCell ref="N251:Q251"/>
    <mergeCell ref="F242:I242"/>
    <mergeCell ref="N245:Q245"/>
    <mergeCell ref="L248:M248"/>
    <mergeCell ref="N248:Q248"/>
    <mergeCell ref="L249:M249"/>
    <mergeCell ref="F223:I223"/>
    <mergeCell ref="L238:M238"/>
    <mergeCell ref="N238:Q238"/>
    <mergeCell ref="F239:I239"/>
    <mergeCell ref="N224:Q224"/>
    <mergeCell ref="N225:Q225"/>
    <mergeCell ref="F220:I220"/>
    <mergeCell ref="L220:M220"/>
    <mergeCell ref="F230:I230"/>
    <mergeCell ref="L230:M230"/>
    <mergeCell ref="F224:I224"/>
    <mergeCell ref="L224:M224"/>
    <mergeCell ref="F225:I225"/>
    <mergeCell ref="L225:M225"/>
    <mergeCell ref="F228:I228"/>
    <mergeCell ref="F229:I229"/>
    <mergeCell ref="L235:M235"/>
    <mergeCell ref="N235:Q235"/>
    <mergeCell ref="N230:Q230"/>
    <mergeCell ref="N233:Q233"/>
    <mergeCell ref="N220:Q220"/>
    <mergeCell ref="F221:I221"/>
    <mergeCell ref="F222:I222"/>
    <mergeCell ref="L222:M222"/>
    <mergeCell ref="N222:Q222"/>
    <mergeCell ref="L233:M233"/>
    <mergeCell ref="F234:I234"/>
    <mergeCell ref="F238:I238"/>
    <mergeCell ref="L229:M229"/>
    <mergeCell ref="N229:Q229"/>
    <mergeCell ref="F231:I231"/>
    <mergeCell ref="F226:I226"/>
    <mergeCell ref="F227:I227"/>
    <mergeCell ref="L227:M227"/>
    <mergeCell ref="F215:I215"/>
    <mergeCell ref="F212:I212"/>
    <mergeCell ref="L212:M212"/>
    <mergeCell ref="F213:I213"/>
    <mergeCell ref="F216:I216"/>
    <mergeCell ref="F214:I214"/>
    <mergeCell ref="L214:M214"/>
    <mergeCell ref="L216:M216"/>
    <mergeCell ref="L237:M237"/>
    <mergeCell ref="N237:Q237"/>
    <mergeCell ref="F235:I235"/>
    <mergeCell ref="N216:Q216"/>
    <mergeCell ref="F217:I217"/>
    <mergeCell ref="F218:I218"/>
    <mergeCell ref="L218:M218"/>
    <mergeCell ref="N218:Q218"/>
    <mergeCell ref="F219:I219"/>
    <mergeCell ref="N227:Q227"/>
    <mergeCell ref="F210:I210"/>
    <mergeCell ref="L210:M210"/>
    <mergeCell ref="N210:Q210"/>
    <mergeCell ref="L204:M204"/>
    <mergeCell ref="N212:Q212"/>
    <mergeCell ref="N214:Q214"/>
    <mergeCell ref="F211:I211"/>
    <mergeCell ref="F209:I209"/>
    <mergeCell ref="F203:I203"/>
    <mergeCell ref="F204:I204"/>
    <mergeCell ref="F205:I205"/>
    <mergeCell ref="F200:I200"/>
    <mergeCell ref="L200:M200"/>
    <mergeCell ref="N200:Q200"/>
    <mergeCell ref="F201:I201"/>
    <mergeCell ref="F202:I202"/>
    <mergeCell ref="L202:M202"/>
    <mergeCell ref="N202:Q202"/>
    <mergeCell ref="F196:I196"/>
    <mergeCell ref="N206:Q206"/>
    <mergeCell ref="F207:I207"/>
    <mergeCell ref="N204:Q204"/>
    <mergeCell ref="F199:I199"/>
    <mergeCell ref="F192:I192"/>
    <mergeCell ref="L192:M192"/>
    <mergeCell ref="N192:Q192"/>
    <mergeCell ref="F195:I195"/>
    <mergeCell ref="L195:M195"/>
    <mergeCell ref="N195:Q195"/>
    <mergeCell ref="F197:I197"/>
    <mergeCell ref="L197:M197"/>
    <mergeCell ref="N197:Q197"/>
    <mergeCell ref="F208:I208"/>
    <mergeCell ref="L208:M208"/>
    <mergeCell ref="N208:Q208"/>
    <mergeCell ref="F206:I206"/>
    <mergeCell ref="L206:M206"/>
    <mergeCell ref="F198:I198"/>
    <mergeCell ref="L198:M198"/>
    <mergeCell ref="N198:Q198"/>
    <mergeCell ref="L179:M179"/>
    <mergeCell ref="F184:I184"/>
    <mergeCell ref="F185:I185"/>
    <mergeCell ref="L185:M185"/>
    <mergeCell ref="N167:Q167"/>
    <mergeCell ref="N177:Q177"/>
    <mergeCell ref="N175:Q175"/>
    <mergeCell ref="N170:Q170"/>
    <mergeCell ref="F181:I181"/>
    <mergeCell ref="L181:M181"/>
    <mergeCell ref="F193:I193"/>
    <mergeCell ref="F194:I194"/>
    <mergeCell ref="L194:M194"/>
    <mergeCell ref="N194:Q194"/>
    <mergeCell ref="F186:I186"/>
    <mergeCell ref="F177:I177"/>
    <mergeCell ref="L177:M177"/>
    <mergeCell ref="F188:I188"/>
    <mergeCell ref="F178:I178"/>
    <mergeCell ref="F179:I179"/>
    <mergeCell ref="N189:Q189"/>
    <mergeCell ref="F190:I190"/>
    <mergeCell ref="F191:I191"/>
    <mergeCell ref="L191:M191"/>
    <mergeCell ref="N191:Q191"/>
    <mergeCell ref="F189:I189"/>
    <mergeCell ref="L189:M189"/>
    <mergeCell ref="F187:I187"/>
    <mergeCell ref="F182:I182"/>
    <mergeCell ref="N153:Q153"/>
    <mergeCell ref="F154:I154"/>
    <mergeCell ref="F157:I157"/>
    <mergeCell ref="F158:I158"/>
    <mergeCell ref="L158:M158"/>
    <mergeCell ref="N158:Q158"/>
    <mergeCell ref="F155:I155"/>
    <mergeCell ref="L155:M155"/>
    <mergeCell ref="N155:Q155"/>
    <mergeCell ref="N181:Q181"/>
    <mergeCell ref="N156:Q156"/>
    <mergeCell ref="L187:M187"/>
    <mergeCell ref="N187:Q187"/>
    <mergeCell ref="F169:I169"/>
    <mergeCell ref="F170:I170"/>
    <mergeCell ref="L170:M170"/>
    <mergeCell ref="F173:I173"/>
    <mergeCell ref="L173:M173"/>
    <mergeCell ref="N185:Q185"/>
    <mergeCell ref="F164:I164"/>
    <mergeCell ref="L164:M164"/>
    <mergeCell ref="N164:Q164"/>
    <mergeCell ref="N165:Q165"/>
    <mergeCell ref="F183:I183"/>
    <mergeCell ref="L183:M183"/>
    <mergeCell ref="N183:Q183"/>
    <mergeCell ref="F176:I176"/>
    <mergeCell ref="N179:Q179"/>
    <mergeCell ref="F180:I180"/>
    <mergeCell ref="F165:I165"/>
    <mergeCell ref="L165:M165"/>
    <mergeCell ref="F166:I166"/>
    <mergeCell ref="N173:Q173"/>
    <mergeCell ref="F174:I174"/>
    <mergeCell ref="F168:I168"/>
    <mergeCell ref="L168:M168"/>
    <mergeCell ref="N168:Q168"/>
    <mergeCell ref="F171:I171"/>
    <mergeCell ref="F172:I172"/>
    <mergeCell ref="L172:M172"/>
    <mergeCell ref="F156:I156"/>
    <mergeCell ref="F175:I175"/>
    <mergeCell ref="L175:M175"/>
    <mergeCell ref="F153:I153"/>
    <mergeCell ref="L153:M153"/>
    <mergeCell ref="F159:I159"/>
    <mergeCell ref="F160:I160"/>
    <mergeCell ref="L156:M156"/>
    <mergeCell ref="F161:I161"/>
    <mergeCell ref="L161:M161"/>
    <mergeCell ref="F167:I167"/>
    <mergeCell ref="L167:M167"/>
    <mergeCell ref="N161:Q161"/>
    <mergeCell ref="N172:Q172"/>
    <mergeCell ref="F162:I162"/>
    <mergeCell ref="L162:M162"/>
    <mergeCell ref="N162:Q162"/>
    <mergeCell ref="F163:I163"/>
    <mergeCell ref="F152:I152"/>
    <mergeCell ref="L152:M152"/>
    <mergeCell ref="N152:Q152"/>
    <mergeCell ref="F143:I143"/>
    <mergeCell ref="F144:I144"/>
    <mergeCell ref="L144:M144"/>
    <mergeCell ref="N144:Q144"/>
    <mergeCell ref="N147:Q147"/>
    <mergeCell ref="F149:I149"/>
    <mergeCell ref="F150:I150"/>
    <mergeCell ref="L159:M159"/>
    <mergeCell ref="N159:Q159"/>
    <mergeCell ref="F151:I151"/>
    <mergeCell ref="F146:I146"/>
    <mergeCell ref="F147:I147"/>
    <mergeCell ref="L147:M147"/>
    <mergeCell ref="N150:Q150"/>
    <mergeCell ref="F148:I148"/>
    <mergeCell ref="L148:M148"/>
    <mergeCell ref="N148:Q148"/>
    <mergeCell ref="F135:I135"/>
    <mergeCell ref="L135:M135"/>
    <mergeCell ref="F142:I142"/>
    <mergeCell ref="L142:M142"/>
    <mergeCell ref="N142:Q142"/>
    <mergeCell ref="F145:I145"/>
    <mergeCell ref="L145:M145"/>
    <mergeCell ref="N145:Q145"/>
    <mergeCell ref="F138:I138"/>
    <mergeCell ref="F139:I139"/>
    <mergeCell ref="L139:M139"/>
    <mergeCell ref="N139:Q139"/>
    <mergeCell ref="L138:M138"/>
    <mergeCell ref="F141:I141"/>
    <mergeCell ref="L141:M141"/>
    <mergeCell ref="L150:M150"/>
    <mergeCell ref="N138:Q138"/>
    <mergeCell ref="N135:Q135"/>
    <mergeCell ref="N141:Q141"/>
    <mergeCell ref="F136:I136"/>
    <mergeCell ref="L136:M136"/>
    <mergeCell ref="N136:Q136"/>
    <mergeCell ref="F133:I133"/>
    <mergeCell ref="L133:M133"/>
    <mergeCell ref="N133:Q133"/>
    <mergeCell ref="C119:Q119"/>
    <mergeCell ref="F121:P121"/>
    <mergeCell ref="D109:H109"/>
    <mergeCell ref="N109:Q109"/>
    <mergeCell ref="D110:H110"/>
    <mergeCell ref="F134:I134"/>
    <mergeCell ref="L134:M134"/>
    <mergeCell ref="N134:Q134"/>
    <mergeCell ref="N111:Q111"/>
    <mergeCell ref="L113:Q113"/>
    <mergeCell ref="M124:P124"/>
    <mergeCell ref="M126:Q126"/>
    <mergeCell ref="M127:Q127"/>
    <mergeCell ref="F122:P122"/>
    <mergeCell ref="F129:I129"/>
    <mergeCell ref="L129:M129"/>
    <mergeCell ref="N129:Q129"/>
    <mergeCell ref="N98:Q98"/>
    <mergeCell ref="N101:Q101"/>
    <mergeCell ref="D107:H107"/>
    <mergeCell ref="N107:Q107"/>
    <mergeCell ref="N93:Q93"/>
    <mergeCell ref="N94:Q94"/>
    <mergeCell ref="N95:Q95"/>
    <mergeCell ref="N96:Q96"/>
    <mergeCell ref="D108:H108"/>
    <mergeCell ref="N108:Q108"/>
    <mergeCell ref="N102:Q102"/>
    <mergeCell ref="N103:Q103"/>
    <mergeCell ref="N105:Q105"/>
    <mergeCell ref="D106:H106"/>
    <mergeCell ref="N106:Q106"/>
    <mergeCell ref="N110:Q110"/>
    <mergeCell ref="N91:Q91"/>
    <mergeCell ref="N92:Q92"/>
    <mergeCell ref="N99:Q99"/>
    <mergeCell ref="N100:Q100"/>
    <mergeCell ref="N89:Q89"/>
    <mergeCell ref="N90:Q90"/>
    <mergeCell ref="O12:P12"/>
    <mergeCell ref="O14:P14"/>
    <mergeCell ref="O17:P17"/>
    <mergeCell ref="O18:P18"/>
    <mergeCell ref="M33:P33"/>
    <mergeCell ref="M34:P34"/>
    <mergeCell ref="M35:P35"/>
    <mergeCell ref="N88:Q88"/>
    <mergeCell ref="E24:L24"/>
    <mergeCell ref="M27:P27"/>
    <mergeCell ref="O9:P9"/>
    <mergeCell ref="O11:P11"/>
    <mergeCell ref="E15:L15"/>
    <mergeCell ref="O15:P15"/>
    <mergeCell ref="N97:Q97"/>
    <mergeCell ref="H36:J36"/>
    <mergeCell ref="M36:P36"/>
    <mergeCell ref="L38:P38"/>
    <mergeCell ref="C76:Q76"/>
    <mergeCell ref="F78:P78"/>
    <mergeCell ref="F79:P79"/>
    <mergeCell ref="M81:P81"/>
    <mergeCell ref="M84:Q84"/>
    <mergeCell ref="H33:J33"/>
    <mergeCell ref="H34:J34"/>
    <mergeCell ref="H35:J35"/>
    <mergeCell ref="M28:P28"/>
    <mergeCell ref="O20:P20"/>
    <mergeCell ref="O21:P21"/>
    <mergeCell ref="C2:Q2"/>
    <mergeCell ref="C4:Q4"/>
    <mergeCell ref="F6:P6"/>
    <mergeCell ref="F7:P7"/>
    <mergeCell ref="C86:G86"/>
    <mergeCell ref="N86:Q86"/>
    <mergeCell ref="M83:Q83"/>
    <mergeCell ref="M30:P30"/>
    <mergeCell ref="H32:J32"/>
    <mergeCell ref="M32:P32"/>
  </mergeCells>
  <hyperlinks>
    <hyperlink ref="F1:G1" location="C2" display="1) Krycí list rozpočtu"/>
    <hyperlink ref="H1:K1" location="C86" display="2) Rekapitulace rozpočtu"/>
    <hyperlink ref="L1" location="C12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pczdenek\zdenek</dc:creator>
  <cp:keywords/>
  <dc:description/>
  <cp:lastModifiedBy>Petr Lanc</cp:lastModifiedBy>
  <dcterms:created xsi:type="dcterms:W3CDTF">2017-02-03T10:25:48Z</dcterms:created>
  <dcterms:modified xsi:type="dcterms:W3CDTF">2017-02-03T12:28:06Z</dcterms:modified>
  <cp:category/>
  <cp:version/>
  <cp:contentType/>
  <cp:contentStatus/>
</cp:coreProperties>
</file>